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Desktop14072023\TFS\Final\Lucknow\"/>
    </mc:Choice>
  </mc:AlternateContent>
  <xr:revisionPtr revIDLastSave="0" documentId="13_ncr:1_{D86F0D67-31B4-409E-85E1-61F44524F88A}" xr6:coauthVersionLast="47" xr6:coauthVersionMax="47" xr10:uidLastSave="{00000000-0000-0000-0000-000000000000}"/>
  <bookViews>
    <workbookView xWindow="-108" yWindow="-108" windowWidth="23256" windowHeight="12456" firstSheet="2" activeTab="2" xr2:uid="{537CDFD7-930C-4407-9607-D81D90ABCD0D}"/>
  </bookViews>
  <sheets>
    <sheet name="Flying Bites" sheetId="1" state="hidden" r:id="rId1"/>
    <sheet name="Flying Bitses Cart in 3 part" sheetId="2" state="hidden" r:id="rId2"/>
    <sheet name="Summary" sheetId="10" r:id="rId3"/>
    <sheet name="Cafeccino" sheetId="7" r:id="rId4"/>
    <sheet name="Masala Kitchen" sheetId="9" r:id="rId5"/>
  </sheets>
  <definedNames>
    <definedName name="_xlnm.Print_Area" localSheetId="3">Cafeccino!$A$1:$K$33</definedName>
    <definedName name="_xlnm.Print_Area" localSheetId="4">'Masala Kitchen'!$A$1:$K$36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10" l="1"/>
  <c r="H4" i="10"/>
  <c r="K5" i="10"/>
  <c r="K4" i="10"/>
  <c r="K7" i="10" s="1"/>
  <c r="J31" i="7"/>
  <c r="L5" i="10" l="1"/>
  <c r="M5" i="10" s="1"/>
  <c r="K8" i="10"/>
  <c r="K9" i="10" s="1"/>
  <c r="J29" i="7" l="1"/>
  <c r="J28" i="7"/>
  <c r="J27" i="7"/>
  <c r="J26" i="7"/>
  <c r="J25" i="7"/>
  <c r="J24" i="7"/>
  <c r="J22" i="7"/>
  <c r="J20" i="7"/>
  <c r="J19" i="7"/>
  <c r="J18" i="7"/>
  <c r="J17" i="7"/>
  <c r="J16" i="7"/>
  <c r="J15" i="7"/>
  <c r="J14" i="7"/>
  <c r="J12" i="7"/>
  <c r="J11" i="7"/>
  <c r="J10" i="7"/>
  <c r="J9" i="7"/>
  <c r="J8" i="7"/>
  <c r="J7" i="7"/>
  <c r="J6" i="7"/>
  <c r="J32" i="9"/>
  <c r="J31" i="9"/>
  <c r="J30" i="9"/>
  <c r="J29" i="9"/>
  <c r="J28" i="9"/>
  <c r="J27" i="9"/>
  <c r="J26" i="9"/>
  <c r="J25" i="9"/>
  <c r="J24" i="9"/>
  <c r="J23" i="9"/>
  <c r="J22" i="9"/>
  <c r="J21" i="9"/>
  <c r="J20" i="9"/>
  <c r="J19" i="9"/>
  <c r="J18" i="9"/>
  <c r="J17" i="9"/>
  <c r="J16" i="9"/>
  <c r="J15" i="9"/>
  <c r="J13" i="9"/>
  <c r="J6" i="9"/>
  <c r="A4" i="7" l="1"/>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H13" i="7"/>
  <c r="H14" i="9"/>
  <c r="J14" i="9" s="1"/>
  <c r="H10" i="9"/>
  <c r="J10" i="9" s="1"/>
  <c r="H9" i="9"/>
  <c r="J9" i="9" s="1"/>
  <c r="H4" i="9"/>
  <c r="J4" i="9" s="1"/>
  <c r="H5" i="9"/>
  <c r="J5" i="9" s="1"/>
  <c r="H4" i="7"/>
  <c r="J21" i="7"/>
  <c r="J4" i="7" l="1"/>
  <c r="J13" i="7"/>
  <c r="H5" i="7"/>
  <c r="J5" i="7" l="1"/>
  <c r="L4" i="10"/>
  <c r="M4" i="10" s="1"/>
  <c r="M7" i="10" s="1"/>
  <c r="M8" i="10" s="1"/>
  <c r="M9" i="10" s="1"/>
  <c r="H23" i="7"/>
  <c r="H11" i="9" l="1"/>
  <c r="J11" i="9" s="1"/>
  <c r="H8" i="9"/>
  <c r="J8" i="9" s="1"/>
  <c r="H12" i="9"/>
  <c r="J12" i="9" s="1"/>
  <c r="H7" i="9"/>
  <c r="J7" i="9" s="1"/>
  <c r="A4" i="9"/>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J3" i="9"/>
  <c r="J23" i="7"/>
  <c r="J3" i="7"/>
  <c r="H39" i="2"/>
  <c r="I39" i="2" s="1"/>
  <c r="G38" i="2"/>
  <c r="I38" i="2" s="1"/>
  <c r="I53" i="2"/>
  <c r="I52" i="2"/>
  <c r="I51" i="2"/>
  <c r="I50" i="2"/>
  <c r="I49" i="2"/>
  <c r="I48" i="2"/>
  <c r="I47" i="2"/>
  <c r="I44" i="2"/>
  <c r="I43" i="2"/>
  <c r="I42" i="2"/>
  <c r="I41" i="2"/>
  <c r="I40" i="2"/>
  <c r="I37" i="2"/>
  <c r="I36" i="2"/>
  <c r="A36" i="2"/>
  <c r="A37" i="2" s="1"/>
  <c r="A38" i="2" s="1"/>
  <c r="A39" i="2" s="1"/>
  <c r="A40" i="2" s="1"/>
  <c r="A41" i="2" s="1"/>
  <c r="A42" i="2" s="1"/>
  <c r="I35" i="2"/>
  <c r="A35" i="2"/>
  <c r="I34" i="2"/>
  <c r="M20" i="2"/>
  <c r="M18" i="2"/>
  <c r="N18" i="2" s="1"/>
  <c r="P18" i="2" s="1"/>
  <c r="I12" i="2"/>
  <c r="K16" i="2"/>
  <c r="M16" i="2" s="1"/>
  <c r="K14" i="2"/>
  <c r="K15" i="2" s="1"/>
  <c r="M15" i="2" s="1"/>
  <c r="T6" i="2"/>
  <c r="V6" i="2" s="1"/>
  <c r="K13" i="2"/>
  <c r="M13" i="2" s="1"/>
  <c r="K11" i="2"/>
  <c r="M11" i="2" s="1"/>
  <c r="I9" i="2"/>
  <c r="M8" i="2"/>
  <c r="G7" i="2"/>
  <c r="I7" i="2" s="1"/>
  <c r="I6" i="2"/>
  <c r="N7" i="2"/>
  <c r="N6" i="2"/>
  <c r="I22" i="2"/>
  <c r="I21" i="2"/>
  <c r="I20" i="2"/>
  <c r="I19" i="2"/>
  <c r="I18" i="2"/>
  <c r="I17" i="2"/>
  <c r="I16" i="2"/>
  <c r="I13" i="2"/>
  <c r="I11" i="2"/>
  <c r="I10" i="2"/>
  <c r="I8" i="2"/>
  <c r="I5" i="2"/>
  <c r="I4" i="2"/>
  <c r="A4" i="2"/>
  <c r="A5" i="2" s="1"/>
  <c r="A6" i="2" s="1"/>
  <c r="A7" i="2" s="1"/>
  <c r="A8" i="2" s="1"/>
  <c r="A9" i="2" s="1"/>
  <c r="A10" i="2" s="1"/>
  <c r="I3" i="2"/>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I22" i="1"/>
  <c r="G5" i="1"/>
  <c r="H5" i="1"/>
  <c r="H4" i="1"/>
  <c r="G4" i="1"/>
  <c r="I23" i="1"/>
  <c r="I21" i="1"/>
  <c r="I20" i="1"/>
  <c r="I19" i="1"/>
  <c r="I18" i="1"/>
  <c r="I17" i="1"/>
  <c r="I16" i="1"/>
  <c r="I15" i="1"/>
  <c r="I12" i="1"/>
  <c r="I11" i="1"/>
  <c r="I10" i="1"/>
  <c r="I9" i="1"/>
  <c r="I8" i="1"/>
  <c r="H7" i="1"/>
  <c r="I7" i="1" s="1"/>
  <c r="I6" i="1"/>
  <c r="I3" i="1"/>
  <c r="J32" i="7" l="1"/>
  <c r="I4" i="1"/>
  <c r="I28" i="1" s="1"/>
  <c r="I58" i="2"/>
  <c r="I60" i="2" s="1"/>
  <c r="A43" i="2"/>
  <c r="A44" i="2"/>
  <c r="A45" i="2" s="1"/>
  <c r="A46" i="2" s="1"/>
  <c r="A47" i="2" s="1"/>
  <c r="A48" i="2" s="1"/>
  <c r="A49" i="2" s="1"/>
  <c r="A50" i="2" s="1"/>
  <c r="A51" i="2" s="1"/>
  <c r="A52" i="2" s="1"/>
  <c r="A53" i="2" s="1"/>
  <c r="A54" i="2" s="1"/>
  <c r="A55" i="2" s="1"/>
  <c r="A56" i="2" s="1"/>
  <c r="N13" i="2"/>
  <c r="M14" i="2"/>
  <c r="A11" i="2"/>
  <c r="O7" i="2"/>
  <c r="P7" i="2" s="1"/>
  <c r="R7" i="2" s="1"/>
  <c r="I27" i="2"/>
  <c r="I29" i="2" s="1"/>
  <c r="I5" i="1"/>
  <c r="J35" i="9" l="1"/>
  <c r="I5" i="10" s="1"/>
  <c r="I4" i="10"/>
  <c r="I64" i="2"/>
  <c r="I66" i="2" s="1"/>
  <c r="A13" i="2"/>
  <c r="A14" i="2" s="1"/>
  <c r="A15" i="2" s="1"/>
  <c r="A16" i="2" s="1"/>
  <c r="A17" i="2" s="1"/>
  <c r="A18" i="2" s="1"/>
  <c r="A19" i="2" s="1"/>
  <c r="A20" i="2" s="1"/>
  <c r="A12" i="2"/>
  <c r="I7" i="10" l="1"/>
  <c r="A21" i="2"/>
  <c r="A22" i="2" s="1"/>
  <c r="A23" i="2" s="1"/>
  <c r="A24" i="2" s="1"/>
  <c r="A25" i="2" s="1"/>
  <c r="I8" i="10" l="1"/>
  <c r="I9" i="10" s="1"/>
</calcChain>
</file>

<file path=xl/sharedStrings.xml><?xml version="1.0" encoding="utf-8"?>
<sst xmlns="http://schemas.openxmlformats.org/spreadsheetml/2006/main" count="638" uniqueCount="247">
  <si>
    <t>S.No</t>
  </si>
  <si>
    <t>Head</t>
  </si>
  <si>
    <t>Description</t>
  </si>
  <si>
    <t>Make</t>
  </si>
  <si>
    <t>Size (ft.)</t>
  </si>
  <si>
    <t>Unit</t>
  </si>
  <si>
    <t>Qty</t>
  </si>
  <si>
    <t>Rate</t>
  </si>
  <si>
    <t>Amount (INR)</t>
  </si>
  <si>
    <t>EA</t>
  </si>
  <si>
    <t>Flooring</t>
  </si>
  <si>
    <t xml:space="preserve">Providing and fixing of 18mm FR Ply with 1.5mm thick aluminium checker sheet finish mounted over MS pipe 50mm SHS , C/C 600x600mm grid, 4mm thick MS Sheet </t>
  </si>
  <si>
    <t>MS Work</t>
  </si>
  <si>
    <r>
      <t>Providing  &amp;  fixing  of</t>
    </r>
    <r>
      <rPr>
        <b/>
        <u/>
        <sz val="11"/>
        <rFont val="Calibri"/>
        <family val="2"/>
        <scheme val="minor"/>
      </rPr>
      <t>  MS  </t>
    </r>
    <r>
      <rPr>
        <sz val="11"/>
        <rFont val="Calibri"/>
        <family val="2"/>
        <scheme val="minor"/>
      </rPr>
      <t xml:space="preserve">work  in  single  section  fixed  with  or without  connecting  plate  including  cutting,  hoisting, fixing  in position and applying a priming coat of approved red oxide steel primer and powder coated paint of approved shared at the top all complete. Item includes all MS steel items including sections, MS  plates  of  grade  Yst- 250,cleats,stiffners,  anchor  fasteners/ bolts, sleeves for pipes and  wire management   etc, as required for  fixing.  </t>
    </r>
  </si>
  <si>
    <t>Jindal/Tata</t>
  </si>
  <si>
    <t>Kgs</t>
  </si>
  <si>
    <t>ACP Work</t>
  </si>
  <si>
    <t xml:space="preserve">Timex Alu decor or equivalent </t>
  </si>
  <si>
    <t>Sqft.</t>
  </si>
  <si>
    <t xml:space="preserve">Window &amp; Slab </t>
  </si>
  <si>
    <t>Providing &amp; Fixing of  Slab made of 18mm FR Ply with laminate finish , Hydraulic hinges, SS knob, tower bolt, rubber beading to hold 6mm toughened glass window.</t>
  </si>
  <si>
    <t>2.5x4, 1.4x10</t>
  </si>
  <si>
    <t>Awining</t>
  </si>
  <si>
    <t xml:space="preserve">P&amp; F  Awinings on both of side Red &amp; White Colour SRF make  cloths with 40 mm x 40mm x3mm Thick Asian make squire aluminium pipe frame including 02 coat red oxide paint , 02 coat asian make primer, and 02 coat asian make oil paint on Rolling frame. </t>
  </si>
  <si>
    <t>Ferrari</t>
  </si>
  <si>
    <t>Door</t>
  </si>
  <si>
    <t xml:space="preserve">Providing &amp; Fixing Aluminium section with hardware fitting, half door HPL  &amp; half door frosted glass 8mm toughened. </t>
  </si>
  <si>
    <t>7x2.5</t>
  </si>
  <si>
    <t>Kitchen SS Table</t>
  </si>
  <si>
    <t>Providing &amp; Installation of SS 304 make kitchen table and preparation desk as per requirement of equipment (AS PER LAYOUT PLAN)</t>
  </si>
  <si>
    <t>SS 304</t>
  </si>
  <si>
    <t>6x3, 8x2,6x3</t>
  </si>
  <si>
    <t>Chimney &amp; Duct</t>
  </si>
  <si>
    <t>Providing &amp; fixing of chimney as approved and adequate GI 1.6mm thick duct 300x x300mm , Elica 1425 m³/hr 60cm Wall Mount Chimney (3 Speed Motion Control, WD TBF HAC 60 MS Nero, Black)</t>
  </si>
  <si>
    <t>Elica or equivalent</t>
  </si>
  <si>
    <t>POS Counter</t>
  </si>
  <si>
    <t>Providing and fixing of POS counter made of 18mm FR Ply with laminate finish, two drawer, key board tray, storage, wire manager etc.</t>
  </si>
  <si>
    <t>Century/Merino</t>
  </si>
  <si>
    <t>No.</t>
  </si>
  <si>
    <t>Sink Cabinet</t>
  </si>
  <si>
    <t>Providing and fixing of Sink counter made of 18mm FR Ply with laminate finish, 450x500mm SS 304 sink,  storage, 18mm granite top, tap, plumbing fitting etc.</t>
  </si>
  <si>
    <t>LED FIXTURES</t>
  </si>
  <si>
    <r>
      <rPr>
        <b/>
        <sz val="11"/>
        <rFont val="Calibri"/>
        <family val="2"/>
        <scheme val="minor"/>
      </rPr>
      <t>LED Light fixtures-</t>
    </r>
    <r>
      <rPr>
        <sz val="11"/>
        <rFont val="Calibri"/>
        <family val="2"/>
        <scheme val="minor"/>
      </rPr>
      <t>Supply, installation, testing &amp; commissioning of lighting fittings/ fixtures complete with LED driver, complete as required:-</t>
    </r>
  </si>
  <si>
    <t>Havells, Syska or equivalent</t>
  </si>
  <si>
    <t>Exhaust Fan</t>
  </si>
  <si>
    <t>Supply &amp; Installation of 400mm Dia heavy duty exhaust fan.</t>
  </si>
  <si>
    <t>Havells, Bajaj or equivalent</t>
  </si>
  <si>
    <t>Electrical</t>
  </si>
  <si>
    <t xml:space="preserve">Supply and Laying of 1.5mm, 2.5mm &amp; 4sqmm wiring with PVC conduit , 5amp &amp; 15amp switch socket with box &amp; plate, DB panel, MCB, ELCB, as per requirement or as approved electrical drawing </t>
  </si>
  <si>
    <t>Polycab, Finolex, Roma, Crompton</t>
  </si>
  <si>
    <t>Branding</t>
  </si>
  <si>
    <t>Supply and pasting of HP latex printed artwork on grey back LG/Ivory/Pioneer media as per approved design artwork</t>
  </si>
  <si>
    <t>HP Latex, 3M , LG Vinyl or equivalent</t>
  </si>
  <si>
    <t>Signages1</t>
  </si>
  <si>
    <t>Providing and fixing of Mustache  Man Cutout backlit channelium raised signages, NGX LED &amp; Osram water proof supply  with all required support structure</t>
  </si>
  <si>
    <t>A cast , NGX , Osram</t>
  </si>
  <si>
    <t>Signages 2</t>
  </si>
  <si>
    <t>Providing and fixing of acrylic letter logo backlit channelium raised signages, NGX LED &amp; Osram water proof supply  with all required support structure</t>
  </si>
  <si>
    <t>Set</t>
  </si>
  <si>
    <t>Menu Board</t>
  </si>
  <si>
    <t>Providing and fixing of Auto snap channel 32x32 powder coated with acrylic  040 &amp; Clear Acrylic, edge lit LED, Changeable Translite Print.</t>
  </si>
  <si>
    <t>2x 2.5</t>
  </si>
  <si>
    <t>CCTV Camera (4 Channel DVR)</t>
  </si>
  <si>
    <t>DVR 5MP, 1 TB, 4 nos. 5MP Camera with Audio, 16" Display Monitor, 90mtr. D Link Wire</t>
  </si>
  <si>
    <t>Hikvision</t>
  </si>
  <si>
    <t>Installation</t>
  </si>
  <si>
    <t>TOTAL COST</t>
  </si>
  <si>
    <t>NOTE:</t>
  </si>
  <si>
    <t>GST Extra</t>
  </si>
  <si>
    <t>13'4"x 8'6"</t>
  </si>
  <si>
    <t>Flying Bites</t>
  </si>
  <si>
    <t>BOQ for Flying Bites Cart : 14.5'x7'x8'</t>
  </si>
  <si>
    <t>Century Ply, Tata/ Jindal</t>
  </si>
  <si>
    <t>Sqm</t>
  </si>
  <si>
    <r>
      <t xml:space="preserve">Providing    ,    installing    and    fixing    in    position    FR </t>
    </r>
    <r>
      <rPr>
        <b/>
        <u/>
        <sz val="11"/>
        <rFont val="Calibri"/>
        <family val="2"/>
        <scheme val="minor"/>
      </rPr>
      <t>Aluminium Composite   Panel   Cladding</t>
    </r>
    <r>
      <rPr>
        <b/>
        <sz val="11"/>
        <rFont val="Calibri"/>
        <family val="2"/>
        <scheme val="minor"/>
      </rPr>
      <t xml:space="preserve">   </t>
    </r>
    <r>
      <rPr>
        <sz val="11"/>
        <rFont val="Calibri"/>
        <family val="2"/>
        <scheme val="minor"/>
      </rPr>
      <t xml:space="preserve">for   linear   as   well   as curvilinear portions  of  the  building  ,  for  all  heights  and  all  levels  etc. including: a)   Structural   analysis   &amp;   design   and   preparation   of   shop drawings')      Back      framing      for      panel      as      suited      to      site condition.eg.Alluminium or MS box     sections etc c)  Providing,  fabricating  and  supplying  and  fixing  panels  of aluminium  composite  panel  cladding  in  pan  shape  in metallic colour    of   approved   shades   as    per   specifications    below. The    Contractor    shall    provide    wall    with aluminium     composite     panel     cladding,     having   all     the performance    characteristics    all    complete with 12mm PR Ply. (approved Shade)  </t>
    </r>
  </si>
  <si>
    <t>Transportation</t>
  </si>
  <si>
    <t>Crane &amp; Chain Pully</t>
  </si>
  <si>
    <t>At Delhi Airport</t>
  </si>
  <si>
    <t>13'4"x 8'6"x8'</t>
  </si>
  <si>
    <t>Decorative Wheels</t>
  </si>
  <si>
    <t>Bars Stool</t>
  </si>
  <si>
    <t>Chair</t>
  </si>
  <si>
    <t>On Approval</t>
  </si>
  <si>
    <t>BOQ for Flying Bites Cart : 3 x2.45'x 3 (mtr.)</t>
  </si>
  <si>
    <t>Flap Door</t>
  </si>
  <si>
    <t>1x.9</t>
  </si>
  <si>
    <t>3x1.5, 2.4x1.5</t>
  </si>
  <si>
    <t>3x.75x1</t>
  </si>
  <si>
    <t>SS Display Counter</t>
  </si>
  <si>
    <t>Providing &amp; Installation of SS 304 make display counter glass front with acrylic solid surfance finish top and as per per requirement of equipment (AS PER LAYOUT PLAN)</t>
  </si>
  <si>
    <t>SS 304 &amp; 12mm Toughened Glass</t>
  </si>
  <si>
    <t>1X.8X1</t>
  </si>
  <si>
    <t>Side Counter</t>
  </si>
  <si>
    <t>Providing and fixing of POS counter made of 18mm FR Ply with solid acryilc surface top finish &amp; inside laminate finish, two drawer, key board tray, storage, wire manager etc.</t>
  </si>
  <si>
    <t>Providing &amp; Fixing of  Slab &amp; Flap door  made of 18mm FR Ply with solid acrylic suface &amp; inside laminate finish , Hydraulic hinges, SS knob, tower bolt etch.</t>
  </si>
  <si>
    <t>Providing and fixing of Side counter made of 18mm FR Ply with solid acryilc surface top finish &amp; inside laminate finish, shelves, storage, wire manager etc.</t>
  </si>
  <si>
    <t>1.5x.8x1</t>
  </si>
  <si>
    <r>
      <rPr>
        <b/>
        <sz val="11"/>
        <rFont val="Calibri"/>
        <family val="2"/>
        <scheme val="minor"/>
      </rPr>
      <t>LED Light fixtures-</t>
    </r>
    <r>
      <rPr>
        <sz val="11"/>
        <rFont val="Calibri"/>
        <family val="2"/>
        <scheme val="minor"/>
      </rPr>
      <t>Supply, installation, testing &amp; commissioning of lighting fittings/ fixtures complete with LED driver, complete as required:- (Hanging Lamp)</t>
    </r>
  </si>
  <si>
    <t>3 x 2.45</t>
  </si>
  <si>
    <t>Providing and fixing of Mustache  Man Cutout backlit channelium raised signages, NGX LED &amp; Osram water proof supply  with all required support structure (1200x300x3 cps)</t>
  </si>
  <si>
    <t>2x 3</t>
  </si>
  <si>
    <t>Cart</t>
  </si>
  <si>
    <t>TOTAL</t>
  </si>
  <si>
    <t>TOTAL OF 2 CART</t>
  </si>
  <si>
    <t>BOQ for Flying Bites Cart : 6x2.45x3 (mtr.)</t>
  </si>
  <si>
    <t xml:space="preserve">6x1.5, </t>
  </si>
  <si>
    <t>6x.75x1</t>
  </si>
  <si>
    <t>3x.8x1</t>
  </si>
  <si>
    <t>1.5X.8X1</t>
  </si>
  <si>
    <t>6 x 2.45</t>
  </si>
  <si>
    <t>Providing and fixing of Mustache  Man Cutout backlit channelium raised signages, NGX LED &amp; Osram water proof supply  with all required support structure (1800x300x 2pcs)</t>
  </si>
  <si>
    <t>Grand Total</t>
  </si>
  <si>
    <t>TOTAL OF Part-1</t>
  </si>
  <si>
    <t>Per Cum</t>
  </si>
  <si>
    <t>Industrial Socket &amp; Panel Box (32amp )</t>
  </si>
  <si>
    <t>Remarks</t>
  </si>
  <si>
    <t xml:space="preserve">P&amp; F  Awnings on both of side Red &amp; White Colour SRF make  cloths with 40 mm x 40mm x3mm Thick Asian make squire aluminium pipe frame including 02 coat red oxide paint , 02 coat Asian make primer, and 02 coat Asian make oil paint on Rolling frame. </t>
  </si>
  <si>
    <t>Providing &amp; Fixing of  Slab &amp; Flap door  made of 18mm FR Ply with solid acrylic surface &amp; inside laminate finish , Hydraulic hinges, SS knob, tower bolt etch.</t>
  </si>
  <si>
    <t>Plywood Panelling</t>
  </si>
  <si>
    <t xml:space="preserve">Century or equivalent </t>
  </si>
  <si>
    <t>Refence Picture</t>
  </si>
  <si>
    <t>Kitchen Wooden Counter</t>
  </si>
  <si>
    <t>Awining/Canvas</t>
  </si>
  <si>
    <t>Century Ply, FGV hinges</t>
  </si>
  <si>
    <t>Providing &amp; Installation of counter made of FR Plywood with approved shade laminate finish, 2 nos soft close drawers, storage, MS pipe support  (As per approved GFC)</t>
  </si>
  <si>
    <t>Century/Merino, SS Sink</t>
  </si>
  <si>
    <t>825x750x900</t>
  </si>
  <si>
    <t>Century/Merino/ FGV</t>
  </si>
  <si>
    <t>2025x750x900</t>
  </si>
  <si>
    <t>1500x750x900</t>
  </si>
  <si>
    <t>2325x750x900</t>
  </si>
  <si>
    <t>Providing and fixing of POS counter made of 18mm FR Ply with solid acryilc surface top finish, Step &amp; inside laminate finish, two drawer, key board tray, storage, wire manager etc. (As per approved GFC)</t>
  </si>
  <si>
    <t>Providing and fixing of Sink counter made of 18mm FR Ply with laminate finish, 450x500mm SS 304 sink,  storage,  plumbing fitting etc.(As Per approved GFC)</t>
  </si>
  <si>
    <t>Chiller Counter</t>
  </si>
  <si>
    <t>Pendant Light</t>
  </si>
  <si>
    <t>600x4000</t>
  </si>
  <si>
    <t>Rmt.</t>
  </si>
  <si>
    <t>Century Ply &amp; Veneer</t>
  </si>
  <si>
    <t>Customise Make</t>
  </si>
  <si>
    <t>Linear Profile Light</t>
  </si>
  <si>
    <t>Providing &amp; fixing linear profile light consealed in Rafter</t>
  </si>
  <si>
    <t>industrial Socket</t>
  </si>
  <si>
    <t>Wall Tile</t>
  </si>
  <si>
    <t>Corian Cladding</t>
  </si>
  <si>
    <t>Providing    ,    installing    and    fixing    in    of red brick pattern tile on back wall</t>
  </si>
  <si>
    <t>4000x2700</t>
  </si>
  <si>
    <t>900x800</t>
  </si>
  <si>
    <t>LG Hi mac</t>
  </si>
  <si>
    <t>Providing &amp; fixing of 12mm Acrylic solid surface outside of side partion &amp; front low height partion (Base Rate : 850 Sqft.)</t>
  </si>
  <si>
    <t>Cavas, HP Latex</t>
  </si>
  <si>
    <t>1200x1</t>
  </si>
  <si>
    <t>Cafeccino</t>
  </si>
  <si>
    <t>Masala Kitchen</t>
  </si>
  <si>
    <t>Rafter's Foof</t>
  </si>
  <si>
    <t>Paint</t>
  </si>
  <si>
    <t>Duco Paint</t>
  </si>
  <si>
    <t>2400x600 x2, 300x3000x4</t>
  </si>
  <si>
    <t>Size(in mm)</t>
  </si>
  <si>
    <t>Apply of black duco paint on pillar &amp; side partition left&amp;right</t>
  </si>
  <si>
    <t>Providing &amp; Installation of counter made of FR Plywood with approved shade laminate finish, , two solft close drawers storage shutter door, (As per approved GFC)</t>
  </si>
  <si>
    <t>1900x750x900</t>
  </si>
  <si>
    <t>900x900</t>
  </si>
  <si>
    <t>Industrial Socket</t>
  </si>
  <si>
    <t>Providing    ,    installing    and    fixing    in    of yellow moroccon pattern tile on back wall</t>
  </si>
  <si>
    <t>Wooden Panelling</t>
  </si>
  <si>
    <t>Apply of 2 coat white duco paint on pillar &amp; side partition left&amp;right</t>
  </si>
  <si>
    <t>2400x600x2, 2250x900x1,</t>
  </si>
  <si>
    <t>2400x600 x2, 300x3000x5, 900x900</t>
  </si>
  <si>
    <t>Awning/Canvas</t>
  </si>
  <si>
    <t>Providing and fixing of Sink counter made of 18mm FR Ply with laminate finish, 450x500mm SS 304 sink, shutter storage,  plumbing fitting etc.(As Per approved GFC)</t>
  </si>
  <si>
    <t>Custom Make</t>
  </si>
  <si>
    <t>Custom make</t>
  </si>
  <si>
    <t>Header Signage</t>
  </si>
  <si>
    <t>Masala Kitchen Logo</t>
  </si>
  <si>
    <t>Front logo signaged fixed front chiller counter, UV Printed 3mm raised acrylic .</t>
  </si>
  <si>
    <t>Drawing Ref No.</t>
  </si>
  <si>
    <t>Size</t>
  </si>
  <si>
    <t>UOM</t>
  </si>
  <si>
    <t>Amount(INR)</t>
  </si>
  <si>
    <t>Base &amp; Flooring</t>
  </si>
  <si>
    <t>6000x2451x3000</t>
  </si>
  <si>
    <t>Size (LDH) in MM</t>
  </si>
  <si>
    <t>CART TYPE</t>
  </si>
  <si>
    <t xml:space="preserve">Cafeccino </t>
  </si>
  <si>
    <t>HSN Code</t>
  </si>
  <si>
    <t>Providing &amp; Fitting of Sensor Tap as required</t>
  </si>
  <si>
    <t>Euronics</t>
  </si>
  <si>
    <t>Nos.</t>
  </si>
  <si>
    <t>Skink New Sensor Tap</t>
  </si>
  <si>
    <t>Crompton AQUAGOLD 100-33 Residential Water Pump Self Priming Regenerative 1 HP Single Phase</t>
  </si>
  <si>
    <t>Water Pump</t>
  </si>
  <si>
    <t>Providing &amp; Fitting of Waterpump as required</t>
  </si>
  <si>
    <t>Site Storages</t>
  </si>
  <si>
    <t>Providing and installation of make of 18mm &amp; 12mm Fr Plywood with approved laminate finish with hinges soft closed shutter.</t>
  </si>
  <si>
    <t>1155x650x640</t>
  </si>
  <si>
    <t>4x3.6</t>
  </si>
  <si>
    <t>ACP Work (Ceiling)</t>
  </si>
  <si>
    <t xml:space="preserve">Shade for Roof </t>
  </si>
  <si>
    <t>Providing &amp; fixing of of 6mm Semi Transparent/opac sheet with MS Framing fix with self screw with required paint finish. (note : MS Structure is not included in this cost)</t>
  </si>
  <si>
    <t xml:space="preserve"> 4000x1000x1</t>
  </si>
  <si>
    <t>4000x3000</t>
  </si>
  <si>
    <t>TV Screen Menu</t>
  </si>
  <si>
    <t>Samsung/LG</t>
  </si>
  <si>
    <t>32" LED TV with hanging Stand</t>
  </si>
  <si>
    <t>BOQ for Cafeccino Cart: 4x 2.6x 3 (mtr.)</t>
  </si>
  <si>
    <t>400x2.50</t>
  </si>
  <si>
    <t>4000x2525x3000</t>
  </si>
  <si>
    <t>ACP Work (for Ceiling)</t>
  </si>
  <si>
    <t>6000x3600</t>
  </si>
  <si>
    <t>6000x2550</t>
  </si>
  <si>
    <t>Century Ply &amp; Merino</t>
  </si>
  <si>
    <t>6x 4</t>
  </si>
  <si>
    <t>4x 4</t>
  </si>
  <si>
    <t>Providing and fixing of Wooden Rafter 12mm HDMR  Laminate cladding with approved shade matt finish.</t>
  </si>
  <si>
    <t>Providing and fixing of Wooden Rafter 12mm HDMR  Laminate cladding with approved shade matt  finish.</t>
  </si>
  <si>
    <t>6000x2700, 6000x600</t>
  </si>
  <si>
    <t>1000x950, 6800x300</t>
  </si>
  <si>
    <t>Providing &amp; fixing of vertical groove laminate outside of side partion &amp; horizontal groove wooden  front full  height cladding on existing plywood partition (Marino Laminate Base Rate : 65 Sqft.)</t>
  </si>
  <si>
    <t>6000x1000x1, 3000x1000x2</t>
  </si>
  <si>
    <t>4000x1000x1, 3000x1000x2</t>
  </si>
  <si>
    <t>6000x3000</t>
  </si>
  <si>
    <t>BOQ for Masala Kitchen Cart : 6x2.550x3 (mtr.)</t>
  </si>
  <si>
    <t>For PO</t>
  </si>
  <si>
    <r>
      <t>Providing  &amp;  fixing  of</t>
    </r>
    <r>
      <rPr>
        <b/>
        <u/>
        <sz val="11"/>
        <rFont val="Calibri Light"/>
        <family val="2"/>
        <scheme val="major"/>
      </rPr>
      <t>  MS  </t>
    </r>
    <r>
      <rPr>
        <sz val="11"/>
        <rFont val="Calibri Light"/>
        <family val="2"/>
        <scheme val="major"/>
      </rPr>
      <t xml:space="preserve">work  in  single  section  fixed  with  or without  connecting  plate  including  cutting,  hoisting, fixing  in position and applying a priming coat of approved red oxide steel primer and powder coated paint of approved shared at the top all complete. Item includes all MS steel items including sections, MS  plates  of  grade  Yst- 250,cleats,stiffners,  anchor  fasteners/ bolts, sleeves for pipes and  wire management   etc, as required for  fixing.  </t>
    </r>
  </si>
  <si>
    <r>
      <t xml:space="preserve">Providing    ,    installing    and    fixing    in    position    FR </t>
    </r>
    <r>
      <rPr>
        <b/>
        <u/>
        <sz val="11"/>
        <rFont val="Calibri Light"/>
        <family val="2"/>
        <scheme val="major"/>
      </rPr>
      <t>Aluminium Composite   Panel   Cladding</t>
    </r>
    <r>
      <rPr>
        <b/>
        <sz val="11"/>
        <rFont val="Calibri Light"/>
        <family val="2"/>
        <scheme val="major"/>
      </rPr>
      <t xml:space="preserve">   </t>
    </r>
    <r>
      <rPr>
        <sz val="11"/>
        <rFont val="Calibri Light"/>
        <family val="2"/>
        <scheme val="major"/>
      </rPr>
      <t>for   linear   as   well   as curvilinear portions  of  the  building  ,  for  all  heights  and  all  levels  etc. including: a)   Structural   analysis   &amp;   design   and   preparation   of   shop drawings')      Back      framing      for      panel      as      suited      to      site condition.eg.Alluminium or MS box     sections etc c)  Providing,  fabricating  and  supplying  and  fixing  panels  of aluminium  composite  panel  cladding  in  pan  shape  in metallic colour    of   approved   shades   as    per   specifications    below. The    Contractor    shall    provide    wall    with aluminium     composite     panel     cladding,     having   all     the performance    characteristics    all    complete . (approved Shade)  (MS Structure cost not included)</t>
    </r>
  </si>
  <si>
    <r>
      <t>Providing    ,    installing    and    fixing    in    position    FR Plywood</t>
    </r>
    <r>
      <rPr>
        <b/>
        <sz val="11"/>
        <rFont val="Calibri Light"/>
        <family val="2"/>
        <scheme val="major"/>
      </rPr>
      <t xml:space="preserve"> </t>
    </r>
    <r>
      <rPr>
        <sz val="11"/>
        <rFont val="Calibri Light"/>
        <family val="2"/>
        <scheme val="major"/>
      </rPr>
      <t xml:space="preserve">for   linear   as   well   as curvilinear portions  of  the  building  ,  for  all  heights  and  all  levels &amp; one side laminate finish  etc. (MS Frame work charged seperatly) Includes all   the performance    characteristics    all    complete with 12mm PR Ply. </t>
    </r>
  </si>
  <si>
    <r>
      <rPr>
        <b/>
        <sz val="11"/>
        <rFont val="Calibri Light"/>
        <family val="2"/>
        <scheme val="major"/>
      </rPr>
      <t>LED Light fixtures-</t>
    </r>
    <r>
      <rPr>
        <sz val="11"/>
        <rFont val="Calibri Light"/>
        <family val="2"/>
        <scheme val="major"/>
      </rPr>
      <t>Supply, installation, testing &amp; commissioning of lighting fittings/ fixtures complete with LED driver, complete as required:- (Hanging Lamp)</t>
    </r>
  </si>
  <si>
    <r>
      <t xml:space="preserve">Providing    ,    installing    and    fixing    in    position    FR </t>
    </r>
    <r>
      <rPr>
        <b/>
        <u/>
        <sz val="11"/>
        <rFont val="Calibri Light"/>
        <family val="2"/>
        <scheme val="major"/>
      </rPr>
      <t>Aluminium Composite   Panel   Cladding</t>
    </r>
    <r>
      <rPr>
        <b/>
        <sz val="11"/>
        <rFont val="Calibri Light"/>
        <family val="2"/>
        <scheme val="major"/>
      </rPr>
      <t xml:space="preserve">   </t>
    </r>
    <r>
      <rPr>
        <sz val="11"/>
        <rFont val="Calibri Light"/>
        <family val="2"/>
        <scheme val="major"/>
      </rPr>
      <t xml:space="preserve">for   linear   as   well   as curvilinear portions  of  the  building  ,  for  all  heights  and  all  levels  etc. including: a)   Structural   analysis   &amp;   design   and   preparation   of   shop drawings')      Back      framing      for      panel      as      suited      to      site condition.eg.Alluminium or MS box     sections etc c)  Providing,  fabricating  and  supplying  and  fixing  panels  of aluminium  composite  panel  cladding  in  pan  shape  in metallic colour    of   approved   shades   as    per   specifications    below. The    Contractor    shall    provide    wall    with aluminium     composite     panel     cladding,     having   all     the performance    characteristics    all    complete . (MS Structure cost not included in it)  </t>
    </r>
  </si>
  <si>
    <t>Labour Union Charges</t>
  </si>
  <si>
    <t>Extra as on actual</t>
  </si>
  <si>
    <t>GST @ 18%</t>
  </si>
  <si>
    <t xml:space="preserve">Grand Total </t>
  </si>
  <si>
    <t>Lucknow</t>
  </si>
  <si>
    <t>Lucknow Airport</t>
  </si>
  <si>
    <t>Indoor</t>
  </si>
  <si>
    <t>Outdoor</t>
  </si>
  <si>
    <t>If Required</t>
  </si>
  <si>
    <t>Area</t>
  </si>
  <si>
    <t>Indoor Lucknow Airport</t>
  </si>
  <si>
    <t>Outdoor Lucknow Airport</t>
  </si>
  <si>
    <t>Providing and fixing of backlit channelium raised signages, NGX LED &amp; Osram water proof supply  with all required support structure (2100x 500x 1pcs)</t>
  </si>
  <si>
    <t>Providing and fixing of  backlit channelium raised signages, NGX LED &amp; Osram water proof supply  with all required support structure (1800x500x1 ps)</t>
  </si>
  <si>
    <t>Missed to Add in last BOQ, Approved Rate</t>
  </si>
  <si>
    <t>New FDT</t>
  </si>
  <si>
    <t>Previous Rate</t>
  </si>
  <si>
    <t>Total Benefit</t>
  </si>
  <si>
    <t>Rate Discount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</si>
</sst>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2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sz val="11"/>
      <name val="Calibri"/>
      <family val="2"/>
      <scheme val="minor"/>
    </font>
    <font>
      <b/>
      <u/>
      <sz val="11"/>
      <name val="Calibri"/>
      <family val="2"/>
      <scheme val="minor"/>
    </font>
    <font>
      <b/>
      <sz val="11"/>
      <name val="Calibri"/>
      <family val="2"/>
      <scheme val="minor"/>
    </font>
    <font>
      <sz val="10"/>
      <name val="Arial"/>
      <family val="2"/>
    </font>
    <font>
      <sz val="10"/>
      <name val="MS Sans Serif"/>
      <family val="2"/>
    </font>
    <font>
      <sz val="11"/>
      <color theme="1"/>
      <name val="Calibri Light"/>
      <family val="2"/>
      <scheme val="major"/>
    </font>
    <font>
      <sz val="14"/>
      <color theme="1"/>
      <name val="Calibri Light"/>
      <family val="2"/>
      <scheme val="major"/>
    </font>
    <font>
      <sz val="11"/>
      <color rgb="FFFF0000"/>
      <name val="Calibri Light"/>
      <family val="2"/>
      <scheme val="major"/>
    </font>
    <font>
      <sz val="11"/>
      <name val="Calibri Light"/>
      <family val="2"/>
      <scheme val="major"/>
    </font>
    <font>
      <sz val="12"/>
      <color theme="1"/>
      <name val="Calibri Light"/>
      <family val="2"/>
      <scheme val="major"/>
    </font>
    <font>
      <b/>
      <sz val="11"/>
      <color rgb="FFC00000"/>
      <name val="Calibri Light"/>
      <family val="2"/>
      <scheme val="major"/>
    </font>
    <font>
      <sz val="9"/>
      <color theme="1"/>
      <name val="Calibri Light"/>
      <family val="2"/>
      <scheme val="major"/>
    </font>
    <font>
      <b/>
      <sz val="11"/>
      <color theme="1"/>
      <name val="Calibri Light"/>
      <family val="2"/>
      <scheme val="major"/>
    </font>
    <font>
      <b/>
      <sz val="14"/>
      <color theme="1"/>
      <name val="Calibri Light"/>
      <family val="2"/>
      <scheme val="major"/>
    </font>
    <font>
      <b/>
      <sz val="11"/>
      <color rgb="FFFF0000"/>
      <name val="Calibri Light"/>
      <family val="2"/>
      <scheme val="major"/>
    </font>
    <font>
      <b/>
      <sz val="9"/>
      <color theme="1"/>
      <name val="Calibri Light"/>
      <family val="2"/>
      <scheme val="major"/>
    </font>
    <font>
      <b/>
      <u/>
      <sz val="11"/>
      <name val="Calibri Light"/>
      <family val="2"/>
      <scheme val="major"/>
    </font>
    <font>
      <b/>
      <sz val="11"/>
      <name val="Calibri Light"/>
      <family val="2"/>
      <scheme val="major"/>
    </font>
    <font>
      <sz val="10"/>
      <color rgb="FF0F1111"/>
      <name val="Calibri Light"/>
      <family val="2"/>
      <scheme val="major"/>
    </font>
  </fonts>
  <fills count="9">
    <fill>
      <patternFill patternType="none"/>
    </fill>
    <fill>
      <patternFill patternType="gray125"/>
    </fill>
    <fill>
      <patternFill patternType="solid">
        <fgColor rgb="FFFF9933"/>
        <bgColor indexed="64"/>
      </patternFill>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rgb="FFFFFFCC"/>
        <bgColor indexed="64"/>
      </patternFill>
    </fill>
    <fill>
      <patternFill patternType="solid">
        <fgColor theme="7" tint="0.79998168889431442"/>
        <bgColor indexed="64"/>
      </patternFill>
    </fill>
    <fill>
      <patternFill patternType="solid">
        <fgColor theme="8" tint="0.79998168889431442"/>
        <bgColor indexed="64"/>
      </patternFill>
    </fill>
  </fills>
  <borders count="17">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top style="thin">
        <color auto="1"/>
      </top>
      <bottom style="thin">
        <color auto="1"/>
      </bottom>
      <diagonal/>
    </border>
  </borders>
  <cellStyleXfs count="4">
    <xf numFmtId="0" fontId="0" fillId="0" borderId="0"/>
    <xf numFmtId="43" fontId="1" fillId="0" borderId="0" applyFont="0" applyFill="0" applyBorder="0" applyAlignment="0" applyProtection="0"/>
    <xf numFmtId="0" fontId="9" fillId="0" borderId="0"/>
    <xf numFmtId="0" fontId="10" fillId="0" borderId="0" applyProtection="0"/>
  </cellStyleXfs>
  <cellXfs count="159">
    <xf numFmtId="0" fontId="0" fillId="0" borderId="0" xfId="0"/>
    <xf numFmtId="0" fontId="1"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2" xfId="0" applyFont="1" applyFill="1" applyBorder="1" applyAlignment="1">
      <alignment vertical="center"/>
    </xf>
    <xf numFmtId="164" fontId="1" fillId="2" borderId="2" xfId="1" applyNumberFormat="1" applyFont="1" applyFill="1" applyBorder="1" applyAlignment="1">
      <alignment vertical="center"/>
    </xf>
    <xf numFmtId="164" fontId="1" fillId="2" borderId="3" xfId="1" applyNumberFormat="1" applyFont="1" applyFill="1" applyBorder="1" applyAlignment="1">
      <alignment horizontal="right" vertical="center"/>
    </xf>
    <xf numFmtId="0" fontId="1" fillId="0" borderId="0" xfId="0" applyFont="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164" fontId="3" fillId="0" borderId="5" xfId="1" applyNumberFormat="1" applyFont="1" applyBorder="1" applyAlignment="1">
      <alignment horizontal="center" vertical="center" wrapText="1"/>
    </xf>
    <xf numFmtId="164" fontId="3" fillId="0" borderId="6" xfId="1" applyNumberFormat="1"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wrapText="1"/>
    </xf>
    <xf numFmtId="0" fontId="1" fillId="0" borderId="5" xfId="0" applyFont="1" applyBorder="1" applyAlignment="1">
      <alignment vertical="center" wrapText="1"/>
    </xf>
    <xf numFmtId="164" fontId="1" fillId="0" borderId="5" xfId="1" applyNumberFormat="1" applyFont="1" applyBorder="1" applyAlignment="1">
      <alignment vertical="center" wrapText="1"/>
    </xf>
    <xf numFmtId="164" fontId="1" fillId="3" borderId="6" xfId="1" applyNumberFormat="1" applyFont="1" applyFill="1" applyBorder="1" applyAlignment="1">
      <alignment horizontal="right" vertical="center"/>
    </xf>
    <xf numFmtId="164" fontId="1" fillId="0" borderId="6" xfId="1" applyNumberFormat="1" applyFont="1" applyBorder="1" applyAlignment="1">
      <alignment horizontal="right" vertical="center"/>
    </xf>
    <xf numFmtId="43" fontId="1" fillId="0" borderId="0" xfId="0" applyNumberFormat="1" applyFont="1" applyAlignment="1">
      <alignment vertical="center"/>
    </xf>
    <xf numFmtId="0" fontId="6" fillId="0" borderId="5" xfId="0" applyFont="1" applyBorder="1" applyAlignment="1">
      <alignment horizontal="center" vertical="center" wrapText="1"/>
    </xf>
    <xf numFmtId="0" fontId="1" fillId="0" borderId="5" xfId="0" applyFont="1" applyBorder="1" applyAlignment="1">
      <alignment vertical="center"/>
    </xf>
    <xf numFmtId="164" fontId="1" fillId="0" borderId="5" xfId="1" applyNumberFormat="1" applyFont="1" applyBorder="1" applyAlignment="1">
      <alignment vertical="center"/>
    </xf>
    <xf numFmtId="0" fontId="5" fillId="4" borderId="5" xfId="0" applyFont="1" applyFill="1" applyBorder="1" applyAlignment="1">
      <alignment horizontal="left" vertical="top" wrapText="1"/>
    </xf>
    <xf numFmtId="0" fontId="3" fillId="0" borderId="5" xfId="0" applyFont="1" applyBorder="1" applyAlignment="1">
      <alignment horizontal="center"/>
    </xf>
    <xf numFmtId="0" fontId="1" fillId="0" borderId="5" xfId="0" applyFont="1" applyBorder="1" applyAlignment="1">
      <alignment horizontal="left" vertical="center" wrapText="1"/>
    </xf>
    <xf numFmtId="0" fontId="6" fillId="4" borderId="5" xfId="3" applyFont="1" applyFill="1" applyBorder="1" applyAlignment="1" applyProtection="1">
      <alignment horizontal="left" vertical="center" wrapText="1"/>
    </xf>
    <xf numFmtId="0" fontId="3" fillId="3" borderId="5"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5" xfId="0" applyFont="1" applyFill="1" applyBorder="1" applyAlignment="1">
      <alignment vertical="center"/>
    </xf>
    <xf numFmtId="164" fontId="1" fillId="3" borderId="5" xfId="1" applyNumberFormat="1" applyFont="1" applyFill="1" applyBorder="1" applyAlignment="1">
      <alignment vertical="center"/>
    </xf>
    <xf numFmtId="0" fontId="1" fillId="0" borderId="5" xfId="0" applyFont="1" applyBorder="1" applyAlignment="1">
      <alignment horizontal="center" vertical="center"/>
    </xf>
    <xf numFmtId="0" fontId="3" fillId="0" borderId="5" xfId="0" applyFont="1" applyBorder="1" applyAlignment="1">
      <alignment vertical="center"/>
    </xf>
    <xf numFmtId="164" fontId="3" fillId="0" borderId="5" xfId="1" applyNumberFormat="1" applyFont="1" applyBorder="1" applyAlignment="1">
      <alignment vertical="center"/>
    </xf>
    <xf numFmtId="164" fontId="3" fillId="0" borderId="6" xfId="1" applyNumberFormat="1" applyFont="1" applyBorder="1" applyAlignment="1">
      <alignment horizontal="right" vertical="center"/>
    </xf>
    <xf numFmtId="0" fontId="2" fillId="0" borderId="5" xfId="0" applyFont="1" applyBorder="1" applyAlignment="1">
      <alignment horizontal="center" vertical="center" wrapText="1"/>
    </xf>
    <xf numFmtId="0" fontId="1" fillId="0" borderId="7" xfId="0" applyFont="1" applyBorder="1" applyAlignment="1">
      <alignment vertical="center"/>
    </xf>
    <xf numFmtId="0" fontId="1" fillId="0" borderId="8" xfId="0" applyFont="1" applyBorder="1" applyAlignment="1">
      <alignment vertical="center"/>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164" fontId="1" fillId="0" borderId="8" xfId="1" applyNumberFormat="1" applyFont="1" applyBorder="1" applyAlignment="1">
      <alignment vertical="center"/>
    </xf>
    <xf numFmtId="164" fontId="1" fillId="0" borderId="9" xfId="1" applyNumberFormat="1" applyFont="1" applyBorder="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164" fontId="1" fillId="0" borderId="0" xfId="1" applyNumberFormat="1" applyFont="1" applyAlignment="1">
      <alignment vertical="center"/>
    </xf>
    <xf numFmtId="164" fontId="1" fillId="0" borderId="6" xfId="1" applyNumberFormat="1" applyFont="1" applyFill="1" applyBorder="1" applyAlignment="1">
      <alignment horizontal="right" vertical="center"/>
    </xf>
    <xf numFmtId="0" fontId="8" fillId="0" borderId="5" xfId="0" applyFont="1" applyBorder="1" applyAlignment="1">
      <alignment horizontal="center" vertical="center" wrapText="1"/>
    </xf>
    <xf numFmtId="164" fontId="1" fillId="0" borderId="5" xfId="1" applyNumberFormat="1" applyFont="1" applyFill="1" applyBorder="1" applyAlignment="1">
      <alignment vertical="center"/>
    </xf>
    <xf numFmtId="0" fontId="1" fillId="5" borderId="5" xfId="0" applyFont="1" applyFill="1" applyBorder="1" applyAlignment="1">
      <alignment vertical="center"/>
    </xf>
    <xf numFmtId="0" fontId="4" fillId="5" borderId="5" xfId="0" applyFont="1" applyFill="1" applyBorder="1" applyAlignment="1">
      <alignment horizontal="center" vertical="center" wrapText="1"/>
    </xf>
    <xf numFmtId="0" fontId="1" fillId="5" borderId="5" xfId="0" applyFont="1" applyFill="1" applyBorder="1" applyAlignment="1">
      <alignment horizontal="center" vertical="center"/>
    </xf>
    <xf numFmtId="0" fontId="1" fillId="5" borderId="5" xfId="0" applyFont="1" applyFill="1" applyBorder="1" applyAlignment="1">
      <alignment horizontal="center" vertical="center" wrapText="1"/>
    </xf>
    <xf numFmtId="164" fontId="1" fillId="5" borderId="5" xfId="1" applyNumberFormat="1" applyFont="1" applyFill="1" applyBorder="1" applyAlignment="1">
      <alignment vertical="center"/>
    </xf>
    <xf numFmtId="164" fontId="1" fillId="5" borderId="5" xfId="1" applyNumberFormat="1" applyFont="1" applyFill="1" applyBorder="1" applyAlignment="1">
      <alignment horizontal="right" vertical="center"/>
    </xf>
    <xf numFmtId="164" fontId="1" fillId="0" borderId="5" xfId="1" applyNumberFormat="1" applyFont="1" applyFill="1" applyBorder="1" applyAlignment="1">
      <alignment horizontal="right" vertical="center"/>
    </xf>
    <xf numFmtId="164" fontId="1" fillId="0" borderId="5" xfId="1" applyNumberFormat="1" applyFont="1" applyBorder="1" applyAlignment="1">
      <alignment horizontal="right" vertical="center"/>
    </xf>
    <xf numFmtId="164" fontId="1" fillId="3" borderId="5" xfId="1" applyNumberFormat="1" applyFont="1" applyFill="1" applyBorder="1" applyAlignment="1">
      <alignment horizontal="right" vertical="center"/>
    </xf>
    <xf numFmtId="164" fontId="3" fillId="0" borderId="5" xfId="1" applyNumberFormat="1" applyFont="1" applyBorder="1" applyAlignment="1">
      <alignment horizontal="right" vertical="center"/>
    </xf>
    <xf numFmtId="0" fontId="1" fillId="2" borderId="5" xfId="0" applyFont="1" applyFill="1" applyBorder="1" applyAlignment="1">
      <alignment horizontal="center" vertical="center"/>
    </xf>
    <xf numFmtId="0" fontId="4" fillId="2" borderId="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5" xfId="0" applyFont="1" applyFill="1" applyBorder="1" applyAlignment="1">
      <alignment vertical="center"/>
    </xf>
    <xf numFmtId="164" fontId="1" fillId="2" borderId="5" xfId="1" applyNumberFormat="1" applyFont="1" applyFill="1" applyBorder="1" applyAlignment="1">
      <alignment vertical="center"/>
    </xf>
    <xf numFmtId="164" fontId="1" fillId="2" borderId="5" xfId="1" applyNumberFormat="1" applyFont="1" applyFill="1" applyBorder="1" applyAlignment="1">
      <alignment horizontal="right" vertical="center"/>
    </xf>
    <xf numFmtId="164" fontId="3" fillId="0" borderId="5" xfId="1" applyNumberFormat="1" applyFont="1" applyBorder="1" applyAlignment="1">
      <alignment horizontal="center" vertical="center"/>
    </xf>
    <xf numFmtId="0" fontId="11" fillId="0" borderId="0" xfId="0" applyFont="1" applyAlignment="1">
      <alignment horizontal="center" vertical="center"/>
    </xf>
    <xf numFmtId="0" fontId="11" fillId="4" borderId="0" xfId="0" applyFont="1" applyFill="1" applyAlignment="1">
      <alignment horizontal="left" vertical="center"/>
    </xf>
    <xf numFmtId="0" fontId="11" fillId="4" borderId="0" xfId="0" applyFont="1" applyFill="1" applyAlignment="1">
      <alignment horizontal="left" vertical="center" wrapText="1"/>
    </xf>
    <xf numFmtId="164" fontId="11" fillId="4" borderId="0" xfId="1" applyNumberFormat="1" applyFont="1" applyFill="1" applyBorder="1" applyAlignment="1">
      <alignment horizontal="left" vertical="center"/>
    </xf>
    <xf numFmtId="0" fontId="11" fillId="0" borderId="0" xfId="0" applyFont="1" applyAlignment="1">
      <alignment horizontal="left" vertical="center"/>
    </xf>
    <xf numFmtId="0" fontId="13" fillId="4" borderId="0" xfId="0" applyFont="1" applyFill="1" applyAlignment="1">
      <alignment horizontal="left" vertical="center"/>
    </xf>
    <xf numFmtId="0" fontId="11" fillId="0" borderId="0" xfId="0" applyFont="1" applyAlignment="1">
      <alignment horizontal="left" vertical="center" wrapText="1"/>
    </xf>
    <xf numFmtId="164" fontId="11" fillId="0" borderId="0" xfId="1" applyNumberFormat="1" applyFont="1" applyAlignment="1">
      <alignment horizontal="left" vertical="center"/>
    </xf>
    <xf numFmtId="164" fontId="11" fillId="4" borderId="5" xfId="1" applyNumberFormat="1" applyFont="1" applyFill="1" applyBorder="1" applyAlignment="1">
      <alignment horizontal="center" vertical="center"/>
    </xf>
    <xf numFmtId="164" fontId="11" fillId="4" borderId="5" xfId="1" applyNumberFormat="1" applyFont="1" applyFill="1" applyBorder="1" applyAlignment="1">
      <alignment horizontal="left" vertical="center"/>
    </xf>
    <xf numFmtId="164" fontId="18" fillId="4" borderId="5" xfId="1" applyNumberFormat="1" applyFont="1" applyFill="1" applyBorder="1" applyAlignment="1">
      <alignment horizontal="left" vertical="center"/>
    </xf>
    <xf numFmtId="0" fontId="11" fillId="4" borderId="5" xfId="0" applyFont="1" applyFill="1" applyBorder="1" applyAlignment="1">
      <alignment horizontal="left" vertical="center"/>
    </xf>
    <xf numFmtId="0" fontId="11" fillId="4" borderId="5" xfId="0" applyFont="1" applyFill="1" applyBorder="1" applyAlignment="1">
      <alignment horizontal="left" vertical="center" wrapText="1"/>
    </xf>
    <xf numFmtId="0" fontId="11" fillId="4" borderId="5" xfId="0" applyFont="1" applyFill="1" applyBorder="1" applyAlignment="1">
      <alignment horizontal="center" vertical="center"/>
    </xf>
    <xf numFmtId="0" fontId="11" fillId="4" borderId="5" xfId="0" applyFont="1" applyFill="1" applyBorder="1" applyAlignment="1">
      <alignment horizontal="center" vertical="center" wrapText="1"/>
    </xf>
    <xf numFmtId="0" fontId="14" fillId="4" borderId="5" xfId="0" applyFont="1" applyFill="1" applyBorder="1" applyAlignment="1">
      <alignment horizontal="left" vertical="center" wrapText="1"/>
    </xf>
    <xf numFmtId="164" fontId="11" fillId="4" borderId="5" xfId="1" applyNumberFormat="1" applyFont="1" applyFill="1" applyBorder="1" applyAlignment="1">
      <alignment horizontal="left" vertical="center" wrapText="1"/>
    </xf>
    <xf numFmtId="0" fontId="15" fillId="4" borderId="5" xfId="0" applyFont="1" applyFill="1" applyBorder="1" applyAlignment="1">
      <alignment horizontal="left" vertical="top" wrapText="1"/>
    </xf>
    <xf numFmtId="0" fontId="14" fillId="4" borderId="5" xfId="3" applyFont="1" applyFill="1" applyBorder="1" applyAlignment="1" applyProtection="1">
      <alignment horizontal="left" vertical="center" wrapText="1"/>
    </xf>
    <xf numFmtId="0" fontId="11" fillId="4" borderId="11" xfId="0" applyFont="1" applyFill="1" applyBorder="1" applyAlignment="1">
      <alignment horizontal="left" vertical="center"/>
    </xf>
    <xf numFmtId="0" fontId="11" fillId="4" borderId="11" xfId="0" applyFont="1" applyFill="1" applyBorder="1" applyAlignment="1">
      <alignment horizontal="left" vertical="center" wrapText="1"/>
    </xf>
    <xf numFmtId="164" fontId="11" fillId="4" borderId="11" xfId="1" applyNumberFormat="1" applyFont="1" applyFill="1" applyBorder="1" applyAlignment="1">
      <alignment horizontal="left" vertical="center"/>
    </xf>
    <xf numFmtId="0" fontId="11" fillId="4" borderId="12" xfId="0" applyFont="1" applyFill="1" applyBorder="1" applyAlignment="1">
      <alignment horizontal="left" vertical="center"/>
    </xf>
    <xf numFmtId="0" fontId="11" fillId="4" borderId="12" xfId="0" applyFont="1" applyFill="1" applyBorder="1" applyAlignment="1">
      <alignment horizontal="left" vertical="center" wrapText="1"/>
    </xf>
    <xf numFmtId="164" fontId="11" fillId="4" borderId="12" xfId="1" applyNumberFormat="1" applyFont="1" applyFill="1" applyBorder="1" applyAlignment="1">
      <alignment horizontal="left" vertical="center"/>
    </xf>
    <xf numFmtId="0" fontId="11" fillId="4" borderId="14" xfId="0" applyFont="1" applyFill="1" applyBorder="1" applyAlignment="1">
      <alignment horizontal="left" vertical="center" wrapText="1"/>
    </xf>
    <xf numFmtId="0" fontId="11" fillId="4" borderId="14" xfId="0" applyFont="1" applyFill="1" applyBorder="1" applyAlignment="1">
      <alignment horizontal="left" vertical="center"/>
    </xf>
    <xf numFmtId="164" fontId="18" fillId="4" borderId="14" xfId="1" applyNumberFormat="1" applyFont="1" applyFill="1" applyBorder="1" applyAlignment="1">
      <alignment horizontal="left" vertical="center"/>
    </xf>
    <xf numFmtId="164" fontId="11" fillId="0" borderId="5" xfId="1" applyNumberFormat="1" applyFont="1" applyFill="1" applyBorder="1" applyAlignment="1">
      <alignment horizontal="left" vertical="center"/>
    </xf>
    <xf numFmtId="164" fontId="11" fillId="4" borderId="15" xfId="1" applyNumberFormat="1" applyFont="1" applyFill="1" applyBorder="1" applyAlignment="1">
      <alignment horizontal="left" vertical="center"/>
    </xf>
    <xf numFmtId="164" fontId="11" fillId="4" borderId="13" xfId="1" applyNumberFormat="1" applyFont="1" applyFill="1" applyBorder="1" applyAlignment="1">
      <alignment horizontal="left" vertical="center"/>
    </xf>
    <xf numFmtId="0" fontId="16" fillId="4" borderId="5" xfId="0" applyFont="1" applyFill="1" applyBorder="1" applyAlignment="1">
      <alignment horizontal="center" vertical="center"/>
    </xf>
    <xf numFmtId="0" fontId="13" fillId="4" borderId="5" xfId="0" applyFont="1" applyFill="1" applyBorder="1" applyAlignment="1">
      <alignment horizontal="left" vertical="center"/>
    </xf>
    <xf numFmtId="43" fontId="13" fillId="4" borderId="5" xfId="0" applyNumberFormat="1" applyFont="1" applyFill="1" applyBorder="1" applyAlignment="1">
      <alignment horizontal="left" vertical="center"/>
    </xf>
    <xf numFmtId="0" fontId="14" fillId="0" borderId="5" xfId="0" applyFont="1" applyBorder="1" applyAlignment="1">
      <alignment horizontal="left" vertical="center" wrapText="1"/>
    </xf>
    <xf numFmtId="0" fontId="11" fillId="0" borderId="5" xfId="0" applyFont="1" applyBorder="1" applyAlignment="1">
      <alignment horizontal="left" vertical="center"/>
    </xf>
    <xf numFmtId="0" fontId="18" fillId="4" borderId="5" xfId="0" applyFont="1" applyFill="1" applyBorder="1" applyAlignment="1">
      <alignment horizontal="left" vertical="center"/>
    </xf>
    <xf numFmtId="0" fontId="18" fillId="4" borderId="5" xfId="0" applyFont="1" applyFill="1" applyBorder="1" applyAlignment="1">
      <alignment horizontal="left" vertical="center" wrapText="1"/>
    </xf>
    <xf numFmtId="164" fontId="18" fillId="4" borderId="5" xfId="1" applyNumberFormat="1" applyFont="1" applyFill="1" applyBorder="1" applyAlignment="1">
      <alignment horizontal="center" vertical="center"/>
    </xf>
    <xf numFmtId="164" fontId="20" fillId="4" borderId="5" xfId="1" applyNumberFormat="1" applyFont="1" applyFill="1" applyBorder="1" applyAlignment="1">
      <alignment horizontal="left" vertical="center"/>
    </xf>
    <xf numFmtId="0" fontId="18" fillId="4" borderId="5" xfId="0" applyFont="1" applyFill="1" applyBorder="1" applyAlignment="1">
      <alignment horizontal="center" vertical="center"/>
    </xf>
    <xf numFmtId="0" fontId="18" fillId="4"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4" borderId="0" xfId="0" applyFont="1" applyFill="1" applyAlignment="1">
      <alignment horizontal="center" vertical="center" wrapText="1"/>
    </xf>
    <xf numFmtId="0" fontId="11" fillId="0" borderId="0" xfId="0" applyFont="1" applyAlignment="1">
      <alignment horizontal="center" vertical="center" wrapText="1"/>
    </xf>
    <xf numFmtId="0" fontId="19" fillId="4" borderId="5" xfId="0" applyFont="1" applyFill="1" applyBorder="1" applyAlignment="1">
      <alignment horizontal="center" vertical="center" wrapText="1"/>
    </xf>
    <xf numFmtId="0" fontId="13" fillId="4" borderId="0" xfId="0" applyFont="1" applyFill="1" applyAlignment="1">
      <alignment horizontal="center" vertical="center" wrapText="1"/>
    </xf>
    <xf numFmtId="0" fontId="11" fillId="0" borderId="10" xfId="0" applyFont="1" applyBorder="1" applyAlignment="1">
      <alignment horizontal="center" vertical="center"/>
    </xf>
    <xf numFmtId="0" fontId="12" fillId="4" borderId="5"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1" xfId="0" applyFont="1" applyFill="1" applyBorder="1" applyAlignment="1">
      <alignment horizontal="center" vertical="center"/>
    </xf>
    <xf numFmtId="0" fontId="18" fillId="4" borderId="13" xfId="0" applyFont="1" applyFill="1" applyBorder="1" applyAlignment="1">
      <alignment horizontal="center" vertical="center"/>
    </xf>
    <xf numFmtId="0" fontId="11" fillId="4" borderId="12" xfId="0" applyFont="1" applyFill="1" applyBorder="1" applyAlignment="1">
      <alignment horizontal="center" vertical="center"/>
    </xf>
    <xf numFmtId="164" fontId="11" fillId="0" borderId="5" xfId="1" applyNumberFormat="1" applyFont="1" applyBorder="1" applyAlignment="1">
      <alignment vertical="center"/>
    </xf>
    <xf numFmtId="164" fontId="11" fillId="0" borderId="5" xfId="1" applyNumberFormat="1" applyFont="1" applyBorder="1" applyAlignment="1">
      <alignment vertical="center" wrapText="1"/>
    </xf>
    <xf numFmtId="0" fontId="11" fillId="0" borderId="5" xfId="0" applyFont="1" applyBorder="1" applyAlignment="1">
      <alignment vertical="center"/>
    </xf>
    <xf numFmtId="0" fontId="24" fillId="0" borderId="5" xfId="0" applyFont="1" applyBorder="1" applyAlignment="1">
      <alignment vertical="center" wrapText="1"/>
    </xf>
    <xf numFmtId="0" fontId="14" fillId="0" borderId="5" xfId="0" applyFont="1" applyBorder="1" applyAlignment="1">
      <alignment horizontal="center" vertical="center" wrapText="1"/>
    </xf>
    <xf numFmtId="0" fontId="11" fillId="0" borderId="5" xfId="0" applyFont="1" applyBorder="1" applyAlignment="1">
      <alignment horizontal="left" vertical="center" wrapText="1"/>
    </xf>
    <xf numFmtId="0" fontId="11" fillId="0" borderId="16" xfId="0" applyFont="1" applyBorder="1" applyAlignment="1">
      <alignment horizontal="center" vertical="center"/>
    </xf>
    <xf numFmtId="0" fontId="11" fillId="0" borderId="16" xfId="0" applyFont="1" applyBorder="1" applyAlignment="1">
      <alignment horizontal="left" vertical="center"/>
    </xf>
    <xf numFmtId="43" fontId="13" fillId="4" borderId="16" xfId="0" applyNumberFormat="1" applyFont="1" applyFill="1" applyBorder="1" applyAlignment="1">
      <alignment horizontal="left" vertical="center"/>
    </xf>
    <xf numFmtId="164" fontId="17" fillId="4" borderId="0" xfId="1" applyNumberFormat="1" applyFont="1" applyFill="1" applyBorder="1" applyAlignment="1">
      <alignment horizontal="center"/>
    </xf>
    <xf numFmtId="164" fontId="21" fillId="4" borderId="0" xfId="0" applyNumberFormat="1" applyFont="1" applyFill="1" applyAlignment="1">
      <alignment horizontal="center"/>
    </xf>
    <xf numFmtId="0" fontId="17" fillId="4" borderId="5" xfId="0" applyFont="1" applyFill="1" applyBorder="1"/>
    <xf numFmtId="0" fontId="17" fillId="4" borderId="5" xfId="0" applyFont="1" applyFill="1" applyBorder="1" applyAlignment="1">
      <alignment horizontal="center"/>
    </xf>
    <xf numFmtId="0" fontId="17" fillId="6" borderId="5" xfId="0" applyFont="1" applyFill="1" applyBorder="1" applyAlignment="1">
      <alignment horizontal="center"/>
    </xf>
    <xf numFmtId="0" fontId="17" fillId="4" borderId="5" xfId="0" applyFont="1" applyFill="1" applyBorder="1" applyAlignment="1">
      <alignment horizontal="left"/>
    </xf>
    <xf numFmtId="164" fontId="17" fillId="4" borderId="5" xfId="1" applyNumberFormat="1" applyFont="1" applyFill="1" applyBorder="1" applyAlignment="1">
      <alignment horizontal="center"/>
    </xf>
    <xf numFmtId="164" fontId="21" fillId="4" borderId="5" xfId="0" applyNumberFormat="1" applyFont="1" applyFill="1" applyBorder="1" applyAlignment="1">
      <alignment horizontal="center"/>
    </xf>
    <xf numFmtId="0" fontId="21" fillId="4" borderId="5" xfId="0" applyFont="1" applyFill="1" applyBorder="1" applyAlignment="1">
      <alignment horizontal="center"/>
    </xf>
    <xf numFmtId="0" fontId="21" fillId="4" borderId="5" xfId="0" applyFont="1" applyFill="1" applyBorder="1"/>
    <xf numFmtId="0" fontId="11" fillId="4" borderId="5" xfId="0" applyFont="1" applyFill="1" applyBorder="1"/>
    <xf numFmtId="0" fontId="11" fillId="4" borderId="0" xfId="0" applyFont="1" applyFill="1"/>
    <xf numFmtId="43" fontId="11" fillId="4" borderId="0" xfId="0" applyNumberFormat="1" applyFont="1" applyFill="1"/>
    <xf numFmtId="164" fontId="11" fillId="4" borderId="0" xfId="0" applyNumberFormat="1" applyFont="1" applyFill="1"/>
    <xf numFmtId="0" fontId="11" fillId="4" borderId="5" xfId="0" applyFont="1" applyFill="1" applyBorder="1" applyAlignment="1">
      <alignment horizontal="center"/>
    </xf>
    <xf numFmtId="0" fontId="11" fillId="4" borderId="0" xfId="0" applyFont="1" applyFill="1" applyAlignment="1">
      <alignment horizontal="center"/>
    </xf>
    <xf numFmtId="0" fontId="17" fillId="7" borderId="5" xfId="0" applyFont="1" applyFill="1" applyBorder="1" applyAlignment="1">
      <alignment horizontal="center"/>
    </xf>
    <xf numFmtId="0" fontId="11" fillId="7" borderId="5" xfId="0" applyFont="1" applyFill="1" applyBorder="1"/>
    <xf numFmtId="164" fontId="17" fillId="7" borderId="5" xfId="1" applyNumberFormat="1" applyFont="1" applyFill="1" applyBorder="1" applyAlignment="1">
      <alignment horizontal="center"/>
    </xf>
    <xf numFmtId="164" fontId="21" fillId="7" borderId="5" xfId="0" applyNumberFormat="1" applyFont="1" applyFill="1" applyBorder="1" applyAlignment="1">
      <alignment horizontal="center"/>
    </xf>
    <xf numFmtId="0" fontId="11" fillId="8" borderId="5" xfId="0" applyFont="1" applyFill="1" applyBorder="1"/>
    <xf numFmtId="0" fontId="17" fillId="8" borderId="5" xfId="0" applyFont="1" applyFill="1" applyBorder="1" applyAlignment="1">
      <alignment horizontal="center" wrapText="1"/>
    </xf>
    <xf numFmtId="0" fontId="17" fillId="8" borderId="5" xfId="0" applyFont="1" applyFill="1" applyBorder="1" applyAlignment="1">
      <alignment horizontal="center"/>
    </xf>
    <xf numFmtId="164" fontId="17" fillId="8" borderId="5" xfId="1" applyNumberFormat="1" applyFont="1" applyFill="1" applyBorder="1" applyAlignment="1">
      <alignment horizontal="center"/>
    </xf>
    <xf numFmtId="164" fontId="21" fillId="8" borderId="5" xfId="0" applyNumberFormat="1" applyFont="1" applyFill="1" applyBorder="1" applyAlignment="1">
      <alignment horizontal="center"/>
    </xf>
    <xf numFmtId="0" fontId="17" fillId="6" borderId="5" xfId="0" applyFont="1" applyFill="1" applyBorder="1" applyAlignment="1">
      <alignment horizontal="center"/>
    </xf>
    <xf numFmtId="0" fontId="17" fillId="4" borderId="5" xfId="0" applyFont="1" applyFill="1" applyBorder="1" applyAlignment="1">
      <alignment horizontal="center"/>
    </xf>
    <xf numFmtId="0" fontId="21" fillId="4" borderId="5" xfId="0" applyFont="1" applyFill="1" applyBorder="1" applyAlignment="1">
      <alignment horizontal="center"/>
    </xf>
    <xf numFmtId="164" fontId="18" fillId="4" borderId="5" xfId="1" applyNumberFormat="1" applyFont="1" applyFill="1" applyBorder="1" applyAlignment="1">
      <alignment horizontal="center" vertical="center"/>
    </xf>
  </cellXfs>
  <cellStyles count="4">
    <cellStyle name="Comma" xfId="1" builtinId="3"/>
    <cellStyle name="Normal" xfId="0" builtinId="0"/>
    <cellStyle name="Normal 2 2" xfId="2" xr:uid="{CF34BA12-76A1-4997-BFD0-3ED58C2331DA}"/>
    <cellStyle name="Normal_HDFCPAT" xfId="3" xr:uid="{A1307228-E445-43BA-9287-8B3A3002B2B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13</xdr:col>
      <xdr:colOff>175260</xdr:colOff>
      <xdr:row>1</xdr:row>
      <xdr:rowOff>106680</xdr:rowOff>
    </xdr:from>
    <xdr:to>
      <xdr:col>26</xdr:col>
      <xdr:colOff>22860</xdr:colOff>
      <xdr:row>5</xdr:row>
      <xdr:rowOff>341811</xdr:rowOff>
    </xdr:to>
    <xdr:pic>
      <xdr:nvPicPr>
        <xdr:cNvPr id="3" name="Picture 2">
          <a:extLst>
            <a:ext uri="{FF2B5EF4-FFF2-40B4-BE49-F238E27FC236}">
              <a16:creationId xmlns:a16="http://schemas.microsoft.com/office/drawing/2014/main" id="{A5115704-C224-B67A-921D-62EC149A96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144500" y="335280"/>
          <a:ext cx="7772400" cy="4441371"/>
        </a:xfrm>
        <a:prstGeom prst="rect">
          <a:avLst/>
        </a:prstGeom>
      </xdr:spPr>
    </xdr:pic>
    <xdr:clientData/>
  </xdr:twoCellAnchor>
  <xdr:twoCellAnchor editAs="oneCell">
    <xdr:from>
      <xdr:col>11</xdr:col>
      <xdr:colOff>0</xdr:colOff>
      <xdr:row>20</xdr:row>
      <xdr:rowOff>0</xdr:rowOff>
    </xdr:from>
    <xdr:to>
      <xdr:col>23</xdr:col>
      <xdr:colOff>457200</xdr:colOff>
      <xdr:row>27</xdr:row>
      <xdr:rowOff>156305</xdr:rowOff>
    </xdr:to>
    <xdr:pic>
      <xdr:nvPicPr>
        <xdr:cNvPr id="4" name="Picture 3">
          <a:extLst>
            <a:ext uri="{FF2B5EF4-FFF2-40B4-BE49-F238E27FC236}">
              <a16:creationId xmlns:a16="http://schemas.microsoft.com/office/drawing/2014/main" id="{7B9B0A14-CC7E-4733-A530-DAF98E65036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750040" y="11826240"/>
          <a:ext cx="7772400" cy="1802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548640</xdr:colOff>
      <xdr:row>2</xdr:row>
      <xdr:rowOff>266700</xdr:rowOff>
    </xdr:from>
    <xdr:to>
      <xdr:col>22</xdr:col>
      <xdr:colOff>259080</xdr:colOff>
      <xdr:row>4</xdr:row>
      <xdr:rowOff>605885</xdr:rowOff>
    </xdr:to>
    <xdr:pic>
      <xdr:nvPicPr>
        <xdr:cNvPr id="7" name="Picture 6">
          <a:extLst>
            <a:ext uri="{FF2B5EF4-FFF2-40B4-BE49-F238E27FC236}">
              <a16:creationId xmlns:a16="http://schemas.microsoft.com/office/drawing/2014/main" id="{1DC546C7-A12B-4DC7-9B35-25946893A4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79480" y="678180"/>
          <a:ext cx="7772400" cy="21679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3039B-A2DA-472E-A759-1927144E8E91}">
  <dimension ref="A1:M32"/>
  <sheetViews>
    <sheetView topLeftCell="A18" workbookViewId="0">
      <selection activeCell="A18" sqref="A1:XFD1048576"/>
    </sheetView>
  </sheetViews>
  <sheetFormatPr defaultColWidth="8.88671875" defaultRowHeight="14.4" x14ac:dyDescent="0.3"/>
  <cols>
    <col min="1" max="1" width="6.33203125" style="8" bestFit="1" customWidth="1"/>
    <col min="2" max="2" width="25.88671875" style="8" bestFit="1" customWidth="1"/>
    <col min="3" max="3" width="59.109375" style="43" bestFit="1" customWidth="1"/>
    <col min="4" max="4" width="15.109375" style="44" bestFit="1" customWidth="1"/>
    <col min="5" max="5" width="9.88671875" style="8" bestFit="1" customWidth="1"/>
    <col min="6" max="6" width="4.6640625" style="8" bestFit="1" customWidth="1"/>
    <col min="7" max="7" width="7.44140625" style="45" bestFit="1" customWidth="1"/>
    <col min="8" max="8" width="11.33203125" style="45" bestFit="1" customWidth="1"/>
    <col min="9" max="9" width="13.6640625" style="45" bestFit="1" customWidth="1"/>
    <col min="10" max="16384" width="8.88671875" style="8"/>
  </cols>
  <sheetData>
    <row r="1" spans="1:13" ht="18" x14ac:dyDescent="0.3">
      <c r="A1" s="1"/>
      <c r="B1" s="2" t="s">
        <v>70</v>
      </c>
      <c r="C1" s="3" t="s">
        <v>71</v>
      </c>
      <c r="D1" s="4"/>
      <c r="E1" s="5"/>
      <c r="F1" s="5"/>
      <c r="G1" s="6"/>
      <c r="H1" s="6"/>
      <c r="I1" s="7"/>
    </row>
    <row r="2" spans="1:13" x14ac:dyDescent="0.3">
      <c r="A2" s="9" t="s">
        <v>0</v>
      </c>
      <c r="B2" s="10" t="s">
        <v>1</v>
      </c>
      <c r="C2" s="11" t="s">
        <v>2</v>
      </c>
      <c r="D2" s="10" t="s">
        <v>3</v>
      </c>
      <c r="E2" s="10" t="s">
        <v>4</v>
      </c>
      <c r="F2" s="10" t="s">
        <v>5</v>
      </c>
      <c r="G2" s="12" t="s">
        <v>6</v>
      </c>
      <c r="H2" s="12" t="s">
        <v>7</v>
      </c>
      <c r="I2" s="13" t="s">
        <v>8</v>
      </c>
    </row>
    <row r="3" spans="1:13" ht="100.8" x14ac:dyDescent="0.3">
      <c r="A3" s="14">
        <v>1</v>
      </c>
      <c r="B3" s="10" t="s">
        <v>12</v>
      </c>
      <c r="C3" s="21" t="s">
        <v>13</v>
      </c>
      <c r="D3" s="21" t="s">
        <v>14</v>
      </c>
      <c r="E3" s="22"/>
      <c r="F3" s="22" t="s">
        <v>15</v>
      </c>
      <c r="G3" s="23">
        <v>900</v>
      </c>
      <c r="H3" s="23">
        <v>225</v>
      </c>
      <c r="I3" s="46">
        <f t="shared" ref="I3:I23" si="0">G3*H3</f>
        <v>202500</v>
      </c>
    </row>
    <row r="4" spans="1:13" ht="43.2" x14ac:dyDescent="0.3">
      <c r="A4" s="14">
        <f>A3+1</f>
        <v>2</v>
      </c>
      <c r="B4" s="10" t="s">
        <v>10</v>
      </c>
      <c r="C4" s="15" t="s">
        <v>11</v>
      </c>
      <c r="D4" s="15" t="s">
        <v>72</v>
      </c>
      <c r="E4" s="15" t="s">
        <v>69</v>
      </c>
      <c r="F4" s="16" t="s">
        <v>73</v>
      </c>
      <c r="G4" s="17">
        <f>4*2.55</f>
        <v>10.199999999999999</v>
      </c>
      <c r="H4" s="17">
        <f>(130+150+50+15)*1.5*10.764</f>
        <v>5570.37</v>
      </c>
      <c r="I4" s="19">
        <f t="shared" ref="I4" si="1">G4*H4</f>
        <v>56817.773999999998</v>
      </c>
    </row>
    <row r="5" spans="1:13" ht="172.8" x14ac:dyDescent="0.3">
      <c r="A5" s="14">
        <f t="shared" ref="A5:A26" si="2">A4+1</f>
        <v>3</v>
      </c>
      <c r="B5" s="10" t="s">
        <v>16</v>
      </c>
      <c r="C5" s="21" t="s">
        <v>74</v>
      </c>
      <c r="D5" s="21" t="s">
        <v>17</v>
      </c>
      <c r="E5" s="22"/>
      <c r="F5" s="22" t="s">
        <v>73</v>
      </c>
      <c r="G5" s="23">
        <f>950/10.764</f>
        <v>88.257153474544779</v>
      </c>
      <c r="H5" s="23">
        <f>(200+75+30+20)*10.764*1.5</f>
        <v>5247.45</v>
      </c>
      <c r="I5" s="19">
        <f t="shared" si="0"/>
        <v>463125</v>
      </c>
      <c r="K5" s="20"/>
      <c r="M5" s="20"/>
    </row>
    <row r="6" spans="1:13" ht="43.2" x14ac:dyDescent="0.3">
      <c r="A6" s="14">
        <f t="shared" si="2"/>
        <v>4</v>
      </c>
      <c r="B6" s="10" t="s">
        <v>19</v>
      </c>
      <c r="C6" s="15" t="s">
        <v>20</v>
      </c>
      <c r="D6" s="15"/>
      <c r="E6" s="16" t="s">
        <v>21</v>
      </c>
      <c r="F6" s="16" t="s">
        <v>9</v>
      </c>
      <c r="G6" s="17">
        <v>1</v>
      </c>
      <c r="H6" s="17">
        <v>24000</v>
      </c>
      <c r="I6" s="19">
        <f t="shared" si="0"/>
        <v>24000</v>
      </c>
    </row>
    <row r="7" spans="1:13" ht="78" x14ac:dyDescent="0.3">
      <c r="A7" s="14">
        <f t="shared" si="2"/>
        <v>5</v>
      </c>
      <c r="B7" s="10" t="s">
        <v>22</v>
      </c>
      <c r="C7" s="24" t="s">
        <v>23</v>
      </c>
      <c r="D7" s="15" t="s">
        <v>24</v>
      </c>
      <c r="E7" s="16"/>
      <c r="F7" s="16" t="s">
        <v>9</v>
      </c>
      <c r="G7" s="17">
        <v>1</v>
      </c>
      <c r="H7" s="17">
        <f>10*4*650</f>
        <v>26000</v>
      </c>
      <c r="I7" s="19">
        <f t="shared" si="0"/>
        <v>26000</v>
      </c>
    </row>
    <row r="8" spans="1:13" ht="28.8" x14ac:dyDescent="0.3">
      <c r="A8" s="14">
        <f t="shared" si="2"/>
        <v>6</v>
      </c>
      <c r="B8" s="10" t="s">
        <v>25</v>
      </c>
      <c r="C8" s="15" t="s">
        <v>26</v>
      </c>
      <c r="D8" s="15"/>
      <c r="E8" s="15" t="s">
        <v>27</v>
      </c>
      <c r="F8" s="16" t="s">
        <v>9</v>
      </c>
      <c r="G8" s="17">
        <v>1</v>
      </c>
      <c r="H8" s="17">
        <v>13060</v>
      </c>
      <c r="I8" s="19">
        <f t="shared" si="0"/>
        <v>13060</v>
      </c>
    </row>
    <row r="9" spans="1:13" ht="28.8" x14ac:dyDescent="0.3">
      <c r="A9" s="14">
        <f t="shared" si="2"/>
        <v>7</v>
      </c>
      <c r="B9" s="25" t="s">
        <v>28</v>
      </c>
      <c r="C9" s="15" t="s">
        <v>29</v>
      </c>
      <c r="D9" s="15" t="s">
        <v>30</v>
      </c>
      <c r="E9" s="16" t="s">
        <v>31</v>
      </c>
      <c r="F9" s="16" t="s">
        <v>9</v>
      </c>
      <c r="G9" s="17">
        <v>1</v>
      </c>
      <c r="H9" s="17">
        <v>156957</v>
      </c>
      <c r="I9" s="18">
        <f t="shared" si="0"/>
        <v>156957</v>
      </c>
    </row>
    <row r="10" spans="1:13" ht="43.2" x14ac:dyDescent="0.3">
      <c r="A10" s="14">
        <f t="shared" si="2"/>
        <v>8</v>
      </c>
      <c r="B10" s="10" t="s">
        <v>32</v>
      </c>
      <c r="C10" s="26" t="s">
        <v>33</v>
      </c>
      <c r="D10" s="15" t="s">
        <v>34</v>
      </c>
      <c r="E10" s="16"/>
      <c r="F10" s="16" t="s">
        <v>9</v>
      </c>
      <c r="G10" s="17">
        <v>1</v>
      </c>
      <c r="H10" s="17">
        <v>21000</v>
      </c>
      <c r="I10" s="19">
        <f t="shared" si="0"/>
        <v>21000</v>
      </c>
    </row>
    <row r="11" spans="1:13" ht="43.2" x14ac:dyDescent="0.3">
      <c r="A11" s="14">
        <f t="shared" si="2"/>
        <v>9</v>
      </c>
      <c r="B11" s="10" t="s">
        <v>35</v>
      </c>
      <c r="C11" s="26" t="s">
        <v>36</v>
      </c>
      <c r="D11" s="15" t="s">
        <v>37</v>
      </c>
      <c r="E11" s="16"/>
      <c r="F11" s="16" t="s">
        <v>38</v>
      </c>
      <c r="G11" s="17">
        <v>1</v>
      </c>
      <c r="H11" s="17">
        <v>22500</v>
      </c>
      <c r="I11" s="19">
        <f t="shared" si="0"/>
        <v>22500</v>
      </c>
    </row>
    <row r="12" spans="1:13" ht="43.2" x14ac:dyDescent="0.3">
      <c r="A12" s="14">
        <f t="shared" si="2"/>
        <v>10</v>
      </c>
      <c r="B12" s="10" t="s">
        <v>39</v>
      </c>
      <c r="C12" s="26" t="s">
        <v>40</v>
      </c>
      <c r="D12" s="15" t="s">
        <v>37</v>
      </c>
      <c r="E12" s="16"/>
      <c r="F12" s="16" t="s">
        <v>38</v>
      </c>
      <c r="G12" s="17">
        <v>1</v>
      </c>
      <c r="H12" s="17">
        <v>36000</v>
      </c>
      <c r="I12" s="19">
        <f t="shared" si="0"/>
        <v>36000</v>
      </c>
    </row>
    <row r="13" spans="1:13" x14ac:dyDescent="0.3">
      <c r="A13" s="14">
        <f t="shared" si="2"/>
        <v>11</v>
      </c>
      <c r="B13" s="10" t="s">
        <v>80</v>
      </c>
      <c r="C13" s="26" t="s">
        <v>82</v>
      </c>
      <c r="D13" s="15"/>
      <c r="E13" s="16"/>
      <c r="F13" s="16" t="s">
        <v>38</v>
      </c>
      <c r="G13" s="17">
        <v>6</v>
      </c>
      <c r="H13" s="17">
        <v>8500</v>
      </c>
      <c r="I13" s="19"/>
    </row>
    <row r="14" spans="1:13" x14ac:dyDescent="0.3">
      <c r="A14" s="14">
        <f t="shared" si="2"/>
        <v>12</v>
      </c>
      <c r="B14" s="10" t="s">
        <v>81</v>
      </c>
      <c r="C14" s="26" t="s">
        <v>82</v>
      </c>
      <c r="D14" s="15"/>
      <c r="E14" s="16"/>
      <c r="F14" s="16" t="s">
        <v>38</v>
      </c>
      <c r="G14" s="17">
        <v>2</v>
      </c>
      <c r="H14" s="17">
        <v>6000</v>
      </c>
      <c r="I14" s="19"/>
    </row>
    <row r="15" spans="1:13" ht="43.2" x14ac:dyDescent="0.3">
      <c r="A15" s="14">
        <f t="shared" si="2"/>
        <v>13</v>
      </c>
      <c r="B15" s="10" t="s">
        <v>41</v>
      </c>
      <c r="C15" s="27" t="s">
        <v>42</v>
      </c>
      <c r="D15" s="15" t="s">
        <v>43</v>
      </c>
      <c r="E15" s="22"/>
      <c r="F15" s="22" t="s">
        <v>38</v>
      </c>
      <c r="G15" s="23">
        <v>8</v>
      </c>
      <c r="H15" s="23">
        <v>850</v>
      </c>
      <c r="I15" s="19">
        <f t="shared" si="0"/>
        <v>6800</v>
      </c>
    </row>
    <row r="16" spans="1:13" ht="28.8" x14ac:dyDescent="0.3">
      <c r="A16" s="14">
        <f t="shared" si="2"/>
        <v>14</v>
      </c>
      <c r="B16" s="10" t="s">
        <v>44</v>
      </c>
      <c r="C16" s="15" t="s">
        <v>45</v>
      </c>
      <c r="D16" s="15" t="s">
        <v>46</v>
      </c>
      <c r="E16" s="22"/>
      <c r="F16" s="22" t="s">
        <v>38</v>
      </c>
      <c r="G16" s="23">
        <v>2</v>
      </c>
      <c r="H16" s="23">
        <v>3600</v>
      </c>
      <c r="I16" s="19">
        <f t="shared" si="0"/>
        <v>7200</v>
      </c>
    </row>
    <row r="17" spans="1:10" ht="43.2" x14ac:dyDescent="0.3">
      <c r="A17" s="14">
        <f t="shared" si="2"/>
        <v>15</v>
      </c>
      <c r="B17" s="10" t="s">
        <v>47</v>
      </c>
      <c r="C17" s="15" t="s">
        <v>48</v>
      </c>
      <c r="D17" s="15" t="s">
        <v>49</v>
      </c>
      <c r="E17" s="15" t="s">
        <v>69</v>
      </c>
      <c r="F17" s="22" t="s">
        <v>9</v>
      </c>
      <c r="G17" s="23">
        <v>1</v>
      </c>
      <c r="H17" s="23">
        <v>69675</v>
      </c>
      <c r="I17" s="19">
        <f t="shared" si="0"/>
        <v>69675</v>
      </c>
    </row>
    <row r="18" spans="1:10" ht="43.2" x14ac:dyDescent="0.3">
      <c r="A18" s="14">
        <f t="shared" si="2"/>
        <v>16</v>
      </c>
      <c r="B18" s="28" t="s">
        <v>50</v>
      </c>
      <c r="C18" s="29" t="s">
        <v>51</v>
      </c>
      <c r="D18" s="29" t="s">
        <v>52</v>
      </c>
      <c r="E18" s="29" t="s">
        <v>78</v>
      </c>
      <c r="F18" s="30" t="s">
        <v>18</v>
      </c>
      <c r="G18" s="31">
        <v>173</v>
      </c>
      <c r="H18" s="31">
        <v>150</v>
      </c>
      <c r="I18" s="18">
        <f t="shared" si="0"/>
        <v>25950</v>
      </c>
    </row>
    <row r="19" spans="1:10" ht="43.2" x14ac:dyDescent="0.3">
      <c r="A19" s="14">
        <f t="shared" si="2"/>
        <v>17</v>
      </c>
      <c r="B19" s="28" t="s">
        <v>53</v>
      </c>
      <c r="C19" s="29" t="s">
        <v>54</v>
      </c>
      <c r="D19" s="29" t="s">
        <v>55</v>
      </c>
      <c r="E19" s="30"/>
      <c r="F19" s="30" t="s">
        <v>38</v>
      </c>
      <c r="G19" s="31">
        <v>1</v>
      </c>
      <c r="H19" s="31">
        <v>19500</v>
      </c>
      <c r="I19" s="18">
        <f t="shared" si="0"/>
        <v>19500</v>
      </c>
    </row>
    <row r="20" spans="1:10" ht="43.2" x14ac:dyDescent="0.3">
      <c r="A20" s="14">
        <f t="shared" si="2"/>
        <v>18</v>
      </c>
      <c r="B20" s="28" t="s">
        <v>56</v>
      </c>
      <c r="C20" s="29" t="s">
        <v>57</v>
      </c>
      <c r="D20" s="29" t="s">
        <v>55</v>
      </c>
      <c r="E20" s="30"/>
      <c r="F20" s="30" t="s">
        <v>58</v>
      </c>
      <c r="G20" s="31">
        <v>1</v>
      </c>
      <c r="H20" s="31">
        <v>24500</v>
      </c>
      <c r="I20" s="18">
        <f t="shared" si="0"/>
        <v>24500</v>
      </c>
    </row>
    <row r="21" spans="1:10" ht="28.8" x14ac:dyDescent="0.3">
      <c r="A21" s="14">
        <f t="shared" si="2"/>
        <v>19</v>
      </c>
      <c r="B21" s="28" t="s">
        <v>59</v>
      </c>
      <c r="C21" s="29" t="s">
        <v>60</v>
      </c>
      <c r="D21" s="29" t="s">
        <v>55</v>
      </c>
      <c r="E21" s="30" t="s">
        <v>61</v>
      </c>
      <c r="F21" s="30" t="s">
        <v>38</v>
      </c>
      <c r="G21" s="31">
        <v>5</v>
      </c>
      <c r="H21" s="31">
        <v>3500</v>
      </c>
      <c r="I21" s="18">
        <f t="shared" si="0"/>
        <v>17500</v>
      </c>
    </row>
    <row r="22" spans="1:10" x14ac:dyDescent="0.3">
      <c r="A22" s="14">
        <f t="shared" si="2"/>
        <v>20</v>
      </c>
      <c r="B22" s="28" t="s">
        <v>79</v>
      </c>
      <c r="C22" s="29"/>
      <c r="D22" s="29"/>
      <c r="E22" s="30"/>
      <c r="F22" s="30" t="s">
        <v>38</v>
      </c>
      <c r="G22" s="31">
        <v>4</v>
      </c>
      <c r="H22" s="31">
        <v>4800</v>
      </c>
      <c r="I22" s="18">
        <f t="shared" si="0"/>
        <v>19200</v>
      </c>
    </row>
    <row r="23" spans="1:10" ht="28.8" x14ac:dyDescent="0.3">
      <c r="A23" s="14">
        <f t="shared" si="2"/>
        <v>21</v>
      </c>
      <c r="B23" s="10" t="s">
        <v>62</v>
      </c>
      <c r="C23" s="16" t="s">
        <v>63</v>
      </c>
      <c r="D23" s="15" t="s">
        <v>64</v>
      </c>
      <c r="E23" s="22"/>
      <c r="F23" s="22" t="s">
        <v>58</v>
      </c>
      <c r="G23" s="23">
        <v>1</v>
      </c>
      <c r="H23" s="23">
        <v>42650</v>
      </c>
      <c r="I23" s="19">
        <f t="shared" si="0"/>
        <v>42650</v>
      </c>
    </row>
    <row r="24" spans="1:10" x14ac:dyDescent="0.3">
      <c r="A24" s="14">
        <f t="shared" si="2"/>
        <v>22</v>
      </c>
      <c r="B24" s="10" t="s">
        <v>65</v>
      </c>
      <c r="C24" s="32" t="s">
        <v>77</v>
      </c>
      <c r="D24" s="15"/>
      <c r="E24" s="22"/>
      <c r="F24" s="22"/>
      <c r="G24" s="23"/>
      <c r="H24" s="23"/>
      <c r="I24" s="19">
        <v>30000</v>
      </c>
    </row>
    <row r="25" spans="1:10" x14ac:dyDescent="0.3">
      <c r="A25" s="14">
        <f t="shared" si="2"/>
        <v>23</v>
      </c>
      <c r="B25" s="10" t="s">
        <v>75</v>
      </c>
      <c r="C25" s="32" t="s">
        <v>77</v>
      </c>
      <c r="D25" s="15"/>
      <c r="E25" s="22"/>
      <c r="F25" s="22"/>
      <c r="G25" s="23"/>
      <c r="H25" s="23"/>
      <c r="I25" s="19">
        <v>15000</v>
      </c>
    </row>
    <row r="26" spans="1:10" x14ac:dyDescent="0.3">
      <c r="A26" s="14">
        <f t="shared" si="2"/>
        <v>24</v>
      </c>
      <c r="B26" s="10" t="s">
        <v>76</v>
      </c>
      <c r="C26" s="32" t="s">
        <v>77</v>
      </c>
      <c r="D26" s="15"/>
      <c r="E26" s="22"/>
      <c r="F26" s="22"/>
      <c r="G26" s="23"/>
      <c r="H26" s="23"/>
      <c r="I26" s="19">
        <v>25000</v>
      </c>
    </row>
    <row r="27" spans="1:10" x14ac:dyDescent="0.3">
      <c r="A27" s="14"/>
      <c r="B27" s="15"/>
      <c r="C27" s="32"/>
      <c r="D27" s="15"/>
      <c r="E27" s="22"/>
      <c r="F27" s="22"/>
      <c r="G27" s="23"/>
      <c r="H27" s="23"/>
      <c r="I27" s="19"/>
    </row>
    <row r="28" spans="1:10" x14ac:dyDescent="0.3">
      <c r="A28" s="9"/>
      <c r="B28" s="10" t="s">
        <v>66</v>
      </c>
      <c r="C28" s="11"/>
      <c r="D28" s="10"/>
      <c r="E28" s="33"/>
      <c r="F28" s="33"/>
      <c r="G28" s="34"/>
      <c r="H28" s="34"/>
      <c r="I28" s="35">
        <f>SUM(I2:I27)</f>
        <v>1324934.774</v>
      </c>
    </row>
    <row r="29" spans="1:10" x14ac:dyDescent="0.3">
      <c r="A29" s="14" t="s">
        <v>67</v>
      </c>
      <c r="B29" s="36" t="s">
        <v>68</v>
      </c>
      <c r="C29" s="32"/>
      <c r="D29" s="15"/>
      <c r="E29" s="22"/>
      <c r="F29" s="22"/>
      <c r="G29" s="23"/>
      <c r="H29" s="23"/>
      <c r="I29" s="19"/>
    </row>
    <row r="30" spans="1:10" ht="15" thickBot="1" x14ac:dyDescent="0.35">
      <c r="A30" s="37"/>
      <c r="B30" s="38"/>
      <c r="C30" s="39"/>
      <c r="D30" s="40"/>
      <c r="E30" s="38"/>
      <c r="F30" s="38"/>
      <c r="G30" s="41"/>
      <c r="H30" s="41"/>
      <c r="I30" s="42"/>
    </row>
    <row r="32" spans="1:10" x14ac:dyDescent="0.3">
      <c r="J3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DCEF9-DA7D-4980-9E78-8D4E4B4B2F50}">
  <dimension ref="A1:V66"/>
  <sheetViews>
    <sheetView topLeftCell="A12" workbookViewId="0">
      <selection activeCell="A12" sqref="A1:XFD1048576"/>
    </sheetView>
  </sheetViews>
  <sheetFormatPr defaultColWidth="8.88671875" defaultRowHeight="14.4" x14ac:dyDescent="0.3"/>
  <cols>
    <col min="1" max="1" width="6.33203125" style="8" bestFit="1" customWidth="1"/>
    <col min="2" max="2" width="25.88671875" style="8" bestFit="1" customWidth="1"/>
    <col min="3" max="3" width="59.109375" style="43" bestFit="1" customWidth="1"/>
    <col min="4" max="4" width="15.109375" style="44" bestFit="1" customWidth="1"/>
    <col min="5" max="5" width="9.88671875" style="8" bestFit="1" customWidth="1"/>
    <col min="6" max="6" width="4.6640625" style="8" bestFit="1" customWidth="1"/>
    <col min="7" max="7" width="7.44140625" style="45" bestFit="1" customWidth="1"/>
    <col min="8" max="8" width="11.33203125" style="45" bestFit="1" customWidth="1"/>
    <col min="9" max="9" width="13.6640625" style="45" bestFit="1" customWidth="1"/>
    <col min="10" max="11" width="9.88671875" style="8" bestFit="1" customWidth="1"/>
    <col min="12" max="16384" width="8.88671875" style="8"/>
  </cols>
  <sheetData>
    <row r="1" spans="1:22" ht="18" x14ac:dyDescent="0.3">
      <c r="A1" s="59"/>
      <c r="B1" s="60" t="s">
        <v>70</v>
      </c>
      <c r="C1" s="59" t="s">
        <v>83</v>
      </c>
      <c r="D1" s="61"/>
      <c r="E1" s="62"/>
      <c r="F1" s="62"/>
      <c r="G1" s="63"/>
      <c r="H1" s="63"/>
      <c r="I1" s="64"/>
    </row>
    <row r="2" spans="1:22" x14ac:dyDescent="0.3">
      <c r="A2" s="11" t="s">
        <v>0</v>
      </c>
      <c r="B2" s="10" t="s">
        <v>1</v>
      </c>
      <c r="C2" s="11" t="s">
        <v>2</v>
      </c>
      <c r="D2" s="10" t="s">
        <v>3</v>
      </c>
      <c r="E2" s="10" t="s">
        <v>4</v>
      </c>
      <c r="F2" s="10" t="s">
        <v>5</v>
      </c>
      <c r="G2" s="12" t="s">
        <v>6</v>
      </c>
      <c r="H2" s="12" t="s">
        <v>7</v>
      </c>
      <c r="I2" s="65" t="s">
        <v>8</v>
      </c>
    </row>
    <row r="3" spans="1:22" ht="100.8" x14ac:dyDescent="0.3">
      <c r="A3" s="32">
        <v>1</v>
      </c>
      <c r="B3" s="10" t="s">
        <v>12</v>
      </c>
      <c r="C3" s="21" t="s">
        <v>13</v>
      </c>
      <c r="D3" s="21" t="s">
        <v>14</v>
      </c>
      <c r="E3" s="22"/>
      <c r="F3" s="22" t="s">
        <v>15</v>
      </c>
      <c r="G3" s="23">
        <v>400</v>
      </c>
      <c r="H3" s="23">
        <v>210</v>
      </c>
      <c r="I3" s="55">
        <f t="shared" ref="I3:I22" si="0">G3*H3</f>
        <v>84000</v>
      </c>
    </row>
    <row r="4" spans="1:22" ht="43.2" x14ac:dyDescent="0.3">
      <c r="A4" s="32">
        <f>A3+1</f>
        <v>2</v>
      </c>
      <c r="B4" s="10" t="s">
        <v>10</v>
      </c>
      <c r="C4" s="15" t="s">
        <v>11</v>
      </c>
      <c r="D4" s="15" t="s">
        <v>72</v>
      </c>
      <c r="E4" s="15"/>
      <c r="F4" s="16" t="s">
        <v>73</v>
      </c>
      <c r="G4" s="17">
        <v>8</v>
      </c>
      <c r="H4" s="17">
        <v>5400</v>
      </c>
      <c r="I4" s="56">
        <f t="shared" si="0"/>
        <v>43200</v>
      </c>
    </row>
    <row r="5" spans="1:22" ht="172.8" x14ac:dyDescent="0.3">
      <c r="A5" s="32">
        <f t="shared" ref="A5:A25" si="1">A4+1</f>
        <v>3</v>
      </c>
      <c r="B5" s="10" t="s">
        <v>16</v>
      </c>
      <c r="C5" s="21" t="s">
        <v>74</v>
      </c>
      <c r="D5" s="21" t="s">
        <v>17</v>
      </c>
      <c r="E5" s="22"/>
      <c r="F5" s="22" t="s">
        <v>73</v>
      </c>
      <c r="G5" s="23">
        <v>35</v>
      </c>
      <c r="H5" s="23">
        <v>5250</v>
      </c>
      <c r="I5" s="56">
        <f t="shared" si="0"/>
        <v>183750</v>
      </c>
      <c r="K5" s="20"/>
      <c r="M5" s="20"/>
    </row>
    <row r="6" spans="1:22" ht="43.2" x14ac:dyDescent="0.3">
      <c r="A6" s="32">
        <f t="shared" si="1"/>
        <v>4</v>
      </c>
      <c r="B6" s="10" t="s">
        <v>84</v>
      </c>
      <c r="C6" s="15" t="s">
        <v>94</v>
      </c>
      <c r="D6" s="15"/>
      <c r="E6" s="16" t="s">
        <v>85</v>
      </c>
      <c r="F6" s="16" t="s">
        <v>9</v>
      </c>
      <c r="G6" s="17">
        <v>2</v>
      </c>
      <c r="H6" s="17">
        <v>16500</v>
      </c>
      <c r="I6" s="56">
        <f t="shared" si="0"/>
        <v>33000</v>
      </c>
      <c r="K6" s="8">
        <v>3</v>
      </c>
      <c r="L6" s="8">
        <v>2.7</v>
      </c>
      <c r="M6" s="8">
        <v>5</v>
      </c>
      <c r="N6" s="8">
        <f>K6*L6*M6</f>
        <v>40.500000000000007</v>
      </c>
      <c r="R6" s="8">
        <v>0.9</v>
      </c>
      <c r="S6" s="8">
        <v>0.8</v>
      </c>
      <c r="T6" s="8">
        <f>R6*S6*10.764</f>
        <v>7.7500800000000005</v>
      </c>
      <c r="U6" s="8">
        <v>850</v>
      </c>
      <c r="V6" s="8">
        <f>T6*U6</f>
        <v>6587.5680000000002</v>
      </c>
    </row>
    <row r="7" spans="1:22" ht="78" x14ac:dyDescent="0.3">
      <c r="A7" s="32">
        <f t="shared" si="1"/>
        <v>5</v>
      </c>
      <c r="B7" s="10" t="s">
        <v>22</v>
      </c>
      <c r="C7" s="24" t="s">
        <v>23</v>
      </c>
      <c r="D7" s="15" t="s">
        <v>24</v>
      </c>
      <c r="E7" s="16" t="s">
        <v>86</v>
      </c>
      <c r="F7" s="16" t="s">
        <v>73</v>
      </c>
      <c r="G7" s="17">
        <f>3*1.5+2.4*1.5</f>
        <v>8.1</v>
      </c>
      <c r="H7" s="17">
        <v>5925</v>
      </c>
      <c r="I7" s="56">
        <f t="shared" si="0"/>
        <v>47992.5</v>
      </c>
      <c r="K7" s="8">
        <v>2.4</v>
      </c>
      <c r="L7" s="8">
        <v>6</v>
      </c>
      <c r="M7" s="8">
        <v>4</v>
      </c>
      <c r="N7" s="8">
        <f>K7*L7*M7</f>
        <v>57.599999999999994</v>
      </c>
      <c r="O7" s="8">
        <f>N6+N7</f>
        <v>98.1</v>
      </c>
      <c r="P7" s="8">
        <f>O7/6</f>
        <v>16.349999999999998</v>
      </c>
      <c r="Q7" s="8">
        <v>15</v>
      </c>
      <c r="R7" s="8">
        <f>P7*Q7</f>
        <v>245.24999999999997</v>
      </c>
    </row>
    <row r="8" spans="1:22" ht="28.8" x14ac:dyDescent="0.3">
      <c r="A8" s="32">
        <f t="shared" si="1"/>
        <v>6</v>
      </c>
      <c r="B8" s="25" t="s">
        <v>28</v>
      </c>
      <c r="C8" s="15" t="s">
        <v>29</v>
      </c>
      <c r="D8" s="15" t="s">
        <v>30</v>
      </c>
      <c r="E8" s="16" t="s">
        <v>87</v>
      </c>
      <c r="F8" s="16" t="s">
        <v>9</v>
      </c>
      <c r="G8" s="17">
        <v>1</v>
      </c>
      <c r="H8" s="17">
        <v>68600</v>
      </c>
      <c r="I8" s="57">
        <f t="shared" si="0"/>
        <v>68600</v>
      </c>
      <c r="J8" s="20"/>
      <c r="L8" s="8">
        <v>550</v>
      </c>
      <c r="M8" s="8">
        <f>L8*10.764</f>
        <v>5920.2</v>
      </c>
    </row>
    <row r="9" spans="1:22" ht="43.2" x14ac:dyDescent="0.3">
      <c r="A9" s="32">
        <f t="shared" si="1"/>
        <v>7</v>
      </c>
      <c r="B9" s="25" t="s">
        <v>88</v>
      </c>
      <c r="C9" s="15" t="s">
        <v>89</v>
      </c>
      <c r="D9" s="15" t="s">
        <v>90</v>
      </c>
      <c r="E9" s="16" t="s">
        <v>96</v>
      </c>
      <c r="F9" s="16" t="s">
        <v>9</v>
      </c>
      <c r="G9" s="17">
        <v>1</v>
      </c>
      <c r="H9" s="17">
        <v>58500</v>
      </c>
      <c r="I9" s="57">
        <f t="shared" si="0"/>
        <v>58500</v>
      </c>
      <c r="J9" s="20"/>
    </row>
    <row r="10" spans="1:22" ht="43.2" x14ac:dyDescent="0.3">
      <c r="A10" s="32">
        <f t="shared" si="1"/>
        <v>8</v>
      </c>
      <c r="B10" s="10" t="s">
        <v>32</v>
      </c>
      <c r="C10" s="26" t="s">
        <v>33</v>
      </c>
      <c r="D10" s="15" t="s">
        <v>34</v>
      </c>
      <c r="E10" s="16"/>
      <c r="F10" s="16" t="s">
        <v>9</v>
      </c>
      <c r="G10" s="17">
        <v>1</v>
      </c>
      <c r="H10" s="17">
        <v>21000</v>
      </c>
      <c r="I10" s="56">
        <f t="shared" si="0"/>
        <v>21000</v>
      </c>
      <c r="J10" s="20"/>
      <c r="K10" s="20"/>
    </row>
    <row r="11" spans="1:22" ht="43.2" x14ac:dyDescent="0.3">
      <c r="A11" s="32">
        <f t="shared" si="1"/>
        <v>9</v>
      </c>
      <c r="B11" s="10" t="s">
        <v>35</v>
      </c>
      <c r="C11" s="26" t="s">
        <v>93</v>
      </c>
      <c r="D11" s="15" t="s">
        <v>37</v>
      </c>
      <c r="E11" s="16" t="s">
        <v>91</v>
      </c>
      <c r="F11" s="16" t="s">
        <v>38</v>
      </c>
      <c r="G11" s="17">
        <v>1</v>
      </c>
      <c r="H11" s="17">
        <v>28820</v>
      </c>
      <c r="I11" s="56">
        <f t="shared" si="0"/>
        <v>28820</v>
      </c>
      <c r="K11" s="8">
        <f>1*0.8*1</f>
        <v>0.8</v>
      </c>
      <c r="L11" s="8">
        <v>30000</v>
      </c>
      <c r="M11" s="8">
        <f>K11*L11</f>
        <v>24000</v>
      </c>
    </row>
    <row r="12" spans="1:22" ht="43.2" x14ac:dyDescent="0.3">
      <c r="A12" s="32">
        <f t="shared" si="1"/>
        <v>10</v>
      </c>
      <c r="B12" s="10" t="s">
        <v>92</v>
      </c>
      <c r="C12" s="26" t="s">
        <v>95</v>
      </c>
      <c r="D12" s="15" t="s">
        <v>37</v>
      </c>
      <c r="E12" s="16" t="s">
        <v>96</v>
      </c>
      <c r="F12" s="16" t="s">
        <v>38</v>
      </c>
      <c r="G12" s="17">
        <v>2</v>
      </c>
      <c r="H12" s="17">
        <v>44800</v>
      </c>
      <c r="I12" s="56">
        <f t="shared" si="0"/>
        <v>89600</v>
      </c>
    </row>
    <row r="13" spans="1:22" ht="43.2" x14ac:dyDescent="0.3">
      <c r="A13" s="32">
        <f>A11+1</f>
        <v>10</v>
      </c>
      <c r="B13" s="10" t="s">
        <v>39</v>
      </c>
      <c r="C13" s="26" t="s">
        <v>40</v>
      </c>
      <c r="D13" s="15" t="s">
        <v>37</v>
      </c>
      <c r="E13" s="16"/>
      <c r="F13" s="16" t="s">
        <v>38</v>
      </c>
      <c r="G13" s="17">
        <v>1</v>
      </c>
      <c r="H13" s="17">
        <v>28000</v>
      </c>
      <c r="I13" s="56">
        <f t="shared" si="0"/>
        <v>28000</v>
      </c>
      <c r="K13" s="8">
        <f>3.28*0.8*3.28</f>
        <v>8.6067199999999993</v>
      </c>
      <c r="L13" s="8">
        <v>3000</v>
      </c>
      <c r="M13" s="8">
        <f>K13*L13</f>
        <v>25820.159999999996</v>
      </c>
      <c r="N13" s="8">
        <f>M13/K11</f>
        <v>32275.199999999993</v>
      </c>
    </row>
    <row r="14" spans="1:22" x14ac:dyDescent="0.3">
      <c r="A14" s="32">
        <f t="shared" si="1"/>
        <v>11</v>
      </c>
      <c r="B14" s="10" t="s">
        <v>80</v>
      </c>
      <c r="C14" s="26" t="s">
        <v>82</v>
      </c>
      <c r="D14" s="15"/>
      <c r="E14" s="16"/>
      <c r="F14" s="16" t="s">
        <v>38</v>
      </c>
      <c r="G14" s="17">
        <v>6</v>
      </c>
      <c r="H14" s="17">
        <v>8500</v>
      </c>
      <c r="I14" s="56"/>
      <c r="K14" s="8">
        <f>1.5*0.8*1</f>
        <v>1.2000000000000002</v>
      </c>
      <c r="L14" s="8">
        <v>3000</v>
      </c>
      <c r="M14" s="8">
        <f>K14*L14</f>
        <v>3600.0000000000005</v>
      </c>
    </row>
    <row r="15" spans="1:22" x14ac:dyDescent="0.3">
      <c r="A15" s="32">
        <f t="shared" si="1"/>
        <v>12</v>
      </c>
      <c r="B15" s="10" t="s">
        <v>81</v>
      </c>
      <c r="C15" s="26" t="s">
        <v>82</v>
      </c>
      <c r="D15" s="15"/>
      <c r="E15" s="16"/>
      <c r="F15" s="16" t="s">
        <v>38</v>
      </c>
      <c r="G15" s="17">
        <v>2</v>
      </c>
      <c r="H15" s="17">
        <v>6000</v>
      </c>
      <c r="I15" s="56"/>
      <c r="K15" s="8">
        <f>K14*35.15</f>
        <v>42.180000000000007</v>
      </c>
      <c r="L15" s="8">
        <v>850</v>
      </c>
      <c r="M15" s="8">
        <f>K15*L15</f>
        <v>35853.000000000007</v>
      </c>
    </row>
    <row r="16" spans="1:22" ht="43.2" x14ac:dyDescent="0.3">
      <c r="A16" s="32">
        <f t="shared" si="1"/>
        <v>13</v>
      </c>
      <c r="B16" s="10" t="s">
        <v>41</v>
      </c>
      <c r="C16" s="27" t="s">
        <v>97</v>
      </c>
      <c r="D16" s="15" t="s">
        <v>43</v>
      </c>
      <c r="E16" s="22"/>
      <c r="F16" s="22" t="s">
        <v>38</v>
      </c>
      <c r="G16" s="23">
        <v>7</v>
      </c>
      <c r="H16" s="23">
        <v>2500</v>
      </c>
      <c r="I16" s="56">
        <f t="shared" si="0"/>
        <v>17500</v>
      </c>
      <c r="K16" s="8">
        <f>1.5*0.8*10.7</f>
        <v>12.840000000000002</v>
      </c>
      <c r="L16" s="8">
        <v>1200</v>
      </c>
      <c r="M16" s="8">
        <f>K16*L16</f>
        <v>15408.000000000002</v>
      </c>
    </row>
    <row r="17" spans="1:16" ht="28.8" x14ac:dyDescent="0.3">
      <c r="A17" s="32">
        <f t="shared" si="1"/>
        <v>14</v>
      </c>
      <c r="B17" s="10" t="s">
        <v>44</v>
      </c>
      <c r="C17" s="15" t="s">
        <v>45</v>
      </c>
      <c r="D17" s="15" t="s">
        <v>46</v>
      </c>
      <c r="E17" s="22"/>
      <c r="F17" s="22" t="s">
        <v>38</v>
      </c>
      <c r="G17" s="23">
        <v>0</v>
      </c>
      <c r="H17" s="23">
        <v>3600</v>
      </c>
      <c r="I17" s="56">
        <f t="shared" si="0"/>
        <v>0</v>
      </c>
    </row>
    <row r="18" spans="1:16" ht="43.2" x14ac:dyDescent="0.3">
      <c r="A18" s="32">
        <f t="shared" si="1"/>
        <v>15</v>
      </c>
      <c r="B18" s="10" t="s">
        <v>47</v>
      </c>
      <c r="C18" s="15" t="s">
        <v>48</v>
      </c>
      <c r="D18" s="15" t="s">
        <v>49</v>
      </c>
      <c r="E18" s="15" t="s">
        <v>98</v>
      </c>
      <c r="F18" s="22" t="s">
        <v>9</v>
      </c>
      <c r="G18" s="23">
        <v>1</v>
      </c>
      <c r="H18" s="23">
        <v>45000</v>
      </c>
      <c r="I18" s="56">
        <f t="shared" si="0"/>
        <v>45000</v>
      </c>
      <c r="K18" s="8">
        <v>3</v>
      </c>
      <c r="L18" s="8">
        <v>2.4500000000000002</v>
      </c>
      <c r="M18" s="8">
        <f>K18*L18</f>
        <v>7.3500000000000005</v>
      </c>
      <c r="N18" s="8">
        <f>M18*10.764</f>
        <v>79.115399999999994</v>
      </c>
      <c r="O18" s="8">
        <v>650</v>
      </c>
      <c r="P18" s="8">
        <f>N18*O18</f>
        <v>51425.009999999995</v>
      </c>
    </row>
    <row r="19" spans="1:16" ht="43.2" x14ac:dyDescent="0.3">
      <c r="A19" s="32">
        <f t="shared" si="1"/>
        <v>16</v>
      </c>
      <c r="B19" s="10" t="s">
        <v>50</v>
      </c>
      <c r="C19" s="15" t="s">
        <v>51</v>
      </c>
      <c r="D19" s="15" t="s">
        <v>52</v>
      </c>
      <c r="E19" s="15"/>
      <c r="F19" s="22" t="s">
        <v>18</v>
      </c>
      <c r="G19" s="48">
        <v>80</v>
      </c>
      <c r="H19" s="48">
        <v>150</v>
      </c>
      <c r="I19" s="55">
        <f t="shared" si="0"/>
        <v>12000</v>
      </c>
    </row>
    <row r="20" spans="1:16" ht="43.2" x14ac:dyDescent="0.3">
      <c r="A20" s="32">
        <f t="shared" si="1"/>
        <v>17</v>
      </c>
      <c r="B20" s="10" t="s">
        <v>53</v>
      </c>
      <c r="C20" s="15" t="s">
        <v>99</v>
      </c>
      <c r="D20" s="15" t="s">
        <v>55</v>
      </c>
      <c r="E20" s="22"/>
      <c r="F20" s="22" t="s">
        <v>38</v>
      </c>
      <c r="G20" s="48">
        <v>3</v>
      </c>
      <c r="H20" s="48">
        <v>10000</v>
      </c>
      <c r="I20" s="55">
        <f t="shared" si="0"/>
        <v>30000</v>
      </c>
      <c r="K20" s="8">
        <v>12</v>
      </c>
      <c r="L20" s="8">
        <v>1500</v>
      </c>
      <c r="M20" s="8">
        <f>K20*L20</f>
        <v>18000</v>
      </c>
    </row>
    <row r="21" spans="1:16" ht="28.8" x14ac:dyDescent="0.3">
      <c r="A21" s="32">
        <f t="shared" si="1"/>
        <v>18</v>
      </c>
      <c r="B21" s="10" t="s">
        <v>59</v>
      </c>
      <c r="C21" s="15" t="s">
        <v>60</v>
      </c>
      <c r="D21" s="15" t="s">
        <v>55</v>
      </c>
      <c r="E21" s="22" t="s">
        <v>100</v>
      </c>
      <c r="F21" s="22" t="s">
        <v>38</v>
      </c>
      <c r="G21" s="48">
        <v>2</v>
      </c>
      <c r="H21" s="48">
        <v>4500</v>
      </c>
      <c r="I21" s="55">
        <f t="shared" si="0"/>
        <v>9000</v>
      </c>
    </row>
    <row r="22" spans="1:16" ht="28.8" x14ac:dyDescent="0.3">
      <c r="A22" s="32">
        <f t="shared" si="1"/>
        <v>19</v>
      </c>
      <c r="B22" s="10" t="s">
        <v>62</v>
      </c>
      <c r="C22" s="16" t="s">
        <v>63</v>
      </c>
      <c r="D22" s="15" t="s">
        <v>64</v>
      </c>
      <c r="E22" s="22"/>
      <c r="F22" s="22" t="s">
        <v>58</v>
      </c>
      <c r="G22" s="23">
        <v>1</v>
      </c>
      <c r="H22" s="23">
        <v>38600</v>
      </c>
      <c r="I22" s="56">
        <f t="shared" si="0"/>
        <v>38600</v>
      </c>
    </row>
    <row r="23" spans="1:16" x14ac:dyDescent="0.3">
      <c r="A23" s="32">
        <f t="shared" si="1"/>
        <v>20</v>
      </c>
      <c r="B23" s="10" t="s">
        <v>65</v>
      </c>
      <c r="C23" s="32" t="s">
        <v>77</v>
      </c>
      <c r="D23" s="15"/>
      <c r="E23" s="22"/>
      <c r="F23" s="22"/>
      <c r="G23" s="23"/>
      <c r="H23" s="23"/>
      <c r="I23" s="56">
        <v>15000</v>
      </c>
    </row>
    <row r="24" spans="1:16" x14ac:dyDescent="0.3">
      <c r="A24" s="32">
        <f t="shared" si="1"/>
        <v>21</v>
      </c>
      <c r="B24" s="10" t="s">
        <v>75</v>
      </c>
      <c r="C24" s="32" t="s">
        <v>77</v>
      </c>
      <c r="D24" s="15"/>
      <c r="E24" s="22"/>
      <c r="F24" s="22"/>
      <c r="G24" s="23"/>
      <c r="H24" s="23"/>
      <c r="I24" s="56">
        <v>10000</v>
      </c>
    </row>
    <row r="25" spans="1:16" x14ac:dyDescent="0.3">
      <c r="A25" s="32">
        <f t="shared" si="1"/>
        <v>22</v>
      </c>
      <c r="B25" s="10" t="s">
        <v>76</v>
      </c>
      <c r="C25" s="32" t="s">
        <v>77</v>
      </c>
      <c r="D25" s="15"/>
      <c r="E25" s="22"/>
      <c r="F25" s="22"/>
      <c r="G25" s="23"/>
      <c r="H25" s="23"/>
      <c r="I25" s="56">
        <v>15000</v>
      </c>
    </row>
    <row r="26" spans="1:16" x14ac:dyDescent="0.3">
      <c r="A26" s="32"/>
      <c r="B26" s="15"/>
      <c r="C26" s="32"/>
      <c r="D26" s="15"/>
      <c r="E26" s="22"/>
      <c r="F26" s="22"/>
      <c r="G26" s="23"/>
      <c r="H26" s="23"/>
      <c r="I26" s="56"/>
    </row>
    <row r="27" spans="1:16" x14ac:dyDescent="0.3">
      <c r="A27" s="11"/>
      <c r="B27" s="10" t="s">
        <v>102</v>
      </c>
      <c r="C27" s="11"/>
      <c r="D27" s="10"/>
      <c r="E27" s="33"/>
      <c r="F27" s="33"/>
      <c r="G27" s="34"/>
      <c r="H27" s="34"/>
      <c r="I27" s="58">
        <f>SUM(I2:I26)</f>
        <v>878562.5</v>
      </c>
    </row>
    <row r="28" spans="1:16" x14ac:dyDescent="0.3">
      <c r="A28" s="11"/>
      <c r="B28" s="10" t="s">
        <v>101</v>
      </c>
      <c r="C28" s="11"/>
      <c r="D28" s="10"/>
      <c r="E28" s="33"/>
      <c r="F28" s="33"/>
      <c r="G28" s="34"/>
      <c r="H28" s="34"/>
      <c r="I28" s="58">
        <v>2</v>
      </c>
    </row>
    <row r="29" spans="1:16" x14ac:dyDescent="0.3">
      <c r="A29" s="32"/>
      <c r="B29" s="47" t="s">
        <v>103</v>
      </c>
      <c r="C29" s="32"/>
      <c r="D29" s="15"/>
      <c r="E29" s="22"/>
      <c r="F29" s="22"/>
      <c r="G29" s="23"/>
      <c r="H29" s="23"/>
      <c r="I29" s="58">
        <f>I27*I28</f>
        <v>1757125</v>
      </c>
    </row>
    <row r="30" spans="1:16" x14ac:dyDescent="0.3">
      <c r="A30" s="32" t="s">
        <v>67</v>
      </c>
      <c r="B30" s="36" t="s">
        <v>68</v>
      </c>
      <c r="C30" s="32"/>
      <c r="D30" s="15"/>
      <c r="E30" s="22"/>
      <c r="F30" s="22"/>
      <c r="G30" s="23"/>
      <c r="H30" s="23"/>
      <c r="I30" s="23"/>
    </row>
    <row r="31" spans="1:16" x14ac:dyDescent="0.3">
      <c r="A31" s="22"/>
      <c r="B31" s="22"/>
      <c r="C31" s="32"/>
      <c r="D31" s="15"/>
      <c r="E31" s="22"/>
      <c r="F31" s="22"/>
      <c r="G31" s="23"/>
      <c r="H31" s="23"/>
      <c r="I31" s="23"/>
    </row>
    <row r="32" spans="1:16" x14ac:dyDescent="0.3">
      <c r="A32" s="22"/>
      <c r="B32" s="22"/>
      <c r="C32" s="32"/>
      <c r="D32" s="15"/>
      <c r="E32" s="22"/>
      <c r="F32" s="22"/>
      <c r="G32" s="23"/>
      <c r="H32" s="23"/>
      <c r="I32" s="23"/>
      <c r="J32" s="20"/>
    </row>
    <row r="33" spans="1:9" ht="18" x14ac:dyDescent="0.3">
      <c r="A33" s="49"/>
      <c r="B33" s="50" t="s">
        <v>70</v>
      </c>
      <c r="C33" s="51" t="s">
        <v>104</v>
      </c>
      <c r="D33" s="52"/>
      <c r="E33" s="49"/>
      <c r="F33" s="49"/>
      <c r="G33" s="53"/>
      <c r="H33" s="53"/>
      <c r="I33" s="54"/>
    </row>
    <row r="34" spans="1:9" ht="100.8" x14ac:dyDescent="0.3">
      <c r="A34" s="32">
        <v>1</v>
      </c>
      <c r="B34" s="10" t="s">
        <v>12</v>
      </c>
      <c r="C34" s="21" t="s">
        <v>13</v>
      </c>
      <c r="D34" s="21" t="s">
        <v>14</v>
      </c>
      <c r="E34" s="22"/>
      <c r="F34" s="22" t="s">
        <v>15</v>
      </c>
      <c r="G34" s="23">
        <v>700</v>
      </c>
      <c r="H34" s="23">
        <v>210</v>
      </c>
      <c r="I34" s="55">
        <f t="shared" ref="I34:I44" si="2">G34*H34</f>
        <v>147000</v>
      </c>
    </row>
    <row r="35" spans="1:9" ht="43.2" x14ac:dyDescent="0.3">
      <c r="A35" s="32">
        <f>A34+1</f>
        <v>2</v>
      </c>
      <c r="B35" s="10" t="s">
        <v>10</v>
      </c>
      <c r="C35" s="15" t="s">
        <v>11</v>
      </c>
      <c r="D35" s="15" t="s">
        <v>72</v>
      </c>
      <c r="E35" s="15"/>
      <c r="F35" s="16" t="s">
        <v>73</v>
      </c>
      <c r="G35" s="17">
        <v>15</v>
      </c>
      <c r="H35" s="17">
        <v>5400</v>
      </c>
      <c r="I35" s="56">
        <f t="shared" si="2"/>
        <v>81000</v>
      </c>
    </row>
    <row r="36" spans="1:9" ht="172.8" x14ac:dyDescent="0.3">
      <c r="A36" s="32">
        <f t="shared" ref="A36:A43" si="3">A35+1</f>
        <v>3</v>
      </c>
      <c r="B36" s="10" t="s">
        <v>16</v>
      </c>
      <c r="C36" s="21" t="s">
        <v>74</v>
      </c>
      <c r="D36" s="21" t="s">
        <v>17</v>
      </c>
      <c r="E36" s="22"/>
      <c r="F36" s="22" t="s">
        <v>73</v>
      </c>
      <c r="G36" s="23">
        <v>60</v>
      </c>
      <c r="H36" s="23">
        <v>5250</v>
      </c>
      <c r="I36" s="56">
        <f t="shared" si="2"/>
        <v>315000</v>
      </c>
    </row>
    <row r="37" spans="1:9" ht="43.2" x14ac:dyDescent="0.3">
      <c r="A37" s="32">
        <f t="shared" si="3"/>
        <v>4</v>
      </c>
      <c r="B37" s="10" t="s">
        <v>84</v>
      </c>
      <c r="C37" s="15" t="s">
        <v>94</v>
      </c>
      <c r="D37" s="15"/>
      <c r="E37" s="16" t="s">
        <v>85</v>
      </c>
      <c r="F37" s="16" t="s">
        <v>9</v>
      </c>
      <c r="G37" s="17">
        <v>2</v>
      </c>
      <c r="H37" s="17">
        <v>16500</v>
      </c>
      <c r="I37" s="56">
        <f t="shared" si="2"/>
        <v>33000</v>
      </c>
    </row>
    <row r="38" spans="1:9" ht="78" x14ac:dyDescent="0.3">
      <c r="A38" s="32">
        <f t="shared" si="3"/>
        <v>5</v>
      </c>
      <c r="B38" s="10" t="s">
        <v>22</v>
      </c>
      <c r="C38" s="24" t="s">
        <v>23</v>
      </c>
      <c r="D38" s="15" t="s">
        <v>24</v>
      </c>
      <c r="E38" s="16" t="s">
        <v>105</v>
      </c>
      <c r="F38" s="16" t="s">
        <v>73</v>
      </c>
      <c r="G38" s="17">
        <f>6*1.5</f>
        <v>9</v>
      </c>
      <c r="H38" s="17">
        <v>5925</v>
      </c>
      <c r="I38" s="56">
        <f t="shared" si="2"/>
        <v>53325</v>
      </c>
    </row>
    <row r="39" spans="1:9" ht="28.8" x14ac:dyDescent="0.3">
      <c r="A39" s="32">
        <f t="shared" si="3"/>
        <v>6</v>
      </c>
      <c r="B39" s="25" t="s">
        <v>28</v>
      </c>
      <c r="C39" s="15" t="s">
        <v>29</v>
      </c>
      <c r="D39" s="15" t="s">
        <v>30</v>
      </c>
      <c r="E39" s="16" t="s">
        <v>106</v>
      </c>
      <c r="F39" s="16" t="s">
        <v>9</v>
      </c>
      <c r="G39" s="17">
        <v>1</v>
      </c>
      <c r="H39" s="17">
        <f>54600*2</f>
        <v>109200</v>
      </c>
      <c r="I39" s="57">
        <f t="shared" si="2"/>
        <v>109200</v>
      </c>
    </row>
    <row r="40" spans="1:9" ht="43.2" x14ac:dyDescent="0.3">
      <c r="A40" s="32">
        <f t="shared" si="3"/>
        <v>7</v>
      </c>
      <c r="B40" s="25" t="s">
        <v>88</v>
      </c>
      <c r="C40" s="15" t="s">
        <v>89</v>
      </c>
      <c r="D40" s="15" t="s">
        <v>90</v>
      </c>
      <c r="E40" s="16" t="s">
        <v>107</v>
      </c>
      <c r="F40" s="16" t="s">
        <v>9</v>
      </c>
      <c r="G40" s="17">
        <v>1</v>
      </c>
      <c r="H40" s="17">
        <v>105400</v>
      </c>
      <c r="I40" s="57">
        <f t="shared" si="2"/>
        <v>105400</v>
      </c>
    </row>
    <row r="41" spans="1:9" ht="43.2" x14ac:dyDescent="0.3">
      <c r="A41" s="32">
        <f t="shared" si="3"/>
        <v>8</v>
      </c>
      <c r="B41" s="10" t="s">
        <v>32</v>
      </c>
      <c r="C41" s="26" t="s">
        <v>33</v>
      </c>
      <c r="D41" s="15" t="s">
        <v>34</v>
      </c>
      <c r="E41" s="16"/>
      <c r="F41" s="16" t="s">
        <v>9</v>
      </c>
      <c r="G41" s="17">
        <v>1</v>
      </c>
      <c r="H41" s="17">
        <v>21000</v>
      </c>
      <c r="I41" s="56">
        <f t="shared" si="2"/>
        <v>21000</v>
      </c>
    </row>
    <row r="42" spans="1:9" ht="43.2" x14ac:dyDescent="0.3">
      <c r="A42" s="32">
        <f t="shared" si="3"/>
        <v>9</v>
      </c>
      <c r="B42" s="10" t="s">
        <v>35</v>
      </c>
      <c r="C42" s="26" t="s">
        <v>93</v>
      </c>
      <c r="D42" s="15" t="s">
        <v>37</v>
      </c>
      <c r="E42" s="16" t="s">
        <v>108</v>
      </c>
      <c r="F42" s="16" t="s">
        <v>38</v>
      </c>
      <c r="G42" s="17">
        <v>1</v>
      </c>
      <c r="H42" s="17">
        <v>42820</v>
      </c>
      <c r="I42" s="56">
        <f t="shared" si="2"/>
        <v>42820</v>
      </c>
    </row>
    <row r="43" spans="1:9" ht="43.2" x14ac:dyDescent="0.3">
      <c r="A43" s="32">
        <f t="shared" si="3"/>
        <v>10</v>
      </c>
      <c r="B43" s="10" t="s">
        <v>92</v>
      </c>
      <c r="C43" s="26" t="s">
        <v>95</v>
      </c>
      <c r="D43" s="15" t="s">
        <v>37</v>
      </c>
      <c r="E43" s="16" t="s">
        <v>96</v>
      </c>
      <c r="F43" s="16" t="s">
        <v>38</v>
      </c>
      <c r="G43" s="17">
        <v>2</v>
      </c>
      <c r="H43" s="17">
        <v>44800</v>
      </c>
      <c r="I43" s="56">
        <f t="shared" si="2"/>
        <v>89600</v>
      </c>
    </row>
    <row r="44" spans="1:9" ht="43.2" x14ac:dyDescent="0.3">
      <c r="A44" s="32">
        <f>A42+1</f>
        <v>10</v>
      </c>
      <c r="B44" s="10" t="s">
        <v>39</v>
      </c>
      <c r="C44" s="26" t="s">
        <v>40</v>
      </c>
      <c r="D44" s="15" t="s">
        <v>37</v>
      </c>
      <c r="E44" s="16"/>
      <c r="F44" s="16" t="s">
        <v>38</v>
      </c>
      <c r="G44" s="17">
        <v>1</v>
      </c>
      <c r="H44" s="17">
        <v>28000</v>
      </c>
      <c r="I44" s="56">
        <f t="shared" si="2"/>
        <v>28000</v>
      </c>
    </row>
    <row r="45" spans="1:9" x14ac:dyDescent="0.3">
      <c r="A45" s="32">
        <f t="shared" ref="A45:A56" si="4">A44+1</f>
        <v>11</v>
      </c>
      <c r="B45" s="10" t="s">
        <v>80</v>
      </c>
      <c r="C45" s="26" t="s">
        <v>82</v>
      </c>
      <c r="D45" s="15"/>
      <c r="E45" s="16"/>
      <c r="F45" s="16" t="s">
        <v>38</v>
      </c>
      <c r="G45" s="17">
        <v>6</v>
      </c>
      <c r="H45" s="17">
        <v>8500</v>
      </c>
      <c r="I45" s="56"/>
    </row>
    <row r="46" spans="1:9" x14ac:dyDescent="0.3">
      <c r="A46" s="32">
        <f t="shared" si="4"/>
        <v>12</v>
      </c>
      <c r="B46" s="10" t="s">
        <v>81</v>
      </c>
      <c r="C46" s="26" t="s">
        <v>82</v>
      </c>
      <c r="D46" s="15"/>
      <c r="E46" s="16"/>
      <c r="F46" s="16" t="s">
        <v>38</v>
      </c>
      <c r="G46" s="17">
        <v>2</v>
      </c>
      <c r="H46" s="17">
        <v>6000</v>
      </c>
      <c r="I46" s="56"/>
    </row>
    <row r="47" spans="1:9" ht="43.2" x14ac:dyDescent="0.3">
      <c r="A47" s="32">
        <f t="shared" si="4"/>
        <v>13</v>
      </c>
      <c r="B47" s="10" t="s">
        <v>41</v>
      </c>
      <c r="C47" s="27" t="s">
        <v>97</v>
      </c>
      <c r="D47" s="15" t="s">
        <v>43</v>
      </c>
      <c r="E47" s="22"/>
      <c r="F47" s="22" t="s">
        <v>38</v>
      </c>
      <c r="G47" s="23">
        <v>12</v>
      </c>
      <c r="H47" s="23">
        <v>2500</v>
      </c>
      <c r="I47" s="56">
        <f t="shared" ref="I47:I53" si="5">G47*H47</f>
        <v>30000</v>
      </c>
    </row>
    <row r="48" spans="1:9" ht="28.8" x14ac:dyDescent="0.3">
      <c r="A48" s="32">
        <f t="shared" si="4"/>
        <v>14</v>
      </c>
      <c r="B48" s="10" t="s">
        <v>44</v>
      </c>
      <c r="C48" s="15" t="s">
        <v>45</v>
      </c>
      <c r="D48" s="15" t="s">
        <v>46</v>
      </c>
      <c r="E48" s="22"/>
      <c r="F48" s="22" t="s">
        <v>38</v>
      </c>
      <c r="G48" s="23">
        <v>0</v>
      </c>
      <c r="H48" s="23">
        <v>3600</v>
      </c>
      <c r="I48" s="56">
        <f t="shared" si="5"/>
        <v>0</v>
      </c>
    </row>
    <row r="49" spans="1:9" ht="43.2" x14ac:dyDescent="0.3">
      <c r="A49" s="32">
        <f t="shared" si="4"/>
        <v>15</v>
      </c>
      <c r="B49" s="10" t="s">
        <v>47</v>
      </c>
      <c r="C49" s="15" t="s">
        <v>48</v>
      </c>
      <c r="D49" s="15" t="s">
        <v>49</v>
      </c>
      <c r="E49" s="15" t="s">
        <v>109</v>
      </c>
      <c r="F49" s="22" t="s">
        <v>9</v>
      </c>
      <c r="G49" s="23">
        <v>1</v>
      </c>
      <c r="H49" s="23">
        <v>68000</v>
      </c>
      <c r="I49" s="56">
        <f t="shared" si="5"/>
        <v>68000</v>
      </c>
    </row>
    <row r="50" spans="1:9" ht="43.2" x14ac:dyDescent="0.3">
      <c r="A50" s="32">
        <f t="shared" si="4"/>
        <v>16</v>
      </c>
      <c r="B50" s="28" t="s">
        <v>50</v>
      </c>
      <c r="C50" s="29" t="s">
        <v>51</v>
      </c>
      <c r="D50" s="29" t="s">
        <v>52</v>
      </c>
      <c r="E50" s="29"/>
      <c r="F50" s="30" t="s">
        <v>18</v>
      </c>
      <c r="G50" s="31">
        <v>120</v>
      </c>
      <c r="H50" s="31">
        <v>150</v>
      </c>
      <c r="I50" s="57">
        <f t="shared" si="5"/>
        <v>18000</v>
      </c>
    </row>
    <row r="51" spans="1:9" ht="43.2" x14ac:dyDescent="0.3">
      <c r="A51" s="32">
        <f t="shared" si="4"/>
        <v>17</v>
      </c>
      <c r="B51" s="28" t="s">
        <v>53</v>
      </c>
      <c r="C51" s="29" t="s">
        <v>110</v>
      </c>
      <c r="D51" s="29" t="s">
        <v>55</v>
      </c>
      <c r="E51" s="30"/>
      <c r="F51" s="30" t="s">
        <v>38</v>
      </c>
      <c r="G51" s="31">
        <v>2</v>
      </c>
      <c r="H51" s="31">
        <v>15000</v>
      </c>
      <c r="I51" s="57">
        <f t="shared" si="5"/>
        <v>30000</v>
      </c>
    </row>
    <row r="52" spans="1:9" ht="28.8" x14ac:dyDescent="0.3">
      <c r="A52" s="32">
        <f t="shared" si="4"/>
        <v>18</v>
      </c>
      <c r="B52" s="28" t="s">
        <v>59</v>
      </c>
      <c r="C52" s="29" t="s">
        <v>60</v>
      </c>
      <c r="D52" s="29" t="s">
        <v>55</v>
      </c>
      <c r="E52" s="30" t="s">
        <v>100</v>
      </c>
      <c r="F52" s="30" t="s">
        <v>38</v>
      </c>
      <c r="G52" s="31">
        <v>4</v>
      </c>
      <c r="H52" s="31">
        <v>4500</v>
      </c>
      <c r="I52" s="57">
        <f t="shared" si="5"/>
        <v>18000</v>
      </c>
    </row>
    <row r="53" spans="1:9" ht="28.8" x14ac:dyDescent="0.3">
      <c r="A53" s="32">
        <f t="shared" si="4"/>
        <v>19</v>
      </c>
      <c r="B53" s="10" t="s">
        <v>62</v>
      </c>
      <c r="C53" s="16" t="s">
        <v>63</v>
      </c>
      <c r="D53" s="15" t="s">
        <v>64</v>
      </c>
      <c r="E53" s="22"/>
      <c r="F53" s="22" t="s">
        <v>58</v>
      </c>
      <c r="G53" s="23">
        <v>1</v>
      </c>
      <c r="H53" s="23">
        <v>42600</v>
      </c>
      <c r="I53" s="56">
        <f t="shared" si="5"/>
        <v>42600</v>
      </c>
    </row>
    <row r="54" spans="1:9" x14ac:dyDescent="0.3">
      <c r="A54" s="32">
        <f t="shared" si="4"/>
        <v>20</v>
      </c>
      <c r="B54" s="10" t="s">
        <v>65</v>
      </c>
      <c r="C54" s="32" t="s">
        <v>77</v>
      </c>
      <c r="D54" s="15"/>
      <c r="E54" s="22"/>
      <c r="F54" s="22"/>
      <c r="G54" s="23"/>
      <c r="H54" s="23"/>
      <c r="I54" s="56">
        <v>25000</v>
      </c>
    </row>
    <row r="55" spans="1:9" x14ac:dyDescent="0.3">
      <c r="A55" s="32">
        <f t="shared" si="4"/>
        <v>21</v>
      </c>
      <c r="B55" s="10" t="s">
        <v>75</v>
      </c>
      <c r="C55" s="32" t="s">
        <v>77</v>
      </c>
      <c r="D55" s="15"/>
      <c r="E55" s="22"/>
      <c r="F55" s="22"/>
      <c r="G55" s="23"/>
      <c r="H55" s="23"/>
      <c r="I55" s="56">
        <v>15000</v>
      </c>
    </row>
    <row r="56" spans="1:9" x14ac:dyDescent="0.3">
      <c r="A56" s="32">
        <f t="shared" si="4"/>
        <v>22</v>
      </c>
      <c r="B56" s="10" t="s">
        <v>76</v>
      </c>
      <c r="C56" s="32" t="s">
        <v>77</v>
      </c>
      <c r="D56" s="15"/>
      <c r="E56" s="22"/>
      <c r="F56" s="22"/>
      <c r="G56" s="23"/>
      <c r="H56" s="23"/>
      <c r="I56" s="56">
        <v>20000</v>
      </c>
    </row>
    <row r="57" spans="1:9" x14ac:dyDescent="0.3">
      <c r="A57" s="32"/>
      <c r="B57" s="15"/>
      <c r="C57" s="32"/>
      <c r="D57" s="15"/>
      <c r="E57" s="22"/>
      <c r="F57" s="22"/>
      <c r="G57" s="23"/>
      <c r="H57" s="23"/>
      <c r="I57" s="56"/>
    </row>
    <row r="58" spans="1:9" x14ac:dyDescent="0.3">
      <c r="A58" s="11"/>
      <c r="B58" s="10" t="s">
        <v>102</v>
      </c>
      <c r="C58" s="11"/>
      <c r="D58" s="10"/>
      <c r="E58" s="33"/>
      <c r="F58" s="33"/>
      <c r="G58" s="34"/>
      <c r="H58" s="34"/>
      <c r="I58" s="58">
        <f>SUM(I33:I57)</f>
        <v>1291945</v>
      </c>
    </row>
    <row r="59" spans="1:9" x14ac:dyDescent="0.3">
      <c r="A59" s="11"/>
      <c r="B59" s="10" t="s">
        <v>101</v>
      </c>
      <c r="C59" s="11"/>
      <c r="D59" s="10"/>
      <c r="E59" s="33"/>
      <c r="F59" s="33"/>
      <c r="G59" s="34"/>
      <c r="H59" s="34"/>
      <c r="I59" s="58">
        <v>1</v>
      </c>
    </row>
    <row r="60" spans="1:9" x14ac:dyDescent="0.3">
      <c r="A60" s="32"/>
      <c r="B60" s="47" t="s">
        <v>112</v>
      </c>
      <c r="C60" s="32"/>
      <c r="D60" s="15"/>
      <c r="E60" s="22"/>
      <c r="F60" s="22"/>
      <c r="G60" s="23"/>
      <c r="H60" s="23"/>
      <c r="I60" s="58">
        <f>I58*I59</f>
        <v>1291945</v>
      </c>
    </row>
    <row r="61" spans="1:9" x14ac:dyDescent="0.3">
      <c r="A61" s="32" t="s">
        <v>67</v>
      </c>
      <c r="B61" s="36" t="s">
        <v>68</v>
      </c>
      <c r="C61" s="32"/>
      <c r="D61" s="15"/>
      <c r="E61" s="22"/>
      <c r="F61" s="22"/>
      <c r="G61" s="23"/>
      <c r="H61" s="23"/>
      <c r="I61" s="23"/>
    </row>
    <row r="62" spans="1:9" x14ac:dyDescent="0.3">
      <c r="A62" s="22"/>
      <c r="B62" s="22"/>
      <c r="C62" s="32"/>
      <c r="D62" s="15"/>
      <c r="E62" s="22"/>
      <c r="F62" s="22"/>
      <c r="G62" s="23"/>
      <c r="H62" s="23"/>
      <c r="I62" s="23"/>
    </row>
    <row r="63" spans="1:9" x14ac:dyDescent="0.3">
      <c r="A63" s="22"/>
      <c r="B63" s="22"/>
      <c r="C63" s="32"/>
      <c r="D63" s="15"/>
      <c r="E63" s="22"/>
      <c r="F63" s="22"/>
      <c r="G63" s="23"/>
      <c r="H63" s="23"/>
      <c r="I63" s="23"/>
    </row>
    <row r="64" spans="1:9" x14ac:dyDescent="0.3">
      <c r="A64" s="33"/>
      <c r="B64" s="33"/>
      <c r="C64" s="11" t="s">
        <v>111</v>
      </c>
      <c r="D64" s="10"/>
      <c r="E64" s="33"/>
      <c r="F64" s="33"/>
      <c r="G64" s="34"/>
      <c r="H64" s="34"/>
      <c r="I64" s="34">
        <f>I60+I29</f>
        <v>3049070</v>
      </c>
    </row>
    <row r="66" spans="3:9" x14ac:dyDescent="0.3">
      <c r="C66" s="43" t="s">
        <v>113</v>
      </c>
      <c r="I66" s="45">
        <f>I64/(12*3*2.45)</f>
        <v>34569.954648526073</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942C4-DB83-47A7-A72C-33AA617B273E}">
  <dimension ref="A2:T16"/>
  <sheetViews>
    <sheetView showGridLines="0" tabSelected="1" topLeftCell="A3" workbookViewId="0">
      <selection activeCell="J18" sqref="I18:J18"/>
    </sheetView>
  </sheetViews>
  <sheetFormatPr defaultColWidth="9.109375" defaultRowHeight="14.4" x14ac:dyDescent="0.3"/>
  <cols>
    <col min="1" max="1" width="4" style="141" bestFit="1" customWidth="1"/>
    <col min="2" max="2" width="7.44140625" style="145" bestFit="1" customWidth="1"/>
    <col min="3" max="3" width="10.88671875" style="141" bestFit="1" customWidth="1"/>
    <col min="4" max="4" width="18" style="141" bestFit="1" customWidth="1"/>
    <col min="5" max="5" width="12.88671875" style="141" bestFit="1" customWidth="1"/>
    <col min="6" max="6" width="4.44140625" style="145" bestFit="1" customWidth="1"/>
    <col min="7" max="7" width="3.21875" style="141" bestFit="1" customWidth="1"/>
    <col min="8" max="8" width="8.5546875" style="141" bestFit="1" customWidth="1"/>
    <col min="9" max="9" width="10" style="141" bestFit="1" customWidth="1"/>
    <col min="10" max="10" width="9.88671875" style="141" bestFit="1" customWidth="1"/>
    <col min="11" max="11" width="13.5546875" style="141" customWidth="1"/>
    <col min="12" max="12" width="10.6640625" style="141" customWidth="1"/>
    <col min="13" max="13" width="13.6640625" style="141" customWidth="1"/>
    <col min="14" max="14" width="11.33203125" style="141" bestFit="1" customWidth="1"/>
    <col min="15" max="16384" width="9.109375" style="141"/>
  </cols>
  <sheetData>
    <row r="2" spans="1:20" x14ac:dyDescent="0.3">
      <c r="A2" s="132"/>
      <c r="B2" s="133"/>
      <c r="C2" s="132"/>
      <c r="D2" s="132"/>
      <c r="E2" s="132"/>
      <c r="F2" s="133"/>
      <c r="G2" s="155" t="s">
        <v>243</v>
      </c>
      <c r="H2" s="155"/>
      <c r="I2" s="155"/>
      <c r="J2" s="146" t="s">
        <v>244</v>
      </c>
      <c r="K2" s="147"/>
      <c r="L2" s="150"/>
      <c r="M2" s="150"/>
    </row>
    <row r="3" spans="1:20" ht="24.6" x14ac:dyDescent="0.3">
      <c r="A3" s="134" t="s">
        <v>0</v>
      </c>
      <c r="B3" s="134" t="s">
        <v>184</v>
      </c>
      <c r="C3" s="134" t="s">
        <v>182</v>
      </c>
      <c r="D3" s="134" t="s">
        <v>237</v>
      </c>
      <c r="E3" s="134" t="s">
        <v>181</v>
      </c>
      <c r="F3" s="134" t="s">
        <v>177</v>
      </c>
      <c r="G3" s="134" t="s">
        <v>6</v>
      </c>
      <c r="H3" s="134" t="s">
        <v>7</v>
      </c>
      <c r="I3" s="134" t="s">
        <v>178</v>
      </c>
      <c r="J3" s="146" t="s">
        <v>7</v>
      </c>
      <c r="K3" s="146" t="s">
        <v>178</v>
      </c>
      <c r="L3" s="151" t="s">
        <v>246</v>
      </c>
      <c r="M3" s="152" t="s">
        <v>245</v>
      </c>
    </row>
    <row r="4" spans="1:20" x14ac:dyDescent="0.3">
      <c r="A4" s="132">
        <v>1</v>
      </c>
      <c r="B4" s="133">
        <v>9403</v>
      </c>
      <c r="C4" s="135" t="s">
        <v>183</v>
      </c>
      <c r="D4" s="135" t="s">
        <v>238</v>
      </c>
      <c r="E4" s="133" t="s">
        <v>206</v>
      </c>
      <c r="F4" s="133" t="s">
        <v>5</v>
      </c>
      <c r="G4" s="133">
        <v>2</v>
      </c>
      <c r="H4" s="136">
        <f>Cafeccino!J32</f>
        <v>866785</v>
      </c>
      <c r="I4" s="136">
        <f t="shared" ref="I4:I5" si="0">H4*G4</f>
        <v>1733570</v>
      </c>
      <c r="J4" s="148">
        <v>946135.24</v>
      </c>
      <c r="K4" s="148">
        <f>G4*J4</f>
        <v>1892270.48</v>
      </c>
      <c r="L4" s="153">
        <f>J4-H4</f>
        <v>79350.239999999991</v>
      </c>
      <c r="M4" s="153">
        <f>G4*L4</f>
        <v>158700.47999999998</v>
      </c>
      <c r="N4" s="142"/>
    </row>
    <row r="5" spans="1:20" x14ac:dyDescent="0.3">
      <c r="A5" s="132">
        <v>2</v>
      </c>
      <c r="B5" s="133">
        <v>9403</v>
      </c>
      <c r="C5" s="135" t="s">
        <v>152</v>
      </c>
      <c r="D5" s="135" t="s">
        <v>239</v>
      </c>
      <c r="E5" s="133" t="s">
        <v>180</v>
      </c>
      <c r="F5" s="133" t="s">
        <v>5</v>
      </c>
      <c r="G5" s="133">
        <v>1</v>
      </c>
      <c r="H5" s="136">
        <f>'Masala Kitchen'!J35</f>
        <v>1211011</v>
      </c>
      <c r="I5" s="136">
        <f t="shared" si="0"/>
        <v>1211011</v>
      </c>
      <c r="J5" s="148">
        <v>1357660</v>
      </c>
      <c r="K5" s="148">
        <f>G5*J5</f>
        <v>1357660</v>
      </c>
      <c r="L5" s="153">
        <f>J5-H5</f>
        <v>146649</v>
      </c>
      <c r="M5" s="153">
        <f>G5*L5</f>
        <v>146649</v>
      </c>
      <c r="N5" s="142"/>
    </row>
    <row r="6" spans="1:20" x14ac:dyDescent="0.3">
      <c r="A6" s="132"/>
      <c r="B6" s="133"/>
      <c r="C6" s="135"/>
      <c r="D6" s="135"/>
      <c r="E6" s="133"/>
      <c r="F6" s="133"/>
      <c r="G6" s="133"/>
      <c r="H6" s="136"/>
      <c r="I6" s="136"/>
      <c r="J6" s="148"/>
      <c r="K6" s="147"/>
      <c r="L6" s="150"/>
      <c r="M6" s="150"/>
      <c r="N6" s="142"/>
      <c r="S6" s="143"/>
      <c r="T6" s="142"/>
    </row>
    <row r="7" spans="1:20" x14ac:dyDescent="0.3">
      <c r="A7" s="156" t="s">
        <v>102</v>
      </c>
      <c r="B7" s="156"/>
      <c r="C7" s="156"/>
      <c r="D7" s="133"/>
      <c r="E7" s="132"/>
      <c r="F7" s="133"/>
      <c r="G7" s="132"/>
      <c r="H7" s="132"/>
      <c r="I7" s="137">
        <f>SUM(I4:I5)</f>
        <v>2944581</v>
      </c>
      <c r="J7" s="149"/>
      <c r="K7" s="149">
        <f>SUM(K4:K5)</f>
        <v>3249930.48</v>
      </c>
      <c r="L7" s="150"/>
      <c r="M7" s="154">
        <f>SUM(M4:M5)</f>
        <v>305349.48</v>
      </c>
      <c r="S7" s="143"/>
      <c r="T7" s="142"/>
    </row>
    <row r="8" spans="1:20" x14ac:dyDescent="0.3">
      <c r="A8" s="156" t="s">
        <v>230</v>
      </c>
      <c r="B8" s="156"/>
      <c r="C8" s="156"/>
      <c r="D8" s="133"/>
      <c r="E8" s="132"/>
      <c r="F8" s="133"/>
      <c r="G8" s="132"/>
      <c r="H8" s="132"/>
      <c r="I8" s="137">
        <f>+I7*18/100</f>
        <v>530024.57999999996</v>
      </c>
      <c r="J8" s="149"/>
      <c r="K8" s="149">
        <f>+K7*18/100</f>
        <v>584987.48640000005</v>
      </c>
      <c r="L8" s="150"/>
      <c r="M8" s="154">
        <f>+M7*18/100</f>
        <v>54962.9064</v>
      </c>
    </row>
    <row r="9" spans="1:20" x14ac:dyDescent="0.3">
      <c r="A9" s="157" t="s">
        <v>231</v>
      </c>
      <c r="B9" s="157"/>
      <c r="C9" s="157"/>
      <c r="D9" s="138"/>
      <c r="E9" s="139"/>
      <c r="F9" s="138"/>
      <c r="G9" s="139"/>
      <c r="H9" s="139"/>
      <c r="I9" s="137">
        <f>+I7+I8</f>
        <v>3474605.58</v>
      </c>
      <c r="J9" s="149"/>
      <c r="K9" s="149">
        <f>+K7+K8</f>
        <v>3834917.9664000003</v>
      </c>
      <c r="L9" s="150"/>
      <c r="M9" s="154">
        <f>+M7+M8</f>
        <v>360312.38639999996</v>
      </c>
    </row>
    <row r="10" spans="1:20" x14ac:dyDescent="0.3">
      <c r="A10" s="140"/>
      <c r="B10" s="144"/>
      <c r="C10" s="140"/>
      <c r="D10" s="140"/>
      <c r="E10" s="140"/>
      <c r="F10" s="144"/>
      <c r="G10" s="140"/>
      <c r="H10" s="140"/>
      <c r="I10" s="140"/>
      <c r="J10" s="147"/>
      <c r="K10" s="147"/>
      <c r="L10" s="150"/>
      <c r="M10" s="150"/>
    </row>
    <row r="13" spans="1:20" x14ac:dyDescent="0.3">
      <c r="I13" s="130"/>
    </row>
    <row r="14" spans="1:20" x14ac:dyDescent="0.3">
      <c r="I14" s="131"/>
    </row>
    <row r="15" spans="1:20" x14ac:dyDescent="0.3">
      <c r="I15" s="131"/>
    </row>
    <row r="16" spans="1:20" x14ac:dyDescent="0.3">
      <c r="I16" s="131"/>
    </row>
  </sheetData>
  <mergeCells count="4">
    <mergeCell ref="G2:I2"/>
    <mergeCell ref="A7:C7"/>
    <mergeCell ref="A8:C8"/>
    <mergeCell ref="A9:C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638DC-AFB4-4D52-A89F-85CB3E3DF5ED}">
  <dimension ref="A1:K35"/>
  <sheetViews>
    <sheetView view="pageBreakPreview" topLeftCell="A21" zoomScale="81" zoomScaleNormal="100" zoomScaleSheetLayoutView="100" workbookViewId="0">
      <selection sqref="A1:K15"/>
    </sheetView>
  </sheetViews>
  <sheetFormatPr defaultColWidth="8.88671875" defaultRowHeight="14.4" x14ac:dyDescent="0.3"/>
  <cols>
    <col min="1" max="1" width="6.33203125" style="66" bestFit="1" customWidth="1"/>
    <col min="2" max="2" width="25.88671875" style="66" bestFit="1" customWidth="1"/>
    <col min="3" max="3" width="59.109375" style="70" bestFit="1" customWidth="1"/>
    <col min="4" max="4" width="14.33203125" style="70" bestFit="1" customWidth="1"/>
    <col min="5" max="5" width="15.109375" style="72" bestFit="1" customWidth="1"/>
    <col min="6" max="6" width="17.33203125" style="66" customWidth="1"/>
    <col min="7" max="7" width="6" style="70" bestFit="1" customWidth="1"/>
    <col min="8" max="8" width="7.44140625" style="73" bestFit="1" customWidth="1"/>
    <col min="9" max="9" width="11.33203125" style="73" bestFit="1" customWidth="1"/>
    <col min="10" max="10" width="13.6640625" style="73" bestFit="1" customWidth="1"/>
    <col min="11" max="11" width="10.6640625" style="70" bestFit="1" customWidth="1"/>
    <col min="12" max="16384" width="8.88671875" style="70"/>
  </cols>
  <sheetData>
    <row r="1" spans="1:11" ht="18" x14ac:dyDescent="0.3">
      <c r="A1" s="106"/>
      <c r="B1" s="111" t="s">
        <v>151</v>
      </c>
      <c r="C1" s="102" t="s">
        <v>204</v>
      </c>
      <c r="D1" s="102" t="s">
        <v>232</v>
      </c>
      <c r="E1" s="103" t="s">
        <v>234</v>
      </c>
      <c r="F1" s="106"/>
      <c r="G1" s="102"/>
      <c r="H1" s="76"/>
      <c r="I1" s="158" t="s">
        <v>222</v>
      </c>
      <c r="J1" s="158"/>
      <c r="K1" s="105"/>
    </row>
    <row r="2" spans="1:11" s="66" customFormat="1" ht="28.8" x14ac:dyDescent="0.3">
      <c r="A2" s="106" t="s">
        <v>0</v>
      </c>
      <c r="B2" s="107" t="s">
        <v>1</v>
      </c>
      <c r="C2" s="106" t="s">
        <v>2</v>
      </c>
      <c r="D2" s="107" t="s">
        <v>120</v>
      </c>
      <c r="E2" s="107" t="s">
        <v>3</v>
      </c>
      <c r="F2" s="106" t="s">
        <v>157</v>
      </c>
      <c r="G2" s="106" t="s">
        <v>5</v>
      </c>
      <c r="H2" s="104" t="s">
        <v>6</v>
      </c>
      <c r="I2" s="104" t="s">
        <v>7</v>
      </c>
      <c r="J2" s="104" t="s">
        <v>8</v>
      </c>
      <c r="K2" s="97" t="s">
        <v>115</v>
      </c>
    </row>
    <row r="3" spans="1:11" ht="100.8" x14ac:dyDescent="0.3">
      <c r="A3" s="79">
        <v>1</v>
      </c>
      <c r="B3" s="80" t="s">
        <v>12</v>
      </c>
      <c r="C3" s="81" t="s">
        <v>223</v>
      </c>
      <c r="D3" s="81"/>
      <c r="E3" s="81" t="s">
        <v>14</v>
      </c>
      <c r="F3" s="80"/>
      <c r="G3" s="77" t="s">
        <v>15</v>
      </c>
      <c r="H3" s="80">
        <v>370</v>
      </c>
      <c r="I3" s="75">
        <v>165</v>
      </c>
      <c r="J3" s="75">
        <f t="shared" ref="J3:J29" si="0">H3*I3</f>
        <v>61050</v>
      </c>
      <c r="K3" s="98"/>
    </row>
    <row r="4" spans="1:11" ht="43.2" x14ac:dyDescent="0.3">
      <c r="A4" s="79">
        <f>A3+1</f>
        <v>2</v>
      </c>
      <c r="B4" s="80" t="s">
        <v>179</v>
      </c>
      <c r="C4" s="78" t="s">
        <v>11</v>
      </c>
      <c r="D4" s="78"/>
      <c r="E4" s="78" t="s">
        <v>72</v>
      </c>
      <c r="F4" s="80" t="s">
        <v>205</v>
      </c>
      <c r="G4" s="78" t="s">
        <v>73</v>
      </c>
      <c r="H4" s="80">
        <f>2.4*1.2*3.5</f>
        <v>10.08</v>
      </c>
      <c r="I4" s="82">
        <v>4000</v>
      </c>
      <c r="J4" s="75">
        <f t="shared" si="0"/>
        <v>40320</v>
      </c>
      <c r="K4" s="99"/>
    </row>
    <row r="5" spans="1:11" ht="172.8" x14ac:dyDescent="0.3">
      <c r="A5" s="79">
        <f t="shared" ref="A5:A30" si="1">A4+1</f>
        <v>3</v>
      </c>
      <c r="B5" s="80" t="s">
        <v>196</v>
      </c>
      <c r="C5" s="81" t="s">
        <v>224</v>
      </c>
      <c r="D5" s="81"/>
      <c r="E5" s="81" t="s">
        <v>17</v>
      </c>
      <c r="F5" s="80" t="s">
        <v>195</v>
      </c>
      <c r="G5" s="78" t="s">
        <v>73</v>
      </c>
      <c r="H5" s="121">
        <f>4*3.6</f>
        <v>14.4</v>
      </c>
      <c r="I5" s="75">
        <v>3500</v>
      </c>
      <c r="J5" s="75">
        <f t="shared" si="0"/>
        <v>50400</v>
      </c>
      <c r="K5" s="99"/>
    </row>
    <row r="6" spans="1:11" ht="43.2" x14ac:dyDescent="0.3">
      <c r="A6" s="79">
        <f t="shared" si="1"/>
        <v>4</v>
      </c>
      <c r="B6" s="80" t="s">
        <v>197</v>
      </c>
      <c r="C6" s="81" t="s">
        <v>198</v>
      </c>
      <c r="D6" s="81"/>
      <c r="E6" s="81"/>
      <c r="F6" s="80" t="s">
        <v>212</v>
      </c>
      <c r="G6" s="78" t="s">
        <v>73</v>
      </c>
      <c r="H6" s="121">
        <v>16</v>
      </c>
      <c r="I6" s="75">
        <v>1500</v>
      </c>
      <c r="J6" s="75">
        <f t="shared" si="0"/>
        <v>24000</v>
      </c>
      <c r="K6" s="99"/>
    </row>
    <row r="7" spans="1:11" ht="28.8" x14ac:dyDescent="0.3">
      <c r="A7" s="79">
        <f t="shared" si="1"/>
        <v>5</v>
      </c>
      <c r="B7" s="80" t="s">
        <v>153</v>
      </c>
      <c r="C7" s="78" t="s">
        <v>214</v>
      </c>
      <c r="D7" s="78"/>
      <c r="E7" s="78" t="s">
        <v>137</v>
      </c>
      <c r="F7" s="80"/>
      <c r="G7" s="78" t="s">
        <v>136</v>
      </c>
      <c r="H7" s="80">
        <v>12</v>
      </c>
      <c r="I7" s="82">
        <v>1650</v>
      </c>
      <c r="J7" s="75">
        <f t="shared" si="0"/>
        <v>19800</v>
      </c>
      <c r="K7" s="99"/>
    </row>
    <row r="8" spans="1:11" ht="72" x14ac:dyDescent="0.3">
      <c r="A8" s="79">
        <f t="shared" si="1"/>
        <v>6</v>
      </c>
      <c r="B8" s="80" t="s">
        <v>118</v>
      </c>
      <c r="C8" s="81" t="s">
        <v>225</v>
      </c>
      <c r="D8" s="81"/>
      <c r="E8" s="81" t="s">
        <v>119</v>
      </c>
      <c r="F8" s="80"/>
      <c r="G8" s="77" t="s">
        <v>73</v>
      </c>
      <c r="H8" s="80">
        <v>40.32</v>
      </c>
      <c r="I8" s="75">
        <v>3200</v>
      </c>
      <c r="J8" s="75">
        <f t="shared" si="0"/>
        <v>129024</v>
      </c>
      <c r="K8" s="99"/>
    </row>
    <row r="9" spans="1:11" ht="28.8" x14ac:dyDescent="0.3">
      <c r="A9" s="79">
        <f t="shared" si="1"/>
        <v>7</v>
      </c>
      <c r="B9" s="108" t="s">
        <v>142</v>
      </c>
      <c r="C9" s="100" t="s">
        <v>144</v>
      </c>
      <c r="D9" s="100"/>
      <c r="E9" s="100" t="s">
        <v>138</v>
      </c>
      <c r="F9" s="108" t="s">
        <v>145</v>
      </c>
      <c r="G9" s="101" t="s">
        <v>73</v>
      </c>
      <c r="H9" s="94">
        <v>11</v>
      </c>
      <c r="I9" s="94">
        <v>2400</v>
      </c>
      <c r="J9" s="75">
        <f t="shared" si="0"/>
        <v>26400</v>
      </c>
      <c r="K9" s="99"/>
    </row>
    <row r="10" spans="1:11" ht="28.8" x14ac:dyDescent="0.3">
      <c r="A10" s="79">
        <f t="shared" si="1"/>
        <v>8</v>
      </c>
      <c r="B10" s="108" t="s">
        <v>143</v>
      </c>
      <c r="C10" s="100" t="s">
        <v>148</v>
      </c>
      <c r="D10" s="100"/>
      <c r="E10" s="100" t="s">
        <v>147</v>
      </c>
      <c r="F10" s="108" t="s">
        <v>199</v>
      </c>
      <c r="G10" s="101" t="s">
        <v>73</v>
      </c>
      <c r="H10" s="94">
        <v>4</v>
      </c>
      <c r="I10" s="94">
        <v>12500</v>
      </c>
      <c r="J10" s="75">
        <f t="shared" si="0"/>
        <v>50000</v>
      </c>
      <c r="K10" s="99"/>
    </row>
    <row r="11" spans="1:11" ht="28.8" x14ac:dyDescent="0.3">
      <c r="A11" s="79">
        <f t="shared" si="1"/>
        <v>9</v>
      </c>
      <c r="B11" s="108" t="s">
        <v>154</v>
      </c>
      <c r="C11" s="100" t="s">
        <v>158</v>
      </c>
      <c r="D11" s="100"/>
      <c r="E11" s="100" t="s">
        <v>155</v>
      </c>
      <c r="F11" s="108" t="s">
        <v>156</v>
      </c>
      <c r="G11" s="101" t="s">
        <v>73</v>
      </c>
      <c r="H11" s="94">
        <v>6</v>
      </c>
      <c r="I11" s="94">
        <v>2400</v>
      </c>
      <c r="J11" s="75">
        <f t="shared" si="0"/>
        <v>14400</v>
      </c>
      <c r="K11" s="99"/>
    </row>
    <row r="12" spans="1:11" ht="43.2" x14ac:dyDescent="0.3">
      <c r="A12" s="79">
        <f t="shared" si="1"/>
        <v>10</v>
      </c>
      <c r="B12" s="80" t="s">
        <v>84</v>
      </c>
      <c r="C12" s="78" t="s">
        <v>94</v>
      </c>
      <c r="D12" s="78"/>
      <c r="E12" s="78" t="s">
        <v>123</v>
      </c>
      <c r="F12" s="80" t="s">
        <v>146</v>
      </c>
      <c r="G12" s="78" t="s">
        <v>9</v>
      </c>
      <c r="H12" s="82">
        <v>1</v>
      </c>
      <c r="I12" s="82">
        <v>8800</v>
      </c>
      <c r="J12" s="75">
        <f t="shared" si="0"/>
        <v>8800</v>
      </c>
      <c r="K12" s="99"/>
    </row>
    <row r="13" spans="1:11" ht="78" x14ac:dyDescent="0.3">
      <c r="A13" s="79">
        <f t="shared" si="1"/>
        <v>11</v>
      </c>
      <c r="B13" s="80" t="s">
        <v>122</v>
      </c>
      <c r="C13" s="83" t="s">
        <v>23</v>
      </c>
      <c r="D13" s="78"/>
      <c r="E13" s="78" t="s">
        <v>149</v>
      </c>
      <c r="F13" s="80" t="s">
        <v>219</v>
      </c>
      <c r="G13" s="78" t="s">
        <v>73</v>
      </c>
      <c r="H13" s="122">
        <f>4*1+3*1*2</f>
        <v>10</v>
      </c>
      <c r="I13" s="82">
        <v>3600</v>
      </c>
      <c r="J13" s="75">
        <f t="shared" si="0"/>
        <v>36000</v>
      </c>
      <c r="K13" s="99"/>
    </row>
    <row r="14" spans="1:11" ht="43.2" x14ac:dyDescent="0.3">
      <c r="A14" s="79">
        <f t="shared" si="1"/>
        <v>12</v>
      </c>
      <c r="B14" s="79" t="s">
        <v>121</v>
      </c>
      <c r="C14" s="78" t="s">
        <v>124</v>
      </c>
      <c r="D14" s="78">
        <v>10</v>
      </c>
      <c r="E14" s="78" t="s">
        <v>123</v>
      </c>
      <c r="F14" s="80" t="s">
        <v>130</v>
      </c>
      <c r="G14" s="78" t="s">
        <v>38</v>
      </c>
      <c r="H14" s="82">
        <v>1</v>
      </c>
      <c r="I14" s="82">
        <v>52405</v>
      </c>
      <c r="J14" s="75">
        <f t="shared" si="0"/>
        <v>52405</v>
      </c>
      <c r="K14" s="99"/>
    </row>
    <row r="15" spans="1:11" ht="43.2" x14ac:dyDescent="0.3">
      <c r="A15" s="79">
        <f t="shared" si="1"/>
        <v>13</v>
      </c>
      <c r="B15" s="79" t="s">
        <v>39</v>
      </c>
      <c r="C15" s="78" t="s">
        <v>132</v>
      </c>
      <c r="D15" s="78">
        <v>9</v>
      </c>
      <c r="E15" s="78" t="s">
        <v>125</v>
      </c>
      <c r="F15" s="80" t="s">
        <v>129</v>
      </c>
      <c r="G15" s="78" t="s">
        <v>38</v>
      </c>
      <c r="H15" s="82">
        <v>1</v>
      </c>
      <c r="I15" s="82">
        <v>44486</v>
      </c>
      <c r="J15" s="75">
        <f t="shared" si="0"/>
        <v>44486</v>
      </c>
      <c r="K15" s="99"/>
    </row>
    <row r="16" spans="1:11" ht="43.2" x14ac:dyDescent="0.3">
      <c r="A16" s="79">
        <f t="shared" si="1"/>
        <v>14</v>
      </c>
      <c r="B16" s="79" t="s">
        <v>35</v>
      </c>
      <c r="C16" s="78" t="s">
        <v>131</v>
      </c>
      <c r="D16" s="78">
        <v>7</v>
      </c>
      <c r="E16" s="78" t="s">
        <v>127</v>
      </c>
      <c r="F16" s="80" t="s">
        <v>126</v>
      </c>
      <c r="G16" s="78" t="s">
        <v>38</v>
      </c>
      <c r="H16" s="82">
        <v>1</v>
      </c>
      <c r="I16" s="122">
        <v>42000</v>
      </c>
      <c r="J16" s="75">
        <f t="shared" si="0"/>
        <v>42000</v>
      </c>
      <c r="K16" s="99"/>
    </row>
    <row r="17" spans="1:11" ht="43.2" x14ac:dyDescent="0.3">
      <c r="A17" s="79">
        <f t="shared" si="1"/>
        <v>15</v>
      </c>
      <c r="B17" s="79" t="s">
        <v>133</v>
      </c>
      <c r="C17" s="78" t="s">
        <v>124</v>
      </c>
      <c r="D17" s="78">
        <v>8</v>
      </c>
      <c r="E17" s="78" t="s">
        <v>127</v>
      </c>
      <c r="F17" s="80" t="s">
        <v>128</v>
      </c>
      <c r="G17" s="78" t="s">
        <v>38</v>
      </c>
      <c r="H17" s="82">
        <v>1</v>
      </c>
      <c r="I17" s="82">
        <v>48000</v>
      </c>
      <c r="J17" s="75">
        <f t="shared" si="0"/>
        <v>48000</v>
      </c>
      <c r="K17" s="99"/>
    </row>
    <row r="18" spans="1:11" x14ac:dyDescent="0.3">
      <c r="A18" s="79">
        <f t="shared" si="1"/>
        <v>16</v>
      </c>
      <c r="B18" s="80" t="s">
        <v>188</v>
      </c>
      <c r="C18" s="77" t="s">
        <v>185</v>
      </c>
      <c r="D18" s="77"/>
      <c r="E18" s="78" t="s">
        <v>186</v>
      </c>
      <c r="F18" s="80"/>
      <c r="G18" s="77" t="s">
        <v>187</v>
      </c>
      <c r="H18" s="75">
        <v>1</v>
      </c>
      <c r="I18" s="75">
        <v>7500</v>
      </c>
      <c r="J18" s="75">
        <f t="shared" si="0"/>
        <v>7500</v>
      </c>
      <c r="K18" s="99"/>
    </row>
    <row r="19" spans="1:11" ht="96.6" x14ac:dyDescent="0.3">
      <c r="A19" s="79">
        <f t="shared" si="1"/>
        <v>17</v>
      </c>
      <c r="B19" s="80" t="s">
        <v>190</v>
      </c>
      <c r="C19" s="77" t="s">
        <v>191</v>
      </c>
      <c r="D19" s="77"/>
      <c r="E19" s="124" t="s">
        <v>189</v>
      </c>
      <c r="F19" s="80"/>
      <c r="G19" s="77" t="s">
        <v>187</v>
      </c>
      <c r="H19" s="75">
        <v>1</v>
      </c>
      <c r="I19" s="75">
        <v>8500</v>
      </c>
      <c r="J19" s="75">
        <f t="shared" si="0"/>
        <v>8500</v>
      </c>
      <c r="K19" s="99"/>
    </row>
    <row r="20" spans="1:11" x14ac:dyDescent="0.3">
      <c r="A20" s="79">
        <f t="shared" si="1"/>
        <v>18</v>
      </c>
      <c r="B20" s="80" t="s">
        <v>139</v>
      </c>
      <c r="C20" s="78" t="s">
        <v>140</v>
      </c>
      <c r="D20" s="78"/>
      <c r="E20" s="78" t="s">
        <v>171</v>
      </c>
      <c r="F20" s="80" t="s">
        <v>150</v>
      </c>
      <c r="G20" s="78" t="s">
        <v>38</v>
      </c>
      <c r="H20" s="82">
        <v>5</v>
      </c>
      <c r="I20" s="82">
        <v>1800</v>
      </c>
      <c r="J20" s="75">
        <f t="shared" si="0"/>
        <v>9000</v>
      </c>
      <c r="K20" s="99"/>
    </row>
    <row r="21" spans="1:11" ht="43.2" x14ac:dyDescent="0.3">
      <c r="A21" s="79">
        <f t="shared" si="1"/>
        <v>19</v>
      </c>
      <c r="B21" s="80" t="s">
        <v>47</v>
      </c>
      <c r="C21" s="84" t="s">
        <v>48</v>
      </c>
      <c r="D21" s="84"/>
      <c r="E21" s="78" t="s">
        <v>49</v>
      </c>
      <c r="F21" s="80" t="s">
        <v>200</v>
      </c>
      <c r="G21" s="123" t="s">
        <v>9</v>
      </c>
      <c r="H21" s="121">
        <v>1</v>
      </c>
      <c r="I21" s="121">
        <v>51000</v>
      </c>
      <c r="J21" s="75">
        <f t="shared" si="0"/>
        <v>51000</v>
      </c>
      <c r="K21" s="98"/>
    </row>
    <row r="22" spans="1:11" x14ac:dyDescent="0.3">
      <c r="A22" s="79">
        <f t="shared" si="1"/>
        <v>20</v>
      </c>
      <c r="B22" s="80" t="s">
        <v>141</v>
      </c>
      <c r="C22" s="84" t="s">
        <v>114</v>
      </c>
      <c r="D22" s="84"/>
      <c r="E22" s="78"/>
      <c r="F22" s="80"/>
      <c r="G22" s="77" t="s">
        <v>38</v>
      </c>
      <c r="H22" s="75">
        <v>5</v>
      </c>
      <c r="I22" s="75">
        <v>3200</v>
      </c>
      <c r="J22" s="75">
        <f t="shared" si="0"/>
        <v>16000</v>
      </c>
      <c r="K22" s="98"/>
    </row>
    <row r="23" spans="1:11" ht="43.2" x14ac:dyDescent="0.3">
      <c r="A23" s="79">
        <f t="shared" si="1"/>
        <v>21</v>
      </c>
      <c r="B23" s="80" t="s">
        <v>50</v>
      </c>
      <c r="C23" s="78" t="s">
        <v>51</v>
      </c>
      <c r="D23" s="78"/>
      <c r="E23" s="78" t="s">
        <v>52</v>
      </c>
      <c r="F23" s="80" t="s">
        <v>135</v>
      </c>
      <c r="G23" s="77" t="s">
        <v>73</v>
      </c>
      <c r="H23" s="75">
        <f>4*0.6</f>
        <v>2.4</v>
      </c>
      <c r="I23" s="75">
        <v>1500</v>
      </c>
      <c r="J23" s="75">
        <f t="shared" si="0"/>
        <v>3600</v>
      </c>
      <c r="K23" s="99"/>
    </row>
    <row r="24" spans="1:11" ht="43.2" x14ac:dyDescent="0.3">
      <c r="A24" s="79">
        <f t="shared" si="1"/>
        <v>22</v>
      </c>
      <c r="B24" s="80" t="s">
        <v>53</v>
      </c>
      <c r="C24" s="78" t="s">
        <v>241</v>
      </c>
      <c r="D24" s="78"/>
      <c r="E24" s="78" t="s">
        <v>55</v>
      </c>
      <c r="F24" s="80"/>
      <c r="G24" s="77" t="s">
        <v>38</v>
      </c>
      <c r="H24" s="75">
        <v>1</v>
      </c>
      <c r="I24" s="75">
        <v>16000</v>
      </c>
      <c r="J24" s="75">
        <f t="shared" si="0"/>
        <v>16000</v>
      </c>
      <c r="K24" s="98"/>
    </row>
    <row r="25" spans="1:11" ht="28.8" x14ac:dyDescent="0.3">
      <c r="A25" s="79">
        <f t="shared" si="1"/>
        <v>23</v>
      </c>
      <c r="B25" s="80" t="s">
        <v>59</v>
      </c>
      <c r="C25" s="78" t="s">
        <v>60</v>
      </c>
      <c r="D25" s="78"/>
      <c r="E25" s="78" t="s">
        <v>55</v>
      </c>
      <c r="F25" s="80" t="s">
        <v>100</v>
      </c>
      <c r="G25" s="77" t="s">
        <v>38</v>
      </c>
      <c r="H25" s="75">
        <v>3</v>
      </c>
      <c r="I25" s="75">
        <v>4500</v>
      </c>
      <c r="J25" s="75">
        <f t="shared" si="0"/>
        <v>13500</v>
      </c>
      <c r="K25" s="99"/>
    </row>
    <row r="26" spans="1:11" x14ac:dyDescent="0.3">
      <c r="A26" s="79">
        <f t="shared" si="1"/>
        <v>24</v>
      </c>
      <c r="B26" s="80" t="s">
        <v>201</v>
      </c>
      <c r="C26" s="78" t="s">
        <v>203</v>
      </c>
      <c r="D26" s="78"/>
      <c r="E26" s="78" t="s">
        <v>202</v>
      </c>
      <c r="F26" s="80"/>
      <c r="G26" s="77" t="s">
        <v>38</v>
      </c>
      <c r="H26" s="75"/>
      <c r="I26" s="75">
        <v>28000</v>
      </c>
      <c r="J26" s="75">
        <f t="shared" si="0"/>
        <v>0</v>
      </c>
      <c r="K26" s="99" t="s">
        <v>236</v>
      </c>
    </row>
    <row r="27" spans="1:11" ht="28.8" x14ac:dyDescent="0.3">
      <c r="A27" s="79">
        <f t="shared" si="1"/>
        <v>25</v>
      </c>
      <c r="B27" s="80" t="s">
        <v>62</v>
      </c>
      <c r="C27" s="78" t="s">
        <v>63</v>
      </c>
      <c r="D27" s="78"/>
      <c r="E27" s="78" t="s">
        <v>64</v>
      </c>
      <c r="F27" s="80"/>
      <c r="G27" s="77" t="s">
        <v>58</v>
      </c>
      <c r="H27" s="75">
        <v>1</v>
      </c>
      <c r="I27" s="75">
        <v>38600</v>
      </c>
      <c r="J27" s="75">
        <f t="shared" si="0"/>
        <v>38600</v>
      </c>
      <c r="K27" s="98"/>
    </row>
    <row r="28" spans="1:11" x14ac:dyDescent="0.3">
      <c r="A28" s="79">
        <f t="shared" si="1"/>
        <v>26</v>
      </c>
      <c r="B28" s="80" t="s">
        <v>65</v>
      </c>
      <c r="C28" s="78" t="s">
        <v>233</v>
      </c>
      <c r="D28" s="78"/>
      <c r="E28" s="78"/>
      <c r="F28" s="80"/>
      <c r="G28" s="77" t="s">
        <v>9</v>
      </c>
      <c r="H28" s="75">
        <v>1</v>
      </c>
      <c r="I28" s="75">
        <v>35000</v>
      </c>
      <c r="J28" s="75">
        <f t="shared" si="0"/>
        <v>35000</v>
      </c>
      <c r="K28" s="98"/>
    </row>
    <row r="29" spans="1:11" x14ac:dyDescent="0.3">
      <c r="A29" s="79">
        <f t="shared" si="1"/>
        <v>27</v>
      </c>
      <c r="B29" s="80" t="s">
        <v>75</v>
      </c>
      <c r="C29" s="78" t="s">
        <v>233</v>
      </c>
      <c r="D29" s="78"/>
      <c r="E29" s="78"/>
      <c r="F29" s="80"/>
      <c r="G29" s="77" t="s">
        <v>9</v>
      </c>
      <c r="H29" s="75">
        <v>1</v>
      </c>
      <c r="I29" s="75">
        <v>21000</v>
      </c>
      <c r="J29" s="75">
        <f t="shared" si="0"/>
        <v>21000</v>
      </c>
      <c r="K29" s="98"/>
    </row>
    <row r="30" spans="1:11" x14ac:dyDescent="0.3">
      <c r="A30" s="79">
        <f t="shared" si="1"/>
        <v>28</v>
      </c>
      <c r="B30" s="80" t="s">
        <v>228</v>
      </c>
      <c r="C30" s="77" t="s">
        <v>229</v>
      </c>
      <c r="D30" s="77"/>
      <c r="E30" s="78"/>
      <c r="F30" s="80"/>
      <c r="G30" s="77"/>
      <c r="H30" s="75"/>
      <c r="I30" s="75"/>
      <c r="J30" s="75"/>
      <c r="K30" s="98"/>
    </row>
    <row r="31" spans="1:11" ht="72" x14ac:dyDescent="0.3">
      <c r="A31" s="79">
        <v>29</v>
      </c>
      <c r="B31" s="79" t="s">
        <v>134</v>
      </c>
      <c r="C31" s="78" t="s">
        <v>226</v>
      </c>
      <c r="D31" s="78"/>
      <c r="E31" s="78" t="s">
        <v>43</v>
      </c>
      <c r="F31" s="78"/>
      <c r="G31" s="78" t="s">
        <v>38</v>
      </c>
      <c r="H31" s="82">
        <v>4</v>
      </c>
      <c r="I31" s="82">
        <v>2500</v>
      </c>
      <c r="J31" s="75">
        <f t="shared" ref="J31" si="2">H31*I31</f>
        <v>10000</v>
      </c>
      <c r="K31" s="126" t="s">
        <v>242</v>
      </c>
    </row>
    <row r="32" spans="1:11" x14ac:dyDescent="0.3">
      <c r="A32" s="106"/>
      <c r="B32" s="107" t="s">
        <v>102</v>
      </c>
      <c r="C32" s="102"/>
      <c r="D32" s="102"/>
      <c r="E32" s="103"/>
      <c r="F32" s="107"/>
      <c r="G32" s="102"/>
      <c r="H32" s="76"/>
      <c r="I32" s="76"/>
      <c r="J32" s="76">
        <f>SUM(J3:J30)</f>
        <v>866785</v>
      </c>
      <c r="K32" s="98"/>
    </row>
    <row r="33" spans="1:11" x14ac:dyDescent="0.3">
      <c r="A33" s="79" t="s">
        <v>67</v>
      </c>
      <c r="B33" s="80" t="s">
        <v>68</v>
      </c>
      <c r="C33" s="77"/>
      <c r="D33" s="77"/>
      <c r="E33" s="78"/>
      <c r="F33" s="80"/>
      <c r="G33" s="77"/>
      <c r="H33" s="75"/>
      <c r="I33" s="75"/>
      <c r="J33" s="75"/>
      <c r="K33" s="98"/>
    </row>
    <row r="34" spans="1:11" x14ac:dyDescent="0.3">
      <c r="A34" s="113"/>
      <c r="B34" s="112"/>
      <c r="C34" s="67"/>
      <c r="D34" s="67"/>
      <c r="E34" s="68"/>
      <c r="F34" s="109"/>
      <c r="G34" s="67"/>
      <c r="H34" s="69"/>
      <c r="I34" s="69"/>
      <c r="J34" s="69"/>
      <c r="K34" s="71"/>
    </row>
    <row r="35" spans="1:11" x14ac:dyDescent="0.3">
      <c r="F35" s="110"/>
    </row>
  </sheetData>
  <mergeCells count="1">
    <mergeCell ref="I1:J1"/>
  </mergeCells>
  <pageMargins left="0.43" right="0.38" top="0.74803149606299213" bottom="0.74803149606299213" header="0.31496062992125984" footer="0.31496062992125984"/>
  <pageSetup scale="4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EDF17-0876-4C02-8C7A-F2408B0E5639}">
  <dimension ref="A1:K37"/>
  <sheetViews>
    <sheetView view="pageBreakPreview" topLeftCell="A28" zoomScale="85" zoomScaleNormal="100" zoomScaleSheetLayoutView="85" workbookViewId="0">
      <selection activeCell="F41" sqref="F41"/>
    </sheetView>
  </sheetViews>
  <sheetFormatPr defaultColWidth="8.88671875" defaultRowHeight="14.4" x14ac:dyDescent="0.3"/>
  <cols>
    <col min="1" max="1" width="6.33203125" style="66" bestFit="1" customWidth="1"/>
    <col min="2" max="2" width="25.88671875" style="66" bestFit="1" customWidth="1"/>
    <col min="3" max="3" width="59.109375" style="70" bestFit="1" customWidth="1"/>
    <col min="4" max="4" width="14.33203125" style="70" bestFit="1" customWidth="1"/>
    <col min="5" max="5" width="15.109375" style="72" bestFit="1" customWidth="1"/>
    <col min="6" max="6" width="17.33203125" style="70" customWidth="1"/>
    <col min="7" max="7" width="6" style="70" bestFit="1" customWidth="1"/>
    <col min="8" max="8" width="7.44140625" style="73" bestFit="1" customWidth="1"/>
    <col min="9" max="9" width="11.33203125" style="73" bestFit="1" customWidth="1"/>
    <col min="10" max="10" width="13.6640625" style="73" bestFit="1" customWidth="1"/>
    <col min="11" max="11" width="18.44140625" style="70" customWidth="1"/>
    <col min="12" max="16384" width="8.88671875" style="70"/>
  </cols>
  <sheetData>
    <row r="1" spans="1:11" ht="18" x14ac:dyDescent="0.3">
      <c r="A1" s="79"/>
      <c r="B1" s="114" t="s">
        <v>152</v>
      </c>
      <c r="C1" s="77" t="s">
        <v>221</v>
      </c>
      <c r="D1" s="102" t="s">
        <v>232</v>
      </c>
      <c r="E1" s="103" t="s">
        <v>235</v>
      </c>
      <c r="F1" s="77"/>
      <c r="G1" s="77"/>
      <c r="H1" s="75"/>
      <c r="I1" s="75"/>
      <c r="J1" s="75" t="s">
        <v>222</v>
      </c>
      <c r="K1" s="101" t="s">
        <v>115</v>
      </c>
    </row>
    <row r="2" spans="1:11" s="66" customFormat="1" x14ac:dyDescent="0.3">
      <c r="A2" s="79" t="s">
        <v>0</v>
      </c>
      <c r="B2" s="80" t="s">
        <v>1</v>
      </c>
      <c r="C2" s="79" t="s">
        <v>2</v>
      </c>
      <c r="D2" s="80" t="s">
        <v>175</v>
      </c>
      <c r="E2" s="80" t="s">
        <v>3</v>
      </c>
      <c r="F2" s="79" t="s">
        <v>176</v>
      </c>
      <c r="G2" s="79" t="s">
        <v>177</v>
      </c>
      <c r="H2" s="74" t="s">
        <v>6</v>
      </c>
      <c r="I2" s="74" t="s">
        <v>7</v>
      </c>
      <c r="J2" s="74" t="s">
        <v>178</v>
      </c>
      <c r="K2" s="127"/>
    </row>
    <row r="3" spans="1:11" ht="100.8" x14ac:dyDescent="0.3">
      <c r="A3" s="79">
        <v>1</v>
      </c>
      <c r="B3" s="80" t="s">
        <v>12</v>
      </c>
      <c r="C3" s="81" t="s">
        <v>223</v>
      </c>
      <c r="D3" s="81"/>
      <c r="E3" s="81" t="s">
        <v>14</v>
      </c>
      <c r="F3" s="78"/>
      <c r="G3" s="77" t="s">
        <v>15</v>
      </c>
      <c r="H3" s="75">
        <v>670</v>
      </c>
      <c r="I3" s="75">
        <v>165</v>
      </c>
      <c r="J3" s="75">
        <f t="shared" ref="J3:J32" si="0">H3*I3</f>
        <v>110550</v>
      </c>
      <c r="K3" s="128"/>
    </row>
    <row r="4" spans="1:11" ht="43.2" x14ac:dyDescent="0.3">
      <c r="A4" s="79">
        <f>A3+1</f>
        <v>2</v>
      </c>
      <c r="B4" s="80" t="s">
        <v>179</v>
      </c>
      <c r="C4" s="78" t="s">
        <v>11</v>
      </c>
      <c r="D4" s="78"/>
      <c r="E4" s="78" t="s">
        <v>72</v>
      </c>
      <c r="F4" s="78" t="s">
        <v>209</v>
      </c>
      <c r="G4" s="78" t="s">
        <v>73</v>
      </c>
      <c r="H4" s="82">
        <f>6*2.55</f>
        <v>15.299999999999999</v>
      </c>
      <c r="I4" s="82">
        <v>4000</v>
      </c>
      <c r="J4" s="75">
        <f t="shared" si="0"/>
        <v>61199.999999999993</v>
      </c>
      <c r="K4" s="128"/>
    </row>
    <row r="5" spans="1:11" ht="187.2" customHeight="1" x14ac:dyDescent="0.3">
      <c r="A5" s="79">
        <f t="shared" ref="A5:A32" si="1">A4+1</f>
        <v>3</v>
      </c>
      <c r="B5" s="108" t="s">
        <v>207</v>
      </c>
      <c r="C5" s="125" t="s">
        <v>227</v>
      </c>
      <c r="D5" s="125"/>
      <c r="E5" s="125" t="s">
        <v>17</v>
      </c>
      <c r="F5" s="123" t="s">
        <v>208</v>
      </c>
      <c r="G5" s="123" t="s">
        <v>73</v>
      </c>
      <c r="H5" s="121">
        <f>6*3.6</f>
        <v>21.6</v>
      </c>
      <c r="I5" s="121">
        <v>3500</v>
      </c>
      <c r="J5" s="75">
        <f t="shared" si="0"/>
        <v>75600</v>
      </c>
      <c r="K5" s="128"/>
    </row>
    <row r="6" spans="1:11" ht="43.2" x14ac:dyDescent="0.3">
      <c r="A6" s="79">
        <f t="shared" si="1"/>
        <v>4</v>
      </c>
      <c r="B6" s="80" t="s">
        <v>197</v>
      </c>
      <c r="C6" s="81" t="s">
        <v>198</v>
      </c>
      <c r="D6" s="81"/>
      <c r="E6" s="81"/>
      <c r="F6" s="80" t="s">
        <v>211</v>
      </c>
      <c r="G6" s="78" t="s">
        <v>73</v>
      </c>
      <c r="H6" s="121">
        <v>24</v>
      </c>
      <c r="I6" s="75">
        <v>1500</v>
      </c>
      <c r="J6" s="75">
        <f t="shared" si="0"/>
        <v>36000</v>
      </c>
      <c r="K6" s="128"/>
    </row>
    <row r="7" spans="1:11" ht="28.8" x14ac:dyDescent="0.3">
      <c r="A7" s="79">
        <f t="shared" si="1"/>
        <v>5</v>
      </c>
      <c r="B7" s="80" t="s">
        <v>153</v>
      </c>
      <c r="C7" s="78" t="s">
        <v>213</v>
      </c>
      <c r="D7" s="78"/>
      <c r="E7" s="78" t="s">
        <v>210</v>
      </c>
      <c r="F7" s="78"/>
      <c r="G7" s="78" t="s">
        <v>136</v>
      </c>
      <c r="H7" s="82">
        <f>2.4*8</f>
        <v>19.2</v>
      </c>
      <c r="I7" s="82">
        <v>1650</v>
      </c>
      <c r="J7" s="75">
        <f t="shared" si="0"/>
        <v>31680</v>
      </c>
      <c r="K7" s="128"/>
    </row>
    <row r="8" spans="1:11" ht="72" x14ac:dyDescent="0.3">
      <c r="A8" s="79">
        <f t="shared" si="1"/>
        <v>6</v>
      </c>
      <c r="B8" s="80" t="s">
        <v>118</v>
      </c>
      <c r="C8" s="81" t="s">
        <v>225</v>
      </c>
      <c r="D8" s="81"/>
      <c r="E8" s="81" t="s">
        <v>119</v>
      </c>
      <c r="F8" s="78"/>
      <c r="G8" s="77" t="s">
        <v>73</v>
      </c>
      <c r="H8" s="75">
        <f>6*3*2+6*0.9*2+2.4*0.9*2</f>
        <v>51.12</v>
      </c>
      <c r="I8" s="75">
        <v>3200</v>
      </c>
      <c r="J8" s="75">
        <f t="shared" si="0"/>
        <v>163584</v>
      </c>
      <c r="K8" s="128"/>
    </row>
    <row r="9" spans="1:11" ht="28.8" x14ac:dyDescent="0.3">
      <c r="A9" s="79">
        <f t="shared" si="1"/>
        <v>7</v>
      </c>
      <c r="B9" s="80" t="s">
        <v>142</v>
      </c>
      <c r="C9" s="81" t="s">
        <v>163</v>
      </c>
      <c r="D9" s="81"/>
      <c r="E9" s="81" t="s">
        <v>138</v>
      </c>
      <c r="F9" s="78" t="s">
        <v>215</v>
      </c>
      <c r="G9" s="77" t="s">
        <v>73</v>
      </c>
      <c r="H9" s="75">
        <f>6*0.6+6*2.7</f>
        <v>19.800000000000004</v>
      </c>
      <c r="I9" s="75">
        <v>2400</v>
      </c>
      <c r="J9" s="75">
        <f t="shared" si="0"/>
        <v>47520.000000000007</v>
      </c>
      <c r="K9" s="128"/>
    </row>
    <row r="10" spans="1:11" ht="28.8" x14ac:dyDescent="0.3">
      <c r="A10" s="79">
        <f t="shared" si="1"/>
        <v>8</v>
      </c>
      <c r="B10" s="80" t="s">
        <v>143</v>
      </c>
      <c r="C10" s="81" t="s">
        <v>148</v>
      </c>
      <c r="D10" s="81"/>
      <c r="E10" s="81" t="s">
        <v>147</v>
      </c>
      <c r="F10" s="78" t="s">
        <v>216</v>
      </c>
      <c r="G10" s="77" t="s">
        <v>73</v>
      </c>
      <c r="H10" s="75">
        <f>1*0.95+6.8*0.3</f>
        <v>2.99</v>
      </c>
      <c r="I10" s="75">
        <v>12500</v>
      </c>
      <c r="J10" s="75">
        <f t="shared" si="0"/>
        <v>37375</v>
      </c>
      <c r="K10" s="128"/>
    </row>
    <row r="11" spans="1:11" ht="43.2" x14ac:dyDescent="0.3">
      <c r="A11" s="79">
        <f t="shared" si="1"/>
        <v>9</v>
      </c>
      <c r="B11" s="80" t="s">
        <v>154</v>
      </c>
      <c r="C11" s="81" t="s">
        <v>165</v>
      </c>
      <c r="D11" s="81"/>
      <c r="E11" s="81" t="s">
        <v>155</v>
      </c>
      <c r="F11" s="78" t="s">
        <v>167</v>
      </c>
      <c r="G11" s="77" t="s">
        <v>73</v>
      </c>
      <c r="H11" s="75">
        <f>2.4*0.6*2+0.3*3*5</f>
        <v>7.38</v>
      </c>
      <c r="I11" s="75">
        <v>2400</v>
      </c>
      <c r="J11" s="75">
        <f t="shared" si="0"/>
        <v>17712</v>
      </c>
      <c r="K11" s="128"/>
    </row>
    <row r="12" spans="1:11" ht="43.2" x14ac:dyDescent="0.3">
      <c r="A12" s="79">
        <f t="shared" si="1"/>
        <v>10</v>
      </c>
      <c r="B12" s="80" t="s">
        <v>164</v>
      </c>
      <c r="C12" s="78" t="s">
        <v>217</v>
      </c>
      <c r="D12" s="78"/>
      <c r="E12" s="78"/>
      <c r="F12" s="78" t="s">
        <v>166</v>
      </c>
      <c r="G12" s="78" t="s">
        <v>73</v>
      </c>
      <c r="H12" s="82">
        <f>2.4*0.6*2+2.55*0.9*1</f>
        <v>5.1749999999999998</v>
      </c>
      <c r="I12" s="82">
        <v>3600</v>
      </c>
      <c r="J12" s="75">
        <f t="shared" si="0"/>
        <v>18630</v>
      </c>
      <c r="K12" s="128"/>
    </row>
    <row r="13" spans="1:11" ht="46.8" x14ac:dyDescent="0.3">
      <c r="A13" s="79">
        <f t="shared" si="1"/>
        <v>11</v>
      </c>
      <c r="B13" s="80" t="s">
        <v>84</v>
      </c>
      <c r="C13" s="83" t="s">
        <v>117</v>
      </c>
      <c r="D13" s="78"/>
      <c r="E13" s="78"/>
      <c r="F13" s="78" t="s">
        <v>85</v>
      </c>
      <c r="G13" s="78" t="s">
        <v>9</v>
      </c>
      <c r="H13" s="82">
        <v>1</v>
      </c>
      <c r="I13" s="82">
        <v>8800</v>
      </c>
      <c r="J13" s="75">
        <f t="shared" si="0"/>
        <v>8800</v>
      </c>
      <c r="K13" s="128"/>
    </row>
    <row r="14" spans="1:11" ht="57.6" x14ac:dyDescent="0.3">
      <c r="A14" s="79">
        <f t="shared" si="1"/>
        <v>12</v>
      </c>
      <c r="B14" s="79" t="s">
        <v>168</v>
      </c>
      <c r="C14" s="78" t="s">
        <v>116</v>
      </c>
      <c r="D14" s="78"/>
      <c r="E14" s="78" t="s">
        <v>149</v>
      </c>
      <c r="F14" s="78" t="s">
        <v>218</v>
      </c>
      <c r="G14" s="78" t="s">
        <v>73</v>
      </c>
      <c r="H14" s="82">
        <f>6*1+3*1*2</f>
        <v>12</v>
      </c>
      <c r="I14" s="82">
        <v>3600</v>
      </c>
      <c r="J14" s="75">
        <f t="shared" si="0"/>
        <v>43200</v>
      </c>
      <c r="K14" s="128"/>
    </row>
    <row r="15" spans="1:11" ht="43.2" x14ac:dyDescent="0.3">
      <c r="A15" s="79">
        <f t="shared" si="1"/>
        <v>13</v>
      </c>
      <c r="B15" s="79" t="s">
        <v>121</v>
      </c>
      <c r="C15" s="78" t="s">
        <v>159</v>
      </c>
      <c r="D15" s="78">
        <v>2</v>
      </c>
      <c r="E15" s="78" t="s">
        <v>123</v>
      </c>
      <c r="F15" s="78" t="s">
        <v>160</v>
      </c>
      <c r="G15" s="78" t="s">
        <v>38</v>
      </c>
      <c r="H15" s="82">
        <v>2</v>
      </c>
      <c r="I15" s="82">
        <v>36000</v>
      </c>
      <c r="J15" s="75">
        <f t="shared" si="0"/>
        <v>72000</v>
      </c>
      <c r="K15" s="128"/>
    </row>
    <row r="16" spans="1:11" ht="43.2" x14ac:dyDescent="0.3">
      <c r="A16" s="79">
        <f t="shared" si="1"/>
        <v>14</v>
      </c>
      <c r="B16" s="79" t="s">
        <v>39</v>
      </c>
      <c r="C16" s="78" t="s">
        <v>169</v>
      </c>
      <c r="D16" s="78">
        <v>9</v>
      </c>
      <c r="E16" s="78" t="s">
        <v>125</v>
      </c>
      <c r="F16" s="78" t="s">
        <v>129</v>
      </c>
      <c r="G16" s="78" t="s">
        <v>38</v>
      </c>
      <c r="H16" s="82">
        <v>1</v>
      </c>
      <c r="I16" s="82">
        <v>45760</v>
      </c>
      <c r="J16" s="75">
        <f t="shared" si="0"/>
        <v>45760</v>
      </c>
      <c r="K16" s="128"/>
    </row>
    <row r="17" spans="1:11" ht="43.2" x14ac:dyDescent="0.3">
      <c r="A17" s="79">
        <f t="shared" si="1"/>
        <v>15</v>
      </c>
      <c r="B17" s="79" t="s">
        <v>35</v>
      </c>
      <c r="C17" s="78" t="s">
        <v>131</v>
      </c>
      <c r="D17" s="78">
        <v>7</v>
      </c>
      <c r="E17" s="78" t="s">
        <v>127</v>
      </c>
      <c r="F17" s="78" t="s">
        <v>126</v>
      </c>
      <c r="G17" s="78" t="s">
        <v>38</v>
      </c>
      <c r="H17" s="82">
        <v>2</v>
      </c>
      <c r="I17" s="82">
        <v>45000</v>
      </c>
      <c r="J17" s="75">
        <f t="shared" si="0"/>
        <v>90000</v>
      </c>
      <c r="K17" s="128"/>
    </row>
    <row r="18" spans="1:11" x14ac:dyDescent="0.3">
      <c r="A18" s="79">
        <f t="shared" si="1"/>
        <v>16</v>
      </c>
      <c r="B18" s="80" t="s">
        <v>188</v>
      </c>
      <c r="C18" s="77" t="s">
        <v>185</v>
      </c>
      <c r="D18" s="77"/>
      <c r="E18" s="78" t="s">
        <v>186</v>
      </c>
      <c r="F18" s="78"/>
      <c r="G18" s="77" t="s">
        <v>187</v>
      </c>
      <c r="H18" s="75">
        <v>1</v>
      </c>
      <c r="I18" s="75">
        <v>7500</v>
      </c>
      <c r="J18" s="75">
        <f t="shared" si="0"/>
        <v>7500</v>
      </c>
      <c r="K18" s="128"/>
    </row>
    <row r="19" spans="1:11" ht="96.6" x14ac:dyDescent="0.3">
      <c r="A19" s="79">
        <f t="shared" si="1"/>
        <v>17</v>
      </c>
      <c r="B19" s="80" t="s">
        <v>190</v>
      </c>
      <c r="C19" s="77" t="s">
        <v>191</v>
      </c>
      <c r="D19" s="77"/>
      <c r="E19" s="124" t="s">
        <v>189</v>
      </c>
      <c r="F19" s="78"/>
      <c r="G19" s="77" t="s">
        <v>187</v>
      </c>
      <c r="H19" s="75">
        <v>1</v>
      </c>
      <c r="I19" s="75">
        <v>8500</v>
      </c>
      <c r="J19" s="75">
        <f t="shared" si="0"/>
        <v>8500</v>
      </c>
      <c r="K19" s="128"/>
    </row>
    <row r="20" spans="1:11" ht="28.8" x14ac:dyDescent="0.3">
      <c r="A20" s="79">
        <f t="shared" si="1"/>
        <v>18</v>
      </c>
      <c r="B20" s="80" t="s">
        <v>192</v>
      </c>
      <c r="C20" s="78" t="s">
        <v>193</v>
      </c>
      <c r="D20" s="77"/>
      <c r="E20" s="78" t="s">
        <v>127</v>
      </c>
      <c r="F20" s="78" t="s">
        <v>194</v>
      </c>
      <c r="G20" s="77" t="s">
        <v>187</v>
      </c>
      <c r="H20" s="75">
        <v>1</v>
      </c>
      <c r="I20" s="75">
        <v>22500</v>
      </c>
      <c r="J20" s="75">
        <f t="shared" si="0"/>
        <v>22500</v>
      </c>
      <c r="K20" s="128"/>
    </row>
    <row r="21" spans="1:11" ht="43.2" x14ac:dyDescent="0.3">
      <c r="A21" s="79">
        <f t="shared" si="1"/>
        <v>19</v>
      </c>
      <c r="B21" s="79" t="s">
        <v>134</v>
      </c>
      <c r="C21" s="78" t="s">
        <v>226</v>
      </c>
      <c r="D21" s="78"/>
      <c r="E21" s="78" t="s">
        <v>43</v>
      </c>
      <c r="F21" s="78"/>
      <c r="G21" s="78" t="s">
        <v>38</v>
      </c>
      <c r="H21" s="82">
        <v>5</v>
      </c>
      <c r="I21" s="82">
        <v>2500</v>
      </c>
      <c r="J21" s="75">
        <f t="shared" si="0"/>
        <v>12500</v>
      </c>
      <c r="K21" s="128"/>
    </row>
    <row r="22" spans="1:11" x14ac:dyDescent="0.3">
      <c r="A22" s="79">
        <f t="shared" si="1"/>
        <v>20</v>
      </c>
      <c r="B22" s="80" t="s">
        <v>139</v>
      </c>
      <c r="C22" s="78" t="s">
        <v>140</v>
      </c>
      <c r="D22" s="78"/>
      <c r="E22" s="78" t="s">
        <v>170</v>
      </c>
      <c r="F22" s="78" t="s">
        <v>150</v>
      </c>
      <c r="G22" s="78" t="s">
        <v>38</v>
      </c>
      <c r="H22" s="82">
        <v>8</v>
      </c>
      <c r="I22" s="82">
        <v>1800</v>
      </c>
      <c r="J22" s="75">
        <f t="shared" si="0"/>
        <v>14400</v>
      </c>
      <c r="K22" s="128"/>
    </row>
    <row r="23" spans="1:11" ht="43.2" x14ac:dyDescent="0.3">
      <c r="A23" s="79">
        <f t="shared" si="1"/>
        <v>21</v>
      </c>
      <c r="B23" s="80" t="s">
        <v>47</v>
      </c>
      <c r="C23" s="84" t="s">
        <v>48</v>
      </c>
      <c r="D23" s="84"/>
      <c r="E23" s="78" t="s">
        <v>49</v>
      </c>
      <c r="F23" s="78" t="s">
        <v>220</v>
      </c>
      <c r="G23" s="77" t="s">
        <v>38</v>
      </c>
      <c r="H23" s="75">
        <v>1</v>
      </c>
      <c r="I23" s="75">
        <v>88000</v>
      </c>
      <c r="J23" s="75">
        <f t="shared" si="0"/>
        <v>88000</v>
      </c>
      <c r="K23" s="128"/>
    </row>
    <row r="24" spans="1:11" x14ac:dyDescent="0.3">
      <c r="A24" s="79">
        <f t="shared" si="1"/>
        <v>22</v>
      </c>
      <c r="B24" s="80" t="s">
        <v>162</v>
      </c>
      <c r="C24" s="84" t="s">
        <v>114</v>
      </c>
      <c r="D24" s="84"/>
      <c r="E24" s="78"/>
      <c r="F24" s="78"/>
      <c r="G24" s="77" t="s">
        <v>38</v>
      </c>
      <c r="H24" s="75">
        <v>8</v>
      </c>
      <c r="I24" s="75">
        <v>3500</v>
      </c>
      <c r="J24" s="75">
        <f t="shared" si="0"/>
        <v>28000</v>
      </c>
      <c r="K24" s="128"/>
    </row>
    <row r="25" spans="1:11" ht="43.2" x14ac:dyDescent="0.3">
      <c r="A25" s="79">
        <f t="shared" si="1"/>
        <v>23</v>
      </c>
      <c r="B25" s="80" t="s">
        <v>50</v>
      </c>
      <c r="C25" s="78" t="s">
        <v>51</v>
      </c>
      <c r="D25" s="78"/>
      <c r="E25" s="78" t="s">
        <v>52</v>
      </c>
      <c r="F25" s="78"/>
      <c r="G25" s="77" t="s">
        <v>18</v>
      </c>
      <c r="H25" s="75">
        <v>0</v>
      </c>
      <c r="I25" s="75">
        <v>150</v>
      </c>
      <c r="J25" s="75">
        <f t="shared" si="0"/>
        <v>0</v>
      </c>
      <c r="K25" s="128"/>
    </row>
    <row r="26" spans="1:11" ht="28.8" x14ac:dyDescent="0.3">
      <c r="A26" s="79">
        <f t="shared" si="1"/>
        <v>24</v>
      </c>
      <c r="B26" s="80" t="s">
        <v>173</v>
      </c>
      <c r="C26" s="78" t="s">
        <v>174</v>
      </c>
      <c r="D26" s="78"/>
      <c r="E26" s="78" t="s">
        <v>55</v>
      </c>
      <c r="F26" s="78" t="s">
        <v>161</v>
      </c>
      <c r="G26" s="77" t="s">
        <v>38</v>
      </c>
      <c r="H26" s="75">
        <v>1</v>
      </c>
      <c r="I26" s="75">
        <v>12000</v>
      </c>
      <c r="J26" s="75">
        <f t="shared" si="0"/>
        <v>12000</v>
      </c>
      <c r="K26" s="128"/>
    </row>
    <row r="27" spans="1:11" ht="43.2" x14ac:dyDescent="0.3">
      <c r="A27" s="79">
        <f t="shared" si="1"/>
        <v>25</v>
      </c>
      <c r="B27" s="80" t="s">
        <v>172</v>
      </c>
      <c r="C27" s="78" t="s">
        <v>240</v>
      </c>
      <c r="D27" s="78"/>
      <c r="E27" s="78" t="s">
        <v>55</v>
      </c>
      <c r="F27" s="78"/>
      <c r="G27" s="77" t="s">
        <v>38</v>
      </c>
      <c r="H27" s="75">
        <v>1</v>
      </c>
      <c r="I27" s="75">
        <v>22500</v>
      </c>
      <c r="J27" s="75">
        <f t="shared" si="0"/>
        <v>22500</v>
      </c>
      <c r="K27" s="128"/>
    </row>
    <row r="28" spans="1:11" ht="39.6" customHeight="1" x14ac:dyDescent="0.3">
      <c r="A28" s="79">
        <f t="shared" si="1"/>
        <v>26</v>
      </c>
      <c r="B28" s="80" t="s">
        <v>59</v>
      </c>
      <c r="C28" s="78" t="s">
        <v>60</v>
      </c>
      <c r="D28" s="78"/>
      <c r="E28" s="78" t="s">
        <v>55</v>
      </c>
      <c r="F28" s="78" t="s">
        <v>100</v>
      </c>
      <c r="G28" s="77" t="s">
        <v>38</v>
      </c>
      <c r="H28" s="75">
        <v>3</v>
      </c>
      <c r="I28" s="75">
        <v>4500</v>
      </c>
      <c r="J28" s="75">
        <f t="shared" si="0"/>
        <v>13500</v>
      </c>
      <c r="K28" s="128"/>
    </row>
    <row r="29" spans="1:11" x14ac:dyDescent="0.3">
      <c r="A29" s="79">
        <f t="shared" si="1"/>
        <v>27</v>
      </c>
      <c r="B29" s="80" t="s">
        <v>201</v>
      </c>
      <c r="C29" s="78" t="s">
        <v>203</v>
      </c>
      <c r="D29" s="78"/>
      <c r="E29" s="78" t="s">
        <v>202</v>
      </c>
      <c r="F29" s="80"/>
      <c r="G29" s="77" t="s">
        <v>38</v>
      </c>
      <c r="H29" s="75"/>
      <c r="I29" s="75">
        <v>28000</v>
      </c>
      <c r="J29" s="75">
        <f t="shared" si="0"/>
        <v>0</v>
      </c>
      <c r="K29" s="129" t="s">
        <v>236</v>
      </c>
    </row>
    <row r="30" spans="1:11" ht="28.8" x14ac:dyDescent="0.3">
      <c r="A30" s="79">
        <f t="shared" si="1"/>
        <v>28</v>
      </c>
      <c r="B30" s="80" t="s">
        <v>62</v>
      </c>
      <c r="C30" s="78" t="s">
        <v>63</v>
      </c>
      <c r="D30" s="78"/>
      <c r="E30" s="78" t="s">
        <v>64</v>
      </c>
      <c r="F30" s="78"/>
      <c r="G30" s="77" t="s">
        <v>58</v>
      </c>
      <c r="H30" s="75">
        <v>1</v>
      </c>
      <c r="I30" s="75">
        <v>48000</v>
      </c>
      <c r="J30" s="75">
        <f t="shared" si="0"/>
        <v>48000</v>
      </c>
      <c r="K30" s="128"/>
    </row>
    <row r="31" spans="1:11" x14ac:dyDescent="0.3">
      <c r="A31" s="79">
        <f t="shared" si="1"/>
        <v>29</v>
      </c>
      <c r="B31" s="80" t="s">
        <v>65</v>
      </c>
      <c r="C31" s="78" t="s">
        <v>233</v>
      </c>
      <c r="D31" s="78"/>
      <c r="E31" s="78"/>
      <c r="F31" s="78"/>
      <c r="G31" s="77" t="s">
        <v>9</v>
      </c>
      <c r="H31" s="75">
        <v>1</v>
      </c>
      <c r="I31" s="75">
        <v>48000</v>
      </c>
      <c r="J31" s="75">
        <f t="shared" si="0"/>
        <v>48000</v>
      </c>
      <c r="K31" s="128"/>
    </row>
    <row r="32" spans="1:11" x14ac:dyDescent="0.3">
      <c r="A32" s="79">
        <f t="shared" si="1"/>
        <v>30</v>
      </c>
      <c r="B32" s="80" t="s">
        <v>75</v>
      </c>
      <c r="C32" s="78" t="s">
        <v>233</v>
      </c>
      <c r="D32" s="78"/>
      <c r="E32" s="78"/>
      <c r="F32" s="78"/>
      <c r="G32" s="77" t="s">
        <v>9</v>
      </c>
      <c r="H32" s="75">
        <v>1</v>
      </c>
      <c r="I32" s="75">
        <v>26000</v>
      </c>
      <c r="J32" s="75">
        <f t="shared" si="0"/>
        <v>26000</v>
      </c>
      <c r="K32" s="128"/>
    </row>
    <row r="33" spans="1:11" x14ac:dyDescent="0.3">
      <c r="A33" s="79">
        <v>31</v>
      </c>
      <c r="B33" s="80" t="s">
        <v>228</v>
      </c>
      <c r="C33" s="77" t="s">
        <v>229</v>
      </c>
      <c r="D33" s="77"/>
      <c r="E33" s="78"/>
      <c r="F33" s="78"/>
      <c r="G33" s="77"/>
      <c r="H33" s="75"/>
      <c r="I33" s="75"/>
      <c r="J33" s="75"/>
      <c r="K33" s="128"/>
    </row>
    <row r="34" spans="1:11" ht="15" thickBot="1" x14ac:dyDescent="0.35">
      <c r="A34" s="118"/>
      <c r="B34" s="115"/>
      <c r="C34" s="85"/>
      <c r="D34" s="85"/>
      <c r="E34" s="86"/>
      <c r="F34" s="86"/>
      <c r="G34" s="85"/>
      <c r="H34" s="87"/>
      <c r="I34" s="87"/>
      <c r="J34" s="87"/>
      <c r="K34" s="128"/>
    </row>
    <row r="35" spans="1:11" ht="15" thickBot="1" x14ac:dyDescent="0.35">
      <c r="A35" s="119"/>
      <c r="B35" s="116" t="s">
        <v>102</v>
      </c>
      <c r="C35" s="92"/>
      <c r="D35" s="92"/>
      <c r="E35" s="91"/>
      <c r="F35" s="91"/>
      <c r="G35" s="92"/>
      <c r="H35" s="95"/>
      <c r="I35" s="96"/>
      <c r="J35" s="93">
        <f>SUM(J1:J34)</f>
        <v>1211011</v>
      </c>
      <c r="K35" s="128"/>
    </row>
    <row r="36" spans="1:11" x14ac:dyDescent="0.3">
      <c r="A36" s="120" t="s">
        <v>67</v>
      </c>
      <c r="B36" s="117" t="s">
        <v>68</v>
      </c>
      <c r="C36" s="89"/>
      <c r="D36" s="88"/>
      <c r="E36" s="89"/>
      <c r="F36" s="89"/>
      <c r="G36" s="88"/>
      <c r="H36" s="90"/>
      <c r="I36" s="90"/>
      <c r="J36" s="90"/>
    </row>
    <row r="37" spans="1:11" x14ac:dyDescent="0.3">
      <c r="F37" s="72"/>
    </row>
  </sheetData>
  <pageMargins left="0.31496062992125984" right="0.27559055118110237" top="0.44" bottom="0.74803149606299213" header="0.31496062992125984" footer="0.31496062992125984"/>
  <pageSetup scale="4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Flying Bites</vt:lpstr>
      <vt:lpstr>Flying Bitses Cart in 3 part</vt:lpstr>
      <vt:lpstr>Summary</vt:lpstr>
      <vt:lpstr>Cafeccino</vt:lpstr>
      <vt:lpstr>Masala Kitchen</vt:lpstr>
      <vt:lpstr>Cafeccino!Print_Area</vt:lpstr>
      <vt:lpstr>'Masala Kitchen'!Print_Area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Pradeep Kumar</dc:creator>
  <cp:lastModifiedBy>PRADEEP kumar</cp:lastModifiedBy>
  <cp:lastPrinted>2023-11-06T05:24:20Z</cp:lastPrinted>
  <dcterms:created xsi:type="dcterms:W3CDTF">2023-05-27T16:13:16Z</dcterms:created>
  <dcterms:modified xsi:type="dcterms:W3CDTF">2023-12-21T13:02:19Z</dcterms:modified>
</cp:coreProperties>
</file>