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FDT -Working\TFS\Lucknow\TFS\Biryani Bhai\"/>
    </mc:Choice>
  </mc:AlternateContent>
  <xr:revisionPtr revIDLastSave="0" documentId="13_ncr:1_{0B277CF5-22F8-4369-BAAB-70CFEDABF8CF}" xr6:coauthVersionLast="47" xr6:coauthVersionMax="47" xr10:uidLastSave="{00000000-0000-0000-0000-000000000000}"/>
  <bookViews>
    <workbookView xWindow="-108" yWindow="-108" windowWidth="23256" windowHeight="12456" activeTab="1" xr2:uid="{0C7354B1-13D8-4A6A-9170-BD924DC4E266}"/>
  </bookViews>
  <sheets>
    <sheet name="Summary Sheet " sheetId="4" r:id="rId1"/>
    <sheet name="Biryani Bhai " sheetId="1" r:id="rId2"/>
    <sheet name="Additional Item " sheetId="3" r:id="rId3"/>
    <sheet name="MB SHEET" sheetId="2" r:id="rId4"/>
  </sheets>
  <definedNames>
    <definedName name="_xlnm.Print_Area" localSheetId="1">'Biryani Bhai '!$A$1:$O$71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4" l="1"/>
  <c r="D4" i="4"/>
  <c r="C5" i="4"/>
  <c r="L52" i="1"/>
  <c r="N52" i="1" s="1"/>
  <c r="N68" i="1" s="1"/>
  <c r="K74" i="2"/>
  <c r="L74" i="2" s="1"/>
  <c r="A74" i="2"/>
  <c r="S20" i="1"/>
  <c r="R20" i="1"/>
  <c r="M52" i="1"/>
  <c r="J67" i="1"/>
  <c r="J66" i="1"/>
  <c r="J64" i="1"/>
  <c r="J63" i="1"/>
  <c r="J62" i="1"/>
  <c r="J61" i="1"/>
  <c r="J60" i="1"/>
  <c r="J59" i="1"/>
  <c r="H58" i="1"/>
  <c r="J58" i="1" s="1"/>
  <c r="J57" i="1"/>
  <c r="J56" i="1"/>
  <c r="J55" i="1"/>
  <c r="J54" i="1"/>
  <c r="J53" i="1"/>
  <c r="J52" i="1"/>
  <c r="J51" i="1"/>
  <c r="J50" i="1"/>
  <c r="J49" i="1"/>
  <c r="H48" i="1"/>
  <c r="J48" i="1" s="1"/>
  <c r="J47" i="1"/>
  <c r="J46" i="1"/>
  <c r="J45" i="1"/>
  <c r="J44" i="1"/>
  <c r="J43" i="1"/>
  <c r="J42" i="1"/>
  <c r="J41" i="1"/>
  <c r="H40" i="1"/>
  <c r="J40" i="1" s="1"/>
  <c r="H39" i="1"/>
  <c r="J39" i="1" s="1"/>
  <c r="A39" i="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J38" i="1"/>
  <c r="J68" i="1" l="1"/>
  <c r="K95" i="2" l="1"/>
  <c r="L95" i="2" s="1"/>
  <c r="G16" i="3" s="1"/>
  <c r="I16" i="3" s="1"/>
  <c r="M34" i="1"/>
  <c r="M33"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K93" i="2"/>
  <c r="K94" i="2"/>
  <c r="L94" i="2" s="1"/>
  <c r="G92" i="2"/>
  <c r="J92" i="2" s="1"/>
  <c r="K92" i="2" s="1"/>
  <c r="L92" i="2" s="1"/>
  <c r="G13" i="3" s="1"/>
  <c r="I13" i="3" s="1"/>
  <c r="J91" i="2"/>
  <c r="K91" i="2" s="1"/>
  <c r="L91" i="2" s="1"/>
  <c r="G12" i="3" s="1"/>
  <c r="I12" i="3" s="1"/>
  <c r="J90" i="2"/>
  <c r="J89" i="2"/>
  <c r="J88" i="2"/>
  <c r="J87" i="2"/>
  <c r="K85" i="2"/>
  <c r="L85" i="2" s="1"/>
  <c r="G10" i="3" s="1"/>
  <c r="I10" i="3" s="1"/>
  <c r="K84" i="2"/>
  <c r="L84" i="2" s="1"/>
  <c r="G9" i="3" s="1"/>
  <c r="I9" i="3" s="1"/>
  <c r="K80" i="2"/>
  <c r="L80" i="2" s="1"/>
  <c r="G5" i="3" s="1"/>
  <c r="I5" i="3" s="1"/>
  <c r="L83" i="2"/>
  <c r="G8" i="3" s="1"/>
  <c r="I8" i="3" s="1"/>
  <c r="L82" i="2"/>
  <c r="G7" i="3" s="1"/>
  <c r="I7" i="3" s="1"/>
  <c r="L81" i="2"/>
  <c r="G6" i="3" s="1"/>
  <c r="I6" i="3" s="1"/>
  <c r="L79" i="2"/>
  <c r="G4" i="3" s="1"/>
  <c r="I4" i="3" s="1"/>
  <c r="L78" i="2"/>
  <c r="G3" i="3" s="1"/>
  <c r="I3" i="3" s="1"/>
  <c r="K69" i="2"/>
  <c r="L69" i="2" s="1"/>
  <c r="L33" i="1" s="1"/>
  <c r="K65" i="2"/>
  <c r="L65" i="2" s="1"/>
  <c r="L29" i="1" s="1"/>
  <c r="K70" i="2"/>
  <c r="L70" i="2" s="1"/>
  <c r="L34" i="1" s="1"/>
  <c r="K66" i="2"/>
  <c r="L66" i="2" s="1"/>
  <c r="L30" i="1" s="1"/>
  <c r="N30" i="1" s="1"/>
  <c r="K63" i="2"/>
  <c r="L63" i="2" s="1"/>
  <c r="L27" i="1" s="1"/>
  <c r="K64" i="2"/>
  <c r="L64" i="2" s="1"/>
  <c r="A62" i="2"/>
  <c r="A63" i="2" s="1"/>
  <c r="A64" i="2" s="1"/>
  <c r="A65" i="2" s="1"/>
  <c r="A66" i="2" s="1"/>
  <c r="A67" i="2" s="1"/>
  <c r="A68" i="2" s="1"/>
  <c r="A69" i="2" s="1"/>
  <c r="A70" i="2" s="1"/>
  <c r="L61" i="2"/>
  <c r="L25" i="1" s="1"/>
  <c r="L93" i="2"/>
  <c r="G14" i="3" s="1"/>
  <c r="I14" i="3" s="1"/>
  <c r="L55" i="2"/>
  <c r="L19" i="1" s="1"/>
  <c r="L54" i="2"/>
  <c r="L18" i="1" s="1"/>
  <c r="L53" i="2"/>
  <c r="L17" i="1" s="1"/>
  <c r="L52" i="2"/>
  <c r="L16" i="1" s="1"/>
  <c r="K51" i="2"/>
  <c r="L51" i="2" s="1"/>
  <c r="K50" i="2"/>
  <c r="L50" i="2" s="1"/>
  <c r="K49" i="2"/>
  <c r="L49" i="2" s="1"/>
  <c r="L13" i="1" s="1"/>
  <c r="K48" i="2"/>
  <c r="L48" i="2" s="1"/>
  <c r="L12" i="1" s="1"/>
  <c r="H47" i="2"/>
  <c r="J47" i="2" s="1"/>
  <c r="H46" i="2"/>
  <c r="J46" i="2" s="1"/>
  <c r="H45" i="2"/>
  <c r="J45" i="2" s="1"/>
  <c r="H42" i="2"/>
  <c r="J42" i="2" s="1"/>
  <c r="H43" i="2"/>
  <c r="J43" i="2" s="1"/>
  <c r="G41" i="2"/>
  <c r="J41" i="2" s="1"/>
  <c r="H40" i="2"/>
  <c r="J40" i="2" s="1"/>
  <c r="J39" i="2"/>
  <c r="J38" i="2"/>
  <c r="J36" i="2"/>
  <c r="J35" i="2"/>
  <c r="J32" i="2"/>
  <c r="J29" i="2"/>
  <c r="L24" i="2"/>
  <c r="L7" i="1" s="1"/>
  <c r="N7" i="1" s="1"/>
  <c r="L23" i="2"/>
  <c r="L6" i="1" s="1"/>
  <c r="N6" i="1" s="1"/>
  <c r="L22" i="2"/>
  <c r="L5" i="1" s="1"/>
  <c r="A22" i="2"/>
  <c r="A23" i="2" s="1"/>
  <c r="A24" i="2" s="1"/>
  <c r="G9" i="2"/>
  <c r="H19" i="2"/>
  <c r="K19" i="2" s="1"/>
  <c r="H18" i="2"/>
  <c r="K18" i="2" s="1"/>
  <c r="H16" i="2"/>
  <c r="K16" i="2" s="1"/>
  <c r="H17" i="2"/>
  <c r="K17" i="2" s="1"/>
  <c r="H15" i="2"/>
  <c r="K15" i="2" s="1"/>
  <c r="G14" i="2"/>
  <c r="H14" i="2"/>
  <c r="G13" i="2"/>
  <c r="H13" i="2"/>
  <c r="H12" i="2"/>
  <c r="K12" i="2" s="1"/>
  <c r="H11" i="2"/>
  <c r="K11" i="2" s="1"/>
  <c r="H10" i="2"/>
  <c r="K10" i="2" s="1"/>
  <c r="H9" i="2"/>
  <c r="H8" i="2"/>
  <c r="K8" i="2" s="1"/>
  <c r="H5" i="2"/>
  <c r="K5" i="2" s="1"/>
  <c r="H4" i="2"/>
  <c r="K4" i="2" s="1"/>
  <c r="H6" i="2"/>
  <c r="K6" i="2" s="1"/>
  <c r="H7" i="2"/>
  <c r="K7" i="2" s="1"/>
  <c r="L68" i="2"/>
  <c r="L32" i="1" s="1"/>
  <c r="N32" i="1" s="1"/>
  <c r="L67" i="2"/>
  <c r="L31" i="1" s="1"/>
  <c r="N31" i="1" s="1"/>
  <c r="L62" i="2"/>
  <c r="L60" i="2"/>
  <c r="L24" i="1" s="1"/>
  <c r="L59" i="2"/>
  <c r="L23" i="1" s="1"/>
  <c r="L58" i="2"/>
  <c r="L22" i="1" s="1"/>
  <c r="L57" i="2"/>
  <c r="L21" i="1" s="1"/>
  <c r="L56" i="2"/>
  <c r="J31" i="2"/>
  <c r="J30" i="2"/>
  <c r="J28" i="2"/>
  <c r="J27" i="2"/>
  <c r="J26" i="2"/>
  <c r="K21" i="2"/>
  <c r="L21" i="2" s="1"/>
  <c r="L4" i="1" s="1"/>
  <c r="G15" i="3" l="1"/>
  <c r="I15" i="3" s="1"/>
  <c r="N5" i="1"/>
  <c r="N19" i="1"/>
  <c r="N20" i="1"/>
  <c r="N24" i="1"/>
  <c r="N12" i="1"/>
  <c r="N16" i="1"/>
  <c r="N21" i="1"/>
  <c r="N13" i="1"/>
  <c r="N17" i="1"/>
  <c r="N25" i="1"/>
  <c r="N22" i="1"/>
  <c r="N23" i="1"/>
  <c r="N18" i="1"/>
  <c r="N27" i="1"/>
  <c r="N33" i="1"/>
  <c r="N4" i="1"/>
  <c r="N34" i="1"/>
  <c r="N29" i="1"/>
  <c r="K86" i="2"/>
  <c r="L86" i="2" s="1"/>
  <c r="G11" i="3" s="1"/>
  <c r="I11" i="3" s="1"/>
  <c r="L26" i="1"/>
  <c r="N26" i="1" s="1"/>
  <c r="L28" i="1"/>
  <c r="N28" i="1" s="1"/>
  <c r="L14" i="1"/>
  <c r="N14" i="1" s="1"/>
  <c r="L15" i="1"/>
  <c r="N15" i="1" s="1"/>
  <c r="K44" i="2"/>
  <c r="L44" i="2" s="1"/>
  <c r="L11" i="1" s="1"/>
  <c r="N11" i="1" s="1"/>
  <c r="K34" i="2"/>
  <c r="L34" i="2" s="1"/>
  <c r="L9" i="1" s="1"/>
  <c r="N9" i="1" s="1"/>
  <c r="K37" i="2"/>
  <c r="L37" i="2" s="1"/>
  <c r="L10" i="1" s="1"/>
  <c r="N10" i="1" s="1"/>
  <c r="K9" i="2"/>
  <c r="K13" i="2"/>
  <c r="K14" i="2"/>
  <c r="K25" i="2"/>
  <c r="L25" i="2" s="1"/>
  <c r="L8" i="1" s="1"/>
  <c r="N8" i="1" s="1"/>
  <c r="I17" i="3" l="1"/>
  <c r="E6" i="4" s="1"/>
  <c r="E7" i="4" s="1"/>
  <c r="E8" i="4" s="1"/>
  <c r="E9" i="4" s="1"/>
  <c r="K3" i="2"/>
  <c r="L3" i="2" s="1"/>
  <c r="L3" i="1" s="1"/>
  <c r="N3" i="1" l="1"/>
  <c r="N35" i="1" s="1"/>
  <c r="D7" i="4" l="1"/>
  <c r="D8" i="4" s="1"/>
  <c r="D9" i="4" s="1"/>
  <c r="N70" i="1"/>
  <c r="J34" i="1"/>
  <c r="J32" i="1"/>
  <c r="J31" i="1"/>
  <c r="J30" i="1"/>
  <c r="J29" i="1"/>
  <c r="J28" i="1"/>
  <c r="J27" i="1"/>
  <c r="J26" i="1"/>
  <c r="J25" i="1"/>
  <c r="J24" i="1"/>
  <c r="J23" i="1"/>
  <c r="J22" i="1"/>
  <c r="J21" i="1"/>
  <c r="J20" i="1"/>
  <c r="J19" i="1"/>
  <c r="J18" i="1"/>
  <c r="J17" i="1"/>
  <c r="J16" i="1"/>
  <c r="J15" i="1"/>
  <c r="H14" i="1"/>
  <c r="J14" i="1" s="1"/>
  <c r="J13" i="1"/>
  <c r="H12" i="1"/>
  <c r="J12" i="1" s="1"/>
  <c r="H11" i="1"/>
  <c r="J11" i="1" s="1"/>
  <c r="H10" i="1"/>
  <c r="J10" i="1" s="1"/>
  <c r="H9" i="1"/>
  <c r="J9" i="1" s="1"/>
  <c r="H8" i="1"/>
  <c r="J8" i="1" s="1"/>
  <c r="H7" i="1"/>
  <c r="J7" i="1" s="1"/>
  <c r="J6" i="1"/>
  <c r="H5" i="1"/>
  <c r="J5" i="1" s="1"/>
  <c r="H4" i="1"/>
  <c r="J4"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J3" i="1"/>
  <c r="J35" i="1" l="1"/>
  <c r="C4" i="4" s="1"/>
  <c r="C7" i="4" s="1"/>
  <c r="C8" i="4" l="1"/>
  <c r="C9" i="4" s="1"/>
</calcChain>
</file>

<file path=xl/sharedStrings.xml><?xml version="1.0" encoding="utf-8"?>
<sst xmlns="http://schemas.openxmlformats.org/spreadsheetml/2006/main" count="710" uniqueCount="312">
  <si>
    <t>Remarks</t>
  </si>
  <si>
    <t>S.No</t>
  </si>
  <si>
    <t>Head</t>
  </si>
  <si>
    <t>Description</t>
  </si>
  <si>
    <t>Drawing Ref No.</t>
  </si>
  <si>
    <t>Make</t>
  </si>
  <si>
    <t>Size</t>
  </si>
  <si>
    <t>UOM</t>
  </si>
  <si>
    <t>Qty</t>
  </si>
  <si>
    <t>Rate</t>
  </si>
  <si>
    <t>Amount(INR)</t>
  </si>
  <si>
    <t>MS Work</t>
  </si>
  <si>
    <t>Jindal/Tata</t>
  </si>
  <si>
    <t>Kgs</t>
  </si>
  <si>
    <t>Base &amp; Flooring</t>
  </si>
  <si>
    <t xml:space="preserve">Providing and fixing of 18mm FR Ply with 1.5mm thick aluminium checker sheet finish mounted over MS pipe 50mm SHS , C/C 600x600mm grid, 4mm thick MS Sheet </t>
  </si>
  <si>
    <t>Century Ply, Tata/ Jindal</t>
  </si>
  <si>
    <t>Sqm</t>
  </si>
  <si>
    <t>ACP Work (for Ceiling)</t>
  </si>
  <si>
    <t xml:space="preserve">Timex Alu decor or equivalent </t>
  </si>
  <si>
    <t>6000x3600</t>
  </si>
  <si>
    <t xml:space="preserve">Shade for Roof </t>
  </si>
  <si>
    <t>Providing &amp; fixing of of 6mm Semi Transparent/opac sheet with MS Framing fix with self screw with required paint finish. (note : MS Structure is not included in this cost)</t>
  </si>
  <si>
    <t>6x 4</t>
  </si>
  <si>
    <t>Rafter's Foof</t>
  </si>
  <si>
    <t>Providing and fixing of Wooden Rafter 12mm HDMR  Laminate cladding with approved shade matt finish.</t>
  </si>
  <si>
    <t>Century Ply &amp; Merino</t>
  </si>
  <si>
    <t>Rmt.</t>
  </si>
  <si>
    <t>Plywood Panelling</t>
  </si>
  <si>
    <t xml:space="preserve">Century or equivalent </t>
  </si>
  <si>
    <t>Wall Tile</t>
  </si>
  <si>
    <t>Providing    ,    installing    and    fixing    in    of yellow moroccon pattern tile on back wall</t>
  </si>
  <si>
    <t>Corian Cladding</t>
  </si>
  <si>
    <t>Providing &amp; fixing of 12mm Acrylic solid surface outside of side partion &amp; front low height partion (Base Rate : 850 Sqft.)</t>
  </si>
  <si>
    <t>LG Hi mac</t>
  </si>
  <si>
    <t>Paint</t>
  </si>
  <si>
    <t>Apply of 2 coat white duco paint on pillar &amp; side partition left&amp;right</t>
  </si>
  <si>
    <t>Duco Paint</t>
  </si>
  <si>
    <t>Wooden Panelling</t>
  </si>
  <si>
    <t>Providing &amp; fixing of vertical groove laminate outside of side partion &amp; horizontal groove wooden  front full  height cladding on existing plywood partition (Marino Laminate Base Rate : 65 Sqft.)</t>
  </si>
  <si>
    <t>2400x600x2, 2250x900x1,</t>
  </si>
  <si>
    <t>Flap Door</t>
  </si>
  <si>
    <t>Providing &amp; Fixing of  Slab &amp; Flap door  made of 18mm FR Ply with solid acrylic surface &amp; inside laminate finish , Hydraulic hinges, SS knob, tower bolt etch.</t>
  </si>
  <si>
    <t>1x.9</t>
  </si>
  <si>
    <t>EA</t>
  </si>
  <si>
    <t>Awning/Canvas</t>
  </si>
  <si>
    <t xml:space="preserve">P&amp; F  Awnings on both of side Red &amp; White Colour SRF make  cloths with 40 mm x 40mm x3mm Thick Asian make squire aluminium pipe frame including 02 coat red oxide paint , 02 coat Asian make primer, and 02 coat Asian make oil paint on Rolling frame. </t>
  </si>
  <si>
    <t>Cavas, HP Latex</t>
  </si>
  <si>
    <t>6000x1000x1, 3000x1000x2</t>
  </si>
  <si>
    <t>Kitchen Wooden Counter</t>
  </si>
  <si>
    <t>Providing &amp; Installation of counter made of FR Plywood with approved shade laminate finish, , two solft close drawers storage shutter door, (As per approved GFC)</t>
  </si>
  <si>
    <t>Century Ply, FGV hinges</t>
  </si>
  <si>
    <t>1900x750x900</t>
  </si>
  <si>
    <t>No.</t>
  </si>
  <si>
    <t>Sink Cabinet</t>
  </si>
  <si>
    <t>Providing and fixing of Sink counter made of 18mm FR Ply with laminate finish, 450x500mm SS 304 sink, shutter storage,  plumbing fitting etc.(As Per approved GFC)</t>
  </si>
  <si>
    <t>Century/Merino, SS Sink</t>
  </si>
  <si>
    <t>1500x750x900</t>
  </si>
  <si>
    <t>POS Counter</t>
  </si>
  <si>
    <t>Providing and fixing of POS counter made of 18mm FR Ply with solid acryilc surface top finish, Step &amp; inside laminate finish, two drawer, key board tray, storage, wire manager etc. (As per approved GFC)</t>
  </si>
  <si>
    <t>Century/Merino/ FGV</t>
  </si>
  <si>
    <t>825x750x900</t>
  </si>
  <si>
    <t>Skink New Sensor Tap</t>
  </si>
  <si>
    <t>Providing &amp; Fitting of Sensor Tap as required</t>
  </si>
  <si>
    <t>Euronics</t>
  </si>
  <si>
    <t>Nos.</t>
  </si>
  <si>
    <t>Water Pump</t>
  </si>
  <si>
    <t>Site Storages</t>
  </si>
  <si>
    <t>Providing and installation of make of 18mm &amp; 12mm Fr Plywood with approved laminate finish with hinges soft closed shutter.</t>
  </si>
  <si>
    <t>1155x650x640</t>
  </si>
  <si>
    <t>Pendant Light</t>
  </si>
  <si>
    <t>Havells, Syska or equivalent</t>
  </si>
  <si>
    <t>Linear Profile Light</t>
  </si>
  <si>
    <t>Providing &amp; fixing linear profile light consealed in Rafter</t>
  </si>
  <si>
    <t>Custom Make</t>
  </si>
  <si>
    <t>1200x1</t>
  </si>
  <si>
    <t>Electrical</t>
  </si>
  <si>
    <t xml:space="preserve">Supply and Laying of 1.5mm, 2.5mm &amp; 4sqmm wiring with PVC conduit , 5amp &amp; 15amp switch socket with box &amp; plate, DB panel, MCB, ELCB, as per requirement or as approved electrical drawing </t>
  </si>
  <si>
    <t>Polycab, Finolex, Roma, Crompton</t>
  </si>
  <si>
    <t>6000x3000</t>
  </si>
  <si>
    <t>Industrial Socket</t>
  </si>
  <si>
    <t>Industrial Socket &amp; Panel Box (32amp )</t>
  </si>
  <si>
    <t>Branding</t>
  </si>
  <si>
    <t>Supply and pasting of HP latex printed artwork on grey back LG/Ivory/Pioneer media as per approved design artwork</t>
  </si>
  <si>
    <t>HP Latex, 3M , LG Vinyl or equivalent</t>
  </si>
  <si>
    <t>Sqft.</t>
  </si>
  <si>
    <t>Front logo signaged fixed front chiller counter, UV Printed 3mm raised acrylic .</t>
  </si>
  <si>
    <t>A cast , NGX , Osram</t>
  </si>
  <si>
    <t>900x900</t>
  </si>
  <si>
    <t>Providing and fixing of backlit channelium raised signages, NGX LED &amp; Osram water proof supply  with all required support structure (2100x 500x 1pcs)</t>
  </si>
  <si>
    <t>Menu Board</t>
  </si>
  <si>
    <t>Providing and fixing of Auto snap channel 32x32 powder coated with acrylic  040 &amp; Clear Acrylic, edge lit LED, Changeable Translite Print.</t>
  </si>
  <si>
    <t>2x 3</t>
  </si>
  <si>
    <t>TV Screen Menu</t>
  </si>
  <si>
    <t>32" LED TV with hanging Stand</t>
  </si>
  <si>
    <t>Samsung/LG</t>
  </si>
  <si>
    <t>If Required</t>
  </si>
  <si>
    <t>CCTV Camera (4 Channel DVR)</t>
  </si>
  <si>
    <t>DVR 5MP, 1 TB, 4 nos. 5MP Camera with Audio, 16" Display Monitor, 90mtr. D Link Wire</t>
  </si>
  <si>
    <t>Hikvision</t>
  </si>
  <si>
    <t>Set</t>
  </si>
  <si>
    <t>Installation</t>
  </si>
  <si>
    <t>Guwahati Airport</t>
  </si>
  <si>
    <t>Transportation</t>
  </si>
  <si>
    <t>Labour Union Charges</t>
  </si>
  <si>
    <t>Extra as on actual</t>
  </si>
  <si>
    <t>Side Wall Partition</t>
  </si>
  <si>
    <t>Supply &amp; Fixing of Wooden laminate finish Partition , make of MS 40mm SHS pipe Outer Frame, with 18mm HMDR CNC Jalli with Laminate with Match color paint in groove HMDR Cladding with approved wooden laminate finish , cutout as per design.</t>
  </si>
  <si>
    <t>2.44x2.150x2</t>
  </si>
  <si>
    <t>Sqm.</t>
  </si>
  <si>
    <t xml:space="preserve">BIRYANI BHAI </t>
  </si>
  <si>
    <t>INDOOR AREA _6000x2575x2700H(mm)</t>
  </si>
  <si>
    <t>LOCATION</t>
  </si>
  <si>
    <t>Measurement sheet</t>
  </si>
  <si>
    <t xml:space="preserve">Length </t>
  </si>
  <si>
    <t xml:space="preserve">Width </t>
  </si>
  <si>
    <t xml:space="preserve">Qty </t>
  </si>
  <si>
    <t>Final to billing BOQ</t>
  </si>
  <si>
    <t>Pillar (50x50x1.5)</t>
  </si>
  <si>
    <t xml:space="preserve">Providing and fixing of 18mm FR Ply with 1.5mm thick aluminium checker sheet finish mounted over MS pipe 50mm SHS , C/C 600x600mm grid, </t>
  </si>
  <si>
    <t xml:space="preserve">Back Wall </t>
  </si>
  <si>
    <t xml:space="preserve">Front </t>
  </si>
  <si>
    <t xml:space="preserve">Left Wall </t>
  </si>
  <si>
    <t>Façade</t>
  </si>
  <si>
    <t>Apply of 2 coat white  enamel emulsion paint on pillar &amp; side partition left&amp;right</t>
  </si>
  <si>
    <t>Pillar</t>
  </si>
  <si>
    <t>Providing &amp; Fixing of  Slab &amp; Flap door  made of 18mm FR Ply with  laminate finish , hinges, SS knob, tower bolt etch.</t>
  </si>
  <si>
    <t>No</t>
  </si>
  <si>
    <t>Side  Storages</t>
  </si>
  <si>
    <t>6000x2576</t>
  </si>
  <si>
    <t>DB Panel</t>
  </si>
  <si>
    <t>Supply &amp; Fixing of 12mm Way DB Panel  wit 1 No. RCB &amp; MCB 12 No's.</t>
  </si>
  <si>
    <t>L&amp;T</t>
  </si>
  <si>
    <t>Main Cable</t>
  </si>
  <si>
    <t>Supply &amp; Fixing of 4 core 10 Sqm Coppe Cable for main DB to Meter</t>
  </si>
  <si>
    <t>Mtr.</t>
  </si>
  <si>
    <t>DVR 5MP, 1 TB, 2nos. 5MP Camera with Audio, 16" Display Monitor, 90mtr. D Link Wire</t>
  </si>
  <si>
    <t>BIRIYANI BHAI</t>
  </si>
  <si>
    <t xml:space="preserve">T3 AIRPORT DOMASTIC LUCK  </t>
  </si>
  <si>
    <t>Height /Thick</t>
  </si>
  <si>
    <t>Vertical</t>
  </si>
  <si>
    <t>Back Structure - 40x40x1.5mm, Horizontal</t>
  </si>
  <si>
    <t>Bottom  Structure -50x50x1.5mm  Horizontal</t>
  </si>
  <si>
    <t>Right Side-40x40x1.5  Horizontal</t>
  </si>
  <si>
    <t>Vertical with bulkhead</t>
  </si>
  <si>
    <t>Left Side-40x40x1.5  Horizontal with bulkhead</t>
  </si>
  <si>
    <t>Front Side-40x40x1.5 with bulkhead, Horizontal</t>
  </si>
  <si>
    <t>Horizontal</t>
  </si>
  <si>
    <t>Bulkhead</t>
  </si>
  <si>
    <t>Roof Horizontal Pipe (40mmx40mmx1.5) Horizontal</t>
  </si>
  <si>
    <t>Not Required</t>
  </si>
  <si>
    <t>Right Wall</t>
  </si>
  <si>
    <t>Façade Left</t>
  </si>
  <si>
    <t>Less Flap Door</t>
  </si>
  <si>
    <t>Somany/Kajaria or equivelant</t>
  </si>
  <si>
    <t>Back Wall</t>
  </si>
  <si>
    <t>Hi Mack/Hyus</t>
  </si>
  <si>
    <t>Partition end cap top front</t>
  </si>
  <si>
    <t>Partition end cap top Left</t>
  </si>
  <si>
    <t>Sink Counter</t>
  </si>
  <si>
    <t>POS counter 1</t>
  </si>
  <si>
    <t>POS counter 2</t>
  </si>
  <si>
    <t>Side Counter</t>
  </si>
  <si>
    <t>Providing &amp; fixing of 12mm Acrylic solid surface outside of side partion &amp; front low height partion, Top (Base Rate : 850 Sqft.) black</t>
  </si>
  <si>
    <t xml:space="preserve">MB Sheet </t>
  </si>
  <si>
    <t>Roof Horizontal &amp; Vertical  Pipe (40mmx40mm)</t>
  </si>
  <si>
    <t>Asian Paint</t>
  </si>
  <si>
    <t>Note; Change of Laminate &amp; finishing charged separetly</t>
  </si>
  <si>
    <t>Providing &amp; Fitting of Waterpump as required(Crompton AQUAGOLD 100-33 Residential Water Pump Self Priming Regenerative 1 HP Single Phase)</t>
  </si>
  <si>
    <t>Crompton</t>
  </si>
  <si>
    <t>Cant used</t>
  </si>
  <si>
    <t>1155x900x750</t>
  </si>
  <si>
    <t>BIRYANI BHAI  LOGO</t>
  </si>
  <si>
    <t>BIRYANI BHAI Header Signage</t>
  </si>
  <si>
    <t>Providing and fixing of backlit channelium raised signages, NGX LED &amp; Osram water proof supply  with all required support structure (1200x 300x 1pcs)</t>
  </si>
  <si>
    <t>T3 DOMESTIC LUCKNOW</t>
  </si>
  <si>
    <t>NEW QTY</t>
  </si>
  <si>
    <t>T3 DOMESTIC LUCKNOW, Revised Cost</t>
  </si>
  <si>
    <t>Providing &amp; Fitting of Waterpump as required (Crompton AQUAGOLD 100-33 Residential Water Pump Self Priming Regenerative 1 HP Single Phase)</t>
  </si>
  <si>
    <t xml:space="preserve">Crompton </t>
  </si>
  <si>
    <t>Addon Requirement after Design Change</t>
  </si>
  <si>
    <t>Sink Cabinet (Change of Laminate)</t>
  </si>
  <si>
    <t>POS Counter Change of Laminate)</t>
  </si>
  <si>
    <t>GreenLam 277 SUD Charcoal</t>
  </si>
  <si>
    <t>POS New Counter</t>
  </si>
  <si>
    <t>870x750x900</t>
  </si>
  <si>
    <t>Century/Greenlam/ FGV Ebco</t>
  </si>
  <si>
    <t>Century/Greenlam/ FGV/Ebco</t>
  </si>
  <si>
    <t>Storage Counter</t>
  </si>
  <si>
    <t>Chillar Counter</t>
  </si>
  <si>
    <t>1230x750x825</t>
  </si>
  <si>
    <t>Providing and fixing of counter made of 18mm FR Ply Outside &amp; inside laminate finish, one shutter  etc. (As per approved GFC)</t>
  </si>
  <si>
    <t>520x750x900</t>
  </si>
  <si>
    <t>2025x750x900</t>
  </si>
  <si>
    <t xml:space="preserve">Side Counter </t>
  </si>
  <si>
    <t>Chimney Boxing</t>
  </si>
  <si>
    <t>Glass Partition</t>
  </si>
  <si>
    <t>300x3000</t>
  </si>
  <si>
    <t>Saint Gobain</t>
  </si>
  <si>
    <t>Providing &amp; Fixing of 10mm Glass Clear Toughened with groove fixing detail on partition top as per design front of the right counters.</t>
  </si>
  <si>
    <t>Flute Panel</t>
  </si>
  <si>
    <t>CUR 306</t>
  </si>
  <si>
    <t xml:space="preserve">Provding &amp; Fixing of approved charcol façade &amp; counter(Left &amp; Front) (In Clad Curve Series) </t>
  </si>
  <si>
    <r>
      <t>Providing  &amp;  fixing  of</t>
    </r>
    <r>
      <rPr>
        <b/>
        <u/>
        <sz val="11"/>
        <rFont val="Aptos Display"/>
        <family val="2"/>
      </rPr>
      <t>  MS  </t>
    </r>
    <r>
      <rPr>
        <sz val="11"/>
        <rFont val="Aptos Display"/>
        <family val="2"/>
      </rPr>
      <t xml:space="preserve">work  in  single  section  fixed  with  or without  connecting  plate  including  cutting,  hoisting, fixing  in position and applying a priming coat of approved red oxide steel primer at the top all complete. Item includes all MS steel items including sections, MS  plates  of  grade  Yst- 250,cleats,stiffners,  anchor  fasteners/ bolts, sleeves for pipes and  wire management   etc, as required for  fixing.  </t>
    </r>
  </si>
  <si>
    <r>
      <t xml:space="preserve">Providing    ,    installing    and    fixing    in    position    FR </t>
    </r>
    <r>
      <rPr>
        <b/>
        <u/>
        <sz val="11"/>
        <rFont val="Aptos Display"/>
        <family val="2"/>
      </rPr>
      <t>Aluminium Composite   Panel   Cladding</t>
    </r>
    <r>
      <rPr>
        <b/>
        <sz val="11"/>
        <rFont val="Aptos Display"/>
        <family val="2"/>
      </rPr>
      <t xml:space="preserve">   </t>
    </r>
    <r>
      <rPr>
        <sz val="11"/>
        <rFont val="Aptos Display"/>
        <family val="2"/>
      </rPr>
      <t xml:space="preserve">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(MS Structure cost not included in it)  </t>
    </r>
  </si>
  <si>
    <r>
      <t>Providing    ,    installing    and    fixing    in    position    FR Plywood</t>
    </r>
    <r>
      <rPr>
        <b/>
        <sz val="11"/>
        <rFont val="Aptos Display"/>
        <family val="2"/>
      </rPr>
      <t xml:space="preserve"> </t>
    </r>
    <r>
      <rPr>
        <sz val="11"/>
        <rFont val="Aptos Display"/>
        <family val="2"/>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</si>
  <si>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Aptos Display"/>
        <family val="2"/>
      </rPr>
      <t>LED Light fixtures-</t>
    </r>
    <r>
      <rPr>
        <sz val="11"/>
        <rFont val="Aptos Display"/>
        <family val="2"/>
      </rPr>
      <t>Supply, installation, testing &amp; commissioning of lighting fittings/ fixtures complete with LED driver, complete as required:- (Hanging Lamp)</t>
    </r>
  </si>
  <si>
    <r>
      <t xml:space="preserve">Providing and fixing of POS counter made of 18mm FR Ply  , two drawer, storage, wire manager etc. (As per approved GFC) </t>
    </r>
    <r>
      <rPr>
        <sz val="11"/>
        <color rgb="FFC00000"/>
        <rFont val="Aptos Display"/>
        <family val="2"/>
      </rPr>
      <t>(Note Top Solid Acrylic surface ll be charged separetly)</t>
    </r>
  </si>
  <si>
    <t>SS Guard Rail</t>
  </si>
  <si>
    <t>Providing &amp; Fixing of SS Guard Rail 38mm DIA pipe , with arms fixing with floor or counter.</t>
  </si>
  <si>
    <t>5200x150</t>
  </si>
  <si>
    <t>SS 304</t>
  </si>
  <si>
    <t>SS Skirting</t>
  </si>
  <si>
    <t>Providing &amp; Fixing of SS 1.2mm thick skirting 100mm  2 side of counter</t>
  </si>
  <si>
    <t>2450+6000x100</t>
  </si>
  <si>
    <t>TOTAL (B)</t>
  </si>
  <si>
    <t>TOTAL (A)</t>
  </si>
  <si>
    <r>
      <t>Providing  &amp;  fixing  of</t>
    </r>
    <r>
      <rPr>
        <b/>
        <u/>
        <sz val="12"/>
        <rFont val="Aptos Display"/>
        <family val="2"/>
      </rPr>
      <t>  MS  </t>
    </r>
    <r>
      <rPr>
        <sz val="12"/>
        <rFont val="Aptos Display"/>
        <family val="2"/>
      </rPr>
      <t xml:space="preserve">work  in  single  section  fixed  with  or without  connecting  plate  including  cutting,  hoisting, fixing  in position and applying a priming coat of approved red oxide steel primer at the top all complete. Item includes all MS steel items including sections, MS  plates  of  grade  Yst- 250,cleats,stiffners,  anchor  fasteners/ bolts, sleeves for pipes and  wire management   etc, as required for  fixing.  </t>
    </r>
  </si>
  <si>
    <r>
      <t xml:space="preserve">Providing    ,    installing    and    fixing    in    position    FR </t>
    </r>
    <r>
      <rPr>
        <b/>
        <u/>
        <sz val="12"/>
        <rFont val="Aptos Display"/>
        <family val="2"/>
      </rPr>
      <t>Aluminium Composite   Panel   Cladding</t>
    </r>
    <r>
      <rPr>
        <b/>
        <sz val="12"/>
        <rFont val="Aptos Display"/>
        <family val="2"/>
      </rPr>
      <t xml:space="preserve">   </t>
    </r>
    <r>
      <rPr>
        <sz val="12"/>
        <rFont val="Aptos Display"/>
        <family val="2"/>
      </rPr>
      <t xml:space="preserve">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(MS Structure cost not included in it)  </t>
    </r>
  </si>
  <si>
    <r>
      <t>Providing    ,    installing    and    fixing    in    position    FR Plywood</t>
    </r>
    <r>
      <rPr>
        <b/>
        <sz val="12"/>
        <rFont val="Aptos Display"/>
        <family val="2"/>
      </rPr>
      <t xml:space="preserve"> </t>
    </r>
    <r>
      <rPr>
        <sz val="12"/>
        <rFont val="Aptos Display"/>
        <family val="2"/>
      </rPr>
      <t xml:space="preserve">for   linear   as   well   as curvilinear portions  of  the  building  ,  for  all  heights  and  all  levels &amp; one side laminate finish  etc. (MS Frame work charged seperatly) Includes all   the performance    characteristics    all    complete with 12mm PR Ply. </t>
    </r>
  </si>
  <si>
    <r>
      <rPr>
        <b/>
        <sz val="12"/>
        <rFont val="Aptos Display"/>
        <family val="2"/>
      </rPr>
      <t>LED Light fixtures-</t>
    </r>
    <r>
      <rPr>
        <sz val="12"/>
        <rFont val="Aptos Display"/>
        <family val="2"/>
      </rPr>
      <t>Supply, installation, testing &amp; commissioning of lighting fittings/ fixtures complete with LED driver, complete as required:- (Hanging Lamp)</t>
    </r>
  </si>
  <si>
    <r>
      <t xml:space="preserve">Providing and fixing of POS counter made of 18mm FR Ply  , two drawer, storage, wire manager etc. (As per approved GFC) </t>
    </r>
    <r>
      <rPr>
        <sz val="12"/>
        <color rgb="FFC00000"/>
        <rFont val="Aptos Display"/>
        <family val="2"/>
      </rPr>
      <t>(Note Top Solid Acrylic surface ll be charged separetly)</t>
    </r>
  </si>
  <si>
    <t xml:space="preserve">LUCKNOW </t>
  </si>
  <si>
    <t xml:space="preserve">Size - 6.0x2.5x2.7m </t>
  </si>
  <si>
    <t xml:space="preserve">CURRY KITCHEN </t>
  </si>
  <si>
    <t xml:space="preserve">INDOOR </t>
  </si>
  <si>
    <t>PO -  Semolina/PO/23-24/000428 dated : 13.02.2024</t>
  </si>
  <si>
    <t xml:space="preserve">S.N </t>
  </si>
  <si>
    <t xml:space="preserve">Item Description </t>
  </si>
  <si>
    <t xml:space="preserve">PO Amount </t>
  </si>
  <si>
    <t xml:space="preserve">PO Required </t>
  </si>
  <si>
    <t xml:space="preserve">Additional Item ( As per design ) </t>
  </si>
  <si>
    <t xml:space="preserve">TOTAL </t>
  </si>
  <si>
    <t xml:space="preserve">GST 18% </t>
  </si>
  <si>
    <t xml:space="preserve">G.TOTAL </t>
  </si>
  <si>
    <t xml:space="preserve">Amount ( Adjusted  ) </t>
  </si>
  <si>
    <t xml:space="preserve">Note - Any additional job / item will be chargable extra </t>
  </si>
  <si>
    <t xml:space="preserve">Equipment Unloading &amp; Shifting Charges extra </t>
  </si>
  <si>
    <t xml:space="preserve">Remarks </t>
  </si>
  <si>
    <t>Semolina/PO/23-24/000428 dated : 13.02.2024</t>
  </si>
  <si>
    <t xml:space="preserve">Curry   Kitchen (   Guwahati ) </t>
  </si>
  <si>
    <t xml:space="preserve">GUWAHATI </t>
  </si>
  <si>
    <t xml:space="preserve">Electrical Meter </t>
  </si>
  <si>
    <t xml:space="preserve">Supply &amp; Installation Single phase meter </t>
  </si>
  <si>
    <t xml:space="preserve">Liberty 200 </t>
  </si>
  <si>
    <t xml:space="preserve">Nos </t>
  </si>
  <si>
    <t>Summary Sheet_Fdt_Working_Rv1.2_21.11.2024</t>
  </si>
  <si>
    <t xml:space="preserve">Coffee Box </t>
  </si>
  <si>
    <t>BOQ for Coffee Cart: 4x 2.6x 3 (mtr.)</t>
  </si>
  <si>
    <t>Refence Picture</t>
  </si>
  <si>
    <t>Size(in mm)</t>
  </si>
  <si>
    <t>Unit</t>
  </si>
  <si>
    <t>Amount (INR)</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</si>
  <si>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</si>
  <si>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400x2.50</t>
  </si>
  <si>
    <t>ACP Work (Ceiling)</t>
  </si>
  <si>
    <r>
      <t xml:space="preserve">Providing    ,    installing    and    fixing    in    position    FR </t>
    </r>
    <r>
      <rPr>
        <b/>
        <u/>
        <sz val="11"/>
        <rFont val="Calibri Light"/>
        <family val="2"/>
        <scheme val="major"/>
      </rPr>
      <t>Aluminium Composite   Panel   Cladding</t>
    </r>
    <r>
      <rPr>
        <b/>
        <sz val="11"/>
        <rFont val="Calibri Light"/>
        <family val="2"/>
        <scheme val="major"/>
      </rPr>
      <t xml:space="preserve">   </t>
    </r>
    <r>
      <rPr>
        <sz val="11"/>
        <rFont val="Calibri Light"/>
        <family val="2"/>
        <scheme val="major"/>
      </rPr>
      <t>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(approved Shade)  (MS Structure cost not included)</t>
    </r>
  </si>
  <si>
    <t>4x3.6</t>
  </si>
  <si>
    <t>4x 4</t>
  </si>
  <si>
    <t>Providing and fixing of Wooden Rafter 12mm HDMR  Laminate cladding with approved shade matt  finish.</t>
  </si>
  <si>
    <t>Century Ply &amp; Veneer</t>
  </si>
  <si>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</si>
  <si>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t>Providing    ,    installing    and    fixing    in    of red brick pattern tile on back wall</t>
  </si>
  <si>
    <t>Customise Make</t>
  </si>
  <si>
    <t>4000x2700</t>
  </si>
  <si>
    <t xml:space="preserve"> 4000x1000x1</t>
  </si>
  <si>
    <t>Apply of black duco paint on pillar &amp; side partition left&amp;right</t>
  </si>
  <si>
    <t>2400x600 x2, 300x3000x4</t>
  </si>
  <si>
    <t>Providing &amp; Fixing of  Slab &amp; Flap door  made of 18mm FR Ply with solid acrylic suface &amp; inside laminate finish , Hydraulic hinges, SS knob, tower bolt etch.</t>
  </si>
  <si>
    <t>900x800</t>
  </si>
  <si>
    <t>Awining/Canvas</t>
  </si>
  <si>
    <t xml:space="preserve">P&amp; F  Awinings on both of side Red &amp; White Colour SRF make  cloths with 40 mm x 40mm x3mm Thick Asian make squire aluminium pipe frame including 02 coat red oxide paint , 02 coat asian make primer, and 02 coat asian make oil paint on Rolling frame. </t>
  </si>
  <si>
    <t>4000x1000x1, 3000x1000x2</t>
  </si>
  <si>
    <t>Providing &amp; Installation of counter made of FR Plywood with approved shade laminate finish, 2 nos soft close drawers, storage, MS pipe support  (As per approved GFC)</t>
  </si>
  <si>
    <t>2325x750x900</t>
  </si>
  <si>
    <t>Providing and fixing of Sink counter made of 18mm FR Ply with laminate finish, 450x500mm SS 304 sink,  storage,  plumbing fitting etc.(As Per approved GFC)</t>
  </si>
  <si>
    <t>Chiller Counter</t>
  </si>
  <si>
    <t>Providing &amp; Fitting of Waterpump as required</t>
  </si>
  <si>
    <t>Crompton AQUAGOLD 100-33 Residential Water Pump Self Priming Regenerative 1 HP Single Phase</t>
  </si>
  <si>
    <t>Custom make</t>
  </si>
  <si>
    <t>4000x3000</t>
  </si>
  <si>
    <t>industrial Socket</t>
  </si>
  <si>
    <t>600x4000</t>
  </si>
  <si>
    <t>Signages1</t>
  </si>
  <si>
    <t>Providing and fixing of  backlit channelium raised signages, NGX LED &amp; Osram water proof supply  with all required support structure (1800x500x1 ps)</t>
  </si>
  <si>
    <t>Guwhati  Airport</t>
  </si>
  <si>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</si>
  <si>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t>Supply &amp; Fixing of Wooden laminate finish Partition , make of MS 40mm SHS pipe, with 8mm HMDR Cladding with approved wooden laminate finish , 5mm Acrylic tringle cutout as per design.</t>
  </si>
  <si>
    <t>NOTE:</t>
  </si>
  <si>
    <t>GST Extra</t>
  </si>
  <si>
    <t>Unutilized</t>
  </si>
  <si>
    <t>Curry Kitchen Header Signage</t>
  </si>
  <si>
    <t>Curry Kitchen LOGO</t>
  </si>
  <si>
    <t xml:space="preserve">Supply and Laying of 1.5mm, 2.5mm &amp; 4sqmm wiring with PVC conduit , 5amp &amp; 15amp switch socket with box &amp; plate,, MCB, ELCB, as per requirement or as approved electrical drawing </t>
  </si>
  <si>
    <t>Briyan Bhai Signage</t>
  </si>
  <si>
    <t>If will be used after refabrication,change of laminate &amp; drawer removal, addon base &amp; back</t>
  </si>
  <si>
    <t>Refabrication &amp; Change of laminate inside &amp; out, removal of drawer, adding shutter doors, base plateform, addon  thick back.</t>
  </si>
  <si>
    <t>450x450x100</t>
  </si>
  <si>
    <t>Century/Greenlam Laminate</t>
  </si>
  <si>
    <t>Making and provide of a chimney plywood boxing  FR 18mm with laminate finish out side , with required fixing detail</t>
  </si>
  <si>
    <t>Chimney Cover</t>
  </si>
  <si>
    <t>450 x450x100</t>
  </si>
  <si>
    <t xml:space="preserve">Supply and Laying of 1.5mm, 2.5mm &amp; 4sqmm wiring with PVC conduit , 5amp &amp; 15amp switch socket with box &amp; plate, MCB, ELCB, as per requirement or as approved electrical drawing </t>
  </si>
  <si>
    <t>GRAND TOTAL (A+B)</t>
  </si>
  <si>
    <t>Biryani Bhai</t>
  </si>
  <si>
    <t>TOTAL ©</t>
  </si>
  <si>
    <t>Change of laminate as per new design</t>
  </si>
  <si>
    <t xml:space="preserve">Storage Counter( Re - fabrication ) </t>
  </si>
  <si>
    <t xml:space="preserve">Chillar Counter ( Re - fabrication ) </t>
  </si>
  <si>
    <t>LKN_Biryani Bhai _Additional Item_Quotation_Rv1.2_21.11.24</t>
  </si>
  <si>
    <t>Semolina/PO/23-24/000430 dated : 13.02.2024</t>
  </si>
  <si>
    <t>PO -Semolina/PO/23-24/000430 dated : 13.02.2024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</si>
</sst>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_ * #,##0.0_ ;_ * \-#,##0.0_ ;_ * &quot;-&quot;??_ ;_ @_ "/>
    <numFmt numFmtId="166" formatCode="_ * #,##0.0000_ ;_ * \-#,##0.0000_ ;_ * &quot;-&quot;??_ ;_ @_ "/>
  </numFmts>
  <fonts count="35" x14ac:knownFonts="1">
    <font>
      <sz val="11"/>
      <color theme="1"/>
      <name val="Calibri"/>
      <family val="2"/>
      <scheme val="minor"/>
    </font>
    <font>
      <sz val="11"/>
      <color theme="1"/>
      <name val="Calibri"/>
      <family val="2"/>
      <scheme val="minor"/>
    </font>
    <font>
      <sz val="10"/>
      <name val="MS Sans Serif"/>
      <family val="2"/>
    </font>
    <font>
      <b/>
      <sz val="14"/>
      <color theme="2" tint="-9.9978637043366805E-2"/>
      <name val="Aptos Display"/>
      <family val="2"/>
    </font>
    <font>
      <b/>
      <sz val="11"/>
      <color theme="2" tint="-9.9978637043366805E-2"/>
      <name val="Aptos Display"/>
      <family val="2"/>
    </font>
    <font>
      <sz val="11"/>
      <color theme="1"/>
      <name val="Aptos Display"/>
      <family val="2"/>
    </font>
    <font>
      <b/>
      <sz val="11"/>
      <color theme="1"/>
      <name val="Aptos Display"/>
      <family val="2"/>
    </font>
    <font>
      <sz val="11"/>
      <name val="Aptos Display"/>
      <family val="2"/>
    </font>
    <font>
      <b/>
      <u/>
      <sz val="11"/>
      <name val="Aptos Display"/>
      <family val="2"/>
    </font>
    <font>
      <sz val="12"/>
      <color theme="1"/>
      <name val="Aptos Display"/>
      <family val="2"/>
    </font>
    <font>
      <b/>
      <sz val="11"/>
      <name val="Aptos Display"/>
      <family val="2"/>
    </font>
    <font>
      <sz val="11"/>
      <color rgb="FFFF0000"/>
      <name val="Aptos Display"/>
      <family val="2"/>
    </font>
    <font>
      <sz val="10"/>
      <color rgb="FF0F1111"/>
      <name val="Aptos Display"/>
      <family val="2"/>
    </font>
    <font>
      <sz val="14"/>
      <color rgb="FFC00000"/>
      <name val="Aptos Display"/>
      <family val="2"/>
    </font>
    <font>
      <b/>
      <sz val="14"/>
      <color rgb="FFC00000"/>
      <name val="Aptos Display"/>
      <family val="2"/>
    </font>
    <font>
      <sz val="11"/>
      <color rgb="FFC00000"/>
      <name val="Aptos Display"/>
      <family val="2"/>
    </font>
    <font>
      <b/>
      <sz val="12"/>
      <color theme="1"/>
      <name val="Aptos Display"/>
      <family val="2"/>
    </font>
    <font>
      <sz val="12"/>
      <name val="Aptos Display"/>
      <family val="2"/>
    </font>
    <font>
      <b/>
      <u/>
      <sz val="12"/>
      <name val="Aptos Display"/>
      <family val="2"/>
    </font>
    <font>
      <b/>
      <sz val="12"/>
      <name val="Aptos Display"/>
      <family val="2"/>
    </font>
    <font>
      <sz val="12"/>
      <color rgb="FFC00000"/>
      <name val="Aptos Display"/>
      <family val="2"/>
    </font>
    <font>
      <sz val="12"/>
      <color rgb="FF0F1111"/>
      <name val="Aptos Display"/>
      <family val="2"/>
    </font>
    <font>
      <sz val="12"/>
      <color rgb="FFFF0000"/>
      <name val="Aptos Display"/>
      <family val="2"/>
    </font>
    <font>
      <b/>
      <sz val="14"/>
      <color theme="1"/>
      <name val="Aptos Display"/>
      <family val="2"/>
    </font>
    <font>
      <sz val="14"/>
      <color theme="1"/>
      <name val="Aptos Display"/>
      <family val="2"/>
    </font>
    <font>
      <b/>
      <sz val="11"/>
      <color theme="1"/>
      <name val="Calibri"/>
      <family val="2"/>
      <scheme val="minor"/>
    </font>
    <font>
      <b/>
      <sz val="11"/>
      <color theme="1"/>
      <name val="Calibri Light"/>
      <family val="2"/>
      <scheme val="major"/>
    </font>
    <font>
      <b/>
      <sz val="14"/>
      <color theme="1"/>
      <name val="Calibri Light"/>
      <family val="2"/>
      <scheme val="major"/>
    </font>
    <font>
      <sz val="11"/>
      <color theme="1"/>
      <name val="Calibri Light"/>
      <family val="2"/>
      <scheme val="major"/>
    </font>
    <font>
      <sz val="11"/>
      <name val="Calibri Light"/>
      <family val="2"/>
      <scheme val="major"/>
    </font>
    <font>
      <b/>
      <u/>
      <sz val="11"/>
      <name val="Calibri Light"/>
      <family val="2"/>
      <scheme val="major"/>
    </font>
    <font>
      <sz val="11"/>
      <color rgb="FFFF0000"/>
      <name val="Calibri Light"/>
      <family val="2"/>
      <scheme val="major"/>
    </font>
    <font>
      <b/>
      <sz val="11"/>
      <name val="Calibri Light"/>
      <family val="2"/>
      <scheme val="major"/>
    </font>
    <font>
      <sz val="12"/>
      <color theme="1"/>
      <name val="Calibri Light"/>
      <family val="2"/>
      <scheme val="major"/>
    </font>
    <font>
      <sz val="10"/>
      <color rgb="FF0F1111"/>
      <name val="Calibri Light"/>
      <family val="2"/>
      <scheme val="maj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C00000"/>
        <bgColor indexed="64"/>
      </patternFill>
    </fill>
    <fill>
      <patternFill patternType="solid">
        <fgColor theme="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tint="-9.9978637043366805E-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3">
    <xf numFmtId="0" fontId="0" fillId="0" borderId="0"/>
    <xf numFmtId="43" fontId="1" fillId="0" borderId="0" applyFont="0" applyFill="0" applyBorder="0" applyAlignment="0" applyProtection="0"/>
    <xf numFmtId="0" fontId="2" fillId="0" borderId="0" applyProtection="0"/>
  </cellStyleXfs>
  <cellXfs count="184">
    <xf numFmtId="0" fontId="0" fillId="0" borderId="0" xfId="0"/>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horizontal="left" vertical="center" wrapText="1"/>
    </xf>
    <xf numFmtId="0" fontId="5" fillId="0" borderId="0" xfId="0" applyFont="1" applyAlignment="1">
      <alignment horizontal="lef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165" fontId="6" fillId="3" borderId="1" xfId="1" applyNumberFormat="1" applyFont="1" applyFill="1" applyBorder="1" applyAlignment="1">
      <alignment horizontal="center" vertical="center"/>
    </xf>
    <xf numFmtId="43" fontId="6" fillId="3" borderId="1" xfId="1" applyFont="1" applyFill="1" applyBorder="1" applyAlignment="1">
      <alignment horizontal="center" vertical="center"/>
    </xf>
    <xf numFmtId="164" fontId="6" fillId="3" borderId="1" xfId="1" applyNumberFormat="1" applyFont="1" applyFill="1" applyBorder="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3" fontId="5" fillId="2" borderId="1" xfId="1" applyFont="1" applyFill="1" applyBorder="1" applyAlignment="1">
      <alignment horizontal="left" vertical="center"/>
    </xf>
    <xf numFmtId="165" fontId="5" fillId="2" borderId="1" xfId="1" applyNumberFormat="1" applyFont="1" applyFill="1" applyBorder="1" applyAlignment="1">
      <alignment horizontal="left" vertical="center"/>
    </xf>
    <xf numFmtId="164" fontId="5" fillId="2" borderId="1" xfId="1" applyNumberFormat="1" applyFont="1" applyFill="1" applyBorder="1" applyAlignment="1">
      <alignment horizontal="left" vertical="center"/>
    </xf>
    <xf numFmtId="43" fontId="6" fillId="0" borderId="1" xfId="1" applyFont="1" applyBorder="1" applyAlignment="1">
      <alignment horizontal="left" vertical="center"/>
    </xf>
    <xf numFmtId="166" fontId="5" fillId="2" borderId="1" xfId="1" applyNumberFormat="1" applyFont="1" applyFill="1" applyBorder="1" applyAlignment="1">
      <alignment horizontal="left" vertical="center"/>
    </xf>
    <xf numFmtId="164" fontId="5" fillId="0" borderId="1" xfId="1" applyNumberFormat="1" applyFont="1" applyFill="1" applyBorder="1" applyAlignment="1">
      <alignment horizontal="left" vertical="center"/>
    </xf>
    <xf numFmtId="43" fontId="5" fillId="0" borderId="1" xfId="1" applyFont="1" applyBorder="1" applyAlignment="1">
      <alignment horizontal="left" vertical="center"/>
    </xf>
    <xf numFmtId="0" fontId="9" fillId="2" borderId="1" xfId="0" applyFont="1" applyFill="1" applyBorder="1" applyAlignment="1">
      <alignment horizontal="center" vertical="center"/>
    </xf>
    <xf numFmtId="43" fontId="5" fillId="2" borderId="1" xfId="1" applyFont="1" applyFill="1" applyBorder="1" applyAlignment="1">
      <alignment horizontal="lef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vertical="center"/>
    </xf>
    <xf numFmtId="0" fontId="5" fillId="2" borderId="1" xfId="0" applyFont="1" applyFill="1" applyBorder="1" applyAlignment="1">
      <alignment horizontal="center" vertical="center" wrapText="1"/>
    </xf>
    <xf numFmtId="165" fontId="5" fillId="0" borderId="1" xfId="1" applyNumberFormat="1" applyFont="1" applyFill="1" applyBorder="1" applyAlignment="1">
      <alignment horizontal="left" vertical="center"/>
    </xf>
    <xf numFmtId="164" fontId="6" fillId="2" borderId="1" xfId="1" applyNumberFormat="1" applyFont="1" applyFill="1" applyBorder="1" applyAlignment="1">
      <alignment horizontal="left" vertical="center"/>
    </xf>
    <xf numFmtId="164" fontId="5" fillId="2" borderId="1" xfId="1" applyNumberFormat="1" applyFont="1" applyFill="1" applyBorder="1" applyAlignment="1">
      <alignment horizontal="center" vertical="center" wrapText="1"/>
    </xf>
    <xf numFmtId="165" fontId="11" fillId="2" borderId="1" xfId="1" applyNumberFormat="1" applyFont="1" applyFill="1" applyBorder="1" applyAlignment="1">
      <alignment horizontal="left" vertical="center"/>
    </xf>
    <xf numFmtId="164" fontId="11" fillId="2" borderId="1" xfId="1" applyNumberFormat="1" applyFont="1" applyFill="1" applyBorder="1" applyAlignment="1">
      <alignment horizontal="left" vertical="center"/>
    </xf>
    <xf numFmtId="0" fontId="9" fillId="2" borderId="1" xfId="0" applyFont="1" applyFill="1" applyBorder="1" applyAlignment="1">
      <alignment horizontal="left" vertical="top" wrapText="1"/>
    </xf>
    <xf numFmtId="0" fontId="6" fillId="2" borderId="1" xfId="0" applyFont="1" applyFill="1" applyBorder="1" applyAlignment="1">
      <alignment horizontal="center" vertical="center"/>
    </xf>
    <xf numFmtId="0" fontId="5" fillId="2" borderId="1" xfId="0" applyFont="1" applyFill="1" applyBorder="1" applyAlignment="1">
      <alignment horizontal="left" vertical="center"/>
    </xf>
    <xf numFmtId="164" fontId="5" fillId="2" borderId="1" xfId="1" applyNumberFormat="1" applyFont="1" applyFill="1" applyBorder="1" applyAlignment="1">
      <alignment horizontal="center" vertical="center"/>
    </xf>
    <xf numFmtId="0" fontId="12" fillId="0" borderId="1" xfId="0" applyFont="1" applyBorder="1" applyAlignment="1">
      <alignment vertical="center" wrapText="1"/>
    </xf>
    <xf numFmtId="0" fontId="7" fillId="2" borderId="1" xfId="2" applyFont="1" applyFill="1" applyBorder="1" applyAlignment="1" applyProtection="1">
      <alignment horizontal="left"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left" vertical="center" wrapText="1"/>
    </xf>
    <xf numFmtId="43" fontId="13" fillId="5" borderId="1" xfId="1" applyFont="1" applyFill="1" applyBorder="1" applyAlignment="1">
      <alignment horizontal="left" vertical="center"/>
    </xf>
    <xf numFmtId="165" fontId="13" fillId="5" borderId="1" xfId="1" applyNumberFormat="1" applyFont="1" applyFill="1" applyBorder="1" applyAlignment="1">
      <alignment horizontal="left" vertical="center"/>
    </xf>
    <xf numFmtId="164" fontId="13" fillId="5" borderId="1" xfId="1" applyNumberFormat="1" applyFont="1" applyFill="1" applyBorder="1" applyAlignment="1">
      <alignment horizontal="left" vertical="center"/>
    </xf>
    <xf numFmtId="43" fontId="6" fillId="0" borderId="1" xfId="1" applyFont="1" applyFill="1" applyBorder="1" applyAlignment="1">
      <alignment horizontal="left" vertical="center"/>
    </xf>
    <xf numFmtId="0" fontId="5" fillId="0" borderId="0" xfId="0" applyFont="1" applyAlignment="1">
      <alignment horizontal="left" vertical="center" wrapText="1"/>
    </xf>
    <xf numFmtId="165" fontId="5" fillId="0" borderId="0" xfId="1" applyNumberFormat="1" applyFont="1" applyAlignment="1">
      <alignment horizontal="left" vertical="center"/>
    </xf>
    <xf numFmtId="43" fontId="5" fillId="0" borderId="0" xfId="1" applyFont="1" applyAlignment="1">
      <alignment horizontal="left" vertical="center"/>
    </xf>
    <xf numFmtId="164" fontId="5" fillId="0" borderId="0" xfId="1" applyNumberFormat="1" applyFont="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165" fontId="5" fillId="0" borderId="1" xfId="1" applyNumberFormat="1" applyFont="1" applyBorder="1" applyAlignment="1">
      <alignment horizontal="left" vertical="center"/>
    </xf>
    <xf numFmtId="164" fontId="5" fillId="0" borderId="1" xfId="1" applyNumberFormat="1" applyFont="1" applyBorder="1" applyAlignment="1">
      <alignment horizontal="left"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164" fontId="9" fillId="0" borderId="0" xfId="1" applyNumberFormat="1" applyFont="1" applyAlignment="1">
      <alignment horizontal="center" vertical="center"/>
    </xf>
    <xf numFmtId="0" fontId="16" fillId="2" borderId="1" xfId="0" applyFont="1" applyFill="1" applyBorder="1" applyAlignment="1">
      <alignment horizontal="center" vertical="center" wrapText="1"/>
    </xf>
    <xf numFmtId="164" fontId="16" fillId="2" borderId="1" xfId="1"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164" fontId="9" fillId="2" borderId="1" xfId="1" applyNumberFormat="1" applyFont="1" applyFill="1" applyBorder="1" applyAlignment="1">
      <alignment horizontal="center" vertical="center"/>
    </xf>
    <xf numFmtId="0" fontId="9" fillId="0" borderId="1" xfId="0" applyFont="1" applyBorder="1" applyAlignment="1">
      <alignment horizontal="center" vertical="center"/>
    </xf>
    <xf numFmtId="164" fontId="9" fillId="2"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164" fontId="9" fillId="0" borderId="1" xfId="1" applyNumberFormat="1" applyFont="1" applyBorder="1" applyAlignment="1">
      <alignment horizontal="center" vertical="center"/>
    </xf>
    <xf numFmtId="0" fontId="20" fillId="0" borderId="1" xfId="0" applyFont="1" applyBorder="1" applyAlignment="1">
      <alignment horizontal="center" vertical="center"/>
    </xf>
    <xf numFmtId="43" fontId="9" fillId="0" borderId="1" xfId="0" applyNumberFormat="1" applyFont="1" applyBorder="1" applyAlignment="1">
      <alignment horizontal="center" vertical="center"/>
    </xf>
    <xf numFmtId="0" fontId="9" fillId="2" borderId="1" xfId="0" applyFont="1" applyFill="1" applyBorder="1" applyAlignment="1">
      <alignment horizontal="left" vertical="center"/>
    </xf>
    <xf numFmtId="0" fontId="21" fillId="0" borderId="1" xfId="0" applyFont="1" applyBorder="1" applyAlignment="1">
      <alignment vertical="center" wrapText="1"/>
    </xf>
    <xf numFmtId="0" fontId="17" fillId="2" borderId="1" xfId="2" applyFont="1" applyFill="1" applyBorder="1" applyAlignment="1" applyProtection="1">
      <alignment horizontal="left" vertical="center" wrapText="1"/>
    </xf>
    <xf numFmtId="43" fontId="22" fillId="2" borderId="1" xfId="0" applyNumberFormat="1" applyFont="1" applyFill="1" applyBorder="1" applyAlignment="1">
      <alignment horizontal="center" vertical="center"/>
    </xf>
    <xf numFmtId="0" fontId="22" fillId="0" borderId="1"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6" fillId="2" borderId="5"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5" xfId="0" applyFont="1" applyFill="1" applyBorder="1" applyAlignment="1">
      <alignment horizontal="center" vertical="center" wrapText="1"/>
    </xf>
    <xf numFmtId="164" fontId="9" fillId="2" borderId="5" xfId="1" applyNumberFormat="1" applyFont="1" applyFill="1" applyBorder="1" applyAlignment="1">
      <alignment horizontal="center" vertical="center"/>
    </xf>
    <xf numFmtId="164" fontId="16" fillId="2" borderId="5" xfId="1" applyNumberFormat="1" applyFont="1" applyFill="1" applyBorder="1" applyAlignment="1">
      <alignment horizontal="center" vertical="center"/>
    </xf>
    <xf numFmtId="43" fontId="9" fillId="2" borderId="1" xfId="1" applyFont="1" applyFill="1" applyBorder="1" applyAlignment="1">
      <alignment horizontal="left" vertical="center"/>
    </xf>
    <xf numFmtId="0" fontId="17" fillId="0" borderId="1" xfId="0" applyFont="1" applyBorder="1" applyAlignment="1">
      <alignment horizontal="left" vertical="top" wrapText="1"/>
    </xf>
    <xf numFmtId="0" fontId="16" fillId="7" borderId="1" xfId="0" applyFont="1" applyFill="1" applyBorder="1" applyAlignment="1">
      <alignment horizontal="center" vertical="center"/>
    </xf>
    <xf numFmtId="0" fontId="16" fillId="7" borderId="1" xfId="0" applyFont="1" applyFill="1" applyBorder="1" applyAlignment="1">
      <alignment horizontal="center" vertical="center" wrapText="1"/>
    </xf>
    <xf numFmtId="164" fontId="16" fillId="7" borderId="1" xfId="1" applyNumberFormat="1" applyFont="1" applyFill="1" applyBorder="1" applyAlignment="1">
      <alignment horizontal="center"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4" fillId="3" borderId="1" xfId="0" applyFont="1" applyFill="1" applyBorder="1" applyAlignment="1">
      <alignment horizontal="left" vertical="center"/>
    </xf>
    <xf numFmtId="0" fontId="24" fillId="3" borderId="1" xfId="0" applyFont="1" applyFill="1" applyBorder="1" applyAlignment="1">
      <alignment horizontal="left" vertical="center" wrapText="1"/>
    </xf>
    <xf numFmtId="0" fontId="24" fillId="3" borderId="1" xfId="0" applyFont="1" applyFill="1" applyBorder="1" applyAlignment="1">
      <alignment horizontal="center" vertical="center"/>
    </xf>
    <xf numFmtId="164" fontId="23" fillId="3" borderId="1" xfId="1" applyNumberFormat="1" applyFont="1" applyFill="1" applyBorder="1" applyAlignment="1">
      <alignment horizontal="center" vertical="center"/>
    </xf>
    <xf numFmtId="164" fontId="24" fillId="3" borderId="1" xfId="1" applyNumberFormat="1" applyFont="1" applyFill="1" applyBorder="1" applyAlignment="1">
      <alignment horizontal="center" vertical="center"/>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9" fillId="6" borderId="1" xfId="0" applyFont="1" applyFill="1" applyBorder="1" applyAlignment="1">
      <alignment horizontal="left" vertical="center"/>
    </xf>
    <xf numFmtId="0" fontId="19" fillId="6" borderId="1" xfId="0" applyFont="1" applyFill="1" applyBorder="1" applyAlignment="1">
      <alignment horizontal="left" vertical="center" wrapText="1"/>
    </xf>
    <xf numFmtId="164" fontId="19" fillId="6" borderId="1" xfId="1" applyNumberFormat="1" applyFont="1" applyFill="1" applyBorder="1" applyAlignment="1">
      <alignment horizontal="center" vertical="center"/>
    </xf>
    <xf numFmtId="0" fontId="16" fillId="8" borderId="1" xfId="0" applyFont="1" applyFill="1" applyBorder="1" applyAlignment="1">
      <alignment horizontal="center" vertical="center"/>
    </xf>
    <xf numFmtId="0" fontId="16" fillId="8" borderId="1" xfId="0" applyFont="1" applyFill="1" applyBorder="1" applyAlignment="1">
      <alignment horizontal="center" vertical="center" wrapText="1"/>
    </xf>
    <xf numFmtId="164" fontId="16" fillId="8" borderId="1" xfId="1" applyNumberFormat="1" applyFont="1" applyFill="1" applyBorder="1" applyAlignment="1">
      <alignment horizontal="center" vertical="center"/>
    </xf>
    <xf numFmtId="0" fontId="9" fillId="6" borderId="1" xfId="0" applyFont="1" applyFill="1" applyBorder="1" applyAlignment="1">
      <alignment horizontal="left" vertical="center" wrapText="1"/>
    </xf>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25" fillId="3" borderId="1" xfId="0" applyFont="1" applyFill="1" applyBorder="1" applyAlignment="1">
      <alignment horizontal="center" vertical="center"/>
    </xf>
    <xf numFmtId="2" fontId="25" fillId="3" borderId="1" xfId="0" applyNumberFormat="1" applyFont="1" applyFill="1" applyBorder="1" applyAlignment="1">
      <alignment horizontal="center" vertical="center"/>
    </xf>
    <xf numFmtId="0" fontId="25" fillId="8" borderId="1" xfId="0" applyFont="1" applyFill="1" applyBorder="1" applyAlignment="1">
      <alignment horizontal="center" vertical="center"/>
    </xf>
    <xf numFmtId="2" fontId="25" fillId="8" borderId="1" xfId="0" applyNumberFormat="1" applyFont="1" applyFill="1" applyBorder="1" applyAlignment="1">
      <alignment horizontal="center" vertical="center"/>
    </xf>
    <xf numFmtId="0" fontId="25" fillId="9" borderId="1" xfId="0" applyFont="1" applyFill="1" applyBorder="1" applyAlignment="1">
      <alignment horizontal="center" vertical="center"/>
    </xf>
    <xf numFmtId="0" fontId="25" fillId="0" borderId="0" xfId="0" applyFont="1"/>
    <xf numFmtId="0" fontId="25" fillId="6" borderId="0" xfId="0" applyFont="1" applyFill="1"/>
    <xf numFmtId="0" fontId="25" fillId="6" borderId="1" xfId="0" applyFont="1" applyFill="1" applyBorder="1" applyAlignment="1">
      <alignment wrapText="1"/>
    </xf>
    <xf numFmtId="0" fontId="5" fillId="0" borderId="1" xfId="0" applyFont="1" applyBorder="1" applyAlignment="1">
      <alignment horizontal="center" vertical="center"/>
    </xf>
    <xf numFmtId="165" fontId="6" fillId="0" borderId="1" xfId="1" applyNumberFormat="1" applyFont="1" applyBorder="1" applyAlignment="1">
      <alignment horizontal="left" vertical="center"/>
    </xf>
    <xf numFmtId="0" fontId="19" fillId="6" borderId="3"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 xfId="0" applyFont="1" applyFill="1" applyBorder="1" applyAlignment="1">
      <alignment horizontal="left" vertical="center"/>
    </xf>
    <xf numFmtId="0" fontId="26" fillId="2" borderId="1" xfId="0" applyFont="1" applyFill="1" applyBorder="1" applyAlignment="1">
      <alignment horizontal="left" vertical="center" wrapText="1"/>
    </xf>
    <xf numFmtId="164" fontId="26" fillId="2" borderId="1" xfId="1" applyNumberFormat="1" applyFont="1" applyFill="1" applyBorder="1" applyAlignment="1">
      <alignment horizontal="left" vertical="center"/>
    </xf>
    <xf numFmtId="0" fontId="26" fillId="2" borderId="1" xfId="0" applyFont="1" applyFill="1" applyBorder="1" applyAlignment="1">
      <alignment horizontal="center" vertical="center" wrapText="1"/>
    </xf>
    <xf numFmtId="164" fontId="26" fillId="2" borderId="1" xfId="1" applyNumberFormat="1" applyFont="1" applyFill="1" applyBorder="1" applyAlignment="1">
      <alignment horizontal="center" vertical="center"/>
    </xf>
    <xf numFmtId="0" fontId="28" fillId="2" borderId="1" xfId="0" applyFont="1" applyFill="1" applyBorder="1" applyAlignment="1">
      <alignment horizontal="center" vertical="center"/>
    </xf>
    <xf numFmtId="0" fontId="28"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8" fillId="2" borderId="1" xfId="0" applyFont="1" applyFill="1" applyBorder="1" applyAlignment="1">
      <alignment horizontal="left" vertical="center"/>
    </xf>
    <xf numFmtId="164" fontId="28" fillId="2" borderId="1" xfId="1" applyNumberFormat="1" applyFont="1" applyFill="1" applyBorder="1" applyAlignment="1">
      <alignment horizontal="left" vertical="center"/>
    </xf>
    <xf numFmtId="0" fontId="28" fillId="2" borderId="1" xfId="0" applyFont="1" applyFill="1" applyBorder="1" applyAlignment="1">
      <alignment horizontal="left" vertical="center" wrapText="1"/>
    </xf>
    <xf numFmtId="164" fontId="28" fillId="2" borderId="1" xfId="1" applyNumberFormat="1" applyFont="1" applyFill="1" applyBorder="1" applyAlignment="1">
      <alignment horizontal="left" vertical="center" wrapText="1"/>
    </xf>
    <xf numFmtId="164" fontId="28" fillId="0" borderId="1" xfId="1" applyNumberFormat="1" applyFont="1" applyBorder="1" applyAlignment="1">
      <alignment vertical="center"/>
    </xf>
    <xf numFmtId="0" fontId="28" fillId="0" borderId="1" xfId="0" applyFont="1" applyBorder="1" applyAlignment="1">
      <alignment horizontal="center" vertical="center" wrapText="1"/>
    </xf>
    <xf numFmtId="0" fontId="29" fillId="0" borderId="1" xfId="0" applyFont="1" applyBorder="1" applyAlignment="1">
      <alignment horizontal="left" vertical="center" wrapText="1"/>
    </xf>
    <xf numFmtId="0" fontId="28" fillId="0" borderId="1" xfId="0" applyFont="1" applyBorder="1" applyAlignment="1">
      <alignment horizontal="left" vertical="center"/>
    </xf>
    <xf numFmtId="164" fontId="28" fillId="0" borderId="1" xfId="1" applyNumberFormat="1" applyFont="1" applyFill="1" applyBorder="1" applyAlignment="1">
      <alignment horizontal="left" vertical="center"/>
    </xf>
    <xf numFmtId="0" fontId="33" fillId="2" borderId="1" xfId="0" applyFont="1" applyFill="1" applyBorder="1" applyAlignment="1">
      <alignment horizontal="left" vertical="top" wrapText="1"/>
    </xf>
    <xf numFmtId="164" fontId="28" fillId="0" borderId="1" xfId="1" applyNumberFormat="1" applyFont="1" applyBorder="1" applyAlignment="1">
      <alignment vertical="center" wrapText="1"/>
    </xf>
    <xf numFmtId="0" fontId="34" fillId="0" borderId="1" xfId="0" applyFont="1" applyBorder="1" applyAlignment="1">
      <alignment vertical="center" wrapText="1"/>
    </xf>
    <xf numFmtId="0" fontId="29" fillId="2" borderId="1" xfId="2" applyFont="1" applyFill="1" applyBorder="1" applyAlignment="1" applyProtection="1">
      <alignment horizontal="left" vertical="center" wrapText="1"/>
    </xf>
    <xf numFmtId="0" fontId="28" fillId="0" borderId="1" xfId="0" applyFont="1" applyBorder="1" applyAlignment="1">
      <alignment vertical="center"/>
    </xf>
    <xf numFmtId="0" fontId="28" fillId="0" borderId="7" xfId="0" applyFont="1" applyBorder="1" applyAlignment="1">
      <alignment horizontal="center" vertical="center"/>
    </xf>
    <xf numFmtId="0" fontId="31" fillId="2" borderId="0" xfId="0" applyFont="1" applyFill="1" applyAlignment="1">
      <alignment horizontal="center" vertical="center" wrapText="1"/>
    </xf>
    <xf numFmtId="0" fontId="28" fillId="2" borderId="0" xfId="0" applyFont="1" applyFill="1" applyAlignment="1">
      <alignment horizontal="left" vertical="center"/>
    </xf>
    <xf numFmtId="0" fontId="28" fillId="2" borderId="0" xfId="0" applyFont="1" applyFill="1" applyAlignment="1">
      <alignment horizontal="left" vertical="center" wrapText="1"/>
    </xf>
    <xf numFmtId="0" fontId="28" fillId="2" borderId="0" xfId="0" applyFont="1" applyFill="1" applyAlignment="1">
      <alignment horizontal="center" vertical="center" wrapText="1"/>
    </xf>
    <xf numFmtId="164" fontId="28" fillId="2" borderId="0" xfId="1" applyNumberFormat="1" applyFont="1" applyFill="1" applyBorder="1" applyAlignment="1">
      <alignment horizontal="left" vertical="center"/>
    </xf>
    <xf numFmtId="0" fontId="26" fillId="2" borderId="8" xfId="0" applyFont="1" applyFill="1" applyBorder="1" applyAlignment="1">
      <alignment horizontal="center" vertical="center"/>
    </xf>
    <xf numFmtId="164" fontId="26" fillId="2" borderId="8" xfId="1" applyNumberFormat="1" applyFont="1" applyFill="1" applyBorder="1" applyAlignment="1">
      <alignment horizontal="center" vertical="center"/>
    </xf>
    <xf numFmtId="0" fontId="20" fillId="0" borderId="1" xfId="0" applyFont="1" applyBorder="1" applyAlignment="1">
      <alignment horizontal="center" vertical="center" wrapText="1"/>
    </xf>
    <xf numFmtId="0" fontId="26" fillId="6" borderId="1" xfId="0" applyFont="1" applyFill="1" applyBorder="1" applyAlignment="1">
      <alignment horizontal="center" vertical="center"/>
    </xf>
    <xf numFmtId="0" fontId="27" fillId="6" borderId="1" xfId="0" applyFont="1" applyFill="1" applyBorder="1" applyAlignment="1">
      <alignment horizontal="center" vertical="center" wrapText="1"/>
    </xf>
    <xf numFmtId="0" fontId="26" fillId="6" borderId="1" xfId="0" applyFont="1" applyFill="1" applyBorder="1" applyAlignment="1">
      <alignment horizontal="left" vertical="center"/>
    </xf>
    <xf numFmtId="0" fontId="5" fillId="6" borderId="1" xfId="0" applyFont="1" applyFill="1" applyBorder="1" applyAlignment="1">
      <alignment horizontal="left" vertical="center" wrapText="1"/>
    </xf>
    <xf numFmtId="43" fontId="5" fillId="6" borderId="1" xfId="1" applyFont="1" applyFill="1" applyBorder="1" applyAlignment="1">
      <alignment horizontal="left" vertical="center"/>
    </xf>
    <xf numFmtId="165" fontId="5" fillId="6" borderId="1" xfId="1" applyNumberFormat="1" applyFont="1" applyFill="1" applyBorder="1" applyAlignment="1">
      <alignment horizontal="left" vertical="center"/>
    </xf>
    <xf numFmtId="164" fontId="5" fillId="6" borderId="1" xfId="1" applyNumberFormat="1" applyFont="1" applyFill="1" applyBorder="1" applyAlignment="1">
      <alignment horizontal="left" vertical="center"/>
    </xf>
    <xf numFmtId="43" fontId="6" fillId="6" borderId="1" xfId="1" applyFont="1" applyFill="1" applyBorder="1" applyAlignment="1">
      <alignment horizontal="left" vertical="center"/>
    </xf>
    <xf numFmtId="0" fontId="17" fillId="2" borderId="1" xfId="0" applyFont="1" applyFill="1" applyBorder="1" applyAlignment="1">
      <alignment horizontal="center" vertical="center"/>
    </xf>
    <xf numFmtId="0" fontId="9" fillId="6" borderId="1"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1" xfId="0" applyFont="1" applyFill="1" applyBorder="1" applyAlignment="1">
      <alignment horizontal="left" vertical="center"/>
    </xf>
    <xf numFmtId="0" fontId="26" fillId="3" borderId="1" xfId="0" applyFont="1" applyFill="1" applyBorder="1" applyAlignment="1">
      <alignment horizontal="left" vertical="center" wrapText="1"/>
    </xf>
    <xf numFmtId="164" fontId="26" fillId="3" borderId="1" xfId="1" applyNumberFormat="1" applyFont="1" applyFill="1" applyBorder="1" applyAlignment="1">
      <alignment horizontal="left" vertical="center"/>
    </xf>
    <xf numFmtId="164" fontId="9" fillId="3" borderId="1" xfId="1" applyNumberFormat="1" applyFont="1" applyFill="1" applyBorder="1" applyAlignment="1">
      <alignment horizontal="center" vertical="center"/>
    </xf>
    <xf numFmtId="164" fontId="16" fillId="3" borderId="1" xfId="1" applyNumberFormat="1" applyFont="1" applyFill="1" applyBorder="1" applyAlignment="1">
      <alignment horizontal="center" vertical="center"/>
    </xf>
    <xf numFmtId="0" fontId="9" fillId="3" borderId="1" xfId="0" applyFont="1" applyFill="1" applyBorder="1" applyAlignment="1">
      <alignment horizontal="center" vertical="center"/>
    </xf>
    <xf numFmtId="0" fontId="25" fillId="6" borderId="1"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164" fontId="19" fillId="6" borderId="2" xfId="1" applyNumberFormat="1" applyFont="1" applyFill="1" applyBorder="1" applyAlignment="1">
      <alignment horizontal="center" vertical="center"/>
    </xf>
    <xf numFmtId="164" fontId="19" fillId="6" borderId="4" xfId="1" applyNumberFormat="1" applyFont="1" applyFill="1" applyBorder="1" applyAlignment="1">
      <alignment horizontal="center" vertical="center"/>
    </xf>
    <xf numFmtId="0" fontId="19" fillId="6" borderId="1" xfId="0" applyFont="1" applyFill="1" applyBorder="1" applyAlignment="1">
      <alignment horizontal="center" vertical="center"/>
    </xf>
    <xf numFmtId="164" fontId="19" fillId="6" borderId="1" xfId="1" applyNumberFormat="1" applyFont="1" applyFill="1" applyBorder="1" applyAlignment="1">
      <alignment horizontal="center" vertical="center"/>
    </xf>
    <xf numFmtId="0" fontId="25" fillId="6" borderId="6" xfId="0" applyFont="1" applyFill="1" applyBorder="1" applyAlignment="1">
      <alignment horizont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4" fillId="5" borderId="1" xfId="0" applyFont="1" applyFill="1" applyBorder="1" applyAlignment="1">
      <alignment horizontal="center" vertical="center" wrapText="1"/>
    </xf>
  </cellXfs>
  <cellStyles count="3">
    <cellStyle name="Comma" xfId="1" builtinId="3"/>
    <cellStyle name="Normal" xfId="0" builtinId="0"/>
    <cellStyle name="Normal_HDFCPAT" xfId="2" xr:uid="{71C9D83C-419D-4D21-9986-D8A1EB4406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CBC1-E1AE-4D62-BE4E-55B4A2725321}">
  <dimension ref="A1:F12"/>
  <sheetViews>
    <sheetView workbookViewId="0">
      <selection sqref="A1:F1"/>
    </sheetView>
  </sheetViews>
  <sheetFormatPr defaultRowHeight="14.4" x14ac:dyDescent="0.3"/>
  <cols>
    <col min="1" max="1" width="7.21875" customWidth="1"/>
    <col min="2" max="2" width="26.6640625" customWidth="1"/>
    <col min="3" max="3" width="13.33203125" customWidth="1"/>
    <col min="4" max="4" width="18.33203125" customWidth="1"/>
    <col min="5" max="5" width="12.33203125" customWidth="1"/>
    <col min="6" max="6" width="27" customWidth="1"/>
  </cols>
  <sheetData>
    <row r="1" spans="1:6" x14ac:dyDescent="0.3">
      <c r="A1" s="171" t="s">
        <v>246</v>
      </c>
      <c r="B1" s="171"/>
      <c r="C1" s="171"/>
      <c r="D1" s="171"/>
      <c r="E1" s="171"/>
      <c r="F1" s="171"/>
    </row>
    <row r="2" spans="1:6" x14ac:dyDescent="0.3">
      <c r="A2" s="114" t="s">
        <v>227</v>
      </c>
      <c r="B2" s="114" t="s">
        <v>228</v>
      </c>
      <c r="C2" s="114" t="s">
        <v>229</v>
      </c>
      <c r="D2" s="114" t="s">
        <v>235</v>
      </c>
      <c r="E2" s="114" t="s">
        <v>230</v>
      </c>
      <c r="F2" s="114" t="s">
        <v>238</v>
      </c>
    </row>
    <row r="3" spans="1:6" x14ac:dyDescent="0.3">
      <c r="A3" s="108"/>
      <c r="B3" s="108"/>
      <c r="C3" s="108"/>
      <c r="D3" s="108" t="s">
        <v>304</v>
      </c>
      <c r="E3" s="108"/>
      <c r="F3" s="107"/>
    </row>
    <row r="4" spans="1:6" ht="31.2" customHeight="1" x14ac:dyDescent="0.3">
      <c r="A4" s="108">
        <v>1</v>
      </c>
      <c r="B4" s="108" t="s">
        <v>240</v>
      </c>
      <c r="C4" s="109">
        <f>'Biryani Bhai '!J35</f>
        <v>1347011</v>
      </c>
      <c r="D4" s="108">
        <f>'Biryani Bhai '!N35</f>
        <v>921352.44001100003</v>
      </c>
      <c r="E4" s="108"/>
      <c r="F4" s="117" t="s">
        <v>239</v>
      </c>
    </row>
    <row r="5" spans="1:6" ht="31.2" customHeight="1" x14ac:dyDescent="0.3">
      <c r="A5" s="108">
        <v>2</v>
      </c>
      <c r="B5" s="108" t="s">
        <v>247</v>
      </c>
      <c r="C5" s="109">
        <f>'Biryani Bhai '!J68</f>
        <v>1007785</v>
      </c>
      <c r="D5" s="108">
        <f>'Biryani Bhai '!N68</f>
        <v>48000</v>
      </c>
      <c r="E5" s="108"/>
      <c r="F5" s="117" t="s">
        <v>310</v>
      </c>
    </row>
    <row r="6" spans="1:6" x14ac:dyDescent="0.3">
      <c r="A6" s="108">
        <v>3</v>
      </c>
      <c r="B6" s="108" t="s">
        <v>231</v>
      </c>
      <c r="C6" s="109">
        <v>0</v>
      </c>
      <c r="D6" s="108">
        <v>0</v>
      </c>
      <c r="E6" s="108">
        <f>'Additional Item '!I17</f>
        <v>233640.55</v>
      </c>
      <c r="F6" s="107"/>
    </row>
    <row r="7" spans="1:6" x14ac:dyDescent="0.3">
      <c r="A7" s="112">
        <v>4</v>
      </c>
      <c r="B7" s="112" t="s">
        <v>232</v>
      </c>
      <c r="C7" s="113">
        <f>SUM(C4:C6)</f>
        <v>2354796</v>
      </c>
      <c r="D7" s="112">
        <f>SUM(D4:D6)</f>
        <v>969352.44001100003</v>
      </c>
      <c r="E7" s="112">
        <f>SUM(E4:E6)</f>
        <v>233640.55</v>
      </c>
      <c r="F7" s="107"/>
    </row>
    <row r="8" spans="1:6" x14ac:dyDescent="0.3">
      <c r="A8" s="108">
        <v>5</v>
      </c>
      <c r="B8" s="108" t="s">
        <v>233</v>
      </c>
      <c r="C8" s="108">
        <f>C7*0.18</f>
        <v>423863.27999999997</v>
      </c>
      <c r="D8" s="109">
        <f t="shared" ref="D8:E8" si="0">D7*0.18</f>
        <v>174483.43920197999</v>
      </c>
      <c r="E8" s="109">
        <f t="shared" si="0"/>
        <v>42055.298999999999</v>
      </c>
      <c r="F8" s="107"/>
    </row>
    <row r="9" spans="1:6" x14ac:dyDescent="0.3">
      <c r="A9" s="110">
        <v>6</v>
      </c>
      <c r="B9" s="110" t="s">
        <v>234</v>
      </c>
      <c r="C9" s="111">
        <f>C7+C8</f>
        <v>2778659.28</v>
      </c>
      <c r="D9" s="111">
        <f t="shared" ref="D9:E9" si="1">D7+D8</f>
        <v>1143835.8792129799</v>
      </c>
      <c r="E9" s="111">
        <f t="shared" si="1"/>
        <v>275695.84899999999</v>
      </c>
      <c r="F9" s="107"/>
    </row>
    <row r="11" spans="1:6" x14ac:dyDescent="0.3">
      <c r="A11" s="115" t="s">
        <v>236</v>
      </c>
      <c r="B11" s="115"/>
      <c r="C11" s="115"/>
    </row>
    <row r="12" spans="1:6" x14ac:dyDescent="0.3">
      <c r="A12" s="116"/>
      <c r="B12" s="116" t="s">
        <v>237</v>
      </c>
      <c r="C12" s="116"/>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F29B-21DE-4B56-9563-1C38A2F1986E}">
  <dimension ref="A1:S72"/>
  <sheetViews>
    <sheetView tabSelected="1" view="pageBreakPreview" topLeftCell="A55" zoomScale="70" zoomScaleNormal="70" zoomScaleSheetLayoutView="70" workbookViewId="0">
      <selection activeCell="C74" sqref="C74"/>
    </sheetView>
  </sheetViews>
  <sheetFormatPr defaultColWidth="8.88671875" defaultRowHeight="15.6" x14ac:dyDescent="0.3"/>
  <cols>
    <col min="1" max="1" width="6.33203125" style="57" bestFit="1" customWidth="1"/>
    <col min="2" max="2" width="25.88671875" style="57" bestFit="1" customWidth="1"/>
    <col min="3" max="3" width="59.109375" style="58" bestFit="1" customWidth="1"/>
    <col min="4" max="4" width="14.33203125" style="58" bestFit="1" customWidth="1"/>
    <col min="5" max="5" width="15.109375" style="59" bestFit="1" customWidth="1"/>
    <col min="6" max="6" width="17.33203125" style="58" customWidth="1"/>
    <col min="7" max="7" width="6" style="57" bestFit="1" customWidth="1"/>
    <col min="8" max="8" width="7.44140625" style="60" bestFit="1" customWidth="1"/>
    <col min="9" max="9" width="11.33203125" style="60" bestFit="1" customWidth="1"/>
    <col min="10" max="10" width="18" style="60" customWidth="1"/>
    <col min="11" max="11" width="3.44140625" style="60" customWidth="1"/>
    <col min="12" max="13" width="13.6640625" style="60" customWidth="1"/>
    <col min="14" max="14" width="15.6640625" style="60" bestFit="1" customWidth="1"/>
    <col min="15" max="15" width="27.33203125" style="57" customWidth="1"/>
    <col min="16" max="16384" width="8.88671875" style="58"/>
  </cols>
  <sheetData>
    <row r="1" spans="1:15" ht="32.4" customHeight="1" x14ac:dyDescent="0.3">
      <c r="A1" s="98"/>
      <c r="B1" s="99" t="s">
        <v>224</v>
      </c>
      <c r="C1" s="100" t="s">
        <v>223</v>
      </c>
      <c r="D1" s="101" t="s">
        <v>241</v>
      </c>
      <c r="E1" s="101" t="s">
        <v>225</v>
      </c>
      <c r="F1" s="172" t="s">
        <v>226</v>
      </c>
      <c r="G1" s="173"/>
      <c r="H1" s="173"/>
      <c r="I1" s="173"/>
      <c r="J1" s="174"/>
      <c r="K1" s="120"/>
      <c r="L1" s="175" t="s">
        <v>110</v>
      </c>
      <c r="M1" s="176"/>
      <c r="N1" s="102" t="s">
        <v>222</v>
      </c>
      <c r="O1" s="98" t="s">
        <v>223</v>
      </c>
    </row>
    <row r="2" spans="1:15" s="57" customFormat="1" ht="31.2" x14ac:dyDescent="0.3">
      <c r="A2" s="103" t="s">
        <v>1</v>
      </c>
      <c r="B2" s="104" t="s">
        <v>2</v>
      </c>
      <c r="C2" s="103" t="s">
        <v>3</v>
      </c>
      <c r="D2" s="104" t="s">
        <v>4</v>
      </c>
      <c r="E2" s="104" t="s">
        <v>5</v>
      </c>
      <c r="F2" s="103" t="s">
        <v>6</v>
      </c>
      <c r="G2" s="103" t="s">
        <v>7</v>
      </c>
      <c r="H2" s="105" t="s">
        <v>8</v>
      </c>
      <c r="I2" s="105" t="s">
        <v>9</v>
      </c>
      <c r="J2" s="105" t="s">
        <v>10</v>
      </c>
      <c r="K2" s="105"/>
      <c r="L2" s="105" t="s">
        <v>176</v>
      </c>
      <c r="M2" s="105" t="s">
        <v>9</v>
      </c>
      <c r="N2" s="105" t="s">
        <v>10</v>
      </c>
      <c r="O2" s="103" t="s">
        <v>0</v>
      </c>
    </row>
    <row r="3" spans="1:15" ht="109.2" x14ac:dyDescent="0.3">
      <c r="A3" s="24">
        <v>1</v>
      </c>
      <c r="B3" s="63" t="s">
        <v>11</v>
      </c>
      <c r="C3" s="64" t="s">
        <v>217</v>
      </c>
      <c r="D3" s="64"/>
      <c r="E3" s="64" t="s">
        <v>12</v>
      </c>
      <c r="F3" s="65" t="s">
        <v>164</v>
      </c>
      <c r="G3" s="24" t="s">
        <v>13</v>
      </c>
      <c r="H3" s="66">
        <v>670</v>
      </c>
      <c r="I3" s="66">
        <v>165</v>
      </c>
      <c r="J3" s="66">
        <f t="shared" ref="J3:J32" si="0">H3*I3</f>
        <v>110550</v>
      </c>
      <c r="K3" s="66"/>
      <c r="L3" s="66">
        <f>'MB SHEET'!L3</f>
        <v>559.96973340000022</v>
      </c>
      <c r="M3" s="66">
        <f>I3</f>
        <v>165</v>
      </c>
      <c r="N3" s="62">
        <f>L3*M3</f>
        <v>92395.006011000034</v>
      </c>
      <c r="O3" s="67"/>
    </row>
    <row r="4" spans="1:15" ht="72" customHeight="1" x14ac:dyDescent="0.3">
      <c r="A4" s="24">
        <f>A3+1</f>
        <v>2</v>
      </c>
      <c r="B4" s="63" t="s">
        <v>14</v>
      </c>
      <c r="C4" s="65" t="s">
        <v>15</v>
      </c>
      <c r="D4" s="65"/>
      <c r="E4" s="65" t="s">
        <v>16</v>
      </c>
      <c r="F4" s="65" t="s">
        <v>164</v>
      </c>
      <c r="G4" s="63" t="s">
        <v>17</v>
      </c>
      <c r="H4" s="68">
        <f>6*2.55</f>
        <v>15.299999999999999</v>
      </c>
      <c r="I4" s="68">
        <v>4000</v>
      </c>
      <c r="J4" s="66">
        <f t="shared" si="0"/>
        <v>61199.999999999993</v>
      </c>
      <c r="K4" s="66"/>
      <c r="L4" s="66">
        <f>'MB SHEET'!L21</f>
        <v>15.352</v>
      </c>
      <c r="M4" s="66">
        <f>I4</f>
        <v>4000</v>
      </c>
      <c r="N4" s="62">
        <f t="shared" ref="N4:N34" si="1">L4*M4</f>
        <v>61408</v>
      </c>
      <c r="O4" s="67"/>
    </row>
    <row r="5" spans="1:15" ht="187.2" customHeight="1" x14ac:dyDescent="0.3">
      <c r="A5" s="24">
        <f t="shared" ref="A5:A32" si="2">A4+1</f>
        <v>3</v>
      </c>
      <c r="B5" s="69" t="s">
        <v>18</v>
      </c>
      <c r="C5" s="87" t="s">
        <v>218</v>
      </c>
      <c r="D5" s="70"/>
      <c r="E5" s="70" t="s">
        <v>19</v>
      </c>
      <c r="F5" s="65" t="s">
        <v>164</v>
      </c>
      <c r="G5" s="67" t="s">
        <v>17</v>
      </c>
      <c r="H5" s="71">
        <f>6*3.6</f>
        <v>21.6</v>
      </c>
      <c r="I5" s="71">
        <v>3500</v>
      </c>
      <c r="J5" s="66">
        <f t="shared" si="0"/>
        <v>75600</v>
      </c>
      <c r="K5" s="66"/>
      <c r="L5" s="66">
        <f>'MB SHEET'!L22</f>
        <v>0</v>
      </c>
      <c r="M5" s="66">
        <f t="shared" ref="M5:M34" si="3">I5</f>
        <v>3500</v>
      </c>
      <c r="N5" s="62">
        <f t="shared" si="1"/>
        <v>0</v>
      </c>
      <c r="O5" s="72" t="s">
        <v>150</v>
      </c>
    </row>
    <row r="6" spans="1:15" ht="46.8" x14ac:dyDescent="0.3">
      <c r="A6" s="24">
        <f t="shared" si="2"/>
        <v>4</v>
      </c>
      <c r="B6" s="63" t="s">
        <v>21</v>
      </c>
      <c r="C6" s="64" t="s">
        <v>22</v>
      </c>
      <c r="D6" s="64"/>
      <c r="E6" s="64"/>
      <c r="F6" s="63" t="s">
        <v>23</v>
      </c>
      <c r="G6" s="63" t="s">
        <v>17</v>
      </c>
      <c r="H6" s="71">
        <v>24</v>
      </c>
      <c r="I6" s="66">
        <v>1500</v>
      </c>
      <c r="J6" s="66">
        <f t="shared" si="0"/>
        <v>36000</v>
      </c>
      <c r="K6" s="66"/>
      <c r="L6" s="66">
        <f>'MB SHEET'!L23</f>
        <v>0</v>
      </c>
      <c r="M6" s="66">
        <f t="shared" si="3"/>
        <v>1500</v>
      </c>
      <c r="N6" s="62">
        <f t="shared" si="1"/>
        <v>0</v>
      </c>
      <c r="O6" s="72" t="s">
        <v>150</v>
      </c>
    </row>
    <row r="7" spans="1:15" ht="31.2" x14ac:dyDescent="0.3">
      <c r="A7" s="24">
        <f t="shared" si="2"/>
        <v>5</v>
      </c>
      <c r="B7" s="63" t="s">
        <v>24</v>
      </c>
      <c r="C7" s="65" t="s">
        <v>25</v>
      </c>
      <c r="D7" s="65"/>
      <c r="E7" s="65" t="s">
        <v>26</v>
      </c>
      <c r="F7" s="65"/>
      <c r="G7" s="63" t="s">
        <v>27</v>
      </c>
      <c r="H7" s="68">
        <f>2.4*8</f>
        <v>19.2</v>
      </c>
      <c r="I7" s="68">
        <v>1650</v>
      </c>
      <c r="J7" s="66">
        <f t="shared" si="0"/>
        <v>31680</v>
      </c>
      <c r="K7" s="66"/>
      <c r="L7" s="66">
        <f>'MB SHEET'!L24</f>
        <v>0</v>
      </c>
      <c r="M7" s="66">
        <f t="shared" si="3"/>
        <v>1650</v>
      </c>
      <c r="N7" s="62">
        <f t="shared" si="1"/>
        <v>0</v>
      </c>
      <c r="O7" s="72" t="s">
        <v>150</v>
      </c>
    </row>
    <row r="8" spans="1:15" ht="93.6" x14ac:dyDescent="0.3">
      <c r="A8" s="24">
        <f t="shared" si="2"/>
        <v>6</v>
      </c>
      <c r="B8" s="63" t="s">
        <v>28</v>
      </c>
      <c r="C8" s="64" t="s">
        <v>219</v>
      </c>
      <c r="D8" s="64"/>
      <c r="E8" s="64" t="s">
        <v>29</v>
      </c>
      <c r="F8" s="65"/>
      <c r="G8" s="24" t="s">
        <v>17</v>
      </c>
      <c r="H8" s="66">
        <f>6*3*2+6*0.9*2+2.4*0.9*2</f>
        <v>51.12</v>
      </c>
      <c r="I8" s="66">
        <v>3200</v>
      </c>
      <c r="J8" s="66">
        <f t="shared" si="0"/>
        <v>163584</v>
      </c>
      <c r="K8" s="66"/>
      <c r="L8" s="66">
        <f>'MB SHEET'!L25</f>
        <v>66.78837</v>
      </c>
      <c r="M8" s="66">
        <f t="shared" si="3"/>
        <v>3200</v>
      </c>
      <c r="N8" s="62">
        <f t="shared" si="1"/>
        <v>213722.78400000001</v>
      </c>
      <c r="O8" s="67"/>
    </row>
    <row r="9" spans="1:15" ht="31.2" x14ac:dyDescent="0.3">
      <c r="A9" s="24">
        <f t="shared" si="2"/>
        <v>7</v>
      </c>
      <c r="B9" s="63" t="s">
        <v>30</v>
      </c>
      <c r="C9" s="64" t="s">
        <v>31</v>
      </c>
      <c r="D9" s="64"/>
      <c r="E9" s="64" t="s">
        <v>154</v>
      </c>
      <c r="F9" s="65" t="s">
        <v>164</v>
      </c>
      <c r="G9" s="24" t="s">
        <v>17</v>
      </c>
      <c r="H9" s="66">
        <f>6*0.6+6*2.7</f>
        <v>19.800000000000004</v>
      </c>
      <c r="I9" s="66">
        <v>2400</v>
      </c>
      <c r="J9" s="66">
        <f t="shared" si="0"/>
        <v>47520.000000000007</v>
      </c>
      <c r="K9" s="66"/>
      <c r="L9" s="66">
        <f>'MB SHEET'!L34</f>
        <v>15.444000000000001</v>
      </c>
      <c r="M9" s="66">
        <f t="shared" si="3"/>
        <v>2400</v>
      </c>
      <c r="N9" s="62">
        <f t="shared" si="1"/>
        <v>37065.599999999999</v>
      </c>
      <c r="O9" s="67"/>
    </row>
    <row r="10" spans="1:15" ht="31.2" x14ac:dyDescent="0.3">
      <c r="A10" s="24">
        <f t="shared" si="2"/>
        <v>8</v>
      </c>
      <c r="B10" s="63" t="s">
        <v>32</v>
      </c>
      <c r="C10" s="64" t="s">
        <v>33</v>
      </c>
      <c r="D10" s="64"/>
      <c r="E10" s="64" t="s">
        <v>34</v>
      </c>
      <c r="F10" s="65" t="s">
        <v>164</v>
      </c>
      <c r="G10" s="24" t="s">
        <v>17</v>
      </c>
      <c r="H10" s="66">
        <f>1*0.95+6.8*0.3</f>
        <v>2.99</v>
      </c>
      <c r="I10" s="66">
        <v>12500</v>
      </c>
      <c r="J10" s="66">
        <f t="shared" si="0"/>
        <v>37375</v>
      </c>
      <c r="K10" s="66"/>
      <c r="L10" s="66">
        <f>'MB SHEET'!L37</f>
        <v>5.5148999999999999</v>
      </c>
      <c r="M10" s="66">
        <f t="shared" si="3"/>
        <v>12500</v>
      </c>
      <c r="N10" s="62">
        <f t="shared" si="1"/>
        <v>68936.25</v>
      </c>
      <c r="O10" s="73"/>
    </row>
    <row r="11" spans="1:15" ht="24.6" customHeight="1" x14ac:dyDescent="0.3">
      <c r="A11" s="24">
        <f t="shared" si="2"/>
        <v>9</v>
      </c>
      <c r="B11" s="63" t="s">
        <v>35</v>
      </c>
      <c r="C11" s="64" t="s">
        <v>36</v>
      </c>
      <c r="D11" s="64"/>
      <c r="E11" s="64" t="s">
        <v>166</v>
      </c>
      <c r="F11" s="65" t="s">
        <v>164</v>
      </c>
      <c r="G11" s="24" t="s">
        <v>17</v>
      </c>
      <c r="H11" s="66">
        <f>2.4*0.6*2+0.3*3*5</f>
        <v>7.38</v>
      </c>
      <c r="I11" s="66">
        <v>2400</v>
      </c>
      <c r="J11" s="66">
        <f t="shared" si="0"/>
        <v>17712</v>
      </c>
      <c r="K11" s="66"/>
      <c r="L11" s="66">
        <f>'MB SHEET'!L44</f>
        <v>10.152000000000001</v>
      </c>
      <c r="M11" s="66">
        <f t="shared" si="3"/>
        <v>2400</v>
      </c>
      <c r="N11" s="62">
        <f t="shared" si="1"/>
        <v>24364.800000000003</v>
      </c>
      <c r="O11" s="73"/>
    </row>
    <row r="12" spans="1:15" ht="62.4" x14ac:dyDescent="0.3">
      <c r="A12" s="24">
        <f t="shared" si="2"/>
        <v>10</v>
      </c>
      <c r="B12" s="63" t="s">
        <v>38</v>
      </c>
      <c r="C12" s="65" t="s">
        <v>39</v>
      </c>
      <c r="D12" s="65"/>
      <c r="E12" s="65"/>
      <c r="F12" s="65" t="s">
        <v>40</v>
      </c>
      <c r="G12" s="63" t="s">
        <v>17</v>
      </c>
      <c r="H12" s="68">
        <f>2.4*0.6*2+2.55*0.9*1</f>
        <v>5.1749999999999998</v>
      </c>
      <c r="I12" s="68">
        <v>3600</v>
      </c>
      <c r="J12" s="66">
        <f t="shared" si="0"/>
        <v>18630</v>
      </c>
      <c r="K12" s="66"/>
      <c r="L12" s="66">
        <f>'MB SHEET'!L48</f>
        <v>0</v>
      </c>
      <c r="M12" s="66">
        <f t="shared" si="3"/>
        <v>3600</v>
      </c>
      <c r="N12" s="62">
        <f t="shared" si="1"/>
        <v>0</v>
      </c>
      <c r="O12" s="72" t="s">
        <v>150</v>
      </c>
    </row>
    <row r="13" spans="1:15" ht="46.8" x14ac:dyDescent="0.3">
      <c r="A13" s="24">
        <f t="shared" si="2"/>
        <v>11</v>
      </c>
      <c r="B13" s="63" t="s">
        <v>41</v>
      </c>
      <c r="C13" s="35" t="s">
        <v>42</v>
      </c>
      <c r="D13" s="65"/>
      <c r="E13" s="65"/>
      <c r="F13" s="65" t="s">
        <v>43</v>
      </c>
      <c r="G13" s="63" t="s">
        <v>44</v>
      </c>
      <c r="H13" s="68">
        <v>1</v>
      </c>
      <c r="I13" s="68">
        <v>8800</v>
      </c>
      <c r="J13" s="66">
        <f t="shared" si="0"/>
        <v>8800</v>
      </c>
      <c r="K13" s="66"/>
      <c r="L13" s="66">
        <f>'MB SHEET'!L49</f>
        <v>1</v>
      </c>
      <c r="M13" s="66">
        <f t="shared" si="3"/>
        <v>8800</v>
      </c>
      <c r="N13" s="62">
        <f t="shared" si="1"/>
        <v>8800</v>
      </c>
      <c r="O13" s="67"/>
    </row>
    <row r="14" spans="1:15" ht="78" x14ac:dyDescent="0.3">
      <c r="A14" s="24">
        <f t="shared" si="2"/>
        <v>12</v>
      </c>
      <c r="B14" s="24" t="s">
        <v>45</v>
      </c>
      <c r="C14" s="65" t="s">
        <v>46</v>
      </c>
      <c r="D14" s="65"/>
      <c r="E14" s="65" t="s">
        <v>47</v>
      </c>
      <c r="F14" s="65" t="s">
        <v>48</v>
      </c>
      <c r="G14" s="63" t="s">
        <v>17</v>
      </c>
      <c r="H14" s="68">
        <f>6*1+3*1*2</f>
        <v>12</v>
      </c>
      <c r="I14" s="68">
        <v>3600</v>
      </c>
      <c r="J14" s="66">
        <f t="shared" si="0"/>
        <v>43200</v>
      </c>
      <c r="K14" s="66"/>
      <c r="L14" s="66">
        <f>'MB SHEET'!L51</f>
        <v>0</v>
      </c>
      <c r="M14" s="66">
        <f t="shared" si="3"/>
        <v>3600</v>
      </c>
      <c r="N14" s="62">
        <f t="shared" si="1"/>
        <v>0</v>
      </c>
      <c r="O14" s="67" t="s">
        <v>150</v>
      </c>
    </row>
    <row r="15" spans="1:15" ht="46.8" x14ac:dyDescent="0.3">
      <c r="A15" s="24">
        <f t="shared" si="2"/>
        <v>13</v>
      </c>
      <c r="B15" s="24" t="s">
        <v>49</v>
      </c>
      <c r="C15" s="65" t="s">
        <v>50</v>
      </c>
      <c r="D15" s="65">
        <v>2</v>
      </c>
      <c r="E15" s="65" t="s">
        <v>51</v>
      </c>
      <c r="F15" s="65" t="s">
        <v>52</v>
      </c>
      <c r="G15" s="63" t="s">
        <v>53</v>
      </c>
      <c r="H15" s="68">
        <v>2</v>
      </c>
      <c r="I15" s="68">
        <v>36000</v>
      </c>
      <c r="J15" s="66">
        <f t="shared" si="0"/>
        <v>72000</v>
      </c>
      <c r="K15" s="66"/>
      <c r="L15" s="66">
        <f>'MB SHEET'!L51</f>
        <v>0</v>
      </c>
      <c r="M15" s="66">
        <f t="shared" si="3"/>
        <v>36000</v>
      </c>
      <c r="N15" s="62">
        <f t="shared" si="1"/>
        <v>0</v>
      </c>
      <c r="O15" s="72" t="s">
        <v>170</v>
      </c>
    </row>
    <row r="16" spans="1:15" ht="46.8" x14ac:dyDescent="0.3">
      <c r="A16" s="24">
        <f t="shared" si="2"/>
        <v>14</v>
      </c>
      <c r="B16" s="24" t="s">
        <v>54</v>
      </c>
      <c r="C16" s="65" t="s">
        <v>55</v>
      </c>
      <c r="D16" s="65">
        <v>9</v>
      </c>
      <c r="E16" s="65" t="s">
        <v>56</v>
      </c>
      <c r="F16" s="65" t="s">
        <v>57</v>
      </c>
      <c r="G16" s="63" t="s">
        <v>53</v>
      </c>
      <c r="H16" s="68">
        <v>1</v>
      </c>
      <c r="I16" s="68">
        <v>45760</v>
      </c>
      <c r="J16" s="66">
        <f t="shared" si="0"/>
        <v>45760</v>
      </c>
      <c r="K16" s="66"/>
      <c r="L16" s="66">
        <f>'MB SHEET'!L52</f>
        <v>1</v>
      </c>
      <c r="M16" s="66">
        <f t="shared" si="3"/>
        <v>45760</v>
      </c>
      <c r="N16" s="62">
        <f t="shared" si="1"/>
        <v>45760</v>
      </c>
      <c r="O16" s="69" t="s">
        <v>167</v>
      </c>
    </row>
    <row r="17" spans="1:19" ht="62.4" x14ac:dyDescent="0.3">
      <c r="A17" s="24">
        <f t="shared" si="2"/>
        <v>15</v>
      </c>
      <c r="B17" s="24" t="s">
        <v>58</v>
      </c>
      <c r="C17" s="65" t="s">
        <v>59</v>
      </c>
      <c r="D17" s="65">
        <v>7</v>
      </c>
      <c r="E17" s="65" t="s">
        <v>60</v>
      </c>
      <c r="F17" s="65" t="s">
        <v>61</v>
      </c>
      <c r="G17" s="63" t="s">
        <v>53</v>
      </c>
      <c r="H17" s="68">
        <v>2</v>
      </c>
      <c r="I17" s="68">
        <v>45000</v>
      </c>
      <c r="J17" s="66">
        <f t="shared" si="0"/>
        <v>90000</v>
      </c>
      <c r="K17" s="66"/>
      <c r="L17" s="66">
        <f>'MB SHEET'!L53</f>
        <v>1</v>
      </c>
      <c r="M17" s="66">
        <f t="shared" si="3"/>
        <v>45000</v>
      </c>
      <c r="N17" s="62">
        <f t="shared" si="1"/>
        <v>45000</v>
      </c>
      <c r="O17" s="69" t="s">
        <v>167</v>
      </c>
    </row>
    <row r="18" spans="1:19" x14ac:dyDescent="0.3">
      <c r="A18" s="24">
        <f t="shared" si="2"/>
        <v>16</v>
      </c>
      <c r="B18" s="63" t="s">
        <v>62</v>
      </c>
      <c r="C18" s="74" t="s">
        <v>63</v>
      </c>
      <c r="D18" s="74"/>
      <c r="E18" s="65" t="s">
        <v>64</v>
      </c>
      <c r="F18" s="65"/>
      <c r="G18" s="24" t="s">
        <v>65</v>
      </c>
      <c r="H18" s="66">
        <v>1</v>
      </c>
      <c r="I18" s="66">
        <v>7500</v>
      </c>
      <c r="J18" s="66">
        <f t="shared" si="0"/>
        <v>7500</v>
      </c>
      <c r="K18" s="66"/>
      <c r="L18" s="66">
        <f>'MB SHEET'!L54</f>
        <v>1</v>
      </c>
      <c r="M18" s="66">
        <f t="shared" si="3"/>
        <v>7500</v>
      </c>
      <c r="N18" s="62">
        <f t="shared" si="1"/>
        <v>7500</v>
      </c>
      <c r="O18" s="67"/>
    </row>
    <row r="19" spans="1:19" ht="46.8" x14ac:dyDescent="0.3">
      <c r="A19" s="24">
        <f t="shared" si="2"/>
        <v>17</v>
      </c>
      <c r="B19" s="63" t="s">
        <v>66</v>
      </c>
      <c r="C19" s="65" t="s">
        <v>178</v>
      </c>
      <c r="D19" s="74"/>
      <c r="E19" s="75" t="s">
        <v>179</v>
      </c>
      <c r="F19" s="65"/>
      <c r="G19" s="24" t="s">
        <v>65</v>
      </c>
      <c r="H19" s="66">
        <v>1</v>
      </c>
      <c r="I19" s="66">
        <v>8500</v>
      </c>
      <c r="J19" s="66">
        <f t="shared" si="0"/>
        <v>8500</v>
      </c>
      <c r="K19" s="66"/>
      <c r="L19" s="66">
        <f>'MB SHEET'!L55</f>
        <v>1</v>
      </c>
      <c r="M19" s="66">
        <f t="shared" si="3"/>
        <v>8500</v>
      </c>
      <c r="N19" s="62">
        <f t="shared" si="1"/>
        <v>8500</v>
      </c>
      <c r="O19" s="72"/>
    </row>
    <row r="20" spans="1:19" ht="62.4" x14ac:dyDescent="0.3">
      <c r="A20" s="24">
        <f t="shared" si="2"/>
        <v>18</v>
      </c>
      <c r="B20" s="63" t="s">
        <v>67</v>
      </c>
      <c r="C20" s="65" t="s">
        <v>68</v>
      </c>
      <c r="D20" s="74"/>
      <c r="E20" s="65" t="s">
        <v>60</v>
      </c>
      <c r="F20" s="65" t="s">
        <v>69</v>
      </c>
      <c r="G20" s="24" t="s">
        <v>65</v>
      </c>
      <c r="H20" s="66">
        <v>1</v>
      </c>
      <c r="I20" s="66">
        <v>22500</v>
      </c>
      <c r="J20" s="66">
        <f t="shared" si="0"/>
        <v>22500</v>
      </c>
      <c r="K20" s="66"/>
      <c r="L20" s="66">
        <v>1</v>
      </c>
      <c r="M20" s="66">
        <f t="shared" si="3"/>
        <v>22500</v>
      </c>
      <c r="N20" s="62">
        <f t="shared" si="1"/>
        <v>22500</v>
      </c>
      <c r="O20" s="152" t="s">
        <v>295</v>
      </c>
      <c r="Q20" s="58">
        <v>1230</v>
      </c>
      <c r="R20" s="58">
        <f>750-650</f>
        <v>100</v>
      </c>
      <c r="S20" s="58">
        <f>850-640</f>
        <v>210</v>
      </c>
    </row>
    <row r="21" spans="1:19" ht="46.8" x14ac:dyDescent="0.3">
      <c r="A21" s="24">
        <f t="shared" si="2"/>
        <v>19</v>
      </c>
      <c r="B21" s="24" t="s">
        <v>70</v>
      </c>
      <c r="C21" s="65" t="s">
        <v>220</v>
      </c>
      <c r="D21" s="65"/>
      <c r="E21" s="65" t="s">
        <v>71</v>
      </c>
      <c r="F21" s="65"/>
      <c r="G21" s="63" t="s">
        <v>53</v>
      </c>
      <c r="H21" s="68">
        <v>5</v>
      </c>
      <c r="I21" s="68">
        <v>2500</v>
      </c>
      <c r="J21" s="66">
        <f t="shared" si="0"/>
        <v>12500</v>
      </c>
      <c r="K21" s="66"/>
      <c r="L21" s="66">
        <f>'MB SHEET'!L57</f>
        <v>5</v>
      </c>
      <c r="M21" s="66">
        <f t="shared" si="3"/>
        <v>2500</v>
      </c>
      <c r="N21" s="62">
        <f t="shared" si="1"/>
        <v>12500</v>
      </c>
      <c r="O21" s="67"/>
    </row>
    <row r="22" spans="1:19" x14ac:dyDescent="0.3">
      <c r="A22" s="24">
        <f t="shared" si="2"/>
        <v>20</v>
      </c>
      <c r="B22" s="63" t="s">
        <v>72</v>
      </c>
      <c r="C22" s="65" t="s">
        <v>73</v>
      </c>
      <c r="D22" s="65"/>
      <c r="E22" s="65" t="s">
        <v>74</v>
      </c>
      <c r="F22" s="65" t="s">
        <v>75</v>
      </c>
      <c r="G22" s="63" t="s">
        <v>53</v>
      </c>
      <c r="H22" s="68">
        <v>8</v>
      </c>
      <c r="I22" s="68">
        <v>1800</v>
      </c>
      <c r="J22" s="66">
        <f t="shared" si="0"/>
        <v>14400</v>
      </c>
      <c r="K22" s="66"/>
      <c r="L22" s="66">
        <f>'MB SHEET'!L58</f>
        <v>8</v>
      </c>
      <c r="M22" s="66">
        <f t="shared" si="3"/>
        <v>1800</v>
      </c>
      <c r="N22" s="62">
        <f t="shared" si="1"/>
        <v>14400</v>
      </c>
      <c r="O22" s="67"/>
    </row>
    <row r="23" spans="1:19" ht="46.8" x14ac:dyDescent="0.3">
      <c r="A23" s="24">
        <f t="shared" si="2"/>
        <v>21</v>
      </c>
      <c r="B23" s="63" t="s">
        <v>76</v>
      </c>
      <c r="C23" s="76" t="s">
        <v>293</v>
      </c>
      <c r="D23" s="76"/>
      <c r="E23" s="65" t="s">
        <v>78</v>
      </c>
      <c r="F23" s="65" t="s">
        <v>79</v>
      </c>
      <c r="G23" s="24" t="s">
        <v>53</v>
      </c>
      <c r="H23" s="66">
        <v>1</v>
      </c>
      <c r="I23" s="66">
        <v>88000</v>
      </c>
      <c r="J23" s="66">
        <f t="shared" si="0"/>
        <v>88000</v>
      </c>
      <c r="K23" s="66"/>
      <c r="L23" s="66">
        <f>'MB SHEET'!L59</f>
        <v>1</v>
      </c>
      <c r="M23" s="66">
        <f t="shared" si="3"/>
        <v>88000</v>
      </c>
      <c r="N23" s="62">
        <f t="shared" si="1"/>
        <v>88000</v>
      </c>
      <c r="O23" s="67"/>
    </row>
    <row r="24" spans="1:19" x14ac:dyDescent="0.3">
      <c r="A24" s="24">
        <f t="shared" si="2"/>
        <v>22</v>
      </c>
      <c r="B24" s="63" t="s">
        <v>80</v>
      </c>
      <c r="C24" s="76" t="s">
        <v>81</v>
      </c>
      <c r="D24" s="76"/>
      <c r="E24" s="65"/>
      <c r="F24" s="65"/>
      <c r="G24" s="24" t="s">
        <v>53</v>
      </c>
      <c r="H24" s="66">
        <v>8</v>
      </c>
      <c r="I24" s="66">
        <v>3500</v>
      </c>
      <c r="J24" s="66">
        <f t="shared" si="0"/>
        <v>28000</v>
      </c>
      <c r="K24" s="66"/>
      <c r="L24" s="66">
        <f>'MB SHEET'!L60</f>
        <v>3</v>
      </c>
      <c r="M24" s="66">
        <f t="shared" si="3"/>
        <v>3500</v>
      </c>
      <c r="N24" s="62">
        <f t="shared" si="1"/>
        <v>10500</v>
      </c>
      <c r="O24" s="67"/>
    </row>
    <row r="25" spans="1:19" ht="46.8" x14ac:dyDescent="0.3">
      <c r="A25" s="24">
        <f t="shared" si="2"/>
        <v>23</v>
      </c>
      <c r="B25" s="63" t="s">
        <v>82</v>
      </c>
      <c r="C25" s="65" t="s">
        <v>83</v>
      </c>
      <c r="D25" s="65"/>
      <c r="E25" s="65" t="s">
        <v>84</v>
      </c>
      <c r="F25" s="65"/>
      <c r="G25" s="24" t="s">
        <v>85</v>
      </c>
      <c r="H25" s="66">
        <v>0</v>
      </c>
      <c r="I25" s="66">
        <v>150</v>
      </c>
      <c r="J25" s="66">
        <f t="shared" si="0"/>
        <v>0</v>
      </c>
      <c r="K25" s="66"/>
      <c r="L25" s="66">
        <f>'MB SHEET'!L61</f>
        <v>0</v>
      </c>
      <c r="M25" s="66">
        <f t="shared" si="3"/>
        <v>150</v>
      </c>
      <c r="N25" s="62">
        <f t="shared" si="1"/>
        <v>0</v>
      </c>
      <c r="O25" s="67" t="s">
        <v>96</v>
      </c>
    </row>
    <row r="26" spans="1:19" ht="31.2" x14ac:dyDescent="0.3">
      <c r="A26" s="24">
        <f t="shared" si="2"/>
        <v>24</v>
      </c>
      <c r="B26" s="63" t="s">
        <v>292</v>
      </c>
      <c r="C26" s="65" t="s">
        <v>86</v>
      </c>
      <c r="D26" s="65"/>
      <c r="E26" s="65" t="s">
        <v>87</v>
      </c>
      <c r="F26" s="65" t="s">
        <v>88</v>
      </c>
      <c r="G26" s="24" t="s">
        <v>53</v>
      </c>
      <c r="H26" s="66">
        <v>1</v>
      </c>
      <c r="I26" s="66">
        <v>12000</v>
      </c>
      <c r="J26" s="66">
        <f t="shared" si="0"/>
        <v>12000</v>
      </c>
      <c r="K26" s="66"/>
      <c r="L26" s="66">
        <f>'MB SHEET'!L62</f>
        <v>0</v>
      </c>
      <c r="M26" s="66">
        <f t="shared" si="3"/>
        <v>12000</v>
      </c>
      <c r="N26" s="62">
        <f t="shared" si="1"/>
        <v>0</v>
      </c>
      <c r="O26" s="67" t="s">
        <v>150</v>
      </c>
    </row>
    <row r="27" spans="1:19" ht="46.8" x14ac:dyDescent="0.3">
      <c r="A27" s="24">
        <f t="shared" si="2"/>
        <v>25</v>
      </c>
      <c r="B27" s="63" t="s">
        <v>291</v>
      </c>
      <c r="C27" s="65" t="s">
        <v>89</v>
      </c>
      <c r="D27" s="65"/>
      <c r="E27" s="65" t="s">
        <v>87</v>
      </c>
      <c r="F27" s="65"/>
      <c r="G27" s="24" t="s">
        <v>53</v>
      </c>
      <c r="H27" s="66">
        <v>1</v>
      </c>
      <c r="I27" s="66">
        <v>22500</v>
      </c>
      <c r="J27" s="66">
        <f t="shared" si="0"/>
        <v>22500</v>
      </c>
      <c r="K27" s="66"/>
      <c r="L27" s="66">
        <f>'MB SHEET'!L63</f>
        <v>1</v>
      </c>
      <c r="M27" s="66">
        <f t="shared" si="3"/>
        <v>22500</v>
      </c>
      <c r="N27" s="62">
        <f t="shared" si="1"/>
        <v>22500</v>
      </c>
      <c r="O27" s="67" t="s">
        <v>294</v>
      </c>
    </row>
    <row r="28" spans="1:19" ht="39.6" customHeight="1" x14ac:dyDescent="0.3">
      <c r="A28" s="24">
        <f t="shared" si="2"/>
        <v>26</v>
      </c>
      <c r="B28" s="63" t="s">
        <v>90</v>
      </c>
      <c r="C28" s="65" t="s">
        <v>91</v>
      </c>
      <c r="D28" s="65"/>
      <c r="E28" s="65" t="s">
        <v>87</v>
      </c>
      <c r="F28" s="65" t="s">
        <v>92</v>
      </c>
      <c r="G28" s="24" t="s">
        <v>53</v>
      </c>
      <c r="H28" s="66">
        <v>3</v>
      </c>
      <c r="I28" s="66">
        <v>4500</v>
      </c>
      <c r="J28" s="66">
        <f t="shared" si="0"/>
        <v>13500</v>
      </c>
      <c r="K28" s="66"/>
      <c r="L28" s="66">
        <f>'MB SHEET'!L64</f>
        <v>3</v>
      </c>
      <c r="M28" s="66">
        <f t="shared" si="3"/>
        <v>4500</v>
      </c>
      <c r="N28" s="62">
        <f t="shared" si="1"/>
        <v>13500</v>
      </c>
      <c r="O28" s="67"/>
    </row>
    <row r="29" spans="1:19" x14ac:dyDescent="0.3">
      <c r="A29" s="24">
        <f t="shared" si="2"/>
        <v>27</v>
      </c>
      <c r="B29" s="63" t="s">
        <v>93</v>
      </c>
      <c r="C29" s="65" t="s">
        <v>94</v>
      </c>
      <c r="D29" s="65"/>
      <c r="E29" s="65" t="s">
        <v>95</v>
      </c>
      <c r="F29" s="63"/>
      <c r="G29" s="24" t="s">
        <v>53</v>
      </c>
      <c r="H29" s="66"/>
      <c r="I29" s="66">
        <v>28000</v>
      </c>
      <c r="J29" s="66">
        <f t="shared" si="0"/>
        <v>0</v>
      </c>
      <c r="K29" s="66"/>
      <c r="L29" s="66">
        <f>'MB SHEET'!L65</f>
        <v>0</v>
      </c>
      <c r="M29" s="66">
        <f t="shared" si="3"/>
        <v>28000</v>
      </c>
      <c r="N29" s="62">
        <f t="shared" si="1"/>
        <v>0</v>
      </c>
      <c r="O29" s="77" t="s">
        <v>96</v>
      </c>
    </row>
    <row r="30" spans="1:19" ht="31.2" x14ac:dyDescent="0.3">
      <c r="A30" s="24">
        <f t="shared" si="2"/>
        <v>28</v>
      </c>
      <c r="B30" s="63" t="s">
        <v>97</v>
      </c>
      <c r="C30" s="65" t="s">
        <v>98</v>
      </c>
      <c r="D30" s="65"/>
      <c r="E30" s="65" t="s">
        <v>99</v>
      </c>
      <c r="F30" s="65"/>
      <c r="G30" s="24" t="s">
        <v>100</v>
      </c>
      <c r="H30" s="66">
        <v>1</v>
      </c>
      <c r="I30" s="66">
        <v>48000</v>
      </c>
      <c r="J30" s="66">
        <f t="shared" si="0"/>
        <v>48000</v>
      </c>
      <c r="K30" s="66"/>
      <c r="L30" s="66">
        <f>'MB SHEET'!L66</f>
        <v>1</v>
      </c>
      <c r="M30" s="66">
        <f t="shared" si="3"/>
        <v>48000</v>
      </c>
      <c r="N30" s="62">
        <f t="shared" si="1"/>
        <v>48000</v>
      </c>
      <c r="O30" s="65"/>
    </row>
    <row r="31" spans="1:19" ht="31.2" x14ac:dyDescent="0.3">
      <c r="A31" s="24">
        <f t="shared" si="2"/>
        <v>29</v>
      </c>
      <c r="B31" s="63" t="s">
        <v>101</v>
      </c>
      <c r="C31" s="65" t="s">
        <v>102</v>
      </c>
      <c r="D31" s="65"/>
      <c r="E31" s="65"/>
      <c r="F31" s="65"/>
      <c r="G31" s="24" t="s">
        <v>44</v>
      </c>
      <c r="H31" s="66">
        <v>1</v>
      </c>
      <c r="I31" s="66">
        <v>58000</v>
      </c>
      <c r="J31" s="66">
        <f t="shared" si="0"/>
        <v>58000</v>
      </c>
      <c r="K31" s="66"/>
      <c r="L31" s="66">
        <f>'MB SHEET'!L67</f>
        <v>1</v>
      </c>
      <c r="M31" s="66">
        <v>52000</v>
      </c>
      <c r="N31" s="62">
        <f t="shared" si="1"/>
        <v>52000</v>
      </c>
      <c r="O31" s="106" t="s">
        <v>177</v>
      </c>
    </row>
    <row r="32" spans="1:19" ht="31.2" x14ac:dyDescent="0.3">
      <c r="A32" s="24">
        <f t="shared" si="2"/>
        <v>30</v>
      </c>
      <c r="B32" s="63" t="s">
        <v>103</v>
      </c>
      <c r="C32" s="65" t="s">
        <v>102</v>
      </c>
      <c r="D32" s="65"/>
      <c r="E32" s="65"/>
      <c r="F32" s="65"/>
      <c r="G32" s="24" t="s">
        <v>44</v>
      </c>
      <c r="H32" s="66">
        <v>1</v>
      </c>
      <c r="I32" s="66">
        <v>78000</v>
      </c>
      <c r="J32" s="66">
        <f t="shared" si="0"/>
        <v>78000</v>
      </c>
      <c r="K32" s="66"/>
      <c r="L32" s="66">
        <f>'MB SHEET'!L68</f>
        <v>1</v>
      </c>
      <c r="M32" s="66">
        <v>24000</v>
      </c>
      <c r="N32" s="62">
        <f t="shared" si="1"/>
        <v>24000</v>
      </c>
      <c r="O32" s="106" t="s">
        <v>177</v>
      </c>
    </row>
    <row r="33" spans="1:15" x14ac:dyDescent="0.3">
      <c r="A33" s="24">
        <v>31</v>
      </c>
      <c r="B33" s="63" t="s">
        <v>104</v>
      </c>
      <c r="C33" s="74" t="s">
        <v>105</v>
      </c>
      <c r="D33" s="74"/>
      <c r="E33" s="65"/>
      <c r="F33" s="65"/>
      <c r="G33" s="24"/>
      <c r="H33" s="66"/>
      <c r="I33" s="66"/>
      <c r="J33" s="66"/>
      <c r="K33" s="66"/>
      <c r="L33" s="66">
        <f>'MB SHEET'!L69</f>
        <v>0</v>
      </c>
      <c r="M33" s="66">
        <f t="shared" si="3"/>
        <v>0</v>
      </c>
      <c r="N33" s="62">
        <f t="shared" si="1"/>
        <v>0</v>
      </c>
      <c r="O33" s="78" t="s">
        <v>150</v>
      </c>
    </row>
    <row r="34" spans="1:15" ht="62.4" x14ac:dyDescent="0.3">
      <c r="A34" s="24">
        <v>32</v>
      </c>
      <c r="B34" s="24" t="s">
        <v>106</v>
      </c>
      <c r="C34" s="65" t="s">
        <v>107</v>
      </c>
      <c r="D34" s="65"/>
      <c r="E34" s="65"/>
      <c r="F34" s="65" t="s">
        <v>108</v>
      </c>
      <c r="G34" s="63" t="s">
        <v>109</v>
      </c>
      <c r="H34" s="68">
        <v>10</v>
      </c>
      <c r="I34" s="68">
        <v>7400</v>
      </c>
      <c r="J34" s="66">
        <f>H34*I34</f>
        <v>74000</v>
      </c>
      <c r="K34" s="66"/>
      <c r="L34" s="66">
        <f>'MB SHEET'!L70</f>
        <v>0</v>
      </c>
      <c r="M34" s="66">
        <f t="shared" si="3"/>
        <v>7400</v>
      </c>
      <c r="N34" s="62">
        <f t="shared" si="1"/>
        <v>0</v>
      </c>
      <c r="O34" s="78" t="s">
        <v>150</v>
      </c>
    </row>
    <row r="35" spans="1:15" ht="33.6" customHeight="1" x14ac:dyDescent="0.3">
      <c r="A35" s="91"/>
      <c r="B35" s="92" t="s">
        <v>216</v>
      </c>
      <c r="C35" s="93"/>
      <c r="D35" s="93"/>
      <c r="E35" s="94"/>
      <c r="F35" s="94"/>
      <c r="G35" s="95"/>
      <c r="H35" s="97"/>
      <c r="I35" s="97"/>
      <c r="J35" s="96">
        <f>SUM(J1:J34)</f>
        <v>1347011</v>
      </c>
      <c r="K35" s="96"/>
      <c r="L35" s="96"/>
      <c r="M35" s="97"/>
      <c r="N35" s="96">
        <f>SUM(N1:N34)</f>
        <v>921352.44001100003</v>
      </c>
      <c r="O35" s="95"/>
    </row>
    <row r="36" spans="1:15" ht="29.4" customHeight="1" x14ac:dyDescent="0.3">
      <c r="A36" s="153"/>
      <c r="B36" s="154" t="s">
        <v>247</v>
      </c>
      <c r="C36" s="155" t="s">
        <v>248</v>
      </c>
      <c r="D36" s="101" t="s">
        <v>241</v>
      </c>
      <c r="E36" s="101" t="s">
        <v>225</v>
      </c>
      <c r="F36" s="177" t="s">
        <v>311</v>
      </c>
      <c r="G36" s="177"/>
      <c r="H36" s="177"/>
      <c r="I36" s="177"/>
      <c r="J36" s="177"/>
      <c r="K36" s="98"/>
      <c r="L36" s="178" t="s">
        <v>110</v>
      </c>
      <c r="M36" s="178"/>
      <c r="N36" s="102" t="s">
        <v>222</v>
      </c>
      <c r="O36" s="98" t="s">
        <v>223</v>
      </c>
    </row>
    <row r="37" spans="1:15" ht="28.8" x14ac:dyDescent="0.3">
      <c r="A37" s="121" t="s">
        <v>1</v>
      </c>
      <c r="B37" s="125" t="s">
        <v>2</v>
      </c>
      <c r="C37" s="121" t="s">
        <v>3</v>
      </c>
      <c r="D37" s="125" t="s">
        <v>249</v>
      </c>
      <c r="E37" s="125" t="s">
        <v>5</v>
      </c>
      <c r="F37" s="150" t="s">
        <v>250</v>
      </c>
      <c r="G37" s="150" t="s">
        <v>251</v>
      </c>
      <c r="H37" s="151" t="s">
        <v>8</v>
      </c>
      <c r="I37" s="151" t="s">
        <v>9</v>
      </c>
      <c r="J37" s="151" t="s">
        <v>252</v>
      </c>
      <c r="K37" s="126"/>
      <c r="L37" s="71"/>
      <c r="M37" s="71"/>
      <c r="N37" s="71"/>
      <c r="O37" s="67"/>
    </row>
    <row r="38" spans="1:15" ht="100.8" x14ac:dyDescent="0.3">
      <c r="A38" s="127">
        <v>1</v>
      </c>
      <c r="B38" s="128" t="s">
        <v>11</v>
      </c>
      <c r="C38" s="129" t="s">
        <v>253</v>
      </c>
      <c r="D38" s="129"/>
      <c r="E38" s="129" t="s">
        <v>12</v>
      </c>
      <c r="F38" s="128"/>
      <c r="G38" s="130" t="s">
        <v>13</v>
      </c>
      <c r="H38" s="128">
        <v>370</v>
      </c>
      <c r="I38" s="131">
        <v>165</v>
      </c>
      <c r="J38" s="131">
        <f t="shared" ref="J38:J64" si="4">H38*I38</f>
        <v>61050</v>
      </c>
      <c r="K38" s="131"/>
      <c r="L38" s="71">
        <v>0</v>
      </c>
      <c r="M38" s="71"/>
      <c r="N38" s="71"/>
      <c r="O38" s="67" t="s">
        <v>290</v>
      </c>
    </row>
    <row r="39" spans="1:15" ht="43.2" x14ac:dyDescent="0.3">
      <c r="A39" s="127">
        <f>A38+1</f>
        <v>2</v>
      </c>
      <c r="B39" s="128" t="s">
        <v>14</v>
      </c>
      <c r="C39" s="132" t="s">
        <v>15</v>
      </c>
      <c r="D39" s="132"/>
      <c r="E39" s="132" t="s">
        <v>16</v>
      </c>
      <c r="F39" s="128" t="s">
        <v>254</v>
      </c>
      <c r="G39" s="132" t="s">
        <v>17</v>
      </c>
      <c r="H39" s="128">
        <f>2.4*1.2*3.5</f>
        <v>10.08</v>
      </c>
      <c r="I39" s="133">
        <v>4000</v>
      </c>
      <c r="J39" s="131">
        <f t="shared" si="4"/>
        <v>40320</v>
      </c>
      <c r="K39" s="131"/>
      <c r="L39" s="71">
        <v>0</v>
      </c>
      <c r="M39" s="71"/>
      <c r="N39" s="71"/>
      <c r="O39" s="67" t="s">
        <v>290</v>
      </c>
    </row>
    <row r="40" spans="1:15" ht="172.8" x14ac:dyDescent="0.3">
      <c r="A40" s="127">
        <f t="shared" ref="A40:A65" si="5">A39+1</f>
        <v>3</v>
      </c>
      <c r="B40" s="128" t="s">
        <v>255</v>
      </c>
      <c r="C40" s="129" t="s">
        <v>256</v>
      </c>
      <c r="D40" s="129"/>
      <c r="E40" s="129" t="s">
        <v>19</v>
      </c>
      <c r="F40" s="128" t="s">
        <v>257</v>
      </c>
      <c r="G40" s="132" t="s">
        <v>17</v>
      </c>
      <c r="H40" s="134">
        <f>4*3.6</f>
        <v>14.4</v>
      </c>
      <c r="I40" s="131">
        <v>3500</v>
      </c>
      <c r="J40" s="131">
        <f t="shared" si="4"/>
        <v>50400</v>
      </c>
      <c r="K40" s="131"/>
      <c r="L40" s="71">
        <v>0</v>
      </c>
      <c r="M40" s="71"/>
      <c r="N40" s="71"/>
      <c r="O40" s="67" t="s">
        <v>290</v>
      </c>
    </row>
    <row r="41" spans="1:15" ht="43.2" x14ac:dyDescent="0.3">
      <c r="A41" s="127">
        <f t="shared" si="5"/>
        <v>4</v>
      </c>
      <c r="B41" s="128" t="s">
        <v>21</v>
      </c>
      <c r="C41" s="129" t="s">
        <v>22</v>
      </c>
      <c r="D41" s="129"/>
      <c r="E41" s="129"/>
      <c r="F41" s="128" t="s">
        <v>258</v>
      </c>
      <c r="G41" s="132" t="s">
        <v>17</v>
      </c>
      <c r="H41" s="134">
        <v>16</v>
      </c>
      <c r="I41" s="131">
        <v>1500</v>
      </c>
      <c r="J41" s="131">
        <f t="shared" si="4"/>
        <v>24000</v>
      </c>
      <c r="K41" s="131"/>
      <c r="L41" s="71">
        <v>0</v>
      </c>
      <c r="M41" s="71"/>
      <c r="N41" s="71"/>
      <c r="O41" s="67" t="s">
        <v>290</v>
      </c>
    </row>
    <row r="42" spans="1:15" ht="28.8" x14ac:dyDescent="0.3">
      <c r="A42" s="127">
        <f t="shared" si="5"/>
        <v>5</v>
      </c>
      <c r="B42" s="128" t="s">
        <v>24</v>
      </c>
      <c r="C42" s="132" t="s">
        <v>259</v>
      </c>
      <c r="D42" s="132"/>
      <c r="E42" s="132" t="s">
        <v>260</v>
      </c>
      <c r="F42" s="128"/>
      <c r="G42" s="132" t="s">
        <v>27</v>
      </c>
      <c r="H42" s="128">
        <v>12</v>
      </c>
      <c r="I42" s="133">
        <v>1650</v>
      </c>
      <c r="J42" s="131">
        <f t="shared" si="4"/>
        <v>19800</v>
      </c>
      <c r="K42" s="131"/>
      <c r="L42" s="71">
        <v>0</v>
      </c>
      <c r="M42" s="71"/>
      <c r="N42" s="71"/>
      <c r="O42" s="67" t="s">
        <v>290</v>
      </c>
    </row>
    <row r="43" spans="1:15" ht="72" x14ac:dyDescent="0.3">
      <c r="A43" s="127">
        <f t="shared" si="5"/>
        <v>6</v>
      </c>
      <c r="B43" s="128" t="s">
        <v>28</v>
      </c>
      <c r="C43" s="129" t="s">
        <v>261</v>
      </c>
      <c r="D43" s="129"/>
      <c r="E43" s="129" t="s">
        <v>29</v>
      </c>
      <c r="F43" s="128"/>
      <c r="G43" s="130" t="s">
        <v>17</v>
      </c>
      <c r="H43" s="128">
        <v>40.32</v>
      </c>
      <c r="I43" s="131">
        <v>3200</v>
      </c>
      <c r="J43" s="131">
        <f t="shared" si="4"/>
        <v>129024</v>
      </c>
      <c r="K43" s="131"/>
      <c r="L43" s="71">
        <v>0</v>
      </c>
      <c r="M43" s="71"/>
      <c r="N43" s="71"/>
      <c r="O43" s="67" t="s">
        <v>290</v>
      </c>
    </row>
    <row r="44" spans="1:15" ht="28.8" x14ac:dyDescent="0.3">
      <c r="A44" s="127">
        <f t="shared" si="5"/>
        <v>7</v>
      </c>
      <c r="B44" s="135" t="s">
        <v>30</v>
      </c>
      <c r="C44" s="136" t="s">
        <v>262</v>
      </c>
      <c r="D44" s="136"/>
      <c r="E44" s="136" t="s">
        <v>263</v>
      </c>
      <c r="F44" s="135" t="s">
        <v>264</v>
      </c>
      <c r="G44" s="137" t="s">
        <v>17</v>
      </c>
      <c r="H44" s="138">
        <v>11</v>
      </c>
      <c r="I44" s="138">
        <v>2400</v>
      </c>
      <c r="J44" s="131">
        <f t="shared" si="4"/>
        <v>26400</v>
      </c>
      <c r="K44" s="131"/>
      <c r="L44" s="71">
        <v>0</v>
      </c>
      <c r="M44" s="71"/>
      <c r="N44" s="71"/>
      <c r="O44" s="67" t="s">
        <v>290</v>
      </c>
    </row>
    <row r="45" spans="1:15" ht="28.8" x14ac:dyDescent="0.3">
      <c r="A45" s="127">
        <f t="shared" si="5"/>
        <v>8</v>
      </c>
      <c r="B45" s="135" t="s">
        <v>32</v>
      </c>
      <c r="C45" s="136" t="s">
        <v>33</v>
      </c>
      <c r="D45" s="136"/>
      <c r="E45" s="136" t="s">
        <v>34</v>
      </c>
      <c r="F45" s="135" t="s">
        <v>265</v>
      </c>
      <c r="G45" s="137" t="s">
        <v>17</v>
      </c>
      <c r="H45" s="138">
        <v>4</v>
      </c>
      <c r="I45" s="138">
        <v>12500</v>
      </c>
      <c r="J45" s="131">
        <f t="shared" si="4"/>
        <v>50000</v>
      </c>
      <c r="K45" s="131"/>
      <c r="L45" s="71">
        <v>0</v>
      </c>
      <c r="M45" s="71"/>
      <c r="N45" s="71"/>
      <c r="O45" s="67" t="s">
        <v>290</v>
      </c>
    </row>
    <row r="46" spans="1:15" ht="28.8" x14ac:dyDescent="0.3">
      <c r="A46" s="127">
        <f t="shared" si="5"/>
        <v>9</v>
      </c>
      <c r="B46" s="135" t="s">
        <v>35</v>
      </c>
      <c r="C46" s="136" t="s">
        <v>266</v>
      </c>
      <c r="D46" s="136"/>
      <c r="E46" s="136" t="s">
        <v>37</v>
      </c>
      <c r="F46" s="135" t="s">
        <v>267</v>
      </c>
      <c r="G46" s="137" t="s">
        <v>17</v>
      </c>
      <c r="H46" s="138">
        <v>6</v>
      </c>
      <c r="I46" s="138">
        <v>2400</v>
      </c>
      <c r="J46" s="131">
        <f t="shared" si="4"/>
        <v>14400</v>
      </c>
      <c r="K46" s="131"/>
      <c r="L46" s="71">
        <v>0</v>
      </c>
      <c r="M46" s="71"/>
      <c r="N46" s="71"/>
      <c r="O46" s="67" t="s">
        <v>290</v>
      </c>
    </row>
    <row r="47" spans="1:15" ht="43.2" x14ac:dyDescent="0.3">
      <c r="A47" s="127">
        <f t="shared" si="5"/>
        <v>10</v>
      </c>
      <c r="B47" s="128" t="s">
        <v>41</v>
      </c>
      <c r="C47" s="132" t="s">
        <v>268</v>
      </c>
      <c r="D47" s="132"/>
      <c r="E47" s="132" t="s">
        <v>51</v>
      </c>
      <c r="F47" s="128" t="s">
        <v>269</v>
      </c>
      <c r="G47" s="132" t="s">
        <v>44</v>
      </c>
      <c r="H47" s="133">
        <v>1</v>
      </c>
      <c r="I47" s="133">
        <v>8800</v>
      </c>
      <c r="J47" s="131">
        <f t="shared" si="4"/>
        <v>8800</v>
      </c>
      <c r="K47" s="131"/>
      <c r="L47" s="71">
        <v>0</v>
      </c>
      <c r="M47" s="71"/>
      <c r="N47" s="71"/>
      <c r="O47" s="67" t="s">
        <v>290</v>
      </c>
    </row>
    <row r="48" spans="1:15" ht="78" x14ac:dyDescent="0.3">
      <c r="A48" s="127">
        <f t="shared" si="5"/>
        <v>11</v>
      </c>
      <c r="B48" s="128" t="s">
        <v>270</v>
      </c>
      <c r="C48" s="139" t="s">
        <v>271</v>
      </c>
      <c r="D48" s="132"/>
      <c r="E48" s="132" t="s">
        <v>47</v>
      </c>
      <c r="F48" s="128" t="s">
        <v>272</v>
      </c>
      <c r="G48" s="132" t="s">
        <v>17</v>
      </c>
      <c r="H48" s="140">
        <f>4*1+3*1*2</f>
        <v>10</v>
      </c>
      <c r="I48" s="133">
        <v>3600</v>
      </c>
      <c r="J48" s="131">
        <f t="shared" si="4"/>
        <v>36000</v>
      </c>
      <c r="K48" s="131"/>
      <c r="L48" s="71">
        <v>0</v>
      </c>
      <c r="M48" s="71"/>
      <c r="N48" s="71"/>
      <c r="O48" s="67" t="s">
        <v>290</v>
      </c>
    </row>
    <row r="49" spans="1:15" ht="43.2" x14ac:dyDescent="0.3">
      <c r="A49" s="127">
        <f t="shared" si="5"/>
        <v>12</v>
      </c>
      <c r="B49" s="127" t="s">
        <v>49</v>
      </c>
      <c r="C49" s="132" t="s">
        <v>273</v>
      </c>
      <c r="D49" s="132">
        <v>10</v>
      </c>
      <c r="E49" s="132" t="s">
        <v>51</v>
      </c>
      <c r="F49" s="128" t="s">
        <v>274</v>
      </c>
      <c r="G49" s="132" t="s">
        <v>53</v>
      </c>
      <c r="H49" s="133">
        <v>1</v>
      </c>
      <c r="I49" s="133">
        <v>52405</v>
      </c>
      <c r="J49" s="131">
        <f t="shared" si="4"/>
        <v>52405</v>
      </c>
      <c r="K49" s="131"/>
      <c r="L49" s="71">
        <v>0</v>
      </c>
      <c r="M49" s="71"/>
      <c r="N49" s="71"/>
      <c r="O49" s="67" t="s">
        <v>290</v>
      </c>
    </row>
    <row r="50" spans="1:15" ht="43.2" x14ac:dyDescent="0.3">
      <c r="A50" s="127">
        <f t="shared" si="5"/>
        <v>13</v>
      </c>
      <c r="B50" s="127" t="s">
        <v>54</v>
      </c>
      <c r="C50" s="132" t="s">
        <v>275</v>
      </c>
      <c r="D50" s="132">
        <v>9</v>
      </c>
      <c r="E50" s="132" t="s">
        <v>56</v>
      </c>
      <c r="F50" s="128" t="s">
        <v>57</v>
      </c>
      <c r="G50" s="132" t="s">
        <v>53</v>
      </c>
      <c r="H50" s="133">
        <v>1</v>
      </c>
      <c r="I50" s="133">
        <v>44486</v>
      </c>
      <c r="J50" s="131">
        <f t="shared" si="4"/>
        <v>44486</v>
      </c>
      <c r="K50" s="131"/>
      <c r="L50" s="71">
        <v>0</v>
      </c>
      <c r="M50" s="71"/>
      <c r="N50" s="71"/>
      <c r="O50" s="67" t="s">
        <v>290</v>
      </c>
    </row>
    <row r="51" spans="1:15" ht="43.2" x14ac:dyDescent="0.3">
      <c r="A51" s="127">
        <f t="shared" si="5"/>
        <v>14</v>
      </c>
      <c r="B51" s="127" t="s">
        <v>58</v>
      </c>
      <c r="C51" s="132" t="s">
        <v>59</v>
      </c>
      <c r="D51" s="132">
        <v>7</v>
      </c>
      <c r="E51" s="132" t="s">
        <v>60</v>
      </c>
      <c r="F51" s="128" t="s">
        <v>61</v>
      </c>
      <c r="G51" s="132" t="s">
        <v>53</v>
      </c>
      <c r="H51" s="133">
        <v>1</v>
      </c>
      <c r="I51" s="140">
        <v>42000</v>
      </c>
      <c r="J51" s="131">
        <f t="shared" si="4"/>
        <v>42000</v>
      </c>
      <c r="K51" s="131"/>
      <c r="L51" s="71">
        <v>0</v>
      </c>
      <c r="M51" s="71"/>
      <c r="N51" s="71"/>
      <c r="O51" s="67" t="s">
        <v>290</v>
      </c>
    </row>
    <row r="52" spans="1:15" ht="43.2" x14ac:dyDescent="0.3">
      <c r="A52" s="127">
        <f t="shared" si="5"/>
        <v>15</v>
      </c>
      <c r="B52" s="127" t="s">
        <v>276</v>
      </c>
      <c r="C52" s="132" t="s">
        <v>273</v>
      </c>
      <c r="D52" s="132">
        <v>8</v>
      </c>
      <c r="E52" s="132" t="s">
        <v>60</v>
      </c>
      <c r="F52" s="128" t="s">
        <v>193</v>
      </c>
      <c r="G52" s="132" t="s">
        <v>53</v>
      </c>
      <c r="H52" s="133">
        <v>1</v>
      </c>
      <c r="I52" s="133">
        <v>48000</v>
      </c>
      <c r="J52" s="131">
        <f t="shared" si="4"/>
        <v>48000</v>
      </c>
      <c r="K52" s="131"/>
      <c r="L52" s="71">
        <f>'MB SHEET'!L74</f>
        <v>1</v>
      </c>
      <c r="M52" s="71">
        <f>I52</f>
        <v>48000</v>
      </c>
      <c r="N52" s="71">
        <f>L52*M52</f>
        <v>48000</v>
      </c>
      <c r="O52" s="162"/>
    </row>
    <row r="53" spans="1:15" x14ac:dyDescent="0.3">
      <c r="A53" s="127">
        <f t="shared" si="5"/>
        <v>16</v>
      </c>
      <c r="B53" s="128" t="s">
        <v>62</v>
      </c>
      <c r="C53" s="130" t="s">
        <v>63</v>
      </c>
      <c r="D53" s="130"/>
      <c r="E53" s="132" t="s">
        <v>64</v>
      </c>
      <c r="F53" s="128"/>
      <c r="G53" s="130" t="s">
        <v>65</v>
      </c>
      <c r="H53" s="131">
        <v>1</v>
      </c>
      <c r="I53" s="131">
        <v>7500</v>
      </c>
      <c r="J53" s="131">
        <f t="shared" si="4"/>
        <v>7500</v>
      </c>
      <c r="K53" s="131"/>
      <c r="L53" s="71"/>
      <c r="M53" s="71"/>
      <c r="N53" s="71"/>
      <c r="O53" s="67"/>
    </row>
    <row r="54" spans="1:15" ht="96.6" x14ac:dyDescent="0.3">
      <c r="A54" s="127">
        <f t="shared" si="5"/>
        <v>17</v>
      </c>
      <c r="B54" s="128" t="s">
        <v>66</v>
      </c>
      <c r="C54" s="130" t="s">
        <v>277</v>
      </c>
      <c r="D54" s="130"/>
      <c r="E54" s="141" t="s">
        <v>278</v>
      </c>
      <c r="F54" s="128"/>
      <c r="G54" s="130" t="s">
        <v>65</v>
      </c>
      <c r="H54" s="131">
        <v>1</v>
      </c>
      <c r="I54" s="131">
        <v>8500</v>
      </c>
      <c r="J54" s="131">
        <f t="shared" si="4"/>
        <v>8500</v>
      </c>
      <c r="K54" s="131"/>
      <c r="L54" s="71"/>
      <c r="M54" s="71"/>
      <c r="N54" s="71"/>
      <c r="O54" s="67" t="s">
        <v>290</v>
      </c>
    </row>
    <row r="55" spans="1:15" x14ac:dyDescent="0.3">
      <c r="A55" s="127">
        <f t="shared" si="5"/>
        <v>18</v>
      </c>
      <c r="B55" s="128" t="s">
        <v>72</v>
      </c>
      <c r="C55" s="132" t="s">
        <v>73</v>
      </c>
      <c r="D55" s="132"/>
      <c r="E55" s="132" t="s">
        <v>279</v>
      </c>
      <c r="F55" s="128" t="s">
        <v>75</v>
      </c>
      <c r="G55" s="132" t="s">
        <v>53</v>
      </c>
      <c r="H55" s="133">
        <v>5</v>
      </c>
      <c r="I55" s="133">
        <v>1800</v>
      </c>
      <c r="J55" s="131">
        <f t="shared" si="4"/>
        <v>9000</v>
      </c>
      <c r="K55" s="131"/>
      <c r="L55" s="71"/>
      <c r="M55" s="71"/>
      <c r="N55" s="71"/>
      <c r="O55" s="67" t="s">
        <v>290</v>
      </c>
    </row>
    <row r="56" spans="1:15" ht="43.2" x14ac:dyDescent="0.3">
      <c r="A56" s="127">
        <f t="shared" si="5"/>
        <v>19</v>
      </c>
      <c r="B56" s="128" t="s">
        <v>76</v>
      </c>
      <c r="C56" s="142" t="s">
        <v>77</v>
      </c>
      <c r="D56" s="142"/>
      <c r="E56" s="132" t="s">
        <v>78</v>
      </c>
      <c r="F56" s="128" t="s">
        <v>280</v>
      </c>
      <c r="G56" s="143" t="s">
        <v>44</v>
      </c>
      <c r="H56" s="134">
        <v>1</v>
      </c>
      <c r="I56" s="134">
        <v>51000</v>
      </c>
      <c r="J56" s="131">
        <f t="shared" si="4"/>
        <v>51000</v>
      </c>
      <c r="K56" s="131"/>
      <c r="L56" s="71"/>
      <c r="M56" s="71"/>
      <c r="N56" s="71"/>
      <c r="O56" s="67" t="s">
        <v>290</v>
      </c>
    </row>
    <row r="57" spans="1:15" x14ac:dyDescent="0.3">
      <c r="A57" s="127">
        <f t="shared" si="5"/>
        <v>20</v>
      </c>
      <c r="B57" s="128" t="s">
        <v>281</v>
      </c>
      <c r="C57" s="142" t="s">
        <v>81</v>
      </c>
      <c r="D57" s="142"/>
      <c r="E57" s="132"/>
      <c r="F57" s="128"/>
      <c r="G57" s="130" t="s">
        <v>53</v>
      </c>
      <c r="H57" s="131">
        <v>5</v>
      </c>
      <c r="I57" s="131">
        <v>3200</v>
      </c>
      <c r="J57" s="131">
        <f t="shared" si="4"/>
        <v>16000</v>
      </c>
      <c r="K57" s="131"/>
      <c r="L57" s="71"/>
      <c r="M57" s="71"/>
      <c r="N57" s="71"/>
      <c r="O57" s="67" t="s">
        <v>290</v>
      </c>
    </row>
    <row r="58" spans="1:15" ht="43.2" x14ac:dyDescent="0.3">
      <c r="A58" s="127">
        <f t="shared" si="5"/>
        <v>21</v>
      </c>
      <c r="B58" s="128" t="s">
        <v>82</v>
      </c>
      <c r="C58" s="132" t="s">
        <v>83</v>
      </c>
      <c r="D58" s="132"/>
      <c r="E58" s="132" t="s">
        <v>84</v>
      </c>
      <c r="F58" s="128" t="s">
        <v>282</v>
      </c>
      <c r="G58" s="130" t="s">
        <v>17</v>
      </c>
      <c r="H58" s="131">
        <f>4*0.6</f>
        <v>2.4</v>
      </c>
      <c r="I58" s="131">
        <v>1500</v>
      </c>
      <c r="J58" s="131">
        <f t="shared" si="4"/>
        <v>3600</v>
      </c>
      <c r="K58" s="131"/>
      <c r="L58" s="71"/>
      <c r="M58" s="71"/>
      <c r="N58" s="71"/>
      <c r="O58" s="67" t="s">
        <v>290</v>
      </c>
    </row>
    <row r="59" spans="1:15" ht="43.2" x14ac:dyDescent="0.3">
      <c r="A59" s="127">
        <f t="shared" si="5"/>
        <v>22</v>
      </c>
      <c r="B59" s="128" t="s">
        <v>283</v>
      </c>
      <c r="C59" s="132" t="s">
        <v>284</v>
      </c>
      <c r="D59" s="132"/>
      <c r="E59" s="132" t="s">
        <v>87</v>
      </c>
      <c r="F59" s="128"/>
      <c r="G59" s="130" t="s">
        <v>53</v>
      </c>
      <c r="H59" s="131">
        <v>1</v>
      </c>
      <c r="I59" s="131">
        <v>16000</v>
      </c>
      <c r="J59" s="131">
        <f t="shared" si="4"/>
        <v>16000</v>
      </c>
      <c r="K59" s="131"/>
      <c r="L59" s="71"/>
      <c r="M59" s="71"/>
      <c r="N59" s="71"/>
      <c r="O59" s="67" t="s">
        <v>290</v>
      </c>
    </row>
    <row r="60" spans="1:15" ht="28.8" x14ac:dyDescent="0.3">
      <c r="A60" s="127">
        <f t="shared" si="5"/>
        <v>23</v>
      </c>
      <c r="B60" s="128" t="s">
        <v>90</v>
      </c>
      <c r="C60" s="132" t="s">
        <v>91</v>
      </c>
      <c r="D60" s="132"/>
      <c r="E60" s="132" t="s">
        <v>87</v>
      </c>
      <c r="F60" s="128" t="s">
        <v>92</v>
      </c>
      <c r="G60" s="130" t="s">
        <v>53</v>
      </c>
      <c r="H60" s="131">
        <v>3</v>
      </c>
      <c r="I60" s="131">
        <v>4500</v>
      </c>
      <c r="J60" s="131">
        <f t="shared" si="4"/>
        <v>13500</v>
      </c>
      <c r="K60" s="131"/>
      <c r="L60" s="71"/>
      <c r="M60" s="71"/>
      <c r="N60" s="71"/>
      <c r="O60" s="67" t="s">
        <v>290</v>
      </c>
    </row>
    <row r="61" spans="1:15" x14ac:dyDescent="0.3">
      <c r="A61" s="127">
        <f t="shared" si="5"/>
        <v>24</v>
      </c>
      <c r="B61" s="128" t="s">
        <v>93</v>
      </c>
      <c r="C61" s="132" t="s">
        <v>94</v>
      </c>
      <c r="D61" s="132"/>
      <c r="E61" s="132" t="s">
        <v>95</v>
      </c>
      <c r="F61" s="128"/>
      <c r="G61" s="130" t="s">
        <v>53</v>
      </c>
      <c r="H61" s="131"/>
      <c r="I61" s="131">
        <v>28000</v>
      </c>
      <c r="J61" s="131">
        <f t="shared" si="4"/>
        <v>0</v>
      </c>
      <c r="K61" s="131"/>
      <c r="L61" s="71"/>
      <c r="M61" s="71"/>
      <c r="N61" s="71"/>
      <c r="O61" s="67" t="s">
        <v>290</v>
      </c>
    </row>
    <row r="62" spans="1:15" ht="28.8" x14ac:dyDescent="0.3">
      <c r="A62" s="127">
        <f t="shared" si="5"/>
        <v>25</v>
      </c>
      <c r="B62" s="128" t="s">
        <v>97</v>
      </c>
      <c r="C62" s="132" t="s">
        <v>98</v>
      </c>
      <c r="D62" s="132"/>
      <c r="E62" s="132" t="s">
        <v>99</v>
      </c>
      <c r="F62" s="128"/>
      <c r="G62" s="130" t="s">
        <v>100</v>
      </c>
      <c r="H62" s="131">
        <v>1</v>
      </c>
      <c r="I62" s="131">
        <v>38600</v>
      </c>
      <c r="J62" s="131">
        <f t="shared" si="4"/>
        <v>38600</v>
      </c>
      <c r="K62" s="131"/>
      <c r="L62" s="71"/>
      <c r="M62" s="71"/>
      <c r="N62" s="71"/>
      <c r="O62" s="67" t="s">
        <v>290</v>
      </c>
    </row>
    <row r="63" spans="1:15" x14ac:dyDescent="0.3">
      <c r="A63" s="127">
        <f t="shared" si="5"/>
        <v>26</v>
      </c>
      <c r="B63" s="128" t="s">
        <v>101</v>
      </c>
      <c r="C63" s="132" t="s">
        <v>102</v>
      </c>
      <c r="D63" s="132"/>
      <c r="E63" s="132"/>
      <c r="F63" s="128"/>
      <c r="G63" s="130" t="s">
        <v>44</v>
      </c>
      <c r="H63" s="131">
        <v>1</v>
      </c>
      <c r="I63" s="131">
        <v>52000</v>
      </c>
      <c r="J63" s="131">
        <f t="shared" si="4"/>
        <v>52000</v>
      </c>
      <c r="K63" s="131"/>
      <c r="L63" s="71"/>
      <c r="M63" s="71"/>
      <c r="N63" s="71"/>
      <c r="O63" s="67" t="s">
        <v>290</v>
      </c>
    </row>
    <row r="64" spans="1:15" x14ac:dyDescent="0.3">
      <c r="A64" s="127">
        <f t="shared" si="5"/>
        <v>27</v>
      </c>
      <c r="B64" s="128" t="s">
        <v>103</v>
      </c>
      <c r="C64" s="132" t="s">
        <v>285</v>
      </c>
      <c r="D64" s="132"/>
      <c r="E64" s="132"/>
      <c r="F64" s="128"/>
      <c r="G64" s="130" t="s">
        <v>44</v>
      </c>
      <c r="H64" s="131">
        <v>1</v>
      </c>
      <c r="I64" s="131">
        <v>71000</v>
      </c>
      <c r="J64" s="131">
        <f t="shared" si="4"/>
        <v>71000</v>
      </c>
      <c r="K64" s="131"/>
      <c r="L64" s="71"/>
      <c r="M64" s="71"/>
      <c r="N64" s="71"/>
      <c r="O64" s="67" t="s">
        <v>290</v>
      </c>
    </row>
    <row r="65" spans="1:15" x14ac:dyDescent="0.3">
      <c r="A65" s="127">
        <f t="shared" si="5"/>
        <v>28</v>
      </c>
      <c r="B65" s="128" t="s">
        <v>104</v>
      </c>
      <c r="C65" s="130" t="s">
        <v>105</v>
      </c>
      <c r="D65" s="130"/>
      <c r="E65" s="132"/>
      <c r="F65" s="128"/>
      <c r="G65" s="130"/>
      <c r="H65" s="131"/>
      <c r="I65" s="131"/>
      <c r="J65" s="131"/>
      <c r="K65" s="131"/>
      <c r="L65" s="71"/>
      <c r="M65" s="71"/>
      <c r="N65" s="71"/>
      <c r="O65" s="67" t="s">
        <v>290</v>
      </c>
    </row>
    <row r="66" spans="1:15" ht="43.2" x14ac:dyDescent="0.3">
      <c r="A66" s="127">
        <v>29</v>
      </c>
      <c r="B66" s="127" t="s">
        <v>70</v>
      </c>
      <c r="C66" s="132" t="s">
        <v>286</v>
      </c>
      <c r="D66" s="132"/>
      <c r="E66" s="132" t="s">
        <v>71</v>
      </c>
      <c r="F66" s="132"/>
      <c r="G66" s="132" t="s">
        <v>53</v>
      </c>
      <c r="H66" s="133">
        <v>4</v>
      </c>
      <c r="I66" s="133">
        <v>2500</v>
      </c>
      <c r="J66" s="131">
        <f t="shared" ref="J66" si="6">H66*I66</f>
        <v>10000</v>
      </c>
      <c r="K66" s="131"/>
      <c r="L66" s="71"/>
      <c r="M66" s="71"/>
      <c r="N66" s="71"/>
      <c r="O66" s="67" t="s">
        <v>290</v>
      </c>
    </row>
    <row r="67" spans="1:15" ht="43.2" x14ac:dyDescent="0.3">
      <c r="A67" s="127">
        <v>30</v>
      </c>
      <c r="B67" s="127" t="s">
        <v>106</v>
      </c>
      <c r="C67" s="132" t="s">
        <v>287</v>
      </c>
      <c r="D67" s="132"/>
      <c r="E67" s="132"/>
      <c r="F67" s="132" t="s">
        <v>108</v>
      </c>
      <c r="G67" s="132" t="s">
        <v>109</v>
      </c>
      <c r="H67" s="133">
        <v>10</v>
      </c>
      <c r="I67" s="133">
        <v>6400</v>
      </c>
      <c r="J67" s="131">
        <f>H67*I67</f>
        <v>64000</v>
      </c>
      <c r="K67" s="131"/>
      <c r="L67" s="71"/>
      <c r="M67" s="71"/>
      <c r="N67" s="71"/>
      <c r="O67" s="67" t="s">
        <v>290</v>
      </c>
    </row>
    <row r="68" spans="1:15" x14ac:dyDescent="0.3">
      <c r="A68" s="121"/>
      <c r="B68" s="125" t="s">
        <v>215</v>
      </c>
      <c r="C68" s="122"/>
      <c r="D68" s="122"/>
      <c r="E68" s="123"/>
      <c r="F68" s="125"/>
      <c r="G68" s="122"/>
      <c r="H68" s="124"/>
      <c r="I68" s="124"/>
      <c r="J68" s="124">
        <f>SUM(J38:J67)</f>
        <v>1007785</v>
      </c>
      <c r="K68" s="124"/>
      <c r="L68" s="71"/>
      <c r="M68" s="71"/>
      <c r="N68" s="124">
        <f>SUM(N38:N67)</f>
        <v>48000</v>
      </c>
      <c r="O68" s="67"/>
    </row>
    <row r="69" spans="1:15" x14ac:dyDescent="0.3">
      <c r="A69" s="121"/>
      <c r="B69" s="125"/>
      <c r="C69" s="122"/>
      <c r="D69" s="122"/>
      <c r="E69" s="123"/>
      <c r="F69" s="125"/>
      <c r="G69" s="122"/>
      <c r="H69" s="124"/>
      <c r="I69" s="124"/>
      <c r="J69" s="124"/>
      <c r="K69" s="124"/>
      <c r="L69" s="71"/>
      <c r="M69" s="71"/>
      <c r="N69" s="71"/>
      <c r="O69" s="67"/>
    </row>
    <row r="70" spans="1:15" ht="23.4" customHeight="1" x14ac:dyDescent="0.3">
      <c r="A70" s="163"/>
      <c r="B70" s="164" t="s">
        <v>303</v>
      </c>
      <c r="C70" s="165"/>
      <c r="D70" s="165"/>
      <c r="E70" s="166"/>
      <c r="F70" s="164"/>
      <c r="G70" s="165"/>
      <c r="H70" s="167"/>
      <c r="I70" s="167"/>
      <c r="J70" s="167"/>
      <c r="K70" s="167"/>
      <c r="L70" s="168"/>
      <c r="M70" s="168"/>
      <c r="N70" s="169">
        <f>N68+N35</f>
        <v>969352.44001100003</v>
      </c>
      <c r="O70" s="170"/>
    </row>
    <row r="71" spans="1:15" ht="46.2" customHeight="1" x14ac:dyDescent="0.3">
      <c r="A71" s="127" t="s">
        <v>288</v>
      </c>
      <c r="B71" s="128" t="s">
        <v>289</v>
      </c>
      <c r="C71" s="130"/>
      <c r="D71" s="130"/>
      <c r="E71" s="132"/>
      <c r="F71" s="128"/>
      <c r="G71" s="130"/>
      <c r="H71" s="131"/>
      <c r="I71" s="131"/>
      <c r="J71" s="131"/>
      <c r="K71" s="131"/>
      <c r="L71" s="71"/>
      <c r="M71" s="71"/>
      <c r="N71" s="71"/>
      <c r="O71" s="67"/>
    </row>
    <row r="72" spans="1:15" x14ac:dyDescent="0.3">
      <c r="A72" s="144"/>
      <c r="B72" s="145"/>
      <c r="C72" s="146"/>
      <c r="D72" s="146"/>
      <c r="E72" s="147"/>
      <c r="F72" s="148"/>
      <c r="G72" s="146"/>
      <c r="H72" s="149"/>
      <c r="I72" s="149"/>
      <c r="J72" s="149"/>
      <c r="K72" s="149"/>
    </row>
  </sheetData>
  <mergeCells count="4">
    <mergeCell ref="F1:J1"/>
    <mergeCell ref="L1:M1"/>
    <mergeCell ref="F36:J36"/>
    <mergeCell ref="L36:M36"/>
  </mergeCells>
  <pageMargins left="0.25" right="0.25" top="0.75" bottom="0.75" header="0.3" footer="0.3"/>
  <pageSetup paperSize="9" scale="49" orientation="landscape" r:id="rId1"/>
  <rowBreaks count="2" manualBreakCount="2">
    <brk id="14" max="14" man="1"/>
    <brk id="3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6C023-FEC0-4EE8-BDDF-B472DEFAC8BF}">
  <dimension ref="A1:I17"/>
  <sheetViews>
    <sheetView topLeftCell="A7" workbookViewId="0">
      <selection sqref="A1:I1"/>
    </sheetView>
  </sheetViews>
  <sheetFormatPr defaultRowHeight="14.4" x14ac:dyDescent="0.3"/>
  <cols>
    <col min="2" max="2" width="36.21875" customWidth="1"/>
    <col min="3" max="3" width="44.6640625" customWidth="1"/>
    <col min="4" max="4" width="32" customWidth="1"/>
    <col min="5" max="5" width="15.5546875" customWidth="1"/>
    <col min="8" max="8" width="9.5546875" bestFit="1" customWidth="1"/>
    <col min="9" max="9" width="17.109375" customWidth="1"/>
  </cols>
  <sheetData>
    <row r="1" spans="1:9" x14ac:dyDescent="0.3">
      <c r="A1" s="179" t="s">
        <v>309</v>
      </c>
      <c r="B1" s="179"/>
      <c r="C1" s="179"/>
      <c r="D1" s="179"/>
      <c r="E1" s="179"/>
      <c r="F1" s="179"/>
      <c r="G1" s="179"/>
      <c r="H1" s="179"/>
      <c r="I1" s="179"/>
    </row>
    <row r="2" spans="1:9" s="58" customFormat="1" ht="15.6" x14ac:dyDescent="0.3">
      <c r="A2" s="88" t="s">
        <v>1</v>
      </c>
      <c r="B2" s="89" t="s">
        <v>2</v>
      </c>
      <c r="C2" s="88" t="s">
        <v>3</v>
      </c>
      <c r="D2" s="89" t="s">
        <v>5</v>
      </c>
      <c r="E2" s="88" t="s">
        <v>6</v>
      </c>
      <c r="F2" s="88" t="s">
        <v>7</v>
      </c>
      <c r="G2" s="90" t="s">
        <v>8</v>
      </c>
      <c r="H2" s="90" t="s">
        <v>9</v>
      </c>
      <c r="I2" s="90" t="s">
        <v>10</v>
      </c>
    </row>
    <row r="3" spans="1:9" s="58" customFormat="1" ht="22.8" customHeight="1" x14ac:dyDescent="0.3">
      <c r="A3" s="79">
        <v>33</v>
      </c>
      <c r="B3" s="61" t="s">
        <v>181</v>
      </c>
      <c r="C3" s="65" t="s">
        <v>306</v>
      </c>
      <c r="D3" s="65" t="s">
        <v>183</v>
      </c>
      <c r="E3" s="65" t="s">
        <v>57</v>
      </c>
      <c r="F3" s="63" t="s">
        <v>53</v>
      </c>
      <c r="G3" s="62">
        <f>'MB SHEET'!L78</f>
        <v>1</v>
      </c>
      <c r="H3" s="66">
        <v>7200</v>
      </c>
      <c r="I3" s="62">
        <f t="shared" ref="I3:I16" si="0">G3*H3</f>
        <v>7200</v>
      </c>
    </row>
    <row r="4" spans="1:9" s="58" customFormat="1" ht="15.6" x14ac:dyDescent="0.3">
      <c r="A4" s="79">
        <v>34</v>
      </c>
      <c r="B4" s="61" t="s">
        <v>182</v>
      </c>
      <c r="C4" s="65" t="s">
        <v>306</v>
      </c>
      <c r="D4" s="65" t="s">
        <v>183</v>
      </c>
      <c r="E4" s="65" t="s">
        <v>61</v>
      </c>
      <c r="F4" s="63" t="s">
        <v>53</v>
      </c>
      <c r="G4" s="62">
        <f>'MB SHEET'!L79</f>
        <v>1</v>
      </c>
      <c r="H4" s="66">
        <v>6400</v>
      </c>
      <c r="I4" s="62">
        <f t="shared" si="0"/>
        <v>6400</v>
      </c>
    </row>
    <row r="5" spans="1:9" s="58" customFormat="1" ht="62.4" x14ac:dyDescent="0.3">
      <c r="A5" s="79">
        <v>35</v>
      </c>
      <c r="B5" s="61" t="s">
        <v>184</v>
      </c>
      <c r="C5" s="65" t="s">
        <v>221</v>
      </c>
      <c r="D5" s="65" t="s">
        <v>187</v>
      </c>
      <c r="E5" s="65" t="s">
        <v>185</v>
      </c>
      <c r="F5" s="63" t="s">
        <v>53</v>
      </c>
      <c r="G5" s="62">
        <f>'MB SHEET'!L80</f>
        <v>2</v>
      </c>
      <c r="H5" s="66">
        <v>38000</v>
      </c>
      <c r="I5" s="62">
        <f t="shared" si="0"/>
        <v>76000</v>
      </c>
    </row>
    <row r="6" spans="1:9" s="58" customFormat="1" ht="46.8" x14ac:dyDescent="0.3">
      <c r="A6" s="161">
        <v>36</v>
      </c>
      <c r="B6" s="61" t="s">
        <v>307</v>
      </c>
      <c r="C6" s="65" t="s">
        <v>296</v>
      </c>
      <c r="D6" s="65" t="s">
        <v>186</v>
      </c>
      <c r="E6" s="65" t="s">
        <v>190</v>
      </c>
      <c r="F6" s="63" t="s">
        <v>53</v>
      </c>
      <c r="G6" s="62">
        <f>'MB SHEET'!L81</f>
        <v>1</v>
      </c>
      <c r="H6" s="66">
        <v>16800</v>
      </c>
      <c r="I6" s="62">
        <f t="shared" si="0"/>
        <v>16800</v>
      </c>
    </row>
    <row r="7" spans="1:9" s="58" customFormat="1" ht="46.8" x14ac:dyDescent="0.3">
      <c r="A7" s="79">
        <v>37</v>
      </c>
      <c r="B7" s="61" t="s">
        <v>308</v>
      </c>
      <c r="C7" s="65" t="s">
        <v>296</v>
      </c>
      <c r="D7" s="65" t="s">
        <v>186</v>
      </c>
      <c r="E7" s="65" t="s">
        <v>193</v>
      </c>
      <c r="F7" s="63" t="s">
        <v>53</v>
      </c>
      <c r="G7" s="62">
        <f>'MB SHEET'!L82</f>
        <v>1</v>
      </c>
      <c r="H7" s="66">
        <v>16000</v>
      </c>
      <c r="I7" s="62">
        <f t="shared" si="0"/>
        <v>16000</v>
      </c>
    </row>
    <row r="8" spans="1:9" s="58" customFormat="1" ht="46.8" x14ac:dyDescent="0.3">
      <c r="A8" s="79">
        <v>38</v>
      </c>
      <c r="B8" s="61" t="s">
        <v>194</v>
      </c>
      <c r="C8" s="65" t="s">
        <v>191</v>
      </c>
      <c r="D8" s="65" t="s">
        <v>186</v>
      </c>
      <c r="E8" s="65" t="s">
        <v>192</v>
      </c>
      <c r="F8" s="63" t="s">
        <v>53</v>
      </c>
      <c r="G8" s="62">
        <f>'MB SHEET'!L83</f>
        <v>1</v>
      </c>
      <c r="H8" s="66">
        <v>18000</v>
      </c>
      <c r="I8" s="62">
        <f t="shared" si="0"/>
        <v>18000</v>
      </c>
    </row>
    <row r="9" spans="1:9" s="58" customFormat="1" ht="46.8" x14ac:dyDescent="0.3">
      <c r="A9" s="161">
        <v>39</v>
      </c>
      <c r="B9" s="61" t="s">
        <v>195</v>
      </c>
      <c r="C9" s="65" t="s">
        <v>299</v>
      </c>
      <c r="D9" s="65" t="s">
        <v>298</v>
      </c>
      <c r="E9" s="65" t="s">
        <v>297</v>
      </c>
      <c r="F9" s="63" t="s">
        <v>53</v>
      </c>
      <c r="G9" s="62">
        <f>'MB SHEET'!L84</f>
        <v>2</v>
      </c>
      <c r="H9" s="66">
        <v>2400</v>
      </c>
      <c r="I9" s="62">
        <f t="shared" si="0"/>
        <v>4800</v>
      </c>
    </row>
    <row r="10" spans="1:9" s="58" customFormat="1" ht="46.8" x14ac:dyDescent="0.3">
      <c r="A10" s="79">
        <v>40</v>
      </c>
      <c r="B10" s="61" t="s">
        <v>196</v>
      </c>
      <c r="C10" s="65" t="s">
        <v>199</v>
      </c>
      <c r="D10" s="65" t="s">
        <v>198</v>
      </c>
      <c r="E10" s="65" t="s">
        <v>197</v>
      </c>
      <c r="F10" s="63" t="s">
        <v>17</v>
      </c>
      <c r="G10" s="62">
        <f>'MB SHEET'!L85</f>
        <v>0.91500000000000004</v>
      </c>
      <c r="H10" s="66">
        <v>3500</v>
      </c>
      <c r="I10" s="62">
        <f t="shared" si="0"/>
        <v>3202.5</v>
      </c>
    </row>
    <row r="11" spans="1:9" s="58" customFormat="1" ht="31.2" x14ac:dyDescent="0.3">
      <c r="A11" s="80">
        <v>41</v>
      </c>
      <c r="B11" s="81" t="s">
        <v>200</v>
      </c>
      <c r="C11" s="82" t="s">
        <v>202</v>
      </c>
      <c r="D11" s="82" t="s">
        <v>201</v>
      </c>
      <c r="E11" s="82"/>
      <c r="F11" s="83" t="s">
        <v>17</v>
      </c>
      <c r="G11" s="62">
        <f>'MB SHEET'!L86</f>
        <v>10.773</v>
      </c>
      <c r="H11" s="84">
        <v>2850</v>
      </c>
      <c r="I11" s="85">
        <f t="shared" si="0"/>
        <v>30703.05</v>
      </c>
    </row>
    <row r="12" spans="1:9" s="58" customFormat="1" ht="31.2" x14ac:dyDescent="0.3">
      <c r="A12" s="79">
        <v>42</v>
      </c>
      <c r="B12" s="61" t="s">
        <v>208</v>
      </c>
      <c r="C12" s="65" t="s">
        <v>209</v>
      </c>
      <c r="D12" s="65" t="s">
        <v>211</v>
      </c>
      <c r="E12" s="65" t="s">
        <v>210</v>
      </c>
      <c r="F12" s="63" t="s">
        <v>27</v>
      </c>
      <c r="G12" s="62">
        <f>'MB SHEET'!L91</f>
        <v>5.2</v>
      </c>
      <c r="H12" s="66">
        <v>1800</v>
      </c>
      <c r="I12" s="62">
        <f t="shared" si="0"/>
        <v>9360</v>
      </c>
    </row>
    <row r="13" spans="1:9" s="58" customFormat="1" ht="31.2" x14ac:dyDescent="0.3">
      <c r="A13" s="79">
        <v>43</v>
      </c>
      <c r="B13" s="61" t="s">
        <v>212</v>
      </c>
      <c r="C13" s="65" t="s">
        <v>213</v>
      </c>
      <c r="D13" s="65" t="s">
        <v>211</v>
      </c>
      <c r="E13" s="65" t="s">
        <v>214</v>
      </c>
      <c r="F13" s="63" t="s">
        <v>27</v>
      </c>
      <c r="G13" s="62">
        <f>'MB SHEET'!L92</f>
        <v>8.4499999999999993</v>
      </c>
      <c r="H13" s="66">
        <v>1500</v>
      </c>
      <c r="I13" s="62">
        <f t="shared" si="0"/>
        <v>12674.999999999998</v>
      </c>
    </row>
    <row r="14" spans="1:9" s="58" customFormat="1" ht="31.2" x14ac:dyDescent="0.3">
      <c r="A14" s="79">
        <v>44</v>
      </c>
      <c r="B14" s="61" t="s">
        <v>130</v>
      </c>
      <c r="C14" s="76" t="s">
        <v>131</v>
      </c>
      <c r="D14" s="65" t="s">
        <v>132</v>
      </c>
      <c r="E14" s="65"/>
      <c r="F14" s="86" t="s">
        <v>127</v>
      </c>
      <c r="G14" s="62">
        <f>'MB SHEET'!L93</f>
        <v>1</v>
      </c>
      <c r="H14" s="66">
        <v>12500</v>
      </c>
      <c r="I14" s="62">
        <f t="shared" si="0"/>
        <v>12500</v>
      </c>
    </row>
    <row r="15" spans="1:9" s="58" customFormat="1" ht="31.2" x14ac:dyDescent="0.3">
      <c r="A15" s="79">
        <v>45</v>
      </c>
      <c r="B15" s="61" t="s">
        <v>133</v>
      </c>
      <c r="C15" s="76" t="s">
        <v>134</v>
      </c>
      <c r="D15" s="65" t="s">
        <v>78</v>
      </c>
      <c r="E15" s="65"/>
      <c r="F15" s="86" t="s">
        <v>135</v>
      </c>
      <c r="G15" s="62">
        <f>'MB SHEET'!L94</f>
        <v>10</v>
      </c>
      <c r="H15" s="66">
        <v>750</v>
      </c>
      <c r="I15" s="62">
        <f t="shared" si="0"/>
        <v>7500</v>
      </c>
    </row>
    <row r="16" spans="1:9" s="6" customFormat="1" ht="19.8" customHeight="1" x14ac:dyDescent="0.3">
      <c r="A16" s="118">
        <v>46</v>
      </c>
      <c r="B16" s="56" t="s">
        <v>242</v>
      </c>
      <c r="C16" s="52" t="s">
        <v>243</v>
      </c>
      <c r="D16" s="51" t="s">
        <v>244</v>
      </c>
      <c r="E16" s="52"/>
      <c r="F16" s="52" t="s">
        <v>245</v>
      </c>
      <c r="G16" s="119">
        <f>'MB SHEET'!L95</f>
        <v>1</v>
      </c>
      <c r="H16" s="23">
        <v>12500</v>
      </c>
      <c r="I16" s="119">
        <f t="shared" si="0"/>
        <v>12500</v>
      </c>
    </row>
    <row r="17" spans="1:9" s="58" customFormat="1" ht="20.399999999999999" customHeight="1" x14ac:dyDescent="0.3">
      <c r="A17" s="91"/>
      <c r="B17" s="92" t="s">
        <v>305</v>
      </c>
      <c r="C17" s="93"/>
      <c r="D17" s="94"/>
      <c r="E17" s="94"/>
      <c r="F17" s="95"/>
      <c r="G17" s="96"/>
      <c r="H17" s="97"/>
      <c r="I17" s="96">
        <f>SUM(I3:I16)</f>
        <v>233640.55</v>
      </c>
    </row>
  </sheetData>
  <mergeCells count="1">
    <mergeCell ref="A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8E19-ED8C-485F-90B8-81831B212CFB}">
  <dimension ref="A1:L96"/>
  <sheetViews>
    <sheetView topLeftCell="A85" zoomScaleNormal="100" workbookViewId="0">
      <selection activeCell="C80" sqref="C80"/>
    </sheetView>
  </sheetViews>
  <sheetFormatPr defaultColWidth="8.88671875" defaultRowHeight="14.4" x14ac:dyDescent="0.3"/>
  <cols>
    <col min="1" max="1" width="5" style="12" bestFit="1" customWidth="1"/>
    <col min="2" max="2" width="26.6640625" style="12" bestFit="1" customWidth="1"/>
    <col min="3" max="3" width="58.77734375" style="6" bestFit="1" customWidth="1"/>
    <col min="4" max="4" width="15" style="47" bestFit="1" customWidth="1"/>
    <col min="5" max="5" width="14.77734375" style="6" bestFit="1" customWidth="1"/>
    <col min="6" max="6" width="5.5546875" style="6" bestFit="1" customWidth="1"/>
    <col min="7" max="7" width="7.44140625" style="48" bestFit="1" customWidth="1"/>
    <col min="8" max="8" width="7" style="49" bestFit="1" customWidth="1"/>
    <col min="9" max="9" width="12.5546875" style="48" bestFit="1" customWidth="1"/>
    <col min="10" max="10" width="4.5546875" style="50" bestFit="1" customWidth="1"/>
    <col min="11" max="11" width="7.21875" style="49" bestFit="1" customWidth="1"/>
    <col min="12" max="12" width="17.21875" style="49" bestFit="1" customWidth="1"/>
    <col min="13" max="13" width="18.5546875" style="6" customWidth="1"/>
    <col min="14" max="14" width="8.88671875" style="6"/>
    <col min="15" max="15" width="2" style="6" bestFit="1" customWidth="1"/>
    <col min="16" max="16384" width="8.88671875" style="6"/>
  </cols>
  <sheetData>
    <row r="1" spans="1:12" ht="43.2" x14ac:dyDescent="0.3">
      <c r="A1" s="1"/>
      <c r="B1" s="2" t="s">
        <v>137</v>
      </c>
      <c r="C1" s="3" t="s">
        <v>111</v>
      </c>
      <c r="D1" s="4" t="s">
        <v>112</v>
      </c>
      <c r="E1" s="5" t="s">
        <v>138</v>
      </c>
      <c r="F1" s="180" t="s">
        <v>113</v>
      </c>
      <c r="G1" s="181"/>
      <c r="H1" s="181"/>
      <c r="I1" s="181"/>
      <c r="J1" s="181"/>
      <c r="K1" s="182"/>
      <c r="L1" s="4"/>
    </row>
    <row r="2" spans="1:12" s="12" customFormat="1" x14ac:dyDescent="0.3">
      <c r="A2" s="7" t="s">
        <v>1</v>
      </c>
      <c r="B2" s="8" t="s">
        <v>2</v>
      </c>
      <c r="C2" s="7" t="s">
        <v>3</v>
      </c>
      <c r="D2" s="8" t="s">
        <v>5</v>
      </c>
      <c r="E2" s="7" t="s">
        <v>6</v>
      </c>
      <c r="F2" s="7" t="s">
        <v>7</v>
      </c>
      <c r="G2" s="9" t="s">
        <v>114</v>
      </c>
      <c r="H2" s="10" t="s">
        <v>115</v>
      </c>
      <c r="I2" s="9" t="s">
        <v>139</v>
      </c>
      <c r="J2" s="11" t="s">
        <v>53</v>
      </c>
      <c r="K2" s="10" t="s">
        <v>116</v>
      </c>
      <c r="L2" s="10" t="s">
        <v>117</v>
      </c>
    </row>
    <row r="3" spans="1:12" ht="86.4" x14ac:dyDescent="0.3">
      <c r="A3" s="13">
        <v>1</v>
      </c>
      <c r="B3" s="14" t="s">
        <v>11</v>
      </c>
      <c r="C3" s="15" t="s">
        <v>203</v>
      </c>
      <c r="D3" s="15" t="s">
        <v>12</v>
      </c>
      <c r="E3" s="16"/>
      <c r="F3" s="17" t="s">
        <v>13</v>
      </c>
      <c r="G3" s="18"/>
      <c r="H3" s="17"/>
      <c r="I3" s="18"/>
      <c r="J3" s="19"/>
      <c r="K3" s="17">
        <f>SUM(K4:K19)*1.1</f>
        <v>559.96973340000022</v>
      </c>
      <c r="L3" s="20">
        <f>K3</f>
        <v>559.96973340000022</v>
      </c>
    </row>
    <row r="4" spans="1:12" x14ac:dyDescent="0.3">
      <c r="A4" s="13"/>
      <c r="B4" s="14"/>
      <c r="C4" s="15" t="s">
        <v>141</v>
      </c>
      <c r="D4" s="15"/>
      <c r="E4" s="16"/>
      <c r="F4" s="17"/>
      <c r="G4" s="17">
        <v>6.08</v>
      </c>
      <c r="H4" s="17">
        <f>40/1000</f>
        <v>0.04</v>
      </c>
      <c r="I4" s="21">
        <v>1.5E-3</v>
      </c>
      <c r="J4" s="22">
        <v>5</v>
      </c>
      <c r="K4" s="17">
        <f t="shared" ref="K4:K19" si="0">G4*(H4*4)*I4*7850*J4</f>
        <v>57.273600000000009</v>
      </c>
      <c r="L4" s="23"/>
    </row>
    <row r="5" spans="1:12" x14ac:dyDescent="0.3">
      <c r="A5" s="13"/>
      <c r="B5" s="14"/>
      <c r="C5" s="15" t="s">
        <v>140</v>
      </c>
      <c r="D5" s="15"/>
      <c r="E5" s="16"/>
      <c r="F5" s="17"/>
      <c r="G5" s="17">
        <v>2.6</v>
      </c>
      <c r="H5" s="17">
        <f>40/1000</f>
        <v>0.04</v>
      </c>
      <c r="I5" s="21">
        <v>1.5E-3</v>
      </c>
      <c r="J5" s="22">
        <v>10</v>
      </c>
      <c r="K5" s="17">
        <f t="shared" si="0"/>
        <v>48.984000000000009</v>
      </c>
      <c r="L5" s="23"/>
    </row>
    <row r="6" spans="1:12" x14ac:dyDescent="0.3">
      <c r="A6" s="13"/>
      <c r="B6" s="14"/>
      <c r="C6" s="15" t="s">
        <v>142</v>
      </c>
      <c r="D6" s="15"/>
      <c r="E6" s="16"/>
      <c r="F6" s="17"/>
      <c r="G6" s="17">
        <v>6.08</v>
      </c>
      <c r="H6" s="17">
        <f>50/1000</f>
        <v>0.05</v>
      </c>
      <c r="I6" s="21">
        <v>1.5E-3</v>
      </c>
      <c r="J6" s="22">
        <v>5</v>
      </c>
      <c r="K6" s="17">
        <f t="shared" si="0"/>
        <v>71.592000000000013</v>
      </c>
      <c r="L6" s="23"/>
    </row>
    <row r="7" spans="1:12" x14ac:dyDescent="0.3">
      <c r="A7" s="13"/>
      <c r="B7" s="14"/>
      <c r="C7" s="15" t="s">
        <v>140</v>
      </c>
      <c r="D7" s="15"/>
      <c r="E7" s="16"/>
      <c r="F7" s="17"/>
      <c r="G7" s="17">
        <v>2.5249999999999999</v>
      </c>
      <c r="H7" s="17">
        <f>50/1000</f>
        <v>0.05</v>
      </c>
      <c r="I7" s="21">
        <v>1.5E-3</v>
      </c>
      <c r="J7" s="22">
        <v>10</v>
      </c>
      <c r="K7" s="17">
        <f t="shared" si="0"/>
        <v>59.463750000000005</v>
      </c>
      <c r="L7" s="23"/>
    </row>
    <row r="8" spans="1:12" x14ac:dyDescent="0.3">
      <c r="A8" s="13"/>
      <c r="B8" s="14"/>
      <c r="C8" s="15" t="s">
        <v>145</v>
      </c>
      <c r="D8" s="15"/>
      <c r="E8" s="16"/>
      <c r="F8" s="17"/>
      <c r="G8" s="17">
        <v>2.4500000000000002</v>
      </c>
      <c r="H8" s="17">
        <f t="shared" ref="H8:H16" si="1">40/1000</f>
        <v>0.04</v>
      </c>
      <c r="I8" s="21">
        <v>1.5E-3</v>
      </c>
      <c r="J8" s="22">
        <v>5</v>
      </c>
      <c r="K8" s="17">
        <f t="shared" si="0"/>
        <v>23.079000000000001</v>
      </c>
      <c r="L8" s="23"/>
    </row>
    <row r="9" spans="1:12" x14ac:dyDescent="0.3">
      <c r="A9" s="13"/>
      <c r="B9" s="14"/>
      <c r="C9" s="15" t="s">
        <v>144</v>
      </c>
      <c r="D9" s="15"/>
      <c r="E9" s="16"/>
      <c r="F9" s="17"/>
      <c r="G9" s="17">
        <f>0.987+0.31</f>
        <v>1.2969999999999999</v>
      </c>
      <c r="H9" s="17">
        <f t="shared" si="1"/>
        <v>0.04</v>
      </c>
      <c r="I9" s="21">
        <v>1.5E-3</v>
      </c>
      <c r="J9" s="22">
        <v>5</v>
      </c>
      <c r="K9" s="17">
        <f t="shared" si="0"/>
        <v>12.217739999999999</v>
      </c>
      <c r="L9" s="23"/>
    </row>
    <row r="10" spans="1:12" x14ac:dyDescent="0.3">
      <c r="A10" s="13"/>
      <c r="B10" s="14"/>
      <c r="C10" s="15" t="s">
        <v>143</v>
      </c>
      <c r="D10" s="15"/>
      <c r="E10" s="16"/>
      <c r="F10" s="17"/>
      <c r="G10" s="17">
        <v>2.4500000000000002</v>
      </c>
      <c r="H10" s="17">
        <f t="shared" si="1"/>
        <v>0.04</v>
      </c>
      <c r="I10" s="21">
        <v>1.5E-3</v>
      </c>
      <c r="J10" s="22">
        <v>5</v>
      </c>
      <c r="K10" s="17">
        <f t="shared" si="0"/>
        <v>23.079000000000001</v>
      </c>
      <c r="L10" s="23"/>
    </row>
    <row r="11" spans="1:12" x14ac:dyDescent="0.3">
      <c r="A11" s="13"/>
      <c r="B11" s="14"/>
      <c r="C11" s="15" t="s">
        <v>140</v>
      </c>
      <c r="D11" s="15"/>
      <c r="E11" s="16"/>
      <c r="F11" s="17"/>
      <c r="G11" s="17">
        <v>2.6</v>
      </c>
      <c r="H11" s="17">
        <f t="shared" si="1"/>
        <v>0.04</v>
      </c>
      <c r="I11" s="21">
        <v>1.5E-3</v>
      </c>
      <c r="J11" s="22">
        <v>5</v>
      </c>
      <c r="K11" s="17">
        <f t="shared" si="0"/>
        <v>24.492000000000004</v>
      </c>
      <c r="L11" s="23"/>
    </row>
    <row r="12" spans="1:12" x14ac:dyDescent="0.3">
      <c r="A12" s="13"/>
      <c r="B12" s="14"/>
      <c r="C12" s="15" t="s">
        <v>146</v>
      </c>
      <c r="D12" s="15"/>
      <c r="E12" s="16"/>
      <c r="F12" s="17"/>
      <c r="G12" s="17">
        <v>6.08</v>
      </c>
      <c r="H12" s="17">
        <f t="shared" si="1"/>
        <v>0.04</v>
      </c>
      <c r="I12" s="21">
        <v>1.5E-3</v>
      </c>
      <c r="J12" s="22">
        <v>3</v>
      </c>
      <c r="K12" s="17">
        <f t="shared" si="0"/>
        <v>34.364160000000005</v>
      </c>
      <c r="L12" s="23"/>
    </row>
    <row r="13" spans="1:12" x14ac:dyDescent="0.3">
      <c r="A13" s="13"/>
      <c r="B13" s="14"/>
      <c r="C13" s="15" t="s">
        <v>147</v>
      </c>
      <c r="D13" s="15"/>
      <c r="E13" s="16"/>
      <c r="F13" s="17"/>
      <c r="G13" s="17">
        <f>3.178+0.85</f>
        <v>4.0279999999999996</v>
      </c>
      <c r="H13" s="17">
        <f t="shared" si="1"/>
        <v>0.04</v>
      </c>
      <c r="I13" s="21">
        <v>1.5E-3</v>
      </c>
      <c r="J13" s="22">
        <v>1</v>
      </c>
      <c r="K13" s="17">
        <f t="shared" si="0"/>
        <v>7.5887519999999995</v>
      </c>
      <c r="L13" s="23"/>
    </row>
    <row r="14" spans="1:12" x14ac:dyDescent="0.3">
      <c r="A14" s="13"/>
      <c r="B14" s="14"/>
      <c r="C14" s="15" t="s">
        <v>147</v>
      </c>
      <c r="D14" s="15"/>
      <c r="E14" s="16"/>
      <c r="F14" s="17"/>
      <c r="G14" s="17">
        <f>3.178+1.248</f>
        <v>4.4260000000000002</v>
      </c>
      <c r="H14" s="17">
        <f t="shared" si="1"/>
        <v>0.04</v>
      </c>
      <c r="I14" s="21">
        <v>1.5E-3</v>
      </c>
      <c r="J14" s="22">
        <v>1</v>
      </c>
      <c r="K14" s="17">
        <f t="shared" si="0"/>
        <v>8.3385840000000009</v>
      </c>
      <c r="L14" s="23"/>
    </row>
    <row r="15" spans="1:12" x14ac:dyDescent="0.3">
      <c r="A15" s="13"/>
      <c r="B15" s="14"/>
      <c r="C15" s="15" t="s">
        <v>140</v>
      </c>
      <c r="D15" s="15"/>
      <c r="E15" s="16"/>
      <c r="F15" s="17"/>
      <c r="G15" s="17">
        <v>0.94699999999999995</v>
      </c>
      <c r="H15" s="17">
        <f t="shared" si="1"/>
        <v>0.04</v>
      </c>
      <c r="I15" s="21">
        <v>1.5E-3</v>
      </c>
      <c r="J15" s="22">
        <v>6</v>
      </c>
      <c r="K15" s="17">
        <f t="shared" si="0"/>
        <v>10.704887999999999</v>
      </c>
      <c r="L15" s="23"/>
    </row>
    <row r="16" spans="1:12" x14ac:dyDescent="0.3">
      <c r="A16" s="13"/>
      <c r="B16" s="14"/>
      <c r="C16" s="15" t="s">
        <v>148</v>
      </c>
      <c r="D16" s="15"/>
      <c r="E16" s="16"/>
      <c r="F16" s="17"/>
      <c r="G16" s="17">
        <v>0.31</v>
      </c>
      <c r="H16" s="17">
        <f t="shared" si="1"/>
        <v>0.04</v>
      </c>
      <c r="I16" s="21">
        <v>1.5E-3</v>
      </c>
      <c r="J16" s="22">
        <v>8</v>
      </c>
      <c r="K16" s="17">
        <f t="shared" si="0"/>
        <v>4.6723199999999991</v>
      </c>
      <c r="L16" s="23"/>
    </row>
    <row r="17" spans="1:12" x14ac:dyDescent="0.3">
      <c r="A17" s="13"/>
      <c r="B17" s="14"/>
      <c r="C17" s="15" t="s">
        <v>118</v>
      </c>
      <c r="D17" s="15"/>
      <c r="E17" s="16"/>
      <c r="F17" s="17"/>
      <c r="G17" s="17">
        <v>2.6</v>
      </c>
      <c r="H17" s="17">
        <f>50/1000</f>
        <v>0.05</v>
      </c>
      <c r="I17" s="21">
        <v>1.5E-3</v>
      </c>
      <c r="J17" s="22">
        <v>3</v>
      </c>
      <c r="K17" s="17">
        <f t="shared" si="0"/>
        <v>18.369000000000003</v>
      </c>
      <c r="L17" s="23"/>
    </row>
    <row r="18" spans="1:12" x14ac:dyDescent="0.3">
      <c r="A18" s="13"/>
      <c r="B18" s="14"/>
      <c r="C18" s="15" t="s">
        <v>149</v>
      </c>
      <c r="D18" s="15"/>
      <c r="E18" s="16"/>
      <c r="F18" s="17"/>
      <c r="G18" s="17">
        <v>6.08</v>
      </c>
      <c r="H18" s="17">
        <f>40/1000</f>
        <v>0.04</v>
      </c>
      <c r="I18" s="21">
        <v>1.5E-3</v>
      </c>
      <c r="J18" s="22">
        <v>5</v>
      </c>
      <c r="K18" s="17">
        <f t="shared" si="0"/>
        <v>57.273600000000009</v>
      </c>
      <c r="L18" s="23"/>
    </row>
    <row r="19" spans="1:12" x14ac:dyDescent="0.3">
      <c r="A19" s="13"/>
      <c r="B19" s="14"/>
      <c r="C19" s="15" t="s">
        <v>140</v>
      </c>
      <c r="D19" s="15"/>
      <c r="E19" s="16"/>
      <c r="F19" s="17"/>
      <c r="G19" s="17">
        <v>2.5249999999999999</v>
      </c>
      <c r="H19" s="17">
        <f>40/1000</f>
        <v>0.04</v>
      </c>
      <c r="I19" s="21">
        <v>1.5E-3</v>
      </c>
      <c r="J19" s="22">
        <v>10</v>
      </c>
      <c r="K19" s="17">
        <f t="shared" si="0"/>
        <v>47.570999999999998</v>
      </c>
      <c r="L19" s="23"/>
    </row>
    <row r="20" spans="1:12" x14ac:dyDescent="0.3">
      <c r="A20" s="13"/>
      <c r="B20" s="14"/>
      <c r="C20" s="15"/>
      <c r="D20" s="15"/>
      <c r="E20" s="16"/>
      <c r="F20" s="17"/>
      <c r="G20" s="18"/>
      <c r="H20" s="17"/>
      <c r="I20" s="18"/>
      <c r="J20" s="22"/>
      <c r="K20" s="17"/>
      <c r="L20" s="23"/>
    </row>
    <row r="21" spans="1:12" ht="43.2" x14ac:dyDescent="0.3">
      <c r="A21" s="24">
        <v>2</v>
      </c>
      <c r="B21" s="14" t="s">
        <v>14</v>
      </c>
      <c r="C21" s="16" t="s">
        <v>119</v>
      </c>
      <c r="D21" s="16" t="s">
        <v>16</v>
      </c>
      <c r="E21" s="16"/>
      <c r="F21" s="25" t="s">
        <v>17</v>
      </c>
      <c r="G21" s="18">
        <v>6.08</v>
      </c>
      <c r="H21" s="17">
        <v>2.5249999999999999</v>
      </c>
      <c r="I21" s="18"/>
      <c r="J21" s="19">
        <v>1</v>
      </c>
      <c r="K21" s="17">
        <f>G21*H21*J21</f>
        <v>15.352</v>
      </c>
      <c r="L21" s="20">
        <f>K21</f>
        <v>15.352</v>
      </c>
    </row>
    <row r="22" spans="1:12" ht="172.8" x14ac:dyDescent="0.3">
      <c r="A22" s="13">
        <f t="shared" ref="A22:A24" si="2">A21+1</f>
        <v>3</v>
      </c>
      <c r="B22" s="26" t="s">
        <v>18</v>
      </c>
      <c r="C22" s="27" t="s">
        <v>204</v>
      </c>
      <c r="D22" s="27" t="s">
        <v>19</v>
      </c>
      <c r="E22" s="28" t="s">
        <v>20</v>
      </c>
      <c r="F22" s="25" t="s">
        <v>17</v>
      </c>
      <c r="G22" s="18"/>
      <c r="H22" s="17"/>
      <c r="I22" s="18"/>
      <c r="J22" s="19">
        <v>0</v>
      </c>
      <c r="K22" s="17">
        <v>0</v>
      </c>
      <c r="L22" s="20">
        <f>K22</f>
        <v>0</v>
      </c>
    </row>
    <row r="23" spans="1:12" ht="43.2" x14ac:dyDescent="0.3">
      <c r="A23" s="13">
        <f t="shared" si="2"/>
        <v>4</v>
      </c>
      <c r="B23" s="29" t="s">
        <v>21</v>
      </c>
      <c r="C23" s="15" t="s">
        <v>22</v>
      </c>
      <c r="D23" s="15"/>
      <c r="E23" s="29" t="s">
        <v>23</v>
      </c>
      <c r="F23" s="29" t="s">
        <v>17</v>
      </c>
      <c r="G23" s="29"/>
      <c r="H23" s="17"/>
      <c r="I23" s="18"/>
      <c r="J23" s="19">
        <v>0</v>
      </c>
      <c r="K23" s="17">
        <v>0</v>
      </c>
      <c r="L23" s="20">
        <f>K23</f>
        <v>0</v>
      </c>
    </row>
    <row r="24" spans="1:12" ht="28.8" x14ac:dyDescent="0.3">
      <c r="A24" s="13">
        <f t="shared" si="2"/>
        <v>5</v>
      </c>
      <c r="B24" s="29" t="s">
        <v>24</v>
      </c>
      <c r="C24" s="16" t="s">
        <v>25</v>
      </c>
      <c r="D24" s="16" t="s">
        <v>26</v>
      </c>
      <c r="E24" s="16"/>
      <c r="F24" s="29" t="s">
        <v>27</v>
      </c>
      <c r="G24" s="29"/>
      <c r="H24" s="17"/>
      <c r="I24" s="18"/>
      <c r="J24" s="19">
        <v>0</v>
      </c>
      <c r="K24" s="17">
        <v>0</v>
      </c>
      <c r="L24" s="20">
        <f>K24</f>
        <v>0</v>
      </c>
    </row>
    <row r="25" spans="1:12" ht="72" x14ac:dyDescent="0.3">
      <c r="A25" s="13">
        <v>6</v>
      </c>
      <c r="B25" s="14" t="s">
        <v>28</v>
      </c>
      <c r="C25" s="15" t="s">
        <v>205</v>
      </c>
      <c r="D25" s="15" t="s">
        <v>29</v>
      </c>
      <c r="E25" s="16"/>
      <c r="F25" s="17" t="s">
        <v>17</v>
      </c>
      <c r="G25" s="18"/>
      <c r="H25" s="17"/>
      <c r="I25" s="18"/>
      <c r="J25" s="19"/>
      <c r="K25" s="17">
        <f>SUM(J26:J32)</f>
        <v>66.78837</v>
      </c>
      <c r="L25" s="20">
        <f>K25</f>
        <v>66.78837</v>
      </c>
    </row>
    <row r="26" spans="1:12" x14ac:dyDescent="0.3">
      <c r="A26" s="13"/>
      <c r="B26" s="14"/>
      <c r="C26" s="15" t="s">
        <v>120</v>
      </c>
      <c r="D26" s="15"/>
      <c r="E26" s="16"/>
      <c r="F26" s="17"/>
      <c r="G26" s="18">
        <v>6.08</v>
      </c>
      <c r="H26" s="17">
        <v>2.6</v>
      </c>
      <c r="I26" s="30">
        <v>2</v>
      </c>
      <c r="J26" s="19">
        <f t="shared" ref="J26:J32" si="3">G26*H26*I26</f>
        <v>31.616000000000003</v>
      </c>
      <c r="K26" s="17"/>
      <c r="L26" s="23"/>
    </row>
    <row r="27" spans="1:12" x14ac:dyDescent="0.3">
      <c r="A27" s="13"/>
      <c r="B27" s="14"/>
      <c r="C27" s="15" t="s">
        <v>121</v>
      </c>
      <c r="D27" s="15"/>
      <c r="E27" s="16"/>
      <c r="F27" s="17"/>
      <c r="G27" s="18">
        <v>6.08</v>
      </c>
      <c r="H27" s="17">
        <v>0.98699999999999999</v>
      </c>
      <c r="I27" s="30">
        <v>2</v>
      </c>
      <c r="J27" s="19">
        <f t="shared" si="3"/>
        <v>12.00192</v>
      </c>
      <c r="K27" s="17"/>
      <c r="L27" s="23"/>
    </row>
    <row r="28" spans="1:12" x14ac:dyDescent="0.3">
      <c r="A28" s="13"/>
      <c r="B28" s="14"/>
      <c r="C28" s="15" t="s">
        <v>122</v>
      </c>
      <c r="D28" s="15"/>
      <c r="E28" s="16"/>
      <c r="F28" s="17"/>
      <c r="G28" s="17">
        <v>2.5</v>
      </c>
      <c r="H28" s="17">
        <v>0.98699999999999999</v>
      </c>
      <c r="I28" s="30">
        <v>2</v>
      </c>
      <c r="J28" s="19">
        <f t="shared" si="3"/>
        <v>4.9349999999999996</v>
      </c>
      <c r="K28" s="17"/>
      <c r="L28" s="23"/>
    </row>
    <row r="29" spans="1:12" x14ac:dyDescent="0.3">
      <c r="A29" s="13"/>
      <c r="B29" s="14"/>
      <c r="C29" s="15" t="s">
        <v>151</v>
      </c>
      <c r="D29" s="15"/>
      <c r="E29" s="16"/>
      <c r="F29" s="17"/>
      <c r="G29" s="17">
        <v>2.5</v>
      </c>
      <c r="H29" s="17">
        <v>2.6</v>
      </c>
      <c r="I29" s="30">
        <v>2</v>
      </c>
      <c r="J29" s="19">
        <f t="shared" si="3"/>
        <v>13</v>
      </c>
      <c r="K29" s="17"/>
      <c r="L29" s="23"/>
    </row>
    <row r="30" spans="1:12" x14ac:dyDescent="0.3">
      <c r="A30" s="13"/>
      <c r="B30" s="14"/>
      <c r="C30" s="15" t="s">
        <v>123</v>
      </c>
      <c r="D30" s="15"/>
      <c r="E30" s="16"/>
      <c r="F30" s="17"/>
      <c r="G30" s="18">
        <v>6.08</v>
      </c>
      <c r="H30" s="17">
        <v>0.4</v>
      </c>
      <c r="I30" s="30">
        <v>2</v>
      </c>
      <c r="J30" s="19">
        <f t="shared" si="3"/>
        <v>4.8640000000000008</v>
      </c>
      <c r="K30" s="17"/>
      <c r="L30" s="23"/>
    </row>
    <row r="31" spans="1:12" x14ac:dyDescent="0.3">
      <c r="A31" s="13"/>
      <c r="B31" s="14"/>
      <c r="C31" s="15" t="s">
        <v>152</v>
      </c>
      <c r="D31" s="15"/>
      <c r="E31" s="16"/>
      <c r="F31" s="17"/>
      <c r="G31" s="17">
        <v>2.5</v>
      </c>
      <c r="H31" s="17">
        <v>0.4</v>
      </c>
      <c r="I31" s="30">
        <v>2</v>
      </c>
      <c r="J31" s="19">
        <f t="shared" si="3"/>
        <v>2</v>
      </c>
      <c r="K31" s="17"/>
      <c r="L31" s="23"/>
    </row>
    <row r="32" spans="1:12" x14ac:dyDescent="0.3">
      <c r="A32" s="13"/>
      <c r="B32" s="14"/>
      <c r="C32" s="15" t="s">
        <v>153</v>
      </c>
      <c r="D32" s="15"/>
      <c r="E32" s="16"/>
      <c r="F32" s="17"/>
      <c r="G32" s="18">
        <v>0.82499999999999996</v>
      </c>
      <c r="H32" s="17">
        <v>0.98699999999999999</v>
      </c>
      <c r="I32" s="30">
        <v>-2</v>
      </c>
      <c r="J32" s="19">
        <f t="shared" si="3"/>
        <v>-1.6285499999999999</v>
      </c>
      <c r="K32" s="17"/>
      <c r="L32" s="23"/>
    </row>
    <row r="33" spans="1:12" x14ac:dyDescent="0.3">
      <c r="A33" s="13"/>
      <c r="B33" s="14"/>
      <c r="C33" s="15"/>
      <c r="D33" s="15"/>
      <c r="E33" s="16"/>
      <c r="F33" s="17"/>
      <c r="G33" s="18"/>
      <c r="H33" s="17"/>
      <c r="I33" s="30"/>
      <c r="J33" s="19"/>
      <c r="K33" s="17"/>
      <c r="L33" s="23"/>
    </row>
    <row r="34" spans="1:12" ht="28.8" x14ac:dyDescent="0.3">
      <c r="A34" s="13">
        <v>7</v>
      </c>
      <c r="B34" s="14" t="s">
        <v>30</v>
      </c>
      <c r="C34" s="15" t="s">
        <v>31</v>
      </c>
      <c r="D34" s="15" t="s">
        <v>154</v>
      </c>
      <c r="E34" s="16"/>
      <c r="F34" s="17" t="s">
        <v>17</v>
      </c>
      <c r="G34" s="18"/>
      <c r="H34" s="17"/>
      <c r="I34" s="30"/>
      <c r="J34" s="31"/>
      <c r="K34" s="17">
        <f>SUM(J35:J36)</f>
        <v>15.444000000000001</v>
      </c>
      <c r="L34" s="20">
        <f>K34</f>
        <v>15.444000000000001</v>
      </c>
    </row>
    <row r="35" spans="1:12" x14ac:dyDescent="0.3">
      <c r="A35" s="13"/>
      <c r="B35" s="14"/>
      <c r="C35" s="15" t="s">
        <v>155</v>
      </c>
      <c r="D35" s="15"/>
      <c r="E35" s="16"/>
      <c r="F35" s="17"/>
      <c r="G35" s="18">
        <v>6.08</v>
      </c>
      <c r="H35" s="17">
        <v>1.8</v>
      </c>
      <c r="I35" s="30">
        <v>1</v>
      </c>
      <c r="J35" s="19">
        <f t="shared" ref="J35:J36" si="4">G35*H35*I35</f>
        <v>10.944000000000001</v>
      </c>
      <c r="K35" s="17"/>
      <c r="L35" s="23"/>
    </row>
    <row r="36" spans="1:12" x14ac:dyDescent="0.3">
      <c r="A36" s="13"/>
      <c r="B36" s="14"/>
      <c r="C36" s="15"/>
      <c r="D36" s="15"/>
      <c r="E36" s="16"/>
      <c r="F36" s="17"/>
      <c r="G36" s="18">
        <v>2.5</v>
      </c>
      <c r="H36" s="17">
        <v>1.8</v>
      </c>
      <c r="I36" s="30">
        <v>1</v>
      </c>
      <c r="J36" s="19">
        <f t="shared" si="4"/>
        <v>4.5</v>
      </c>
      <c r="K36" s="17"/>
      <c r="L36" s="23"/>
    </row>
    <row r="37" spans="1:12" ht="28.8" x14ac:dyDescent="0.3">
      <c r="A37" s="13">
        <v>8</v>
      </c>
      <c r="B37" s="14" t="s">
        <v>32</v>
      </c>
      <c r="C37" s="15" t="s">
        <v>163</v>
      </c>
      <c r="D37" s="15" t="s">
        <v>156</v>
      </c>
      <c r="E37" s="15"/>
      <c r="F37" s="17" t="s">
        <v>17</v>
      </c>
      <c r="G37" s="18"/>
      <c r="H37" s="17"/>
      <c r="I37" s="30"/>
      <c r="J37" s="31"/>
      <c r="K37" s="17">
        <f>SUM(J38:J43)</f>
        <v>5.5148999999999999</v>
      </c>
      <c r="L37" s="20">
        <f>K37</f>
        <v>5.5148999999999999</v>
      </c>
    </row>
    <row r="38" spans="1:12" x14ac:dyDescent="0.3">
      <c r="A38" s="13"/>
      <c r="B38" s="14"/>
      <c r="C38" s="15" t="s">
        <v>157</v>
      </c>
      <c r="D38" s="15"/>
      <c r="E38" s="16"/>
      <c r="F38" s="17"/>
      <c r="G38" s="18">
        <v>6.08</v>
      </c>
      <c r="H38" s="17">
        <v>0.15</v>
      </c>
      <c r="I38" s="30">
        <v>1</v>
      </c>
      <c r="J38" s="19">
        <f t="shared" ref="J38:J43" si="5">G38*H38*I38</f>
        <v>0.91199999999999992</v>
      </c>
      <c r="K38" s="17"/>
      <c r="L38" s="23"/>
    </row>
    <row r="39" spans="1:12" x14ac:dyDescent="0.3">
      <c r="A39" s="13"/>
      <c r="B39" s="14"/>
      <c r="C39" s="15" t="s">
        <v>158</v>
      </c>
      <c r="D39" s="15"/>
      <c r="E39" s="16"/>
      <c r="F39" s="17"/>
      <c r="G39" s="18">
        <v>2.5</v>
      </c>
      <c r="H39" s="17">
        <v>0.15</v>
      </c>
      <c r="I39" s="30">
        <v>1</v>
      </c>
      <c r="J39" s="19">
        <f t="shared" si="5"/>
        <v>0.375</v>
      </c>
      <c r="K39" s="17"/>
      <c r="L39" s="23"/>
    </row>
    <row r="40" spans="1:12" x14ac:dyDescent="0.3">
      <c r="A40" s="13"/>
      <c r="B40" s="14"/>
      <c r="C40" s="15" t="s">
        <v>159</v>
      </c>
      <c r="D40" s="15"/>
      <c r="E40" s="16"/>
      <c r="F40" s="17"/>
      <c r="G40" s="18">
        <v>1.5</v>
      </c>
      <c r="H40" s="17">
        <f>0.75+0.033</f>
        <v>0.78300000000000003</v>
      </c>
      <c r="I40" s="30">
        <v>1</v>
      </c>
      <c r="J40" s="19">
        <f t="shared" si="5"/>
        <v>1.1745000000000001</v>
      </c>
      <c r="K40" s="17"/>
      <c r="L40" s="23"/>
    </row>
    <row r="41" spans="1:12" x14ac:dyDescent="0.3">
      <c r="A41" s="13"/>
      <c r="B41" s="14"/>
      <c r="C41" s="15" t="s">
        <v>160</v>
      </c>
      <c r="D41" s="15"/>
      <c r="E41" s="16"/>
      <c r="F41" s="17"/>
      <c r="G41" s="18">
        <f>0.033+0.55+0.2+0.1+0.2+0.1+0.525</f>
        <v>1.7080000000000002</v>
      </c>
      <c r="H41" s="17">
        <v>0.82499999999999996</v>
      </c>
      <c r="I41" s="30">
        <v>1</v>
      </c>
      <c r="J41" s="19">
        <f t="shared" si="5"/>
        <v>1.4091</v>
      </c>
      <c r="K41" s="17"/>
      <c r="L41" s="23"/>
    </row>
    <row r="42" spans="1:12" x14ac:dyDescent="0.3">
      <c r="A42" s="13"/>
      <c r="B42" s="14"/>
      <c r="C42" s="15" t="s">
        <v>161</v>
      </c>
      <c r="D42" s="15"/>
      <c r="E42" s="16"/>
      <c r="F42" s="17"/>
      <c r="G42" s="18">
        <v>0.87</v>
      </c>
      <c r="H42" s="17">
        <f>0.75+0.033</f>
        <v>0.78300000000000003</v>
      </c>
      <c r="I42" s="30">
        <v>1</v>
      </c>
      <c r="J42" s="19">
        <f t="shared" si="5"/>
        <v>0.68120999999999998</v>
      </c>
      <c r="K42" s="17"/>
      <c r="L42" s="23"/>
    </row>
    <row r="43" spans="1:12" x14ac:dyDescent="0.3">
      <c r="A43" s="13"/>
      <c r="B43" s="14"/>
      <c r="C43" s="15" t="s">
        <v>162</v>
      </c>
      <c r="D43" s="15"/>
      <c r="E43" s="16"/>
      <c r="F43" s="17"/>
      <c r="G43" s="18">
        <v>1.23</v>
      </c>
      <c r="H43" s="17">
        <f>0.75+0.033</f>
        <v>0.78300000000000003</v>
      </c>
      <c r="I43" s="30">
        <v>1</v>
      </c>
      <c r="J43" s="19">
        <f t="shared" si="5"/>
        <v>0.96309</v>
      </c>
      <c r="K43" s="17"/>
      <c r="L43" s="23"/>
    </row>
    <row r="44" spans="1:12" ht="28.8" x14ac:dyDescent="0.3">
      <c r="A44" s="13">
        <v>9</v>
      </c>
      <c r="B44" s="14" t="s">
        <v>35</v>
      </c>
      <c r="C44" s="15" t="s">
        <v>124</v>
      </c>
      <c r="D44" s="15" t="s">
        <v>37</v>
      </c>
      <c r="E44" s="16"/>
      <c r="F44" s="17" t="s">
        <v>17</v>
      </c>
      <c r="G44" s="18"/>
      <c r="H44" s="17"/>
      <c r="I44" s="18"/>
      <c r="J44" s="19"/>
      <c r="K44" s="17">
        <f>SUM(J45:J47)</f>
        <v>10.152000000000001</v>
      </c>
      <c r="L44" s="20">
        <f>K44</f>
        <v>10.152000000000001</v>
      </c>
    </row>
    <row r="45" spans="1:12" x14ac:dyDescent="0.3">
      <c r="A45" s="13"/>
      <c r="B45" s="14"/>
      <c r="C45" s="15" t="s">
        <v>165</v>
      </c>
      <c r="D45" s="15"/>
      <c r="E45" s="16"/>
      <c r="F45" s="17"/>
      <c r="G45" s="17">
        <v>6.08</v>
      </c>
      <c r="H45" s="17">
        <f>40/1000</f>
        <v>0.04</v>
      </c>
      <c r="I45" s="18">
        <v>5</v>
      </c>
      <c r="J45" s="19">
        <f>G45*(H45*4)*I45</f>
        <v>4.8639999999999999</v>
      </c>
      <c r="K45" s="17"/>
      <c r="L45" s="23"/>
    </row>
    <row r="46" spans="1:12" x14ac:dyDescent="0.3">
      <c r="A46" s="13"/>
      <c r="B46" s="14"/>
      <c r="C46" s="15" t="s">
        <v>165</v>
      </c>
      <c r="D46" s="15"/>
      <c r="E46" s="16"/>
      <c r="F46" s="17"/>
      <c r="G46" s="17">
        <v>2.5249999999999999</v>
      </c>
      <c r="H46" s="17">
        <f>40/1000</f>
        <v>0.04</v>
      </c>
      <c r="I46" s="18">
        <v>10</v>
      </c>
      <c r="J46" s="19">
        <f>G46*(H46*4)*I46</f>
        <v>4.04</v>
      </c>
      <c r="K46" s="17"/>
      <c r="L46" s="23"/>
    </row>
    <row r="47" spans="1:12" x14ac:dyDescent="0.3">
      <c r="A47" s="13"/>
      <c r="B47" s="14"/>
      <c r="C47" s="15" t="s">
        <v>125</v>
      </c>
      <c r="D47" s="15"/>
      <c r="E47" s="16"/>
      <c r="F47" s="17"/>
      <c r="G47" s="17">
        <v>2.6</v>
      </c>
      <c r="H47" s="17">
        <f>40/1000</f>
        <v>0.04</v>
      </c>
      <c r="I47" s="18">
        <v>3</v>
      </c>
      <c r="J47" s="19">
        <f>G47*(H47*4)*I47</f>
        <v>1.2480000000000002</v>
      </c>
      <c r="K47" s="17"/>
      <c r="L47" s="23"/>
    </row>
    <row r="48" spans="1:12" ht="43.2" x14ac:dyDescent="0.3">
      <c r="A48" s="13">
        <v>10</v>
      </c>
      <c r="B48" s="14" t="s">
        <v>38</v>
      </c>
      <c r="C48" s="16" t="s">
        <v>39</v>
      </c>
      <c r="D48" s="16"/>
      <c r="E48" s="16" t="s">
        <v>40</v>
      </c>
      <c r="F48" s="29" t="s">
        <v>17</v>
      </c>
      <c r="G48" s="32"/>
      <c r="H48" s="32"/>
      <c r="I48" s="33"/>
      <c r="J48" s="34">
        <v>0</v>
      </c>
      <c r="K48" s="17">
        <f t="shared" ref="K48:L51" si="6">J48</f>
        <v>0</v>
      </c>
      <c r="L48" s="23">
        <f t="shared" si="6"/>
        <v>0</v>
      </c>
    </row>
    <row r="49" spans="1:12" ht="31.2" x14ac:dyDescent="0.3">
      <c r="A49" s="13">
        <v>11</v>
      </c>
      <c r="B49" s="14" t="s">
        <v>41</v>
      </c>
      <c r="C49" s="35" t="s">
        <v>126</v>
      </c>
      <c r="D49" s="16"/>
      <c r="E49" s="16"/>
      <c r="F49" s="25" t="s">
        <v>127</v>
      </c>
      <c r="G49" s="18"/>
      <c r="H49" s="17">
        <v>0.82399999999999995</v>
      </c>
      <c r="I49" s="18">
        <v>0.98699999999999999</v>
      </c>
      <c r="J49" s="19">
        <v>1</v>
      </c>
      <c r="K49" s="17">
        <f t="shared" si="6"/>
        <v>1</v>
      </c>
      <c r="L49" s="20">
        <f t="shared" si="6"/>
        <v>1</v>
      </c>
    </row>
    <row r="50" spans="1:12" ht="57.6" x14ac:dyDescent="0.3">
      <c r="A50" s="13">
        <v>12</v>
      </c>
      <c r="B50" s="36" t="s">
        <v>45</v>
      </c>
      <c r="C50" s="16" t="s">
        <v>46</v>
      </c>
      <c r="D50" s="16" t="s">
        <v>47</v>
      </c>
      <c r="E50" s="16" t="s">
        <v>48</v>
      </c>
      <c r="F50" s="29" t="s">
        <v>17</v>
      </c>
      <c r="G50" s="32"/>
      <c r="H50" s="32"/>
      <c r="I50" s="18"/>
      <c r="J50" s="19">
        <v>0</v>
      </c>
      <c r="K50" s="17">
        <f t="shared" si="6"/>
        <v>0</v>
      </c>
      <c r="L50" s="20">
        <f t="shared" si="6"/>
        <v>0</v>
      </c>
    </row>
    <row r="51" spans="1:12" ht="43.2" x14ac:dyDescent="0.3">
      <c r="A51" s="13">
        <v>13</v>
      </c>
      <c r="B51" s="36" t="s">
        <v>49</v>
      </c>
      <c r="C51" s="16" t="s">
        <v>50</v>
      </c>
      <c r="D51" s="16" t="s">
        <v>51</v>
      </c>
      <c r="E51" s="16" t="s">
        <v>52</v>
      </c>
      <c r="F51" s="29" t="s">
        <v>53</v>
      </c>
      <c r="G51" s="18"/>
      <c r="H51" s="17"/>
      <c r="I51" s="18"/>
      <c r="J51" s="19">
        <v>0</v>
      </c>
      <c r="K51" s="17">
        <f t="shared" si="6"/>
        <v>0</v>
      </c>
      <c r="L51" s="20">
        <f t="shared" si="6"/>
        <v>0</v>
      </c>
    </row>
    <row r="52" spans="1:12" ht="43.2" x14ac:dyDescent="0.3">
      <c r="A52" s="13">
        <v>14</v>
      </c>
      <c r="B52" s="36" t="s">
        <v>54</v>
      </c>
      <c r="C52" s="16" t="s">
        <v>55</v>
      </c>
      <c r="D52" s="16" t="s">
        <v>56</v>
      </c>
      <c r="E52" s="16" t="s">
        <v>57</v>
      </c>
      <c r="F52" s="29" t="s">
        <v>53</v>
      </c>
      <c r="G52" s="29" t="s">
        <v>53</v>
      </c>
      <c r="H52" s="17">
        <v>1.5</v>
      </c>
      <c r="I52" s="18">
        <v>0.75</v>
      </c>
      <c r="J52" s="19">
        <v>0.9</v>
      </c>
      <c r="K52" s="17">
        <v>1</v>
      </c>
      <c r="L52" s="20">
        <f>K52</f>
        <v>1</v>
      </c>
    </row>
    <row r="53" spans="1:12" ht="43.2" x14ac:dyDescent="0.3">
      <c r="A53" s="13">
        <v>15</v>
      </c>
      <c r="B53" s="36" t="s">
        <v>58</v>
      </c>
      <c r="C53" s="16" t="s">
        <v>59</v>
      </c>
      <c r="D53" s="16" t="s">
        <v>60</v>
      </c>
      <c r="E53" s="16" t="s">
        <v>61</v>
      </c>
      <c r="F53" s="29" t="s">
        <v>53</v>
      </c>
      <c r="G53" s="29" t="s">
        <v>53</v>
      </c>
      <c r="H53" s="17">
        <v>0.82499999999999996</v>
      </c>
      <c r="I53" s="18">
        <v>0.75</v>
      </c>
      <c r="J53" s="19">
        <v>0.9</v>
      </c>
      <c r="K53" s="17">
        <v>1</v>
      </c>
      <c r="L53" s="20">
        <f>K53</f>
        <v>1</v>
      </c>
    </row>
    <row r="54" spans="1:12" x14ac:dyDescent="0.3">
      <c r="A54" s="13">
        <v>16</v>
      </c>
      <c r="B54" s="14" t="s">
        <v>62</v>
      </c>
      <c r="C54" s="37" t="s">
        <v>63</v>
      </c>
      <c r="D54" s="16" t="s">
        <v>64</v>
      </c>
      <c r="E54" s="16"/>
      <c r="F54" s="13" t="s">
        <v>65</v>
      </c>
      <c r="G54" s="38"/>
      <c r="H54" s="38"/>
      <c r="I54" s="18"/>
      <c r="J54" s="19">
        <v>1</v>
      </c>
      <c r="K54" s="17">
        <v>1</v>
      </c>
      <c r="L54" s="20">
        <f>K54</f>
        <v>1</v>
      </c>
    </row>
    <row r="55" spans="1:12" ht="43.2" x14ac:dyDescent="0.3">
      <c r="A55" s="13">
        <v>17</v>
      </c>
      <c r="B55" s="14" t="s">
        <v>66</v>
      </c>
      <c r="C55" s="16" t="s">
        <v>168</v>
      </c>
      <c r="D55" s="39" t="s">
        <v>169</v>
      </c>
      <c r="E55" s="16"/>
      <c r="F55" s="13" t="s">
        <v>65</v>
      </c>
      <c r="G55" s="38"/>
      <c r="H55" s="38"/>
      <c r="I55" s="18"/>
      <c r="J55" s="19">
        <v>1</v>
      </c>
      <c r="K55" s="17">
        <v>1</v>
      </c>
      <c r="L55" s="20">
        <f>K55</f>
        <v>1</v>
      </c>
    </row>
    <row r="56" spans="1:12" ht="28.8" x14ac:dyDescent="0.3">
      <c r="A56" s="13">
        <v>18</v>
      </c>
      <c r="B56" s="14" t="s">
        <v>128</v>
      </c>
      <c r="C56" s="16" t="s">
        <v>68</v>
      </c>
      <c r="D56" s="16" t="s">
        <v>60</v>
      </c>
      <c r="E56" s="16" t="s">
        <v>171</v>
      </c>
      <c r="F56" s="17" t="s">
        <v>65</v>
      </c>
      <c r="G56" s="18">
        <v>1.1499999999999999</v>
      </c>
      <c r="H56" s="17">
        <v>0.9</v>
      </c>
      <c r="I56" s="18">
        <v>0.75</v>
      </c>
      <c r="J56" s="19"/>
      <c r="K56" s="17">
        <v>0</v>
      </c>
      <c r="L56" s="20">
        <f t="shared" ref="L56:L69" si="7">K56</f>
        <v>0</v>
      </c>
    </row>
    <row r="57" spans="1:12" ht="43.2" x14ac:dyDescent="0.3">
      <c r="A57" s="13">
        <v>19</v>
      </c>
      <c r="B57" s="36" t="s">
        <v>70</v>
      </c>
      <c r="C57" s="16" t="s">
        <v>206</v>
      </c>
      <c r="D57" s="16" t="s">
        <v>71</v>
      </c>
      <c r="E57" s="16"/>
      <c r="F57" s="25" t="s">
        <v>53</v>
      </c>
      <c r="G57" s="18"/>
      <c r="H57" s="17"/>
      <c r="I57" s="18"/>
      <c r="J57" s="19"/>
      <c r="K57" s="17">
        <v>5</v>
      </c>
      <c r="L57" s="20">
        <f t="shared" si="7"/>
        <v>5</v>
      </c>
    </row>
    <row r="58" spans="1:12" x14ac:dyDescent="0.3">
      <c r="A58" s="13">
        <v>20</v>
      </c>
      <c r="B58" s="14" t="s">
        <v>72</v>
      </c>
      <c r="C58" s="16" t="s">
        <v>73</v>
      </c>
      <c r="D58" s="16" t="s">
        <v>74</v>
      </c>
      <c r="E58" s="16" t="s">
        <v>75</v>
      </c>
      <c r="F58" s="25" t="s">
        <v>53</v>
      </c>
      <c r="G58" s="18"/>
      <c r="H58" s="17"/>
      <c r="I58" s="18"/>
      <c r="J58" s="19"/>
      <c r="K58" s="17">
        <v>8</v>
      </c>
      <c r="L58" s="20">
        <f t="shared" si="7"/>
        <v>8</v>
      </c>
    </row>
    <row r="59" spans="1:12" ht="43.2" x14ac:dyDescent="0.3">
      <c r="A59" s="13">
        <v>21</v>
      </c>
      <c r="B59" s="14" t="s">
        <v>76</v>
      </c>
      <c r="C59" s="40" t="s">
        <v>302</v>
      </c>
      <c r="D59" s="16" t="s">
        <v>78</v>
      </c>
      <c r="E59" s="16" t="s">
        <v>129</v>
      </c>
      <c r="F59" s="17" t="s">
        <v>53</v>
      </c>
      <c r="G59" s="18"/>
      <c r="H59" s="17"/>
      <c r="I59" s="18"/>
      <c r="J59" s="19"/>
      <c r="K59" s="17">
        <v>1</v>
      </c>
      <c r="L59" s="20">
        <f t="shared" si="7"/>
        <v>1</v>
      </c>
    </row>
    <row r="60" spans="1:12" x14ac:dyDescent="0.3">
      <c r="A60" s="13">
        <v>22</v>
      </c>
      <c r="B60" s="14" t="s">
        <v>80</v>
      </c>
      <c r="C60" s="40" t="s">
        <v>81</v>
      </c>
      <c r="D60" s="16"/>
      <c r="E60" s="16"/>
      <c r="F60" s="17" t="s">
        <v>53</v>
      </c>
      <c r="G60" s="18"/>
      <c r="H60" s="17"/>
      <c r="I60" s="18"/>
      <c r="J60" s="19"/>
      <c r="K60" s="17">
        <v>3</v>
      </c>
      <c r="L60" s="20">
        <f t="shared" si="7"/>
        <v>3</v>
      </c>
    </row>
    <row r="61" spans="1:12" ht="43.2" x14ac:dyDescent="0.3">
      <c r="A61" s="13">
        <v>23</v>
      </c>
      <c r="B61" s="14" t="s">
        <v>82</v>
      </c>
      <c r="C61" s="16" t="s">
        <v>83</v>
      </c>
      <c r="D61" s="16" t="s">
        <v>84</v>
      </c>
      <c r="E61" s="16"/>
      <c r="F61" s="13" t="s">
        <v>85</v>
      </c>
      <c r="G61" s="13"/>
      <c r="H61" s="38"/>
      <c r="I61" s="38"/>
      <c r="J61" s="19"/>
      <c r="K61" s="17">
        <v>0</v>
      </c>
      <c r="L61" s="20">
        <f t="shared" si="7"/>
        <v>0</v>
      </c>
    </row>
    <row r="62" spans="1:12" ht="28.8" x14ac:dyDescent="0.3">
      <c r="A62" s="13">
        <f t="shared" ref="A62:A70" si="8">A61+1</f>
        <v>24</v>
      </c>
      <c r="B62" s="14" t="s">
        <v>172</v>
      </c>
      <c r="C62" s="16" t="s">
        <v>86</v>
      </c>
      <c r="D62" s="16" t="s">
        <v>87</v>
      </c>
      <c r="E62" s="16" t="s">
        <v>88</v>
      </c>
      <c r="F62" s="13" t="s">
        <v>53</v>
      </c>
      <c r="G62" s="38"/>
      <c r="H62" s="38"/>
      <c r="I62" s="18"/>
      <c r="J62" s="19"/>
      <c r="K62" s="17">
        <v>0</v>
      </c>
      <c r="L62" s="20">
        <f t="shared" si="7"/>
        <v>0</v>
      </c>
    </row>
    <row r="63" spans="1:12" ht="43.2" x14ac:dyDescent="0.3">
      <c r="A63" s="13">
        <f t="shared" si="8"/>
        <v>25</v>
      </c>
      <c r="B63" s="14" t="s">
        <v>173</v>
      </c>
      <c r="C63" s="16" t="s">
        <v>174</v>
      </c>
      <c r="D63" s="16" t="s">
        <v>87</v>
      </c>
      <c r="E63" s="16"/>
      <c r="F63" s="13" t="s">
        <v>53</v>
      </c>
      <c r="G63" s="38">
        <v>1.2</v>
      </c>
      <c r="H63" s="38">
        <v>0.3</v>
      </c>
      <c r="I63" s="18"/>
      <c r="J63" s="19">
        <v>1</v>
      </c>
      <c r="K63" s="17">
        <f>J63</f>
        <v>1</v>
      </c>
      <c r="L63" s="20">
        <f t="shared" si="7"/>
        <v>1</v>
      </c>
    </row>
    <row r="64" spans="1:12" ht="28.8" x14ac:dyDescent="0.3">
      <c r="A64" s="13">
        <f t="shared" si="8"/>
        <v>26</v>
      </c>
      <c r="B64" s="14" t="s">
        <v>90</v>
      </c>
      <c r="C64" s="16" t="s">
        <v>91</v>
      </c>
      <c r="D64" s="16" t="s">
        <v>87</v>
      </c>
      <c r="E64" s="16" t="s">
        <v>92</v>
      </c>
      <c r="F64" s="17" t="s">
        <v>53</v>
      </c>
      <c r="G64" s="18">
        <v>0.6</v>
      </c>
      <c r="H64" s="17">
        <v>0.9</v>
      </c>
      <c r="I64" s="18"/>
      <c r="J64" s="19">
        <v>3</v>
      </c>
      <c r="K64" s="17">
        <f>J64</f>
        <v>3</v>
      </c>
      <c r="L64" s="20">
        <f t="shared" si="7"/>
        <v>3</v>
      </c>
    </row>
    <row r="65" spans="1:12" x14ac:dyDescent="0.3">
      <c r="A65" s="13">
        <f t="shared" si="8"/>
        <v>27</v>
      </c>
      <c r="B65" s="14" t="s">
        <v>93</v>
      </c>
      <c r="C65" s="16" t="s">
        <v>94</v>
      </c>
      <c r="D65" s="16" t="s">
        <v>95</v>
      </c>
      <c r="E65" s="29"/>
      <c r="F65" s="13" t="s">
        <v>53</v>
      </c>
      <c r="G65" s="13"/>
      <c r="H65" s="38"/>
      <c r="I65" s="18"/>
      <c r="J65" s="19">
        <v>0</v>
      </c>
      <c r="K65" s="17">
        <f>J65</f>
        <v>0</v>
      </c>
      <c r="L65" s="20">
        <f t="shared" si="7"/>
        <v>0</v>
      </c>
    </row>
    <row r="66" spans="1:12" ht="28.8" x14ac:dyDescent="0.3">
      <c r="A66" s="13">
        <f t="shared" si="8"/>
        <v>28</v>
      </c>
      <c r="B66" s="14" t="s">
        <v>97</v>
      </c>
      <c r="C66" s="16" t="s">
        <v>136</v>
      </c>
      <c r="D66" s="16" t="s">
        <v>99</v>
      </c>
      <c r="E66" s="16"/>
      <c r="F66" s="17" t="s">
        <v>100</v>
      </c>
      <c r="G66" s="18"/>
      <c r="H66" s="17"/>
      <c r="I66" s="18"/>
      <c r="J66" s="19">
        <v>1</v>
      </c>
      <c r="K66" s="17">
        <f>J66</f>
        <v>1</v>
      </c>
      <c r="L66" s="20">
        <f t="shared" si="7"/>
        <v>1</v>
      </c>
    </row>
    <row r="67" spans="1:12" x14ac:dyDescent="0.3">
      <c r="A67" s="13">
        <f t="shared" si="8"/>
        <v>29</v>
      </c>
      <c r="B67" s="14" t="s">
        <v>101</v>
      </c>
      <c r="C67" s="16" t="s">
        <v>175</v>
      </c>
      <c r="D67" s="16"/>
      <c r="E67" s="16"/>
      <c r="F67" s="17" t="s">
        <v>44</v>
      </c>
      <c r="G67" s="18"/>
      <c r="H67" s="17"/>
      <c r="I67" s="18"/>
      <c r="J67" s="19"/>
      <c r="K67" s="17">
        <v>1</v>
      </c>
      <c r="L67" s="20">
        <f t="shared" si="7"/>
        <v>1</v>
      </c>
    </row>
    <row r="68" spans="1:12" x14ac:dyDescent="0.3">
      <c r="A68" s="13">
        <f t="shared" si="8"/>
        <v>30</v>
      </c>
      <c r="B68" s="14" t="s">
        <v>103</v>
      </c>
      <c r="C68" s="16" t="s">
        <v>175</v>
      </c>
      <c r="D68" s="16"/>
      <c r="E68" s="16"/>
      <c r="F68" s="17" t="s">
        <v>44</v>
      </c>
      <c r="G68" s="18"/>
      <c r="H68" s="17"/>
      <c r="I68" s="18"/>
      <c r="J68" s="19"/>
      <c r="K68" s="17">
        <v>1</v>
      </c>
      <c r="L68" s="20">
        <f t="shared" si="7"/>
        <v>1</v>
      </c>
    </row>
    <row r="69" spans="1:12" x14ac:dyDescent="0.3">
      <c r="A69" s="13">
        <f t="shared" si="8"/>
        <v>31</v>
      </c>
      <c r="B69" s="14" t="s">
        <v>104</v>
      </c>
      <c r="C69" s="37" t="s">
        <v>105</v>
      </c>
      <c r="D69" s="37"/>
      <c r="E69" s="16"/>
      <c r="F69" s="17" t="s">
        <v>44</v>
      </c>
      <c r="G69" s="18"/>
      <c r="H69" s="17"/>
      <c r="I69" s="18"/>
      <c r="J69" s="19">
        <v>0</v>
      </c>
      <c r="K69" s="17">
        <f>J69</f>
        <v>0</v>
      </c>
      <c r="L69" s="20">
        <f t="shared" si="7"/>
        <v>0</v>
      </c>
    </row>
    <row r="70" spans="1:12" ht="57.6" x14ac:dyDescent="0.3">
      <c r="A70" s="13">
        <f t="shared" si="8"/>
        <v>32</v>
      </c>
      <c r="B70" s="36" t="s">
        <v>106</v>
      </c>
      <c r="C70" s="16" t="s">
        <v>107</v>
      </c>
      <c r="D70" s="16"/>
      <c r="E70" s="16" t="s">
        <v>108</v>
      </c>
      <c r="F70" s="29" t="s">
        <v>109</v>
      </c>
      <c r="G70" s="32"/>
      <c r="H70" s="32"/>
      <c r="I70" s="32"/>
      <c r="J70" s="19">
        <v>0</v>
      </c>
      <c r="K70" s="17">
        <f>J70</f>
        <v>0</v>
      </c>
      <c r="L70" s="20">
        <f t="shared" ref="L70" si="9">K70</f>
        <v>0</v>
      </c>
    </row>
    <row r="71" spans="1:12" x14ac:dyDescent="0.3">
      <c r="A71" s="13"/>
      <c r="B71" s="14"/>
      <c r="C71" s="16"/>
      <c r="D71" s="16"/>
      <c r="E71" s="16"/>
      <c r="F71" s="17"/>
      <c r="G71" s="18"/>
      <c r="H71" s="17"/>
      <c r="I71" s="18"/>
      <c r="J71" s="19"/>
      <c r="K71" s="17"/>
      <c r="L71" s="20"/>
    </row>
    <row r="72" spans="1:12" ht="18" x14ac:dyDescent="0.3">
      <c r="A72" s="153"/>
      <c r="B72" s="154" t="s">
        <v>247</v>
      </c>
      <c r="C72" s="155" t="s">
        <v>248</v>
      </c>
      <c r="D72" s="156"/>
      <c r="E72" s="156"/>
      <c r="F72" s="157"/>
      <c r="G72" s="158"/>
      <c r="H72" s="157"/>
      <c r="I72" s="158"/>
      <c r="J72" s="159"/>
      <c r="K72" s="157"/>
      <c r="L72" s="160"/>
    </row>
    <row r="73" spans="1:12" x14ac:dyDescent="0.3">
      <c r="A73" s="13"/>
      <c r="B73" s="14"/>
      <c r="C73" s="16"/>
      <c r="D73" s="16"/>
      <c r="E73" s="16"/>
      <c r="F73" s="17"/>
      <c r="G73" s="18"/>
      <c r="H73" s="17"/>
      <c r="I73" s="18"/>
      <c r="J73" s="19"/>
      <c r="K73" s="17"/>
      <c r="L73" s="20"/>
    </row>
    <row r="74" spans="1:12" ht="43.2" x14ac:dyDescent="0.3">
      <c r="A74" s="127">
        <f t="shared" ref="A74" si="10">A73+1</f>
        <v>1</v>
      </c>
      <c r="B74" s="127" t="s">
        <v>276</v>
      </c>
      <c r="C74" s="132" t="s">
        <v>273</v>
      </c>
      <c r="D74" s="128" t="s">
        <v>193</v>
      </c>
      <c r="E74" s="16"/>
      <c r="F74" s="17" t="s">
        <v>127</v>
      </c>
      <c r="G74" s="18">
        <v>2.0249999999999999</v>
      </c>
      <c r="H74" s="17">
        <v>0.75</v>
      </c>
      <c r="I74" s="18">
        <v>0.9</v>
      </c>
      <c r="J74" s="19">
        <v>1</v>
      </c>
      <c r="K74" s="17">
        <f>J74</f>
        <v>1</v>
      </c>
      <c r="L74" s="20">
        <f t="shared" ref="L74" si="11">K74</f>
        <v>1</v>
      </c>
    </row>
    <row r="75" spans="1:12" x14ac:dyDescent="0.3">
      <c r="A75" s="13"/>
      <c r="B75" s="14"/>
      <c r="C75" s="16"/>
      <c r="D75" s="16"/>
      <c r="E75" s="16"/>
      <c r="F75" s="17"/>
      <c r="G75" s="18"/>
      <c r="H75" s="17"/>
      <c r="I75" s="18"/>
      <c r="J75" s="19"/>
      <c r="K75" s="17"/>
      <c r="L75" s="20"/>
    </row>
    <row r="76" spans="1:12" x14ac:dyDescent="0.3">
      <c r="A76" s="13"/>
      <c r="B76" s="14"/>
      <c r="C76" s="16"/>
      <c r="D76" s="16"/>
      <c r="E76" s="16"/>
      <c r="F76" s="17"/>
      <c r="G76" s="18"/>
      <c r="H76" s="17"/>
      <c r="I76" s="18"/>
      <c r="J76" s="19"/>
      <c r="K76" s="17"/>
      <c r="L76" s="20"/>
    </row>
    <row r="77" spans="1:12" ht="18" x14ac:dyDescent="0.3">
      <c r="A77" s="41"/>
      <c r="B77" s="183" t="s">
        <v>180</v>
      </c>
      <c r="C77" s="183"/>
      <c r="D77" s="42"/>
      <c r="E77" s="42"/>
      <c r="F77" s="43"/>
      <c r="G77" s="44"/>
      <c r="H77" s="43"/>
      <c r="I77" s="44"/>
      <c r="J77" s="45"/>
      <c r="K77" s="43"/>
      <c r="L77" s="43"/>
    </row>
    <row r="78" spans="1:12" ht="28.8" x14ac:dyDescent="0.3">
      <c r="A78" s="55">
        <v>33</v>
      </c>
      <c r="B78" s="14" t="s">
        <v>181</v>
      </c>
      <c r="C78" s="65" t="s">
        <v>306</v>
      </c>
      <c r="D78" s="16" t="s">
        <v>183</v>
      </c>
      <c r="E78" s="16" t="s">
        <v>57</v>
      </c>
      <c r="F78" s="29" t="s">
        <v>53</v>
      </c>
      <c r="G78" s="29">
        <v>1.5</v>
      </c>
      <c r="H78" s="17">
        <v>0.75</v>
      </c>
      <c r="I78" s="18">
        <v>0.9</v>
      </c>
      <c r="J78" s="19">
        <v>0.9</v>
      </c>
      <c r="K78" s="17">
        <v>1</v>
      </c>
      <c r="L78" s="20">
        <f>K78</f>
        <v>1</v>
      </c>
    </row>
    <row r="79" spans="1:12" ht="28.8" x14ac:dyDescent="0.3">
      <c r="A79" s="55">
        <v>34</v>
      </c>
      <c r="B79" s="14" t="s">
        <v>182</v>
      </c>
      <c r="C79" s="65" t="s">
        <v>306</v>
      </c>
      <c r="D79" s="16" t="s">
        <v>183</v>
      </c>
      <c r="E79" s="16" t="s">
        <v>61</v>
      </c>
      <c r="F79" s="29" t="s">
        <v>53</v>
      </c>
      <c r="G79" s="29">
        <v>0.82499999999999996</v>
      </c>
      <c r="H79" s="17">
        <v>0.75</v>
      </c>
      <c r="I79" s="18">
        <v>0.9</v>
      </c>
      <c r="J79" s="19">
        <v>0.9</v>
      </c>
      <c r="K79" s="17">
        <v>1</v>
      </c>
      <c r="L79" s="20">
        <f>K79</f>
        <v>1</v>
      </c>
    </row>
    <row r="80" spans="1:12" ht="43.2" x14ac:dyDescent="0.3">
      <c r="A80" s="55">
        <v>35</v>
      </c>
      <c r="B80" s="14" t="s">
        <v>184</v>
      </c>
      <c r="C80" s="16" t="s">
        <v>207</v>
      </c>
      <c r="D80" s="16" t="s">
        <v>187</v>
      </c>
      <c r="E80" s="16" t="s">
        <v>185</v>
      </c>
      <c r="F80" s="29" t="s">
        <v>53</v>
      </c>
      <c r="G80" s="29">
        <v>0.87</v>
      </c>
      <c r="H80" s="17">
        <v>0.82499999999999996</v>
      </c>
      <c r="I80" s="18">
        <v>0.85</v>
      </c>
      <c r="J80" s="19">
        <v>2</v>
      </c>
      <c r="K80" s="17">
        <f>J80</f>
        <v>2</v>
      </c>
      <c r="L80" s="20">
        <f>K80</f>
        <v>2</v>
      </c>
    </row>
    <row r="81" spans="1:12" ht="46.8" x14ac:dyDescent="0.3">
      <c r="A81" s="55">
        <v>36</v>
      </c>
      <c r="B81" s="14" t="s">
        <v>188</v>
      </c>
      <c r="C81" s="65" t="s">
        <v>296</v>
      </c>
      <c r="D81" s="16" t="s">
        <v>186</v>
      </c>
      <c r="E81" s="16" t="s">
        <v>190</v>
      </c>
      <c r="F81" s="29" t="s">
        <v>53</v>
      </c>
      <c r="G81" s="29">
        <v>1.23</v>
      </c>
      <c r="H81" s="17">
        <v>0.75</v>
      </c>
      <c r="I81" s="18">
        <v>0.82499999999999996</v>
      </c>
      <c r="J81" s="19">
        <v>0.9</v>
      </c>
      <c r="K81" s="17">
        <v>1</v>
      </c>
      <c r="L81" s="20">
        <f t="shared" ref="L81:L86" si="12">K81</f>
        <v>1</v>
      </c>
    </row>
    <row r="82" spans="1:12" ht="46.8" x14ac:dyDescent="0.3">
      <c r="A82" s="55">
        <v>37</v>
      </c>
      <c r="B82" s="14" t="s">
        <v>189</v>
      </c>
      <c r="C82" s="65" t="s">
        <v>296</v>
      </c>
      <c r="D82" s="16" t="s">
        <v>186</v>
      </c>
      <c r="E82" s="16" t="s">
        <v>193</v>
      </c>
      <c r="F82" s="29" t="s">
        <v>53</v>
      </c>
      <c r="G82" s="29">
        <v>2.0249999999999999</v>
      </c>
      <c r="H82" s="17">
        <v>0.75</v>
      </c>
      <c r="I82" s="18">
        <v>0.9</v>
      </c>
      <c r="J82" s="19">
        <v>0.9</v>
      </c>
      <c r="K82" s="17">
        <v>1</v>
      </c>
      <c r="L82" s="20">
        <f t="shared" si="12"/>
        <v>1</v>
      </c>
    </row>
    <row r="83" spans="1:12" ht="28.8" x14ac:dyDescent="0.3">
      <c r="A83" s="55">
        <v>38</v>
      </c>
      <c r="B83" s="14" t="s">
        <v>194</v>
      </c>
      <c r="C83" s="16" t="s">
        <v>191</v>
      </c>
      <c r="D83" s="16" t="s">
        <v>186</v>
      </c>
      <c r="E83" s="16" t="s">
        <v>192</v>
      </c>
      <c r="F83" s="29" t="s">
        <v>53</v>
      </c>
      <c r="G83" s="29">
        <v>0.52</v>
      </c>
      <c r="H83" s="17">
        <v>0.75</v>
      </c>
      <c r="I83" s="18">
        <v>0.9</v>
      </c>
      <c r="J83" s="19">
        <v>0.9</v>
      </c>
      <c r="K83" s="17">
        <v>1</v>
      </c>
      <c r="L83" s="20">
        <f t="shared" si="12"/>
        <v>1</v>
      </c>
    </row>
    <row r="84" spans="1:12" ht="31.2" x14ac:dyDescent="0.3">
      <c r="A84" s="55">
        <v>39</v>
      </c>
      <c r="B84" s="14" t="s">
        <v>300</v>
      </c>
      <c r="C84" s="65" t="s">
        <v>299</v>
      </c>
      <c r="D84" s="16"/>
      <c r="E84" s="16" t="s">
        <v>301</v>
      </c>
      <c r="F84" s="29" t="s">
        <v>53</v>
      </c>
      <c r="G84" s="29">
        <v>0.45</v>
      </c>
      <c r="H84" s="17">
        <v>0.45</v>
      </c>
      <c r="I84" s="18">
        <v>0.1</v>
      </c>
      <c r="J84" s="19">
        <v>2</v>
      </c>
      <c r="K84" s="17">
        <f>J84</f>
        <v>2</v>
      </c>
      <c r="L84" s="20">
        <f t="shared" si="12"/>
        <v>2</v>
      </c>
    </row>
    <row r="85" spans="1:12" ht="28.8" x14ac:dyDescent="0.3">
      <c r="A85" s="55">
        <v>40</v>
      </c>
      <c r="B85" s="14" t="s">
        <v>196</v>
      </c>
      <c r="C85" s="16" t="s">
        <v>199</v>
      </c>
      <c r="D85" s="16" t="s">
        <v>198</v>
      </c>
      <c r="E85" s="16" t="s">
        <v>197</v>
      </c>
      <c r="F85" s="29" t="s">
        <v>17</v>
      </c>
      <c r="G85" s="29">
        <v>3</v>
      </c>
      <c r="H85" s="17">
        <v>0.30499999999999999</v>
      </c>
      <c r="I85" s="18"/>
      <c r="J85" s="19">
        <v>1</v>
      </c>
      <c r="K85" s="17">
        <f>G85*H85*J85</f>
        <v>0.91500000000000004</v>
      </c>
      <c r="L85" s="20">
        <f t="shared" si="12"/>
        <v>0.91500000000000004</v>
      </c>
    </row>
    <row r="86" spans="1:12" ht="28.8" x14ac:dyDescent="0.3">
      <c r="A86" s="55">
        <v>41</v>
      </c>
      <c r="B86" s="14" t="s">
        <v>200</v>
      </c>
      <c r="C86" s="16" t="s">
        <v>202</v>
      </c>
      <c r="D86" s="16" t="s">
        <v>201</v>
      </c>
      <c r="E86" s="16"/>
      <c r="F86" s="29" t="s">
        <v>17</v>
      </c>
      <c r="G86" s="29"/>
      <c r="H86" s="17"/>
      <c r="I86" s="18"/>
      <c r="J86" s="19"/>
      <c r="K86" s="17">
        <f>SUM(J87:J90)</f>
        <v>10.773</v>
      </c>
      <c r="L86" s="20">
        <f t="shared" si="12"/>
        <v>10.773</v>
      </c>
    </row>
    <row r="87" spans="1:12" x14ac:dyDescent="0.3">
      <c r="A87" s="55"/>
      <c r="B87" s="29"/>
      <c r="C87" s="16"/>
      <c r="D87" s="16"/>
      <c r="E87" s="16"/>
      <c r="F87" s="29"/>
      <c r="G87" s="29">
        <v>2.4500000000000002</v>
      </c>
      <c r="H87" s="17">
        <v>0.95</v>
      </c>
      <c r="I87" s="18">
        <v>1</v>
      </c>
      <c r="J87" s="19">
        <f>G87*H87*I87</f>
        <v>2.3275000000000001</v>
      </c>
      <c r="K87" s="17"/>
      <c r="L87" s="20"/>
    </row>
    <row r="88" spans="1:12" x14ac:dyDescent="0.3">
      <c r="A88" s="55"/>
      <c r="B88" s="29"/>
      <c r="C88" s="16"/>
      <c r="D88" s="16"/>
      <c r="E88" s="16"/>
      <c r="F88" s="29"/>
      <c r="G88" s="29">
        <v>2.4500000000000002</v>
      </c>
      <c r="H88" s="17">
        <v>0.31</v>
      </c>
      <c r="I88" s="18">
        <v>1</v>
      </c>
      <c r="J88" s="19">
        <f>G88*H88*I88</f>
        <v>0.75950000000000006</v>
      </c>
      <c r="K88" s="17"/>
      <c r="L88" s="20"/>
    </row>
    <row r="89" spans="1:12" x14ac:dyDescent="0.3">
      <c r="A89" s="55"/>
      <c r="B89" s="29"/>
      <c r="C89" s="16"/>
      <c r="D89" s="16"/>
      <c r="E89" s="16"/>
      <c r="F89" s="29"/>
      <c r="G89" s="29">
        <v>6.1</v>
      </c>
      <c r="H89" s="17">
        <v>0.95</v>
      </c>
      <c r="I89" s="18">
        <v>1</v>
      </c>
      <c r="J89" s="19">
        <f>G89*H89*I89</f>
        <v>5.794999999999999</v>
      </c>
      <c r="K89" s="17"/>
      <c r="L89" s="20"/>
    </row>
    <row r="90" spans="1:12" x14ac:dyDescent="0.3">
      <c r="A90" s="55"/>
      <c r="B90" s="29"/>
      <c r="C90" s="16"/>
      <c r="D90" s="16"/>
      <c r="E90" s="16"/>
      <c r="F90" s="29"/>
      <c r="G90" s="29">
        <v>6.1</v>
      </c>
      <c r="H90" s="17">
        <v>0.31</v>
      </c>
      <c r="I90" s="18">
        <v>1</v>
      </c>
      <c r="J90" s="19">
        <f>G90*H90*I90</f>
        <v>1.8909999999999998</v>
      </c>
      <c r="K90" s="17"/>
      <c r="L90" s="20"/>
    </row>
    <row r="91" spans="1:12" ht="28.8" x14ac:dyDescent="0.3">
      <c r="A91" s="55">
        <v>42</v>
      </c>
      <c r="B91" s="14" t="s">
        <v>208</v>
      </c>
      <c r="C91" s="16" t="s">
        <v>209</v>
      </c>
      <c r="D91" s="16" t="s">
        <v>211</v>
      </c>
      <c r="E91" s="16" t="s">
        <v>210</v>
      </c>
      <c r="F91" s="29" t="s">
        <v>27</v>
      </c>
      <c r="G91" s="29">
        <v>5.2</v>
      </c>
      <c r="H91" s="17"/>
      <c r="I91" s="18">
        <v>1</v>
      </c>
      <c r="J91" s="19">
        <f>G91*I91</f>
        <v>5.2</v>
      </c>
      <c r="K91" s="17">
        <f>J91</f>
        <v>5.2</v>
      </c>
      <c r="L91" s="20">
        <f>K91</f>
        <v>5.2</v>
      </c>
    </row>
    <row r="92" spans="1:12" x14ac:dyDescent="0.3">
      <c r="A92" s="55">
        <v>43</v>
      </c>
      <c r="B92" s="14" t="s">
        <v>212</v>
      </c>
      <c r="C92" s="16" t="s">
        <v>213</v>
      </c>
      <c r="D92" s="16" t="s">
        <v>211</v>
      </c>
      <c r="E92" s="16" t="s">
        <v>214</v>
      </c>
      <c r="F92" s="29" t="s">
        <v>27</v>
      </c>
      <c r="G92" s="29">
        <f>2.45+6</f>
        <v>8.4499999999999993</v>
      </c>
      <c r="H92" s="17"/>
      <c r="I92" s="18">
        <v>1</v>
      </c>
      <c r="J92" s="19">
        <f>G92*I92</f>
        <v>8.4499999999999993</v>
      </c>
      <c r="K92" s="17">
        <f>J92</f>
        <v>8.4499999999999993</v>
      </c>
      <c r="L92" s="20">
        <f>K92</f>
        <v>8.4499999999999993</v>
      </c>
    </row>
    <row r="93" spans="1:12" x14ac:dyDescent="0.3">
      <c r="A93" s="55">
        <v>44</v>
      </c>
      <c r="B93" s="14" t="s">
        <v>130</v>
      </c>
      <c r="C93" s="40" t="s">
        <v>131</v>
      </c>
      <c r="D93" s="16" t="s">
        <v>132</v>
      </c>
      <c r="E93" s="16"/>
      <c r="F93" s="17" t="s">
        <v>127</v>
      </c>
      <c r="G93" s="18"/>
      <c r="H93" s="17"/>
      <c r="I93" s="18"/>
      <c r="J93" s="19">
        <v>1</v>
      </c>
      <c r="K93" s="17">
        <f t="shared" ref="K93:K95" si="13">J93</f>
        <v>1</v>
      </c>
      <c r="L93" s="46">
        <f t="shared" ref="L93:L95" si="14">K93</f>
        <v>1</v>
      </c>
    </row>
    <row r="94" spans="1:12" ht="28.8" x14ac:dyDescent="0.3">
      <c r="A94" s="55">
        <v>45</v>
      </c>
      <c r="B94" s="14" t="s">
        <v>133</v>
      </c>
      <c r="C94" s="40" t="s">
        <v>134</v>
      </c>
      <c r="D94" s="16" t="s">
        <v>78</v>
      </c>
      <c r="E94" s="16"/>
      <c r="F94" s="17" t="s">
        <v>135</v>
      </c>
      <c r="G94" s="18"/>
      <c r="H94" s="17"/>
      <c r="I94" s="18"/>
      <c r="J94" s="19">
        <v>10</v>
      </c>
      <c r="K94" s="17">
        <f t="shared" si="13"/>
        <v>10</v>
      </c>
      <c r="L94" s="46">
        <f t="shared" si="14"/>
        <v>10</v>
      </c>
    </row>
    <row r="95" spans="1:12" x14ac:dyDescent="0.3">
      <c r="A95" s="118">
        <v>46</v>
      </c>
      <c r="B95" s="56" t="s">
        <v>242</v>
      </c>
      <c r="C95" s="52" t="s">
        <v>243</v>
      </c>
      <c r="D95" s="51" t="s">
        <v>244</v>
      </c>
      <c r="E95" s="52"/>
      <c r="F95" s="52" t="s">
        <v>245</v>
      </c>
      <c r="G95" s="53"/>
      <c r="H95" s="23"/>
      <c r="I95" s="53"/>
      <c r="J95" s="54">
        <v>1</v>
      </c>
      <c r="K95" s="23">
        <f t="shared" si="13"/>
        <v>1</v>
      </c>
      <c r="L95" s="20">
        <f t="shared" si="14"/>
        <v>1</v>
      </c>
    </row>
    <row r="96" spans="1:12" x14ac:dyDescent="0.3">
      <c r="A96" s="118"/>
      <c r="B96" s="118"/>
      <c r="C96" s="52"/>
      <c r="D96" s="51"/>
      <c r="E96" s="52"/>
      <c r="F96" s="52"/>
      <c r="G96" s="53"/>
      <c r="H96" s="23"/>
      <c r="I96" s="53"/>
      <c r="J96" s="54"/>
      <c r="K96" s="23"/>
      <c r="L96" s="23"/>
    </row>
  </sheetData>
  <mergeCells count="2">
    <mergeCell ref="F1:K1"/>
    <mergeCell ref="B77:C7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 Sheet </vt:lpstr>
      <vt:lpstr>Biryani Bhai </vt:lpstr>
      <vt:lpstr>Additional Item </vt:lpstr>
      <vt:lpstr>MB SHEET</vt:lpstr>
      <vt:lpstr>'Biryani Bhai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 COST</dc:creator>
  <cp:lastModifiedBy>FDT COST</cp:lastModifiedBy>
  <cp:lastPrinted>2024-11-22T04:11:05Z</cp:lastPrinted>
  <dcterms:created xsi:type="dcterms:W3CDTF">2024-11-19T13:08:08Z</dcterms:created>
  <dcterms:modified xsi:type="dcterms:W3CDTF">2024-11-22T04:11:08Z</dcterms:modified>
</cp:coreProperties>
</file>