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mrutika T\OneDrive - Travel food Services\Hyderabad\Carls Jr FF018\NT items\"/>
    </mc:Choice>
  </mc:AlternateContent>
  <bookViews>
    <workbookView xWindow="0" yWindow="0" windowWidth="19200" windowHeight="6934" activeTab="5"/>
  </bookViews>
  <sheets>
    <sheet name="Summary Sheet" sheetId="6" r:id="rId1"/>
    <sheet name="ID" sheetId="2" r:id="rId2"/>
    <sheet name="Plumbing" sheetId="3" r:id="rId3"/>
    <sheet name="Additional Plumbing" sheetId="4" r:id="rId4"/>
    <sheet name="Measurement Sheet" sheetId="5" r:id="rId5"/>
    <sheet name="NT Items" sheetId="7" r:id="rId6"/>
  </sheets>
  <definedNames>
    <definedName name="_xlnm._FilterDatabase" localSheetId="1" hidden="1">ID!$A$2:$F$56</definedName>
  </definedNames>
  <calcPr calcId="162913"/>
</workbook>
</file>

<file path=xl/calcChain.xml><?xml version="1.0" encoding="utf-8"?>
<calcChain xmlns="http://schemas.openxmlformats.org/spreadsheetml/2006/main">
  <c r="I14" i="7" l="1"/>
  <c r="I13" i="7"/>
  <c r="I12" i="7"/>
  <c r="I11" i="7"/>
  <c r="I10" i="7"/>
  <c r="I9" i="7"/>
  <c r="I8" i="7"/>
  <c r="I7" i="7"/>
  <c r="I6" i="7"/>
  <c r="I5" i="7"/>
  <c r="I4" i="7"/>
  <c r="I3" i="7"/>
  <c r="I2" i="7"/>
  <c r="L55" i="2" l="1"/>
  <c r="L54" i="2"/>
  <c r="L53" i="2"/>
  <c r="L52" i="2"/>
  <c r="L51" i="2"/>
  <c r="L50" i="2"/>
  <c r="L49" i="2"/>
  <c r="L48" i="2"/>
  <c r="L47" i="2"/>
  <c r="L46" i="2"/>
  <c r="L45" i="2"/>
  <c r="L44" i="2"/>
  <c r="L40" i="2"/>
  <c r="L39" i="2"/>
  <c r="L38" i="2"/>
  <c r="L37" i="2"/>
  <c r="L35" i="2"/>
  <c r="L34" i="2"/>
  <c r="L33" i="2"/>
  <c r="L30" i="2"/>
  <c r="L29" i="2"/>
  <c r="L28" i="2"/>
  <c r="L27" i="2"/>
  <c r="L26" i="2"/>
  <c r="L24" i="2"/>
  <c r="L22" i="2"/>
  <c r="F13" i="7" l="1"/>
  <c r="F12" i="7" l="1"/>
  <c r="F11" i="7"/>
  <c r="F10" i="7"/>
  <c r="F9" i="7"/>
  <c r="F8" i="7"/>
  <c r="F7" i="7"/>
  <c r="F6" i="7"/>
  <c r="E6" i="7"/>
  <c r="F5" i="7"/>
  <c r="E4" i="7"/>
  <c r="F4" i="7" s="1"/>
  <c r="F3" i="7"/>
  <c r="E3" i="7"/>
  <c r="E2" i="7"/>
  <c r="F2" i="7" s="1"/>
  <c r="F14" i="7" s="1"/>
  <c r="E6" i="6" l="1"/>
  <c r="F6" i="6" s="1"/>
  <c r="F16" i="6"/>
  <c r="E8" i="6"/>
  <c r="H42" i="3" l="1"/>
  <c r="I42" i="3" s="1"/>
  <c r="H35" i="3"/>
  <c r="I35" i="3" s="1"/>
  <c r="H24" i="3"/>
  <c r="I24" i="3" s="1"/>
  <c r="H22" i="3"/>
  <c r="I22" i="3" s="1"/>
  <c r="H21" i="3"/>
  <c r="I21" i="3" s="1"/>
  <c r="J35" i="2"/>
  <c r="J31" i="2"/>
  <c r="J27" i="2"/>
  <c r="I55" i="2"/>
  <c r="J55" i="2" s="1"/>
  <c r="I51" i="2"/>
  <c r="J51" i="2" s="1"/>
  <c r="I47" i="2"/>
  <c r="J47" i="2" s="1"/>
  <c r="I42" i="2"/>
  <c r="M42" i="2" s="1"/>
  <c r="I36" i="2"/>
  <c r="M36" i="2" s="1"/>
  <c r="I35" i="2"/>
  <c r="M35" i="2" s="1"/>
  <c r="N35" i="2" s="1"/>
  <c r="I34" i="2"/>
  <c r="J34" i="2" s="1"/>
  <c r="I33" i="2"/>
  <c r="J33" i="2" s="1"/>
  <c r="I32" i="2"/>
  <c r="I31" i="2"/>
  <c r="I30" i="2"/>
  <c r="M30" i="2" s="1"/>
  <c r="N30" i="2" s="1"/>
  <c r="I29" i="2"/>
  <c r="J29" i="2" s="1"/>
  <c r="I28" i="2"/>
  <c r="M28" i="2" s="1"/>
  <c r="N28" i="2" s="1"/>
  <c r="I27" i="2"/>
  <c r="I26" i="2"/>
  <c r="J26" i="2" s="1"/>
  <c r="I134" i="5"/>
  <c r="H47" i="3" s="1"/>
  <c r="I47" i="3" s="1"/>
  <c r="I133" i="5"/>
  <c r="H46" i="3" s="1"/>
  <c r="I46" i="3" s="1"/>
  <c r="I130" i="5"/>
  <c r="H43" i="3" s="1"/>
  <c r="I43" i="3" s="1"/>
  <c r="I129" i="5"/>
  <c r="I127" i="5"/>
  <c r="H40" i="3" s="1"/>
  <c r="I40" i="3" s="1"/>
  <c r="I126" i="5"/>
  <c r="H39" i="3" s="1"/>
  <c r="I39" i="3" s="1"/>
  <c r="I125" i="5"/>
  <c r="H38" i="3" s="1"/>
  <c r="I38" i="3" s="1"/>
  <c r="I122" i="5"/>
  <c r="I120" i="5"/>
  <c r="H33" i="3" s="1"/>
  <c r="I33" i="3" s="1"/>
  <c r="I117" i="5"/>
  <c r="H30" i="3" s="1"/>
  <c r="I30" i="3" s="1"/>
  <c r="I115" i="5"/>
  <c r="H28" i="3" s="1"/>
  <c r="I28" i="3" s="1"/>
  <c r="I111" i="5"/>
  <c r="I110" i="5"/>
  <c r="H23" i="3" s="1"/>
  <c r="I23" i="3" s="1"/>
  <c r="I105" i="5"/>
  <c r="H18" i="3" s="1"/>
  <c r="I18" i="3" s="1"/>
  <c r="I103" i="5"/>
  <c r="H16" i="3" s="1"/>
  <c r="I16" i="3" s="1"/>
  <c r="I101" i="5"/>
  <c r="H14" i="3" s="1"/>
  <c r="I14" i="3" s="1"/>
  <c r="I98" i="5"/>
  <c r="H11" i="3" s="1"/>
  <c r="I11" i="3" s="1"/>
  <c r="I95" i="5"/>
  <c r="H8" i="3" s="1"/>
  <c r="I8" i="3" s="1"/>
  <c r="I86" i="5"/>
  <c r="I85" i="5"/>
  <c r="I54" i="2" s="1"/>
  <c r="J54" i="2" s="1"/>
  <c r="I84" i="5"/>
  <c r="I53" i="2" s="1"/>
  <c r="J53" i="2" s="1"/>
  <c r="I83" i="5"/>
  <c r="I52" i="2" s="1"/>
  <c r="J52" i="2" s="1"/>
  <c r="I82" i="5"/>
  <c r="I81" i="5"/>
  <c r="I50" i="2" s="1"/>
  <c r="J50" i="2" s="1"/>
  <c r="I80" i="5"/>
  <c r="I49" i="2" s="1"/>
  <c r="J49" i="2" s="1"/>
  <c r="I79" i="5"/>
  <c r="I48" i="2" s="1"/>
  <c r="J48" i="2" s="1"/>
  <c r="I78" i="5"/>
  <c r="I77" i="5"/>
  <c r="I46" i="2" s="1"/>
  <c r="J46" i="2" s="1"/>
  <c r="I76" i="5"/>
  <c r="I45" i="2" s="1"/>
  <c r="J45" i="2" s="1"/>
  <c r="I75" i="5"/>
  <c r="I44" i="2" s="1"/>
  <c r="J44" i="2" s="1"/>
  <c r="I72" i="5"/>
  <c r="I71" i="5"/>
  <c r="I70" i="5"/>
  <c r="I69" i="5" s="1"/>
  <c r="I65" i="5"/>
  <c r="I41" i="2" s="1"/>
  <c r="I66" i="5"/>
  <c r="I67" i="5"/>
  <c r="I64" i="5"/>
  <c r="I40" i="2" s="1"/>
  <c r="I63" i="5"/>
  <c r="I39" i="2" s="1"/>
  <c r="J39" i="2" s="1"/>
  <c r="I60" i="5"/>
  <c r="I61" i="5"/>
  <c r="I59" i="5"/>
  <c r="I58" i="5"/>
  <c r="I55" i="5"/>
  <c r="I54" i="5"/>
  <c r="I53" i="5"/>
  <c r="I38" i="5"/>
  <c r="I37" i="5"/>
  <c r="I36" i="5"/>
  <c r="I35" i="5"/>
  <c r="I24" i="5"/>
  <c r="I31" i="5"/>
  <c r="I30" i="5"/>
  <c r="I29" i="5"/>
  <c r="I28" i="5"/>
  <c r="I27" i="5"/>
  <c r="I26" i="5"/>
  <c r="I25" i="5"/>
  <c r="I23" i="5"/>
  <c r="F5" i="4"/>
  <c r="F4" i="4"/>
  <c r="F3" i="4"/>
  <c r="G47" i="3"/>
  <c r="G46" i="3"/>
  <c r="G43" i="3"/>
  <c r="G42" i="3"/>
  <c r="G40" i="3"/>
  <c r="G39" i="3"/>
  <c r="G38" i="3"/>
  <c r="G35" i="3"/>
  <c r="G33" i="3"/>
  <c r="G28" i="3"/>
  <c r="G24" i="3"/>
  <c r="G23" i="3"/>
  <c r="G22" i="3"/>
  <c r="G21" i="3"/>
  <c r="G18" i="3"/>
  <c r="G16" i="3"/>
  <c r="G14" i="3"/>
  <c r="G11" i="3"/>
  <c r="G8" i="3"/>
  <c r="M40" i="2" l="1"/>
  <c r="N40" i="2" s="1"/>
  <c r="J40" i="2"/>
  <c r="J28" i="2"/>
  <c r="I52" i="5"/>
  <c r="I37" i="2" s="1"/>
  <c r="C15" i="6"/>
  <c r="C5" i="6"/>
  <c r="J30" i="2"/>
  <c r="I3" i="3"/>
  <c r="I57" i="5"/>
  <c r="I38" i="2" s="1"/>
  <c r="I34" i="5"/>
  <c r="I24" i="2" s="1"/>
  <c r="I22" i="5"/>
  <c r="I22" i="2" s="1"/>
  <c r="G3" i="3"/>
  <c r="C14" i="6" l="1"/>
  <c r="C4" i="6"/>
  <c r="E14" i="6"/>
  <c r="D14" i="6"/>
  <c r="D4" i="6"/>
  <c r="M37" i="2"/>
  <c r="N37" i="2" s="1"/>
  <c r="J37" i="2"/>
  <c r="M38" i="2"/>
  <c r="N38" i="2" s="1"/>
  <c r="J38" i="2"/>
  <c r="M22" i="2"/>
  <c r="N22" i="2" s="1"/>
  <c r="J22" i="2"/>
  <c r="M24" i="2"/>
  <c r="N24" i="2" s="1"/>
  <c r="J24" i="2"/>
  <c r="G42" i="2"/>
  <c r="G41" i="2"/>
  <c r="G36" i="2"/>
  <c r="G32" i="2"/>
  <c r="L36" i="2" l="1"/>
  <c r="J36" i="2"/>
  <c r="N36" i="2"/>
  <c r="N3" i="2" s="1"/>
  <c r="F13" i="6" s="1"/>
  <c r="F18" i="6" s="1"/>
  <c r="L41" i="2"/>
  <c r="J41" i="2"/>
  <c r="L42" i="2"/>
  <c r="N42" i="2"/>
  <c r="J42" i="2"/>
  <c r="L32" i="2"/>
  <c r="J32" i="2"/>
  <c r="J3" i="2" s="1"/>
  <c r="F4" i="6"/>
  <c r="H56" i="2"/>
  <c r="H55" i="2"/>
  <c r="H54" i="2"/>
  <c r="H53" i="2"/>
  <c r="H52" i="2"/>
  <c r="H51" i="2"/>
  <c r="H50" i="2"/>
  <c r="H49" i="2"/>
  <c r="H48" i="2"/>
  <c r="H47" i="2"/>
  <c r="H46" i="2"/>
  <c r="H45" i="2"/>
  <c r="H44" i="2"/>
  <c r="H42" i="2"/>
  <c r="H41" i="2"/>
  <c r="H40" i="2"/>
  <c r="H39" i="2"/>
  <c r="H38" i="2"/>
  <c r="H37" i="2"/>
  <c r="H36" i="2"/>
  <c r="H35" i="2"/>
  <c r="H34" i="2"/>
  <c r="H33" i="2"/>
  <c r="H32" i="2"/>
  <c r="H31" i="2"/>
  <c r="H30" i="2"/>
  <c r="H29" i="2"/>
  <c r="H28" i="2"/>
  <c r="H27" i="2"/>
  <c r="H26" i="2"/>
  <c r="H24" i="2"/>
  <c r="H22" i="2"/>
  <c r="D13" i="6" l="1"/>
  <c r="D18" i="6" s="1"/>
  <c r="D3" i="6"/>
  <c r="L3" i="2"/>
  <c r="E13" i="6" s="1"/>
  <c r="E18" i="6" s="1"/>
  <c r="H3" i="2"/>
  <c r="D8" i="6" l="1"/>
  <c r="C13" i="6"/>
  <c r="C18" i="6" s="1"/>
  <c r="C3" i="6"/>
  <c r="C8" i="6" s="1"/>
  <c r="F3" i="6" l="1"/>
  <c r="F8" i="6" s="1"/>
</calcChain>
</file>

<file path=xl/sharedStrings.xml><?xml version="1.0" encoding="utf-8"?>
<sst xmlns="http://schemas.openxmlformats.org/spreadsheetml/2006/main" count="860" uniqueCount="257">
  <si>
    <t>Item Code</t>
  </si>
  <si>
    <t>Item Description</t>
  </si>
  <si>
    <t>Qty</t>
  </si>
  <si>
    <t>Unit Price</t>
  </si>
  <si>
    <t/>
  </si>
  <si>
    <t>ID</t>
  </si>
  <si>
    <t>NOS</t>
  </si>
  <si>
    <t>Sr No.</t>
  </si>
  <si>
    <t>Vendor Name : Impulse Branding</t>
  </si>
  <si>
    <t>Item Name</t>
  </si>
  <si>
    <t>UOM</t>
  </si>
  <si>
    <t>Amount</t>
  </si>
  <si>
    <t>SECTION 1 - PRELIMINARIES</t>
  </si>
  <si>
    <t>1.01</t>
  </si>
  <si>
    <t>Insurance (EC   CAR)</t>
  </si>
  <si>
    <t>Sum</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</si>
  <si>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</si>
  <si>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</si>
  <si>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</si>
  <si>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</si>
  <si>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</si>
  <si>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</si>
  <si>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</si>
  <si>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</si>
  <si>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</si>
  <si>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</si>
  <si>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</si>
  <si>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</si>
  <si>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</si>
  <si>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</si>
  <si>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</si>
  <si>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</si>
  <si>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</si>
  <si>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</si>
  <si>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</si>
  <si>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</si>
  <si>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</si>
  <si>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</si>
  <si>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</si>
  <si>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</si>
  <si>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</si>
  <si>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</si>
  <si>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</si>
  <si>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 xml:space="preserve">Others (Please list the items in details) </t>
  </si>
  <si>
    <t>SECTION 2 - WALL AND PARTITIONING</t>
  </si>
  <si>
    <t>2.01</t>
  </si>
  <si>
    <t>Supply and installation of masonry wall of thickness as indicated, as per drawings and as per the approved manufacturer s specifications including all necessary consumables, supports and fittings, all complete in all aspects in accordance with instruction</t>
  </si>
  <si>
    <t>a</t>
  </si>
  <si>
    <t>100mm thick masonry wall including 100X100 Mm Concrete Framing (M.20 Mix With Nominal Reinforcements)</t>
  </si>
  <si>
    <t>Sqm</t>
  </si>
  <si>
    <t>2.02</t>
  </si>
  <si>
    <t>Supply and installation of dry wall partition of thickness as indicated, as per drawings and as per the approved manufacturer s specifications including all necessary consumables, supports and fittings, all complete in all aspects in accordance with instr</t>
  </si>
  <si>
    <t>50mm thick dry wall partition (height upto true ceiling)</t>
  </si>
  <si>
    <t>SECTION 3 - FINISHING AND WATERPROOFING</t>
  </si>
  <si>
    <t>3.01</t>
  </si>
  <si>
    <t>Waterproofing - Supply and install approved waterproofing system to kitchen with testing, warranty, in accordance withthe drawings and specifications(Sample is subject to Employer s approval)                     Dwg ref  02GA-103A</t>
  </si>
  <si>
    <t>3.02</t>
  </si>
  <si>
    <t>Screed - Supply and install screed (upto thickness as provided in the drawing) as approved in accordance with the drawings and specifications                                                                                                  Dwg ref  02GA-10</t>
  </si>
  <si>
    <t>3.03</t>
  </si>
  <si>
    <t>Flooring - Supply and install [FL01] - 600x1200mm Concrete Ceramic Floor Tile including all necessary consumables in accordance with the drawings and specifications.
Dwg ref  02GA-103</t>
  </si>
  <si>
    <t>3.04</t>
  </si>
  <si>
    <t>Flooring - Supply and install [FL02] - 560x560mm Grey Colour Kota Stone including all necessary consumables in accordance with the drawings and specifications
Dwg ref  02GA-103</t>
  </si>
  <si>
    <t>3.05</t>
  </si>
  <si>
    <t>Flooring - Supply and install [FL03] - S.S Floor Reducer Trim including all necessary consumables in accordance with the drawings and specifications
Dwg ref  02GA-103</t>
  </si>
  <si>
    <t>Rmt</t>
  </si>
  <si>
    <t>3.06</t>
  </si>
  <si>
    <t>Flooring - Supply and install [FL04] - S.S Floor Cover Trim including all necessary consumables in accordance with the drawings and specifications
Dwg ref  02GA-103</t>
  </si>
  <si>
    <t>3.07</t>
  </si>
  <si>
    <t>Ceiling - Supply and install Gypsum ceiling with paint [CL01] including all necessary fitting, supports, accessories, consumables, opening,etc.in accordance with the drawings and specifications
Dwg ref  02GA-104</t>
  </si>
  <si>
    <t>3.08</t>
  </si>
  <si>
    <t>Ceiling - Supply and install Gypsum ceiling with paint [CL02] including all necessary fitting, supports, accessories, consumables, opening,etc.in accordance with the drawings and specifications
Dwg ref  02GA-104</t>
  </si>
  <si>
    <t>3.09</t>
  </si>
  <si>
    <t>Ceiling - Supply and install Grid ceiling amstrong Equivalent [CL03] including all necessary fitting, supports, accessories, consumables, opening,etc.in accordance with the drawings and specifications
Dwg ref  02GA-104</t>
  </si>
  <si>
    <t>3.10</t>
  </si>
  <si>
    <t>Ceiling - Supply and install Baffle Ceiling including all necessary fitting, supports, accessories, consumables, opening,etc.in accordance with the drawings and specifications
Dwg ref  02GA-104</t>
  </si>
  <si>
    <t>3.11</t>
  </si>
  <si>
    <t>Wall - Supply and install [WP01] - Old whitewood imitation panels claddings to walls, all in accordance with the drawings and specifications.
Dwg ref  02GA-102, 03IL-300 to 03IL-304</t>
  </si>
  <si>
    <t>3.12</t>
  </si>
  <si>
    <t>Wall - Supply and install [WP02] Grey Painted Brick Imitation Panels Claddings to walls, all in accordance with the drawings and specifications.
Dwg ref  02GA-102, 03IL-300 to 03IL-304</t>
  </si>
  <si>
    <t>3.13</t>
  </si>
  <si>
    <t>Wall - Supply and install [PT04] - Grey Colour Paint TAL 7022 to walls, all in accordance with the drawings and specifications.
Dwg ref  02GA-102, 03IL-300 to 03IL-304</t>
  </si>
  <si>
    <t>3.14</t>
  </si>
  <si>
    <t>Wall - Supply and install [WT02] -100x300 mm  Ceramic tiles with 1mm Spacer, grouted with Grey colour epoxy to walls, all in accordance with the drawings and specifications.
Dwg ref  02GA-102, 03IL-300 to 03IL-304</t>
  </si>
  <si>
    <t>3.15</t>
  </si>
  <si>
    <t>Wall - Supply and install [PT06] - White Colour Paint RAL 9003 9016 to walls, all in accordance with the drawings and specifications.
Dwg ref  02GA-102, 03IL-300 to 03IL-304</t>
  </si>
  <si>
    <t>3.16</t>
  </si>
  <si>
    <t>Wall - Supply and install [WT01] -300x600 mm Wooden Effect Ceramice Wall tile, all in accordance with the drawings and specifications.
Dwg ref  02GA-102, 03IL-300 to 03IL-304</t>
  </si>
  <si>
    <t>3.17</t>
  </si>
  <si>
    <t>Wall - Supply and install [GR01] -Geometric Pattern Vinyl Wall Coverings, all in accordance with the drawings and specifications.
Dwg ref  02GA-102, 03IL-300 to 03IL-304</t>
  </si>
  <si>
    <t>SECTION 4 - FIXTURES AND FITTINGS</t>
  </si>
  <si>
    <t>4.01</t>
  </si>
  <si>
    <t>Front Counter [J01]
Supply   installation of Front Counter [J01]
Size  As per dwg;
[SU01] - Counter Top, Fascia Finish, Ply carcass With Solid Surface-White Diamond;
[MT01] - Grey Colour Powder Coated Metal Skirting Ral 7022
150mm Rise
[LM02] - Shutter, I</t>
  </si>
  <si>
    <t>Set</t>
  </si>
  <si>
    <t>4.02</t>
  </si>
  <si>
    <t xml:space="preserve">Booth Seat [J02]
Supply   installation of Booth Seat [J02]
Size  As per dwg;
[UP01] - Booth Seat Finish with Grey Colour Leatherette;
[LM01] - Back rest, Ply carcass Fnish with Oak wood LAminate
[PT03] - 25x25 mm thick Metal Frame Finish with Grey Colour </t>
  </si>
  <si>
    <t>4.03</t>
  </si>
  <si>
    <t>Perch Table [J03]
Supply   installation of Perch Table [J04]
Size  As per drawing
[LM03] - Box, Perch top, Box Fascia Finish with Refresh Oak Wood Laminate;
[MT05] - Metal Mesh finish with Grey Colour Powder Coated RAL 7022
[PT03] - 25x25 mm thick Metal F</t>
  </si>
  <si>
    <t>4.04</t>
  </si>
  <si>
    <t>Bulk Head [J04]
Supply   installation of Bulk Head [J04]
Size  As per drawing
[MT03] - 85X20 Mm Thk Aluminium Slats Finish With (Pt01,Pt02,Pt07);
[PT04] - Bulkhead Fascia ,Ply carcass Finish With  Grey Colour Paint Ral 7022
including all necessary consuma</t>
  </si>
  <si>
    <t>4.05</t>
  </si>
  <si>
    <t>Servery Bulk Head [J05]
Supply   installation of Servery Bulk Head [J05]
Size  As per drawing
[GR01] -Ply Carcass Finish With Geometric Pattern Vinyl Wall Coverings;
[GR01] -Top, Fascia Finish With Geometric Pattern Vinyl Wall Coverings;
including all nec</t>
  </si>
  <si>
    <t>4.06</t>
  </si>
  <si>
    <t>Ceiling Element[J06]
Supply   installation of Ceiling Element[J06]
Size  As per drawing
[PT02] -50X50 Mm Thk Metal Frames Finish With Traffic Yellow Colour Paint Ral 1023;
including all necessary consumables, fitting and accessories, in accordance with th</t>
  </si>
  <si>
    <t>4.07</t>
  </si>
  <si>
    <t xml:space="preserve">Planter Box[J07]
Supply   installation of Planter Box [J07]
Size  As per drawing                                                                                                [LM03] - Top Finish with Refresh Oak Wood Laminate;                    
[LM01] </t>
  </si>
  <si>
    <t>4.08</t>
  </si>
  <si>
    <t>L-Shaped Table [J08]
Supply   installation ofL Shaped Table [J08]
Size  600mm L x 625mm B x 950mm H
[LM01] - Top finish with Oak Wood Laminate;
[MT05] - Metal Mesh finish with Grey Colour Powder Coated RAL 7022
[PT03] - 25x25 mm thick Metal Frame Finish w</t>
  </si>
  <si>
    <t>4.09</t>
  </si>
  <si>
    <t>Condiment Unit [J09]
Supply   installation of Condiment Unit[J09]
Size  1100 mm Lx 580 mm B x 810mm H
[PT03] - Top, Side fascia Finish, Ply carcass with Grey Colour Paint RAL 7022;
[MT02] - Ply Carcass Finish With Grey Colour Powder Coated Aluminium Corru</t>
  </si>
  <si>
    <t>4.10</t>
  </si>
  <si>
    <t xml:space="preserve">Order Station [J10]
Supply   installation of Order Staion[J10]
Size  1200 mm Lx 150 mm B x 2800mm H
[PT03] - 150x50 mm, 60x20mm thick Metal Frame Finish with Grey Colour Paint RAL 7022;                                                                      </t>
  </si>
  <si>
    <t>4.11</t>
  </si>
  <si>
    <t xml:space="preserve">Door [J11]
Supply   installation of Door[J11]
Size  900 mm Lx 2100mm H
[PT03] - 50x100 mm Frame Finish with Grey Colour Paint RAL 7022; 
Door Vision Panel with 8mm Thcik Plain Glass, ALuminium Glass Profile
Concealed Aluminium Hnadle on both sides;       </t>
  </si>
  <si>
    <t>4.12</t>
  </si>
  <si>
    <t xml:space="preserve">Isolated Louver Door [J12]
Supply   installation of Isolated Louver Door[J12]
Size  700 mm Lx 2100mm H
[PT03] - 50x50 mm Frame Finish with Grey Colour Paint RAL 7022; 
Concealed Aluminium Hnadle on both sides;                                              </t>
  </si>
  <si>
    <t>6.01</t>
  </si>
  <si>
    <t>SECTION 6 - PROVISIONAL SUMS</t>
  </si>
  <si>
    <t>Interior works for Carls Jr FF 018 HYD</t>
  </si>
  <si>
    <t>Pikture Perfect (R1)</t>
  </si>
  <si>
    <t>As per PO</t>
  </si>
  <si>
    <t>Plumbing for Carles Jr FF 018 HYD</t>
  </si>
  <si>
    <t>Plumbing Work</t>
  </si>
  <si>
    <t>A</t>
  </si>
  <si>
    <t>CONNECTING   INTEGRATING UNIT MEP SERVICES TO AIRPORT MEP SERVICES  BUILDING</t>
  </si>
  <si>
    <t>If any termination or connection of the unit services is required outside the site location (i.e., connection 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</si>
  <si>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B</t>
  </si>
  <si>
    <t>DRAINAGE SYSTEM</t>
  </si>
  <si>
    <t>INTERCEPTORS   SEPERATORS</t>
  </si>
  <si>
    <t>B.1.1</t>
  </si>
  <si>
    <t>Installing, Testing   Commissioning of Greese Trap or Grease Interceptor (Above Ground   floor) of 304 grade stainless steel material with interceptor body, preforated bucket, baffles, integral trap, inlet   outlep pipe sleeve and stainless steel interceptor cover of approved make and with all necessary fittings   connectors etc. (Make   Nugreen , Kessel and Concessionaire can propose another make in SS
material.)NGT 50 - Flow Rate (2.20 LPS   132 LPM)</t>
  </si>
  <si>
    <t>Nos</t>
  </si>
  <si>
    <t>VALVES   ACCESSORIES</t>
  </si>
  <si>
    <t>B.2</t>
  </si>
  <si>
    <t>Supplying, Installing, Testing   Commissioning of ABS Air Admittance Valve conforming to EN 12380, with an air admittance air flow rate of 6.1 L s and a temperature range of operation from -20 C to + 60 C of approved make with all necessary adapters, fittings and connectors etc.
(Make    Astral Supreme for Pipe and Fittings)</t>
  </si>
  <si>
    <t>B.2.1</t>
  </si>
  <si>
    <t>32 mm Dia</t>
  </si>
  <si>
    <t>DRAINS, TRAPS   CLEANOUTS</t>
  </si>
  <si>
    <t>B.4</t>
  </si>
  <si>
    <t>Supplying, Installing, and testing of AISI 304 grade Stainless Steel Floor Drain with top square anti-slip mesh grating drain cover of 350 X 350 mm, lateral horizontal outlet, with removable waste basket, odor water seal trap of approved make with all necessary adapters, fittings,  and connectors etc.
(Make   Custom made)</t>
  </si>
  <si>
    <t>B.4.1</t>
  </si>
  <si>
    <t>50 mm Dia - Outlet</t>
  </si>
  <si>
    <t>B.5</t>
  </si>
  <si>
    <t>Supplying, Installing, and testing of uPVC  P  Trap (self-cleaning type) with odor water seal trap of approved make with all necessary adapters, fittings and connectors, etc.</t>
  </si>
  <si>
    <t>B.5.1</t>
  </si>
  <si>
    <t>32 mm Dia Outlet</t>
  </si>
  <si>
    <t>B.6</t>
  </si>
  <si>
    <t>Supplying, Installing   Testing of cast iron Floor Trap (150 mmx 150 mm) with Stainless Steel slotted top cover, odour water seal trap of approved make with all necessary adapters, fittings and connectors etc.
(Makes   NECO or equivalent with Airport approval)</t>
  </si>
  <si>
    <t>B.6.1</t>
  </si>
  <si>
    <t xml:space="preserve">75 mm Dia - Outlet </t>
  </si>
  <si>
    <t>DRAINAGE SYSTEMS PIPING</t>
  </si>
  <si>
    <t>B.7</t>
  </si>
  <si>
    <t>Supplying, Installing, Testing, and Commissioning of uPVC Pipe, for drainage with all necessary fittings such as bends, wye s, reducers, san tee s, double wye s, double combinations, san cross, and cleanout plugs etc, of approved make. and with all necessary supports clamps for the above-raised floor pipes as per standards and site conditions requirements.
(Make    Astral Supreme for Pipe and Fittings)</t>
  </si>
  <si>
    <t>B.7.1</t>
  </si>
  <si>
    <t>Mtr</t>
  </si>
  <si>
    <t>B.7.2</t>
  </si>
  <si>
    <t>40 mm Dia</t>
  </si>
  <si>
    <t>B.7.3</t>
  </si>
  <si>
    <t>50 mm Dia</t>
  </si>
  <si>
    <t>B.7.4</t>
  </si>
  <si>
    <t>75 mm Dia</t>
  </si>
  <si>
    <t>C</t>
  </si>
  <si>
    <t>WATER SUPPLY SYSTEM</t>
  </si>
  <si>
    <t>WATER SUPPLY EQUIPMENTS</t>
  </si>
  <si>
    <t>C.1</t>
  </si>
  <si>
    <t>Supply, Installation, Testing   Commissioning of Electric Water Heater with safety valve arrangement and accessories like angle valve, flexible pipes, C.P bolts, screws, washers, etc. and proper supports necessary as per standards and site condition   requirements.
(Make   Ariston Racold or equivalent with Airport approval)</t>
  </si>
  <si>
    <t>C.1.1</t>
  </si>
  <si>
    <t xml:space="preserve">65 Liters vertical storage water heater </t>
  </si>
  <si>
    <t>C.2</t>
  </si>
  <si>
    <t>Supply, Installation, Testing   Commissioning of RO Filteration Unit for supplying pure filtered potable water to equipments like Combi-steamers   baking ovens, Fresh water taps   Coolers, Coffee  Espresso machines, Dish-washers, Post-mix machines, Ice-machines, and Boiling-water taps etc. with necessary prefilters, filter cartridges, manifold heads, mounting brackets, shutoff valves, flushing valves, pressure gauges, and suitable connectors etc. Final make, model and details to be finalized by specialist vendor after examining the water test report of incoming water supply provided at site.
(Make   Eco Smart Livpure or equivalent with Airport approval)</t>
  </si>
  <si>
    <t>C.2.1</t>
  </si>
  <si>
    <t>15 Ltrs   Hr - Flow Rate</t>
  </si>
  <si>
    <t>WATER SUPPLY PIPE VALVES   ACCESSORIES</t>
  </si>
  <si>
    <t>C.3</t>
  </si>
  <si>
    <t>Supply, Installation, Testing   Commissioning of Brass Ball Valve with full bore lever operated, SS ball and stem with a pressure rating of 16 Bar of approved make and with all necessary fittings.
(Makes   NECO or equivalent with Airport approval)</t>
  </si>
  <si>
    <t>C.3.1</t>
  </si>
  <si>
    <t>25 mm Dia</t>
  </si>
  <si>
    <t>C.4</t>
  </si>
  <si>
    <t>Supply, Installation, Testing, and Commissioning of chrome plated Angle Valve with wall flange rosette for all plumbing equipment fixtures with a pressure rating of 16 Bar of approved make and with all necessary fittings. Including making good the wall partition as per Architectural   Interior Design and as per relevant standards.
(Makes   NECO or equivalent with Airport approval)</t>
  </si>
  <si>
    <t>C.4.1</t>
  </si>
  <si>
    <t>15 mm Dia Inlet (Outlet size to fit with plumbing eqp fixture connection)</t>
  </si>
  <si>
    <t>COLD WATER SUPPLY PIPING</t>
  </si>
  <si>
    <t>C.5</t>
  </si>
  <si>
    <t>Supply, Installation, Testing   Commissioning of (Chlorinated Poly Vinyl Chloride) CPVC Pipe conforming to IS 15778, ASTM D 2846, in SDR 11 Class 1, (temperature range of maximum 82°C) with all necessary fittings such as sockets, bends, elbows, tees, reducers, unions etc, and proper supports necessary as per standards and site condition   requirements.
(Make    Astral Supreme for Pipe and Fittings)</t>
  </si>
  <si>
    <t>C.5.1</t>
  </si>
  <si>
    <t>15 mm Dia</t>
  </si>
  <si>
    <t>C.5.2</t>
  </si>
  <si>
    <t>20 mm Dia</t>
  </si>
  <si>
    <t>C.5.3</t>
  </si>
  <si>
    <t>C.6</t>
  </si>
  <si>
    <t>Supply, Installation, Testing   Commissioning of Copper Pipe conforming to BS 2871   EN 1057, (continous operating temperature range of maximum 90°C) with all necessary fittings such as sockets, bends, elbows, tees, reducers, unions etc, and proper supports necessary as per standards and site condition   requirements.
(Make   Manibhadra fittings or equivalent with Airport approval)</t>
  </si>
  <si>
    <t>C.6.1</t>
  </si>
  <si>
    <t>C.6.2</t>
  </si>
  <si>
    <t>22 mm Dia</t>
  </si>
  <si>
    <t>PIPING THERMAL INSULATION</t>
  </si>
  <si>
    <t>C.7</t>
  </si>
  <si>
    <t>Supply   fixing of Pipe Insulation of 13 mm thick, with Polyethylene-based, closed-cell foam pipe insulation and polymer protective coating to prevent external mechanical damage of approved make for Hot water pipe with a operating temperature range of 0°C to 100°C, Thermal conductivity (?) 0.038 W m-K @ 40°C including suitable adhesives to fix the insulation to pipe.
(Make   Thermax, Maxima, Fuelpac or equivalent)</t>
  </si>
  <si>
    <t>C.7.1</t>
  </si>
  <si>
    <t>C.7.2</t>
  </si>
  <si>
    <t>Add PLB at Carls Jr. HYD</t>
  </si>
  <si>
    <t>Plumbing - Add</t>
  </si>
  <si>
    <t>Supplying, Installing, and testing of uPVC  P  Trap (self-cleaning type) with odor water seal trap of approved make with all necessary adapters, fittings and connectors, etc.
32 mm Dia Outlet</t>
  </si>
  <si>
    <t>Supply, Installation, Testing   Commissioning of Brass Ball Valve with full bore lever operated, SS ball and stem with a pressure rating of 16 Bar of approved make and with all necessary fittings.
(Makes   NECO or equivalent with Airport approval)
25 mm Dia</t>
  </si>
  <si>
    <t>PO QTY</t>
  </si>
  <si>
    <t>Executed</t>
  </si>
  <si>
    <t>Nos.</t>
  </si>
  <si>
    <t>L</t>
  </si>
  <si>
    <t>W</t>
  </si>
  <si>
    <t xml:space="preserve">Executed </t>
  </si>
  <si>
    <t>SL NO.</t>
  </si>
  <si>
    <t>Description</t>
  </si>
  <si>
    <t>As Per PO</t>
  </si>
  <si>
    <t>Executed Amount</t>
  </si>
  <si>
    <t>NT Items</t>
  </si>
  <si>
    <t>Deviation</t>
  </si>
  <si>
    <t>Civil &amp; Interior</t>
  </si>
  <si>
    <t>Plumbing</t>
  </si>
  <si>
    <t>Total</t>
  </si>
  <si>
    <t>Summary of Carl's Jr.</t>
  </si>
  <si>
    <t>Ad. Plumbing Work</t>
  </si>
  <si>
    <t>Rate</t>
  </si>
  <si>
    <t xml:space="preserve">SIPOREX BAT COBA- upto 100MM                 P L  light wt. Solid Block  (siporex or Aerocon) bat coba to conceal drainage   plumbing lines for Grease trap of average thk of 100 mm with CM 1 4 top layer should be finished properly to receive flooring layer on it [ DISH WASH AREA] </t>
  </si>
  <si>
    <t>Sq.Mtr</t>
  </si>
  <si>
    <t>50mm PCC      Providing   Laying PCC 1 3 6 of average thk 100mm of M 10 grade of concrete ( 1 cement  3 coarse sand 6graded stone aggregate 10 mm nominal size) BOH AREA</t>
  </si>
  <si>
    <t>SS EDGE PROFILE     P F of Stainless steel section edge profile protectors of size 19mm x 19mm x 1.5mm thick to protect all corners of the walls columns in kitchen</t>
  </si>
  <si>
    <t>R.Mtr</t>
  </si>
  <si>
    <t>TRAP DOOR OPENABLE     P F Trap door made of 19mm marine ply finished with approved laminate of 1.0mm thickness with all necessary frame work in salwood   hardware fittings complete as per the detailed drawing   instruction</t>
  </si>
  <si>
    <t>P&amp;F of MS frame for RO plant and covering of the same with ply Boxing (750mm Deep)</t>
  </si>
  <si>
    <t>Furniture Assembling</t>
  </si>
  <si>
    <t>RO Plant and Water tank Connection</t>
  </si>
  <si>
    <t>P&amp;F of Ply frame for airport shaft door with laminate finish.</t>
  </si>
  <si>
    <t>P&amp;F of sink mixture</t>
  </si>
  <si>
    <t>P&amp;F of push button tap</t>
  </si>
  <si>
    <t>P&amp;F of UPVC Ball Valve</t>
  </si>
  <si>
    <t>Initial Installation</t>
  </si>
  <si>
    <t>Damaged by branding team</t>
  </si>
  <si>
    <t>TV Box</t>
  </si>
  <si>
    <t>Supplying, Installing, Testing, and Commissioning of 100mm uPVC Pipe, for drainage with all necessary fittings such as bends, wye s, reducers, san tee s, double wye s, double combinations, san cross, and cleanout plugs etc, of approved make. and with all necessary supports clamps for the above-raised floor pipes as per standards and site conditions requirements.
(Make    Astral Supreme for Pipe and Fittings)</t>
  </si>
  <si>
    <t>Discussed for Billing</t>
  </si>
  <si>
    <t>PR</t>
  </si>
  <si>
    <t>Billing</t>
  </si>
  <si>
    <t>Fresh PR</t>
  </si>
  <si>
    <t>MDS Feedback</t>
  </si>
  <si>
    <t>Floor filling was issued as part of Civil works BOQ and drawings which was issued before tender pack</t>
  </si>
  <si>
    <t>PCC was issued as part of Civil works BOQ and drawings which was issued before tender pack</t>
  </si>
  <si>
    <t>Additional item as this was not considered in design / detailing</t>
  </si>
  <si>
    <t>As per MDS design we have proposed normal compact type water filter unit. If a RO Plant is installed at site then this should been a TFS call.</t>
  </si>
  <si>
    <t>As per MDS design there is no Trap doors since the Mechanical equipments above false ceiling are in BOH area,which have grid ceiling this doesn't require trapdoors and not sure why these additional 2 nos of Trap doors required please clarify.</t>
  </si>
  <si>
    <t>Not sure what this cost is for</t>
  </si>
  <si>
    <t xml:space="preserve">Refer point 4. </t>
  </si>
  <si>
    <t>This was not there intitially.Additional design element added after BAR is introduced.</t>
  </si>
  <si>
    <t>This is suppose to be under Equipment scope.</t>
  </si>
  <si>
    <t>As per MDS design we have proposed 4 nos of Brass ball valve note sure why this uPVC ball valve is required.</t>
  </si>
  <si>
    <t>As per MDS design there are only 50 mm Dia &amp; 75 mm Dia Drain Pipe in drawing and BOQ not sure why 100 mm Dia uPVC Drain pipe is required.</t>
  </si>
  <si>
    <t>As Guest Area Was Down From Airport FFL, As per site condition, on site decision taken for this JOB.</t>
  </si>
  <si>
    <t>On Site Decision , as per discussion with project team.</t>
  </si>
  <si>
    <t>Installed 1 in water supply line and 1 before connecting to RO plant for service and maintenance purpose of RO.</t>
  </si>
  <si>
    <t>PPDS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</si>
</sst>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 #,##0_ ;_ * \-#,##0_ ;_ * &quot;-&quot;??_ ;_ @_ "/>
    <numFmt numFmtId="165" formatCode="0.0"/>
  </numFmts>
  <fonts count="12">
    <font>
      <sz val="11"/>
      <name val="Calibri"/>
    </font>
    <font>
      <sz val="11"/>
      <name val="Cambria"/>
      <family val="1"/>
    </font>
    <font>
      <sz val="14"/>
      <name val="Cambria"/>
      <family val="1"/>
    </font>
    <font>
      <b/>
      <sz val="14"/>
      <color rgb="FF000000"/>
      <name val="Cambria"/>
      <family val="1"/>
    </font>
    <font>
      <b/>
      <sz val="14"/>
      <name val="Cambria"/>
      <family val="1"/>
    </font>
    <font>
      <sz val="14"/>
      <color rgb="FF000000"/>
      <name val="Cambria"/>
      <family val="1"/>
    </font>
    <font>
      <sz val="11"/>
      <name val="Calibri"/>
      <family val="2"/>
    </font>
    <font>
      <sz val="11"/>
      <name val="Calibri"/>
      <family val="2"/>
    </font>
    <font>
      <b/>
      <sz val="11"/>
      <color rgb="FF000000"/>
      <name val="Cambria"/>
      <family val="1"/>
    </font>
    <font>
      <b/>
      <sz val="11"/>
      <name val="Cambria"/>
      <family val="1"/>
    </font>
    <font>
      <b/>
      <sz val="11"/>
      <name val="Calibri"/>
      <family val="2"/>
    </font>
    <font>
      <b/>
      <sz val="12"/>
      <name val="Calibri Light"/>
      <family val="2"/>
      <scheme val="major"/>
    </font>
  </fonts>
  <fills count="8">
    <fill>
      <patternFill patternType="none"/>
    </fill>
    <fill>
      <patternFill patternType="gray125"/>
    </fill>
    <fill>
      <patternFill patternType="solid">
        <fgColor rgb="FFD3D3D3"/>
      </patternFill>
    </fill>
    <fill>
      <patternFill patternType="solid">
        <fgColor rgb="FFADD8E6"/>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6">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115">
    <xf numFmtId="0" fontId="0" fillId="0" borderId="0" xfId="0" applyNumberFormat="1" applyFont="1" applyProtection="1"/>
    <xf numFmtId="0" fontId="1" fillId="0" borderId="0" xfId="0" applyNumberFormat="1" applyFont="1" applyProtection="1"/>
    <xf numFmtId="0" fontId="1" fillId="0" borderId="4" xfId="0" applyNumberFormat="1" applyFont="1" applyBorder="1" applyProtection="1"/>
    <xf numFmtId="0" fontId="1" fillId="0" borderId="4" xfId="0" applyNumberFormat="1" applyFont="1" applyBorder="1" applyAlignment="1" applyProtection="1">
      <alignment wrapText="1"/>
    </xf>
    <xf numFmtId="0" fontId="1" fillId="0" borderId="0" xfId="0" applyNumberFormat="1" applyFont="1" applyProtection="1"/>
    <xf numFmtId="0" fontId="1" fillId="0" borderId="0" xfId="0" applyNumberFormat="1" applyFont="1" applyAlignment="1" applyProtection="1">
      <alignment wrapText="1"/>
    </xf>
    <xf numFmtId="164" fontId="1" fillId="0" borderId="4" xfId="1" applyNumberFormat="1" applyFont="1" applyBorder="1" applyProtection="1"/>
    <xf numFmtId="0" fontId="0" fillId="0" borderId="0" xfId="0" applyNumberFormat="1" applyFont="1" applyAlignment="1" applyProtection="1">
      <alignment vertical="center"/>
    </xf>
    <xf numFmtId="0" fontId="0" fillId="0" borderId="0" xfId="0" applyNumberFormat="1" applyFont="1" applyAlignment="1" applyProtection="1">
      <alignment horizontal="center" vertical="center"/>
    </xf>
    <xf numFmtId="0" fontId="9" fillId="2" borderId="4" xfId="0" applyNumberFormat="1" applyFont="1" applyFill="1" applyBorder="1" applyProtection="1"/>
    <xf numFmtId="0" fontId="9" fillId="2" borderId="4" xfId="0" applyNumberFormat="1" applyFont="1" applyFill="1" applyBorder="1" applyAlignment="1" applyProtection="1">
      <alignment wrapText="1"/>
    </xf>
    <xf numFmtId="164" fontId="9" fillId="2" borderId="4" xfId="1" applyNumberFormat="1" applyFont="1" applyFill="1" applyBorder="1" applyProtection="1"/>
    <xf numFmtId="0" fontId="1" fillId="3" borderId="4" xfId="0" applyNumberFormat="1" applyFont="1" applyFill="1" applyBorder="1" applyProtection="1"/>
    <xf numFmtId="0" fontId="1" fillId="3" borderId="4" xfId="0" applyNumberFormat="1" applyFont="1" applyFill="1" applyBorder="1" applyAlignment="1" applyProtection="1">
      <alignment wrapText="1"/>
    </xf>
    <xf numFmtId="1" fontId="1" fillId="3" borderId="4" xfId="0" applyNumberFormat="1" applyFont="1" applyFill="1" applyBorder="1" applyProtection="1"/>
    <xf numFmtId="1" fontId="1" fillId="3" borderId="4" xfId="0" applyNumberFormat="1" applyFont="1" applyFill="1" applyBorder="1" applyAlignment="1" applyProtection="1">
      <alignment horizontal="right"/>
    </xf>
    <xf numFmtId="164" fontId="1" fillId="3" borderId="4" xfId="1" applyNumberFormat="1" applyFont="1" applyFill="1" applyBorder="1" applyAlignment="1" applyProtection="1">
      <alignment horizontal="right"/>
    </xf>
    <xf numFmtId="1" fontId="1" fillId="0" borderId="4" xfId="0" applyNumberFormat="1" applyFont="1" applyBorder="1" applyProtection="1"/>
    <xf numFmtId="1" fontId="1" fillId="0" borderId="4" xfId="0" applyNumberFormat="1" applyFont="1" applyBorder="1" applyAlignment="1" applyProtection="1">
      <alignment horizontal="right"/>
    </xf>
    <xf numFmtId="164" fontId="1" fillId="0" borderId="4" xfId="1" applyNumberFormat="1" applyFont="1" applyBorder="1" applyAlignment="1" applyProtection="1">
      <alignment horizontal="right"/>
    </xf>
    <xf numFmtId="0" fontId="8" fillId="2" borderId="1" xfId="0" applyNumberFormat="1" applyFont="1" applyFill="1" applyBorder="1" applyAlignment="1" applyProtection="1">
      <alignment vertical="center"/>
    </xf>
    <xf numFmtId="0" fontId="2" fillId="0" borderId="5" xfId="0" applyNumberFormat="1" applyFont="1" applyBorder="1" applyProtection="1"/>
    <xf numFmtId="0" fontId="4" fillId="2" borderId="5" xfId="0" applyNumberFormat="1" applyFont="1" applyFill="1" applyBorder="1" applyProtection="1"/>
    <xf numFmtId="0" fontId="4" fillId="2" borderId="5" xfId="0" applyNumberFormat="1" applyFont="1" applyFill="1" applyBorder="1" applyAlignment="1" applyProtection="1">
      <alignment wrapText="1"/>
    </xf>
    <xf numFmtId="0" fontId="4" fillId="2" borderId="5" xfId="0" applyNumberFormat="1" applyFont="1" applyFill="1" applyBorder="1" applyAlignment="1" applyProtection="1">
      <alignment horizontal="center" vertical="center"/>
    </xf>
    <xf numFmtId="0" fontId="2" fillId="3" borderId="5" xfId="0" applyNumberFormat="1" applyFont="1" applyFill="1" applyBorder="1" applyProtection="1"/>
    <xf numFmtId="0" fontId="2" fillId="3" borderId="5" xfId="0" applyNumberFormat="1" applyFont="1" applyFill="1" applyBorder="1" applyAlignment="1" applyProtection="1">
      <alignment wrapText="1"/>
    </xf>
    <xf numFmtId="0" fontId="0" fillId="0" borderId="5" xfId="0" applyNumberFormat="1" applyFont="1" applyBorder="1" applyAlignment="1" applyProtection="1">
      <alignment horizontal="center" vertical="center"/>
    </xf>
    <xf numFmtId="0" fontId="2" fillId="0" borderId="5" xfId="0" applyNumberFormat="1" applyFont="1" applyBorder="1" applyAlignment="1" applyProtection="1">
      <alignment wrapText="1"/>
    </xf>
    <xf numFmtId="0" fontId="2" fillId="4" borderId="5" xfId="0" applyNumberFormat="1" applyFont="1" applyFill="1" applyBorder="1" applyProtection="1"/>
    <xf numFmtId="0" fontId="2" fillId="4" borderId="5" xfId="0" applyNumberFormat="1" applyFont="1" applyFill="1" applyBorder="1" applyAlignment="1" applyProtection="1">
      <alignment wrapText="1"/>
    </xf>
    <xf numFmtId="0" fontId="10" fillId="0" borderId="5" xfId="0" applyNumberFormat="1" applyFont="1" applyBorder="1" applyAlignment="1" applyProtection="1">
      <alignment horizontal="center" vertical="center"/>
    </xf>
    <xf numFmtId="0" fontId="1" fillId="0" borderId="5" xfId="0" applyNumberFormat="1" applyFont="1" applyBorder="1" applyProtection="1"/>
    <xf numFmtId="0" fontId="1" fillId="0" borderId="5" xfId="0" applyNumberFormat="1" applyFont="1" applyBorder="1" applyAlignment="1" applyProtection="1">
      <alignment wrapText="1"/>
    </xf>
    <xf numFmtId="0" fontId="2" fillId="3" borderId="5" xfId="0" applyNumberFormat="1" applyFont="1" applyFill="1" applyBorder="1" applyAlignment="1" applyProtection="1">
      <alignment horizontal="center" vertical="center"/>
    </xf>
    <xf numFmtId="1" fontId="2" fillId="3" borderId="5" xfId="0" applyNumberFormat="1" applyFont="1" applyFill="1" applyBorder="1" applyAlignment="1" applyProtection="1">
      <alignment horizontal="center" vertical="center"/>
    </xf>
    <xf numFmtId="0" fontId="2" fillId="0" borderId="5"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0" fontId="2" fillId="4" borderId="5"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0" fontId="1" fillId="0" borderId="5" xfId="0" applyNumberFormat="1" applyFont="1" applyBorder="1" applyAlignment="1" applyProtection="1">
      <alignment horizontal="center" vertical="center"/>
    </xf>
    <xf numFmtId="0" fontId="8" fillId="2" borderId="5" xfId="0" applyNumberFormat="1" applyFont="1" applyFill="1" applyBorder="1" applyAlignment="1" applyProtection="1">
      <alignment vertical="center"/>
    </xf>
    <xf numFmtId="0" fontId="9" fillId="2" borderId="5" xfId="0" applyNumberFormat="1" applyFont="1" applyFill="1" applyBorder="1" applyProtection="1"/>
    <xf numFmtId="0" fontId="9" fillId="2" borderId="5" xfId="0" applyNumberFormat="1" applyFont="1" applyFill="1" applyBorder="1" applyAlignment="1" applyProtection="1">
      <alignment wrapText="1"/>
    </xf>
    <xf numFmtId="0" fontId="1" fillId="3" borderId="5" xfId="0" applyNumberFormat="1" applyFont="1" applyFill="1" applyBorder="1" applyProtection="1"/>
    <xf numFmtId="0" fontId="1" fillId="3" borderId="5" xfId="0" applyNumberFormat="1" applyFont="1" applyFill="1" applyBorder="1" applyAlignment="1" applyProtection="1">
      <alignment wrapText="1"/>
    </xf>
    <xf numFmtId="0" fontId="9" fillId="2" borderId="5" xfId="0" applyNumberFormat="1" applyFont="1" applyFill="1" applyBorder="1" applyAlignment="1" applyProtection="1">
      <alignment horizontal="center" vertical="center"/>
    </xf>
    <xf numFmtId="1" fontId="1" fillId="3" borderId="5" xfId="0" applyNumberFormat="1" applyFont="1" applyFill="1" applyBorder="1" applyAlignment="1" applyProtection="1">
      <alignment horizontal="center" vertical="center"/>
    </xf>
    <xf numFmtId="1" fontId="1" fillId="0" borderId="5" xfId="0" applyNumberFormat="1" applyFont="1" applyBorder="1" applyAlignment="1" applyProtection="1">
      <alignment horizontal="center" vertical="center"/>
    </xf>
    <xf numFmtId="0" fontId="1" fillId="0" borderId="0" xfId="0" applyNumberFormat="1" applyFont="1" applyAlignment="1" applyProtection="1">
      <alignment horizontal="center" vertical="center"/>
    </xf>
    <xf numFmtId="165" fontId="10" fillId="0" borderId="5" xfId="0" applyNumberFormat="1" applyFont="1" applyBorder="1" applyAlignment="1" applyProtection="1">
      <alignment horizontal="center" vertical="center"/>
    </xf>
    <xf numFmtId="0" fontId="4" fillId="2" borderId="5" xfId="0" applyNumberFormat="1" applyFont="1" applyFill="1" applyBorder="1" applyAlignment="1" applyProtection="1">
      <alignment vertical="center"/>
    </xf>
    <xf numFmtId="1" fontId="2" fillId="3" borderId="5" xfId="0" applyNumberFormat="1" applyFont="1" applyFill="1" applyBorder="1" applyAlignment="1" applyProtection="1">
      <alignment horizontal="right" vertical="center"/>
    </xf>
    <xf numFmtId="0" fontId="2" fillId="0" borderId="5" xfId="0" applyNumberFormat="1" applyFont="1" applyBorder="1" applyAlignment="1" applyProtection="1">
      <alignment vertical="center"/>
    </xf>
    <xf numFmtId="1" fontId="2" fillId="0" borderId="5" xfId="0" applyNumberFormat="1" applyFont="1" applyBorder="1" applyAlignment="1" applyProtection="1">
      <alignment vertical="center"/>
    </xf>
    <xf numFmtId="0" fontId="1" fillId="0" borderId="5" xfId="0" applyNumberFormat="1" applyFont="1" applyBorder="1" applyAlignment="1" applyProtection="1">
      <alignment vertical="center"/>
    </xf>
    <xf numFmtId="1" fontId="2" fillId="4" borderId="5" xfId="0" applyNumberFormat="1" applyFont="1" applyFill="1" applyBorder="1" applyAlignment="1" applyProtection="1">
      <alignment horizontal="right" vertical="center"/>
    </xf>
    <xf numFmtId="1" fontId="2" fillId="0" borderId="5" xfId="0" applyNumberFormat="1" applyFont="1" applyBorder="1" applyAlignment="1" applyProtection="1">
      <alignment horizontal="right" vertical="center"/>
    </xf>
    <xf numFmtId="1" fontId="5" fillId="5" borderId="5" xfId="0" applyNumberFormat="1" applyFont="1" applyFill="1" applyBorder="1" applyAlignment="1" applyProtection="1">
      <alignment horizontal="center" vertical="center"/>
    </xf>
    <xf numFmtId="1" fontId="2" fillId="5" borderId="5" xfId="0" applyNumberFormat="1" applyFont="1" applyFill="1" applyBorder="1" applyAlignment="1" applyProtection="1">
      <alignment horizontal="center" vertical="center"/>
    </xf>
    <xf numFmtId="2" fontId="1" fillId="0" borderId="5" xfId="0" applyNumberFormat="1" applyFont="1" applyBorder="1" applyAlignment="1" applyProtection="1">
      <alignment horizontal="center" vertical="center"/>
    </xf>
    <xf numFmtId="0" fontId="3" fillId="2" borderId="5" xfId="0" applyNumberFormat="1" applyFont="1" applyFill="1" applyBorder="1" applyAlignment="1" applyProtection="1">
      <alignment vertical="center"/>
    </xf>
    <xf numFmtId="164" fontId="4" fillId="2" borderId="5" xfId="1" applyNumberFormat="1" applyFont="1" applyFill="1" applyBorder="1" applyAlignment="1" applyProtection="1">
      <alignment vertical="center"/>
    </xf>
    <xf numFmtId="164" fontId="2" fillId="3" borderId="5" xfId="1" applyNumberFormat="1" applyFont="1" applyFill="1" applyBorder="1" applyAlignment="1" applyProtection="1">
      <alignment horizontal="right" vertical="center"/>
    </xf>
    <xf numFmtId="164" fontId="2" fillId="0" borderId="5" xfId="1" applyNumberFormat="1" applyFont="1" applyBorder="1" applyAlignment="1" applyProtection="1">
      <alignment vertical="center"/>
    </xf>
    <xf numFmtId="0" fontId="0" fillId="0" borderId="5" xfId="0" applyNumberFormat="1" applyFont="1" applyBorder="1" applyProtection="1"/>
    <xf numFmtId="164" fontId="2" fillId="0" borderId="5" xfId="1" applyNumberFormat="1" applyFont="1" applyBorder="1" applyAlignment="1" applyProtection="1">
      <alignment horizontal="right" vertical="center"/>
    </xf>
    <xf numFmtId="164" fontId="2" fillId="4" borderId="5" xfId="1" applyNumberFormat="1" applyFont="1" applyFill="1" applyBorder="1" applyAlignment="1" applyProtection="1">
      <alignment horizontal="right" vertical="center"/>
    </xf>
    <xf numFmtId="164" fontId="2" fillId="5" borderId="5" xfId="1" applyNumberFormat="1" applyFont="1" applyFill="1" applyBorder="1" applyAlignment="1" applyProtection="1">
      <alignment vertical="center"/>
    </xf>
    <xf numFmtId="164" fontId="1" fillId="0" borderId="5" xfId="1" applyNumberFormat="1" applyFont="1" applyBorder="1" applyAlignment="1" applyProtection="1">
      <alignment vertical="center"/>
    </xf>
    <xf numFmtId="0" fontId="0" fillId="0" borderId="5" xfId="0" applyNumberFormat="1" applyFont="1" applyBorder="1" applyAlignment="1" applyProtection="1">
      <alignment vertical="center"/>
    </xf>
    <xf numFmtId="0" fontId="0" fillId="5" borderId="5" xfId="0" applyFont="1" applyFill="1" applyBorder="1"/>
    <xf numFmtId="0" fontId="0" fillId="5" borderId="5" xfId="0" applyFont="1" applyFill="1" applyBorder="1" applyAlignment="1">
      <alignment horizontal="center"/>
    </xf>
    <xf numFmtId="0" fontId="0" fillId="5" borderId="5" xfId="0" applyFont="1" applyFill="1" applyBorder="1" applyAlignment="1">
      <alignment horizontal="center" vertical="center"/>
    </xf>
    <xf numFmtId="0" fontId="7" fillId="5" borderId="5" xfId="0" applyFont="1" applyFill="1" applyBorder="1" applyAlignment="1">
      <alignment horizontal="center" vertical="center"/>
    </xf>
    <xf numFmtId="43" fontId="0" fillId="5" borderId="5" xfId="1" applyFont="1" applyFill="1" applyBorder="1" applyAlignment="1">
      <alignment horizontal="center" vertical="center"/>
    </xf>
    <xf numFmtId="43" fontId="0" fillId="0" borderId="5" xfId="0" applyNumberFormat="1" applyFont="1" applyBorder="1" applyProtection="1"/>
    <xf numFmtId="0" fontId="7" fillId="5" borderId="5" xfId="0" applyFont="1" applyFill="1" applyBorder="1"/>
    <xf numFmtId="0" fontId="11" fillId="2" borderId="5" xfId="0" applyFont="1" applyFill="1" applyBorder="1"/>
    <xf numFmtId="0" fontId="11" fillId="2" borderId="5" xfId="0" applyFont="1" applyFill="1" applyBorder="1" applyAlignment="1">
      <alignment horizontal="center" vertical="center"/>
    </xf>
    <xf numFmtId="0" fontId="11" fillId="2" borderId="5" xfId="0" applyNumberFormat="1" applyFont="1" applyFill="1" applyBorder="1" applyAlignment="1" applyProtection="1">
      <alignment horizontal="center" vertical="center"/>
    </xf>
    <xf numFmtId="0" fontId="7" fillId="0" borderId="5" xfId="0" applyNumberFormat="1" applyFont="1" applyBorder="1" applyAlignment="1" applyProtection="1">
      <alignment horizontal="center" vertical="center"/>
    </xf>
    <xf numFmtId="0" fontId="1" fillId="0" borderId="5" xfId="0" applyNumberFormat="1" applyFont="1" applyFill="1" applyBorder="1" applyAlignment="1" applyProtection="1">
      <alignment wrapText="1"/>
    </xf>
    <xf numFmtId="0" fontId="0" fillId="5" borderId="5" xfId="0" applyFont="1" applyFill="1" applyBorder="1" applyAlignment="1">
      <alignment horizontal="center"/>
    </xf>
    <xf numFmtId="0" fontId="1" fillId="0" borderId="5" xfId="0" applyNumberFormat="1" applyFont="1" applyBorder="1" applyProtection="1"/>
    <xf numFmtId="2" fontId="1" fillId="0" borderId="5" xfId="0" applyNumberFormat="1" applyFont="1" applyBorder="1" applyProtection="1"/>
    <xf numFmtId="0" fontId="0" fillId="6" borderId="5" xfId="0" applyNumberFormat="1" applyFont="1" applyFill="1" applyBorder="1" applyAlignment="1" applyProtection="1">
      <alignment horizontal="center" vertical="center"/>
    </xf>
    <xf numFmtId="1" fontId="0" fillId="6" borderId="5" xfId="0" applyNumberFormat="1" applyFont="1" applyFill="1" applyBorder="1" applyProtection="1"/>
    <xf numFmtId="0" fontId="0" fillId="6" borderId="5" xfId="0" applyNumberFormat="1" applyFont="1" applyFill="1" applyBorder="1" applyProtection="1"/>
    <xf numFmtId="43" fontId="0" fillId="6" borderId="5" xfId="0" applyNumberFormat="1" applyFont="1" applyFill="1" applyBorder="1" applyProtection="1"/>
    <xf numFmtId="43" fontId="0" fillId="6" borderId="5" xfId="1" applyFont="1" applyFill="1" applyBorder="1" applyAlignment="1">
      <alignment horizontal="center" vertical="center"/>
    </xf>
    <xf numFmtId="0" fontId="0" fillId="7" borderId="5" xfId="0" applyNumberFormat="1" applyFont="1" applyFill="1" applyBorder="1" applyAlignment="1" applyProtection="1">
      <alignment horizontal="center" vertical="center"/>
    </xf>
    <xf numFmtId="43" fontId="0" fillId="7" borderId="5" xfId="0" applyNumberFormat="1" applyFont="1" applyFill="1" applyBorder="1" applyProtection="1"/>
    <xf numFmtId="0" fontId="0" fillId="7" borderId="5" xfId="0" applyNumberFormat="1" applyFont="1" applyFill="1" applyBorder="1" applyProtection="1"/>
    <xf numFmtId="43" fontId="0" fillId="7" borderId="5" xfId="1" applyFont="1" applyFill="1" applyBorder="1" applyAlignment="1">
      <alignment horizontal="center" vertical="center"/>
    </xf>
    <xf numFmtId="0" fontId="0" fillId="0" borderId="5" xfId="0" applyNumberFormat="1" applyFont="1" applyFill="1" applyBorder="1" applyAlignment="1" applyProtection="1">
      <alignment horizontal="center" vertical="center" wrapText="1"/>
    </xf>
    <xf numFmtId="0" fontId="0" fillId="6" borderId="5" xfId="0" applyNumberFormat="1" applyFont="1" applyFill="1" applyBorder="1" applyAlignment="1" applyProtection="1">
      <alignment horizontal="center" vertical="center" wrapText="1"/>
    </xf>
    <xf numFmtId="0" fontId="0" fillId="0" borderId="0" xfId="0" applyNumberFormat="1" applyFont="1" applyAlignment="1" applyProtection="1">
      <alignment horizontal="center"/>
    </xf>
    <xf numFmtId="0" fontId="1" fillId="0" borderId="5" xfId="0" applyNumberFormat="1" applyFont="1" applyFill="1" applyBorder="1" applyAlignment="1" applyProtection="1">
      <alignment vertical="center" wrapText="1"/>
    </xf>
    <xf numFmtId="0" fontId="0" fillId="7" borderId="5" xfId="0" applyNumberFormat="1" applyFont="1" applyFill="1" applyBorder="1" applyAlignment="1" applyProtection="1">
      <alignment vertical="center" wrapText="1"/>
    </xf>
    <xf numFmtId="0" fontId="0" fillId="7" borderId="5" xfId="0" applyNumberFormat="1" applyFont="1" applyFill="1" applyBorder="1" applyAlignment="1" applyProtection="1">
      <alignment wrapText="1"/>
    </xf>
    <xf numFmtId="0" fontId="7" fillId="5" borderId="5" xfId="0" applyFont="1" applyFill="1" applyBorder="1" applyAlignment="1">
      <alignment horizontal="center"/>
    </xf>
    <xf numFmtId="0" fontId="0" fillId="5" borderId="5" xfId="0" applyFont="1" applyFill="1" applyBorder="1" applyAlignment="1">
      <alignment horizontal="center"/>
    </xf>
    <xf numFmtId="0" fontId="1" fillId="0" borderId="5" xfId="0" applyNumberFormat="1" applyFont="1" applyBorder="1" applyAlignment="1" applyProtection="1">
      <alignment horizontal="center"/>
    </xf>
    <xf numFmtId="0" fontId="1" fillId="0" borderId="5" xfId="0" applyNumberFormat="1" applyFont="1" applyBorder="1" applyAlignment="1" applyProtection="1">
      <alignment horizontal="center" wrapText="1"/>
    </xf>
    <xf numFmtId="0" fontId="2" fillId="2" borderId="5" xfId="0" applyNumberFormat="1" applyFont="1" applyFill="1" applyBorder="1" applyAlignment="1" applyProtection="1">
      <alignment horizontal="center" vertical="center"/>
    </xf>
    <xf numFmtId="0" fontId="2" fillId="0" borderId="5" xfId="0" applyNumberFormat="1" applyFont="1" applyBorder="1" applyAlignment="1" applyProtection="1">
      <alignment horizontal="center" vertical="center"/>
    </xf>
    <xf numFmtId="0" fontId="3" fillId="2" borderId="5" xfId="0" applyNumberFormat="1" applyFont="1" applyFill="1" applyBorder="1" applyAlignment="1" applyProtection="1">
      <alignment vertical="center"/>
    </xf>
    <xf numFmtId="0" fontId="2" fillId="0" borderId="5" xfId="0" applyNumberFormat="1" applyFont="1" applyBorder="1" applyProtection="1"/>
    <xf numFmtId="0" fontId="2" fillId="2" borderId="5" xfId="0" applyNumberFormat="1" applyFont="1" applyFill="1" applyBorder="1" applyProtection="1"/>
    <xf numFmtId="0" fontId="1" fillId="0" borderId="2" xfId="0" applyNumberFormat="1" applyFont="1" applyBorder="1" applyProtection="1"/>
    <xf numFmtId="0" fontId="9" fillId="2" borderId="3" xfId="0" applyNumberFormat="1" applyFont="1" applyFill="1" applyBorder="1" applyProtection="1"/>
    <xf numFmtId="0" fontId="2" fillId="0" borderId="5" xfId="0" applyNumberFormat="1" applyFont="1" applyBorder="1" applyAlignment="1" applyProtection="1">
      <alignment horizontal="center"/>
    </xf>
    <xf numFmtId="0" fontId="1" fillId="0" borderId="5" xfId="0" applyNumberFormat="1" applyFont="1" applyBorder="1" applyProtection="1"/>
    <xf numFmtId="0" fontId="0" fillId="0" borderId="5" xfId="0" applyNumberFormat="1" applyFont="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11" sqref="A11:F18"/>
    </sheetView>
  </sheetViews>
  <sheetFormatPr defaultRowHeight="14.6"/>
  <cols>
    <col min="2" max="2" width="18.3046875" bestFit="1" customWidth="1"/>
    <col min="3" max="3" width="12.53515625" bestFit="1" customWidth="1"/>
    <col min="4" max="4" width="16.84375" bestFit="1" customWidth="1"/>
    <col min="5" max="5" width="13.69140625" customWidth="1"/>
    <col min="6" max="6" width="15.69140625" customWidth="1"/>
    <col min="7" max="7" width="11.69140625" customWidth="1"/>
  </cols>
  <sheetData>
    <row r="1" spans="1:7">
      <c r="A1" s="101" t="s">
        <v>217</v>
      </c>
      <c r="B1" s="102"/>
      <c r="C1" s="71"/>
      <c r="D1" s="71"/>
      <c r="E1" s="65"/>
      <c r="F1" s="65"/>
    </row>
    <row r="2" spans="1:7">
      <c r="A2" s="72" t="s">
        <v>208</v>
      </c>
      <c r="B2" s="71" t="s">
        <v>209</v>
      </c>
      <c r="C2" s="73" t="s">
        <v>210</v>
      </c>
      <c r="D2" s="74" t="s">
        <v>211</v>
      </c>
      <c r="E2" s="65" t="s">
        <v>212</v>
      </c>
      <c r="F2" s="65" t="s">
        <v>213</v>
      </c>
    </row>
    <row r="3" spans="1:7">
      <c r="A3" s="72">
        <v>1</v>
      </c>
      <c r="B3" s="71" t="s">
        <v>214</v>
      </c>
      <c r="C3" s="75">
        <f>ID!H3</f>
        <v>4436610.38</v>
      </c>
      <c r="D3" s="75">
        <f>ID!J3</f>
        <v>4647967.1349999998</v>
      </c>
      <c r="E3" s="65"/>
      <c r="F3" s="76">
        <f>D3-C3</f>
        <v>211356.75499999989</v>
      </c>
    </row>
    <row r="4" spans="1:7">
      <c r="A4" s="72">
        <v>2</v>
      </c>
      <c r="B4" s="71" t="s">
        <v>215</v>
      </c>
      <c r="C4" s="75">
        <f>Plumbing!G3</f>
        <v>296350</v>
      </c>
      <c r="D4" s="75">
        <f>Plumbing!I3</f>
        <v>265095</v>
      </c>
      <c r="E4" s="65"/>
      <c r="F4" s="76">
        <f>D4-C4</f>
        <v>-31255</v>
      </c>
    </row>
    <row r="5" spans="1:7">
      <c r="A5" s="72">
        <v>3</v>
      </c>
      <c r="B5" s="77" t="s">
        <v>218</v>
      </c>
      <c r="C5" s="75">
        <f>'Additional Plumbing'!F3</f>
        <v>7100</v>
      </c>
      <c r="D5" s="75"/>
      <c r="E5" s="65"/>
      <c r="F5" s="76"/>
    </row>
    <row r="6" spans="1:7">
      <c r="A6" s="72">
        <v>3</v>
      </c>
      <c r="B6" s="71" t="s">
        <v>212</v>
      </c>
      <c r="C6" s="75"/>
      <c r="D6" s="75"/>
      <c r="E6" s="76">
        <f>'NT Items'!F14</f>
        <v>395076.1</v>
      </c>
      <c r="F6" s="76">
        <f>E6-C6</f>
        <v>395076.1</v>
      </c>
    </row>
    <row r="7" spans="1:7">
      <c r="A7" s="71"/>
      <c r="B7" s="71"/>
      <c r="C7" s="75"/>
      <c r="D7" s="75"/>
      <c r="E7" s="65"/>
      <c r="F7" s="65"/>
    </row>
    <row r="8" spans="1:7">
      <c r="A8" s="102" t="s">
        <v>216</v>
      </c>
      <c r="B8" s="102"/>
      <c r="C8" s="75">
        <f t="shared" ref="C8:F8" si="0">SUM(C3:C7)</f>
        <v>4740060.38</v>
      </c>
      <c r="D8" s="75">
        <f t="shared" si="0"/>
        <v>4913062.1349999998</v>
      </c>
      <c r="E8" s="75">
        <f t="shared" si="0"/>
        <v>395076.1</v>
      </c>
      <c r="F8" s="75">
        <f t="shared" si="0"/>
        <v>575177.85499999986</v>
      </c>
    </row>
    <row r="11" spans="1:7">
      <c r="A11" s="101" t="s">
        <v>217</v>
      </c>
      <c r="B11" s="102"/>
      <c r="C11" s="71"/>
      <c r="D11" s="71"/>
      <c r="E11" s="65"/>
      <c r="F11" s="65"/>
      <c r="G11" s="65"/>
    </row>
    <row r="12" spans="1:7">
      <c r="A12" s="83" t="s">
        <v>208</v>
      </c>
      <c r="B12" s="71" t="s">
        <v>209</v>
      </c>
      <c r="C12" s="73" t="s">
        <v>210</v>
      </c>
      <c r="D12" s="74" t="s">
        <v>211</v>
      </c>
      <c r="E12" s="86" t="s">
        <v>239</v>
      </c>
      <c r="F12" s="91" t="s">
        <v>240</v>
      </c>
      <c r="G12" s="65"/>
    </row>
    <row r="13" spans="1:7">
      <c r="A13" s="83">
        <v>1</v>
      </c>
      <c r="B13" s="71" t="s">
        <v>214</v>
      </c>
      <c r="C13" s="75">
        <f>ID!H3</f>
        <v>4436610.38</v>
      </c>
      <c r="D13" s="75">
        <f>ID!J3</f>
        <v>4647967.1349999998</v>
      </c>
      <c r="E13" s="87">
        <f>ID!L3</f>
        <v>4249328.1295999996</v>
      </c>
      <c r="F13" s="92">
        <f>ID!N3</f>
        <v>398639.00540000002</v>
      </c>
      <c r="G13" s="65"/>
    </row>
    <row r="14" spans="1:7">
      <c r="A14" s="83">
        <v>2</v>
      </c>
      <c r="B14" s="71" t="s">
        <v>215</v>
      </c>
      <c r="C14" s="75">
        <f>Plumbing!G3</f>
        <v>296350</v>
      </c>
      <c r="D14" s="75">
        <f>Plumbing!I3</f>
        <v>265095</v>
      </c>
      <c r="E14" s="88">
        <f>Plumbing!I3</f>
        <v>265095</v>
      </c>
      <c r="F14" s="92"/>
      <c r="G14" s="65"/>
    </row>
    <row r="15" spans="1:7">
      <c r="A15" s="83">
        <v>3</v>
      </c>
      <c r="B15" s="77" t="s">
        <v>218</v>
      </c>
      <c r="C15" s="75">
        <f>'Additional Plumbing'!F3</f>
        <v>7100</v>
      </c>
      <c r="D15" s="75"/>
      <c r="E15" s="88"/>
      <c r="F15" s="92"/>
      <c r="G15" s="65"/>
    </row>
    <row r="16" spans="1:7">
      <c r="A16" s="83">
        <v>3</v>
      </c>
      <c r="B16" s="71" t="s">
        <v>212</v>
      </c>
      <c r="C16" s="75"/>
      <c r="D16" s="75"/>
      <c r="E16" s="89"/>
      <c r="F16" s="92">
        <f>'NT Items'!F14</f>
        <v>395076.1</v>
      </c>
      <c r="G16" s="65"/>
    </row>
    <row r="17" spans="1:7">
      <c r="A17" s="71"/>
      <c r="B17" s="71"/>
      <c r="C17" s="75"/>
      <c r="D17" s="75"/>
      <c r="E17" s="88"/>
      <c r="F17" s="93"/>
      <c r="G17" s="65"/>
    </row>
    <row r="18" spans="1:7">
      <c r="A18" s="102" t="s">
        <v>216</v>
      </c>
      <c r="B18" s="102"/>
      <c r="C18" s="75">
        <f t="shared" ref="C18:F18" si="1">SUM(C13:C17)</f>
        <v>4740060.38</v>
      </c>
      <c r="D18" s="75">
        <f t="shared" si="1"/>
        <v>4913062.1349999998</v>
      </c>
      <c r="E18" s="90">
        <f t="shared" si="1"/>
        <v>4514423.1295999996</v>
      </c>
      <c r="F18" s="94">
        <f t="shared" si="1"/>
        <v>793715.1054</v>
      </c>
      <c r="G18" s="65"/>
    </row>
  </sheetData>
  <mergeCells count="4">
    <mergeCell ref="A1:B1"/>
    <mergeCell ref="A8:B8"/>
    <mergeCell ref="A11:B11"/>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A4" zoomScale="85" zoomScaleNormal="85" workbookViewId="0">
      <selection activeCell="C27" sqref="C27"/>
    </sheetView>
  </sheetViews>
  <sheetFormatPr defaultColWidth="9.15234375" defaultRowHeight="14.15"/>
  <cols>
    <col min="1" max="1" width="9.15234375" style="49" customWidth="1"/>
    <col min="2" max="2" width="13.3828125" style="49" customWidth="1"/>
    <col min="3" max="3" width="87.15234375" style="5" customWidth="1"/>
    <col min="4" max="4" width="20.69140625" style="1" hidden="1" customWidth="1"/>
    <col min="5" max="6" width="9.15234375" style="49" customWidth="1"/>
    <col min="7" max="7" width="14.3046875" style="49" customWidth="1"/>
    <col min="8" max="8" width="15.69140625" style="49" customWidth="1"/>
    <col min="9" max="9" width="13.3828125" style="49" customWidth="1"/>
    <col min="10" max="10" width="13" style="49" customWidth="1"/>
    <col min="11" max="11" width="9.15234375" style="1"/>
    <col min="12" max="12" width="12.84375" style="1" bestFit="1" customWidth="1"/>
    <col min="13" max="13" width="9.15234375" style="1"/>
    <col min="14" max="14" width="12.84375" style="1" bestFit="1" customWidth="1"/>
    <col min="15" max="16384" width="9.15234375" style="1"/>
  </cols>
  <sheetData>
    <row r="1" spans="1:14" ht="17.600000000000001">
      <c r="A1" s="106"/>
      <c r="B1" s="106"/>
      <c r="C1" s="107" t="s">
        <v>117</v>
      </c>
      <c r="D1" s="107"/>
      <c r="E1" s="106"/>
      <c r="F1" s="106"/>
      <c r="G1" s="105" t="s">
        <v>119</v>
      </c>
      <c r="H1" s="105" t="s">
        <v>8</v>
      </c>
      <c r="I1" s="105" t="s">
        <v>207</v>
      </c>
      <c r="J1" s="105" t="s">
        <v>8</v>
      </c>
      <c r="K1" s="103" t="s">
        <v>237</v>
      </c>
      <c r="L1" s="103"/>
      <c r="M1" s="104" t="s">
        <v>238</v>
      </c>
      <c r="N1" s="104"/>
    </row>
    <row r="2" spans="1:14" ht="17.600000000000001">
      <c r="A2" s="24" t="s">
        <v>7</v>
      </c>
      <c r="B2" s="24" t="s">
        <v>0</v>
      </c>
      <c r="C2" s="23" t="s">
        <v>9</v>
      </c>
      <c r="D2" s="22" t="s">
        <v>1</v>
      </c>
      <c r="E2" s="24" t="s">
        <v>10</v>
      </c>
      <c r="F2" s="24" t="s">
        <v>2</v>
      </c>
      <c r="G2" s="24" t="s">
        <v>3</v>
      </c>
      <c r="H2" s="24" t="s">
        <v>11</v>
      </c>
      <c r="I2" s="24" t="s">
        <v>2</v>
      </c>
      <c r="J2" s="24" t="s">
        <v>11</v>
      </c>
      <c r="K2" s="84"/>
      <c r="L2" s="84"/>
      <c r="M2" s="84"/>
      <c r="N2" s="84"/>
    </row>
    <row r="3" spans="1:14" ht="17.600000000000001">
      <c r="A3" s="34">
        <v>1</v>
      </c>
      <c r="B3" s="34" t="s">
        <v>4</v>
      </c>
      <c r="C3" s="26" t="s">
        <v>5</v>
      </c>
      <c r="D3" s="25" t="s">
        <v>5</v>
      </c>
      <c r="E3" s="34" t="s">
        <v>6</v>
      </c>
      <c r="F3" s="35">
        <v>1</v>
      </c>
      <c r="G3" s="35"/>
      <c r="H3" s="35">
        <f>SUM(H22:H56)</f>
        <v>4436610.38</v>
      </c>
      <c r="I3" s="35"/>
      <c r="J3" s="35">
        <f>SUM(J22:J56)</f>
        <v>4647967.1349999998</v>
      </c>
      <c r="K3" s="84"/>
      <c r="L3" s="35">
        <f>SUM(L22:L56)</f>
        <v>4249328.1295999996</v>
      </c>
      <c r="M3" s="84"/>
      <c r="N3" s="35">
        <f>SUM(N22:N56)</f>
        <v>398639.00540000002</v>
      </c>
    </row>
    <row r="4" spans="1:14" ht="17.600000000000001">
      <c r="A4" s="36">
        <v>1</v>
      </c>
      <c r="B4" s="36" t="s">
        <v>4</v>
      </c>
      <c r="C4" s="28" t="s">
        <v>12</v>
      </c>
      <c r="D4" s="21" t="s">
        <v>12</v>
      </c>
      <c r="E4" s="36" t="s">
        <v>4</v>
      </c>
      <c r="F4" s="37" t="s">
        <v>4</v>
      </c>
      <c r="G4" s="37"/>
      <c r="H4" s="37"/>
      <c r="I4" s="40"/>
      <c r="J4" s="40"/>
      <c r="K4" s="84"/>
      <c r="L4" s="84"/>
      <c r="M4" s="84"/>
      <c r="N4" s="84"/>
    </row>
    <row r="5" spans="1:14" ht="18.75" hidden="1" customHeight="1" thickBot="1">
      <c r="A5" s="38">
        <v>2</v>
      </c>
      <c r="B5" s="38" t="s">
        <v>13</v>
      </c>
      <c r="C5" s="30" t="s">
        <v>14</v>
      </c>
      <c r="D5" s="29" t="s">
        <v>14</v>
      </c>
      <c r="E5" s="38" t="s">
        <v>15</v>
      </c>
      <c r="F5" s="39">
        <v>1</v>
      </c>
      <c r="G5" s="39">
        <v>5600</v>
      </c>
      <c r="H5" s="39"/>
      <c r="I5" s="40"/>
      <c r="J5" s="40"/>
      <c r="K5" s="84"/>
      <c r="L5" s="84"/>
      <c r="M5" s="84"/>
      <c r="N5" s="84"/>
    </row>
    <row r="6" spans="1:14" ht="18.75" hidden="1" customHeight="1" thickBot="1">
      <c r="A6" s="38">
        <v>3</v>
      </c>
      <c r="B6" s="38" t="s">
        <v>16</v>
      </c>
      <c r="C6" s="30" t="s">
        <v>17</v>
      </c>
      <c r="D6" s="29" t="s">
        <v>17</v>
      </c>
      <c r="E6" s="38" t="s">
        <v>15</v>
      </c>
      <c r="F6" s="39">
        <v>1</v>
      </c>
      <c r="G6" s="39">
        <v>45000</v>
      </c>
      <c r="H6" s="39"/>
      <c r="I6" s="40"/>
      <c r="J6" s="40"/>
      <c r="K6" s="84"/>
      <c r="L6" s="84"/>
      <c r="M6" s="84"/>
      <c r="N6" s="84"/>
    </row>
    <row r="7" spans="1:14" ht="18.75" hidden="1" customHeight="1" thickBot="1">
      <c r="A7" s="38">
        <v>4</v>
      </c>
      <c r="B7" s="38" t="s">
        <v>18</v>
      </c>
      <c r="C7" s="30" t="s">
        <v>19</v>
      </c>
      <c r="D7" s="29" t="s">
        <v>19</v>
      </c>
      <c r="E7" s="38" t="s">
        <v>15</v>
      </c>
      <c r="F7" s="39">
        <v>1</v>
      </c>
      <c r="G7" s="39">
        <v>56000</v>
      </c>
      <c r="H7" s="39"/>
      <c r="I7" s="40"/>
      <c r="J7" s="40"/>
      <c r="K7" s="84"/>
      <c r="L7" s="84"/>
      <c r="M7" s="84"/>
      <c r="N7" s="84"/>
    </row>
    <row r="8" spans="1:14" ht="18.75" hidden="1" customHeight="1" thickBot="1">
      <c r="A8" s="38">
        <v>5</v>
      </c>
      <c r="B8" s="38" t="s">
        <v>20</v>
      </c>
      <c r="C8" s="30" t="s">
        <v>21</v>
      </c>
      <c r="D8" s="29" t="s">
        <v>21</v>
      </c>
      <c r="E8" s="38" t="s">
        <v>15</v>
      </c>
      <c r="F8" s="39">
        <v>1</v>
      </c>
      <c r="G8" s="39">
        <v>35000</v>
      </c>
      <c r="H8" s="39"/>
      <c r="I8" s="40"/>
      <c r="J8" s="40"/>
      <c r="K8" s="84"/>
      <c r="L8" s="84"/>
      <c r="M8" s="84"/>
      <c r="N8" s="84"/>
    </row>
    <row r="9" spans="1:14" ht="18.75" hidden="1" customHeight="1" thickBot="1">
      <c r="A9" s="38">
        <v>6</v>
      </c>
      <c r="B9" s="38" t="s">
        <v>22</v>
      </c>
      <c r="C9" s="30" t="s">
        <v>23</v>
      </c>
      <c r="D9" s="29" t="s">
        <v>23</v>
      </c>
      <c r="E9" s="38" t="s">
        <v>15</v>
      </c>
      <c r="F9" s="39">
        <v>1</v>
      </c>
      <c r="G9" s="39">
        <v>25000</v>
      </c>
      <c r="H9" s="39"/>
      <c r="I9" s="40"/>
      <c r="J9" s="40"/>
      <c r="K9" s="84"/>
      <c r="L9" s="84"/>
      <c r="M9" s="84"/>
      <c r="N9" s="84"/>
    </row>
    <row r="10" spans="1:14" ht="18.75" hidden="1" customHeight="1" thickBot="1">
      <c r="A10" s="38">
        <v>7</v>
      </c>
      <c r="B10" s="38" t="s">
        <v>24</v>
      </c>
      <c r="C10" s="30" t="s">
        <v>25</v>
      </c>
      <c r="D10" s="29" t="s">
        <v>25</v>
      </c>
      <c r="E10" s="38" t="s">
        <v>15</v>
      </c>
      <c r="F10" s="39">
        <v>1</v>
      </c>
      <c r="G10" s="39">
        <v>32000</v>
      </c>
      <c r="H10" s="39"/>
      <c r="I10" s="40"/>
      <c r="J10" s="40"/>
      <c r="K10" s="84"/>
      <c r="L10" s="84"/>
      <c r="M10" s="84"/>
      <c r="N10" s="84"/>
    </row>
    <row r="11" spans="1:14" ht="18.75" hidden="1" customHeight="1" thickBot="1">
      <c r="A11" s="38">
        <v>8</v>
      </c>
      <c r="B11" s="38" t="s">
        <v>26</v>
      </c>
      <c r="C11" s="30" t="s">
        <v>27</v>
      </c>
      <c r="D11" s="29" t="s">
        <v>27</v>
      </c>
      <c r="E11" s="38" t="s">
        <v>15</v>
      </c>
      <c r="F11" s="39">
        <v>1</v>
      </c>
      <c r="G11" s="39">
        <v>45000</v>
      </c>
      <c r="H11" s="39"/>
      <c r="I11" s="40"/>
      <c r="J11" s="40"/>
      <c r="K11" s="84"/>
      <c r="L11" s="84"/>
      <c r="M11" s="84"/>
      <c r="N11" s="84"/>
    </row>
    <row r="12" spans="1:14" ht="18.75" hidden="1" customHeight="1" thickBot="1">
      <c r="A12" s="38">
        <v>9</v>
      </c>
      <c r="B12" s="38" t="s">
        <v>28</v>
      </c>
      <c r="C12" s="30" t="s">
        <v>29</v>
      </c>
      <c r="D12" s="29" t="s">
        <v>29</v>
      </c>
      <c r="E12" s="38" t="s">
        <v>15</v>
      </c>
      <c r="F12" s="39">
        <v>1</v>
      </c>
      <c r="G12" s="39">
        <v>25000</v>
      </c>
      <c r="H12" s="39"/>
      <c r="I12" s="40"/>
      <c r="J12" s="40"/>
      <c r="K12" s="84"/>
      <c r="L12" s="84"/>
      <c r="M12" s="84"/>
      <c r="N12" s="84"/>
    </row>
    <row r="13" spans="1:14" ht="18.75" hidden="1" customHeight="1" thickBot="1">
      <c r="A13" s="38">
        <v>10</v>
      </c>
      <c r="B13" s="38" t="s">
        <v>30</v>
      </c>
      <c r="C13" s="30" t="s">
        <v>31</v>
      </c>
      <c r="D13" s="29" t="s">
        <v>31</v>
      </c>
      <c r="E13" s="38" t="s">
        <v>15</v>
      </c>
      <c r="F13" s="39">
        <v>1</v>
      </c>
      <c r="G13" s="39">
        <v>20000</v>
      </c>
      <c r="H13" s="39"/>
      <c r="I13" s="40"/>
      <c r="J13" s="40"/>
      <c r="K13" s="84"/>
      <c r="L13" s="84"/>
      <c r="M13" s="84"/>
      <c r="N13" s="84"/>
    </row>
    <row r="14" spans="1:14" ht="18.75" hidden="1" customHeight="1" thickBot="1">
      <c r="A14" s="38">
        <v>11</v>
      </c>
      <c r="B14" s="38" t="s">
        <v>32</v>
      </c>
      <c r="C14" s="30" t="s">
        <v>33</v>
      </c>
      <c r="D14" s="29" t="s">
        <v>33</v>
      </c>
      <c r="E14" s="38" t="s">
        <v>15</v>
      </c>
      <c r="F14" s="39">
        <v>1</v>
      </c>
      <c r="G14" s="39">
        <v>45000</v>
      </c>
      <c r="H14" s="39"/>
      <c r="I14" s="40"/>
      <c r="J14" s="40"/>
      <c r="K14" s="84"/>
      <c r="L14" s="84"/>
      <c r="M14" s="84"/>
      <c r="N14" s="84"/>
    </row>
    <row r="15" spans="1:14" ht="18.75" hidden="1" customHeight="1" thickBot="1">
      <c r="A15" s="38">
        <v>12</v>
      </c>
      <c r="B15" s="38" t="s">
        <v>34</v>
      </c>
      <c r="C15" s="30" t="s">
        <v>35</v>
      </c>
      <c r="D15" s="29" t="s">
        <v>35</v>
      </c>
      <c r="E15" s="38" t="s">
        <v>15</v>
      </c>
      <c r="F15" s="39">
        <v>1</v>
      </c>
      <c r="G15" s="39">
        <v>35000</v>
      </c>
      <c r="H15" s="39"/>
      <c r="I15" s="40"/>
      <c r="J15" s="40"/>
      <c r="K15" s="84"/>
      <c r="L15" s="84"/>
      <c r="M15" s="84"/>
      <c r="N15" s="84"/>
    </row>
    <row r="16" spans="1:14" ht="18.75" hidden="1" customHeight="1" thickBot="1">
      <c r="A16" s="38">
        <v>13</v>
      </c>
      <c r="B16" s="38" t="s">
        <v>36</v>
      </c>
      <c r="C16" s="30" t="s">
        <v>37</v>
      </c>
      <c r="D16" s="29" t="s">
        <v>37</v>
      </c>
      <c r="E16" s="38" t="s">
        <v>15</v>
      </c>
      <c r="F16" s="39">
        <v>1</v>
      </c>
      <c r="G16" s="39">
        <v>25000</v>
      </c>
      <c r="H16" s="39"/>
      <c r="I16" s="40"/>
      <c r="J16" s="40"/>
      <c r="K16" s="84"/>
      <c r="L16" s="84"/>
      <c r="M16" s="84"/>
      <c r="N16" s="84"/>
    </row>
    <row r="17" spans="1:14" ht="18.75" hidden="1" customHeight="1" thickBot="1">
      <c r="A17" s="38">
        <v>14</v>
      </c>
      <c r="B17" s="38" t="s">
        <v>38</v>
      </c>
      <c r="C17" s="30" t="s">
        <v>39</v>
      </c>
      <c r="D17" s="29" t="s">
        <v>39</v>
      </c>
      <c r="E17" s="38" t="s">
        <v>15</v>
      </c>
      <c r="F17" s="39">
        <v>1</v>
      </c>
      <c r="G17" s="39">
        <v>40000</v>
      </c>
      <c r="H17" s="39"/>
      <c r="I17" s="40"/>
      <c r="J17" s="40"/>
      <c r="K17" s="84"/>
      <c r="L17" s="84"/>
      <c r="M17" s="84"/>
      <c r="N17" s="84"/>
    </row>
    <row r="18" spans="1:14" ht="18.75" hidden="1" customHeight="1" thickBot="1">
      <c r="A18" s="38">
        <v>15</v>
      </c>
      <c r="B18" s="38" t="s">
        <v>40</v>
      </c>
      <c r="C18" s="30" t="s">
        <v>41</v>
      </c>
      <c r="D18" s="29" t="s">
        <v>41</v>
      </c>
      <c r="E18" s="38" t="s">
        <v>15</v>
      </c>
      <c r="F18" s="39">
        <v>1</v>
      </c>
      <c r="G18" s="39">
        <v>55000</v>
      </c>
      <c r="H18" s="39"/>
      <c r="I18" s="40"/>
      <c r="J18" s="40"/>
      <c r="K18" s="84"/>
      <c r="L18" s="84"/>
      <c r="M18" s="84"/>
      <c r="N18" s="84"/>
    </row>
    <row r="19" spans="1:14" ht="18.75" hidden="1" customHeight="1" thickBot="1">
      <c r="A19" s="38">
        <v>16</v>
      </c>
      <c r="B19" s="38" t="s">
        <v>42</v>
      </c>
      <c r="C19" s="30" t="s">
        <v>43</v>
      </c>
      <c r="D19" s="29" t="s">
        <v>43</v>
      </c>
      <c r="E19" s="38" t="s">
        <v>15</v>
      </c>
      <c r="F19" s="39">
        <v>1</v>
      </c>
      <c r="G19" s="39">
        <v>14000</v>
      </c>
      <c r="H19" s="39"/>
      <c r="I19" s="40"/>
      <c r="J19" s="40"/>
      <c r="K19" s="84"/>
      <c r="L19" s="84"/>
      <c r="M19" s="84"/>
      <c r="N19" s="84"/>
    </row>
    <row r="20" spans="1:14" ht="17.600000000000001">
      <c r="A20" s="36">
        <v>17</v>
      </c>
      <c r="B20" s="36" t="s">
        <v>4</v>
      </c>
      <c r="C20" s="28" t="s">
        <v>44</v>
      </c>
      <c r="D20" s="21" t="s">
        <v>44</v>
      </c>
      <c r="E20" s="36" t="s">
        <v>4</v>
      </c>
      <c r="F20" s="37" t="s">
        <v>4</v>
      </c>
      <c r="G20" s="37"/>
      <c r="H20" s="37"/>
      <c r="I20" s="40"/>
      <c r="J20" s="40"/>
      <c r="K20" s="84"/>
      <c r="L20" s="84"/>
      <c r="M20" s="84"/>
      <c r="N20" s="84"/>
    </row>
    <row r="21" spans="1:14" ht="70.3">
      <c r="A21" s="36">
        <v>18</v>
      </c>
      <c r="B21" s="36" t="s">
        <v>45</v>
      </c>
      <c r="C21" s="28" t="s">
        <v>46</v>
      </c>
      <c r="D21" s="21" t="s">
        <v>46</v>
      </c>
      <c r="E21" s="36" t="s">
        <v>4</v>
      </c>
      <c r="F21" s="37" t="s">
        <v>4</v>
      </c>
      <c r="G21" s="37"/>
      <c r="H21" s="37"/>
      <c r="I21" s="40"/>
      <c r="J21" s="40"/>
      <c r="K21" s="84"/>
      <c r="L21" s="84"/>
      <c r="M21" s="84"/>
      <c r="N21" s="84"/>
    </row>
    <row r="22" spans="1:14" ht="35.15">
      <c r="A22" s="36">
        <v>19</v>
      </c>
      <c r="B22" s="36" t="s">
        <v>47</v>
      </c>
      <c r="C22" s="28" t="s">
        <v>48</v>
      </c>
      <c r="D22" s="21" t="s">
        <v>48</v>
      </c>
      <c r="E22" s="36" t="s">
        <v>49</v>
      </c>
      <c r="F22" s="37">
        <v>64.33</v>
      </c>
      <c r="G22" s="37">
        <v>1674</v>
      </c>
      <c r="H22" s="37">
        <f>G22*$F22</f>
        <v>107688.42</v>
      </c>
      <c r="I22" s="40">
        <f>'Measurement Sheet'!I22</f>
        <v>97.383299999999991</v>
      </c>
      <c r="J22" s="60">
        <f>I22*G22</f>
        <v>163019.64419999998</v>
      </c>
      <c r="K22" s="84">
        <v>64</v>
      </c>
      <c r="L22" s="84">
        <f>K22*G22</f>
        <v>107136</v>
      </c>
      <c r="M22" s="84">
        <f>I22-K22</f>
        <v>33.383299999999991</v>
      </c>
      <c r="N22" s="84">
        <f>M22*G22</f>
        <v>55883.644199999988</v>
      </c>
    </row>
    <row r="23" spans="1:14" ht="70.3">
      <c r="A23" s="36">
        <v>20</v>
      </c>
      <c r="B23" s="36" t="s">
        <v>50</v>
      </c>
      <c r="C23" s="28" t="s">
        <v>51</v>
      </c>
      <c r="D23" s="21" t="s">
        <v>51</v>
      </c>
      <c r="E23" s="36" t="s">
        <v>4</v>
      </c>
      <c r="F23" s="37" t="s">
        <v>4</v>
      </c>
      <c r="G23" s="37"/>
      <c r="H23" s="37"/>
      <c r="I23" s="40"/>
      <c r="J23" s="40"/>
      <c r="K23" s="84"/>
      <c r="L23" s="84"/>
      <c r="M23" s="84"/>
      <c r="N23" s="84"/>
    </row>
    <row r="24" spans="1:14" ht="17.600000000000001">
      <c r="A24" s="36">
        <v>21</v>
      </c>
      <c r="B24" s="36" t="s">
        <v>47</v>
      </c>
      <c r="C24" s="28" t="s">
        <v>52</v>
      </c>
      <c r="D24" s="21" t="s">
        <v>52</v>
      </c>
      <c r="E24" s="36" t="s">
        <v>49</v>
      </c>
      <c r="F24" s="37">
        <v>12.03</v>
      </c>
      <c r="G24" s="37">
        <v>5130</v>
      </c>
      <c r="H24" s="37">
        <f>G24*$F24</f>
        <v>61713.899999999994</v>
      </c>
      <c r="I24" s="40">
        <f>'Measurement Sheet'!I34</f>
        <v>30.407999999999998</v>
      </c>
      <c r="J24" s="40">
        <f>I24*G24</f>
        <v>155993.03999999998</v>
      </c>
      <c r="K24" s="84">
        <v>12</v>
      </c>
      <c r="L24" s="84">
        <f>K24*G24</f>
        <v>61560</v>
      </c>
      <c r="M24" s="84">
        <f>I24-K24</f>
        <v>18.407999999999998</v>
      </c>
      <c r="N24" s="84">
        <f>M24*G24</f>
        <v>94433.04</v>
      </c>
    </row>
    <row r="25" spans="1:14" ht="17.600000000000001">
      <c r="A25" s="36">
        <v>22</v>
      </c>
      <c r="B25" s="36" t="s">
        <v>4</v>
      </c>
      <c r="C25" s="28" t="s">
        <v>53</v>
      </c>
      <c r="D25" s="21" t="s">
        <v>53</v>
      </c>
      <c r="E25" s="36" t="s">
        <v>4</v>
      </c>
      <c r="F25" s="37" t="s">
        <v>4</v>
      </c>
      <c r="G25" s="37"/>
      <c r="H25" s="37"/>
      <c r="I25" s="40"/>
      <c r="J25" s="40"/>
      <c r="K25" s="84"/>
      <c r="L25" s="84"/>
      <c r="M25" s="84"/>
      <c r="N25" s="84"/>
    </row>
    <row r="26" spans="1:14" ht="70.3">
      <c r="A26" s="36">
        <v>23</v>
      </c>
      <c r="B26" s="36" t="s">
        <v>54</v>
      </c>
      <c r="C26" s="28" t="s">
        <v>55</v>
      </c>
      <c r="D26" s="21" t="s">
        <v>55</v>
      </c>
      <c r="E26" s="36" t="s">
        <v>49</v>
      </c>
      <c r="F26" s="37">
        <v>75.25</v>
      </c>
      <c r="G26" s="37">
        <v>1836</v>
      </c>
      <c r="H26" s="37">
        <f t="shared" ref="H26:H42" si="0">G26*$F26</f>
        <v>138159</v>
      </c>
      <c r="I26" s="40">
        <f>'Measurement Sheet'!I41</f>
        <v>54</v>
      </c>
      <c r="J26" s="40">
        <f>I26*G26</f>
        <v>99144</v>
      </c>
      <c r="K26" s="84">
        <v>54</v>
      </c>
      <c r="L26" s="84">
        <f t="shared" ref="L26:L30" si="1">K26*G26</f>
        <v>99144</v>
      </c>
      <c r="M26" s="84"/>
      <c r="N26" s="84"/>
    </row>
    <row r="27" spans="1:14" ht="52.75">
      <c r="A27" s="36">
        <v>24</v>
      </c>
      <c r="B27" s="36" t="s">
        <v>56</v>
      </c>
      <c r="C27" s="28" t="s">
        <v>57</v>
      </c>
      <c r="D27" s="21" t="s">
        <v>57</v>
      </c>
      <c r="E27" s="36" t="s">
        <v>49</v>
      </c>
      <c r="F27" s="37">
        <v>53.52</v>
      </c>
      <c r="G27" s="37">
        <v>1250</v>
      </c>
      <c r="H27" s="37">
        <f t="shared" si="0"/>
        <v>66900</v>
      </c>
      <c r="I27" s="40">
        <f>'Measurement Sheet'!I42</f>
        <v>54</v>
      </c>
      <c r="J27" s="40">
        <f t="shared" ref="J27:J42" si="2">I27*G27</f>
        <v>67500</v>
      </c>
      <c r="K27" s="84">
        <v>54</v>
      </c>
      <c r="L27" s="84">
        <f t="shared" si="1"/>
        <v>67500</v>
      </c>
      <c r="M27" s="84"/>
      <c r="N27" s="84"/>
    </row>
    <row r="28" spans="1:14" ht="70.3">
      <c r="A28" s="36">
        <v>25</v>
      </c>
      <c r="B28" s="36" t="s">
        <v>58</v>
      </c>
      <c r="C28" s="28" t="s">
        <v>59</v>
      </c>
      <c r="D28" s="21" t="s">
        <v>59</v>
      </c>
      <c r="E28" s="36" t="s">
        <v>49</v>
      </c>
      <c r="F28" s="37">
        <v>49.31</v>
      </c>
      <c r="G28" s="37">
        <v>2916</v>
      </c>
      <c r="H28" s="37">
        <f t="shared" si="0"/>
        <v>143787.96000000002</v>
      </c>
      <c r="I28" s="40">
        <f>'Measurement Sheet'!I43</f>
        <v>80</v>
      </c>
      <c r="J28" s="40">
        <f t="shared" si="2"/>
        <v>233280</v>
      </c>
      <c r="K28" s="84">
        <v>49</v>
      </c>
      <c r="L28" s="84">
        <f t="shared" si="1"/>
        <v>142884</v>
      </c>
      <c r="M28" s="84">
        <f>I28-K28</f>
        <v>31</v>
      </c>
      <c r="N28" s="84">
        <f>M28*G28</f>
        <v>90396</v>
      </c>
    </row>
    <row r="29" spans="1:14" ht="70.3">
      <c r="A29" s="36">
        <v>26</v>
      </c>
      <c r="B29" s="36" t="s">
        <v>60</v>
      </c>
      <c r="C29" s="28" t="s">
        <v>61</v>
      </c>
      <c r="D29" s="21" t="s">
        <v>61</v>
      </c>
      <c r="E29" s="36" t="s">
        <v>49</v>
      </c>
      <c r="F29" s="37">
        <v>77.81</v>
      </c>
      <c r="G29" s="37">
        <v>2646</v>
      </c>
      <c r="H29" s="58">
        <f t="shared" si="0"/>
        <v>205885.26</v>
      </c>
      <c r="I29" s="40">
        <f>'Measurement Sheet'!I44</f>
        <v>54</v>
      </c>
      <c r="J29" s="40">
        <f t="shared" si="2"/>
        <v>142884</v>
      </c>
      <c r="K29" s="84">
        <v>54</v>
      </c>
      <c r="L29" s="84">
        <f t="shared" si="1"/>
        <v>142884</v>
      </c>
      <c r="M29" s="84"/>
      <c r="N29" s="84"/>
    </row>
    <row r="30" spans="1:14" ht="52.75">
      <c r="A30" s="36">
        <v>27</v>
      </c>
      <c r="B30" s="36" t="s">
        <v>62</v>
      </c>
      <c r="C30" s="28" t="s">
        <v>63</v>
      </c>
      <c r="D30" s="21" t="s">
        <v>63</v>
      </c>
      <c r="E30" s="36" t="s">
        <v>64</v>
      </c>
      <c r="F30" s="37">
        <v>31.8</v>
      </c>
      <c r="G30" s="37">
        <v>1250</v>
      </c>
      <c r="H30" s="59">
        <f t="shared" si="0"/>
        <v>39750</v>
      </c>
      <c r="I30" s="40">
        <f>'Measurement Sheet'!I45</f>
        <v>34.1</v>
      </c>
      <c r="J30" s="40">
        <f t="shared" si="2"/>
        <v>42625</v>
      </c>
      <c r="K30" s="84">
        <v>32</v>
      </c>
      <c r="L30" s="84">
        <f t="shared" si="1"/>
        <v>40000</v>
      </c>
      <c r="M30" s="84">
        <f>I30-K30</f>
        <v>2.1000000000000014</v>
      </c>
      <c r="N30" s="84">
        <f>M30*G30</f>
        <v>2625.0000000000018</v>
      </c>
    </row>
    <row r="31" spans="1:14" ht="52.75">
      <c r="A31" s="36">
        <v>28</v>
      </c>
      <c r="B31" s="36" t="s">
        <v>65</v>
      </c>
      <c r="C31" s="28" t="s">
        <v>66</v>
      </c>
      <c r="D31" s="21" t="s">
        <v>66</v>
      </c>
      <c r="E31" s="36" t="s">
        <v>64</v>
      </c>
      <c r="F31" s="37">
        <v>0.9</v>
      </c>
      <c r="G31" s="37">
        <v>1350</v>
      </c>
      <c r="H31" s="59">
        <f t="shared" si="0"/>
        <v>1215</v>
      </c>
      <c r="I31" s="40">
        <f>'Measurement Sheet'!I46</f>
        <v>0</v>
      </c>
      <c r="J31" s="40">
        <f t="shared" si="2"/>
        <v>0</v>
      </c>
      <c r="K31" s="84">
        <v>0</v>
      </c>
      <c r="L31" s="84"/>
      <c r="M31" s="84"/>
      <c r="N31" s="84"/>
    </row>
    <row r="32" spans="1:14" ht="70.3">
      <c r="A32" s="36">
        <v>29</v>
      </c>
      <c r="B32" s="36" t="s">
        <v>67</v>
      </c>
      <c r="C32" s="28" t="s">
        <v>68</v>
      </c>
      <c r="D32" s="21" t="s">
        <v>68</v>
      </c>
      <c r="E32" s="36" t="s">
        <v>49</v>
      </c>
      <c r="F32" s="37">
        <v>11.49</v>
      </c>
      <c r="G32" s="37">
        <f>235*10.8</f>
        <v>2538</v>
      </c>
      <c r="H32" s="59">
        <f t="shared" si="0"/>
        <v>29161.62</v>
      </c>
      <c r="I32" s="40">
        <f>'Measurement Sheet'!I47</f>
        <v>11</v>
      </c>
      <c r="J32" s="40">
        <f t="shared" si="2"/>
        <v>27918</v>
      </c>
      <c r="K32" s="84">
        <v>11</v>
      </c>
      <c r="L32" s="84">
        <f t="shared" ref="L32:L55" si="3">K32*G32</f>
        <v>27918</v>
      </c>
      <c r="M32" s="84"/>
      <c r="N32" s="84"/>
    </row>
    <row r="33" spans="1:14" ht="70.3">
      <c r="A33" s="36">
        <v>30</v>
      </c>
      <c r="B33" s="36" t="s">
        <v>69</v>
      </c>
      <c r="C33" s="28" t="s">
        <v>70</v>
      </c>
      <c r="D33" s="21" t="s">
        <v>70</v>
      </c>
      <c r="E33" s="36" t="s">
        <v>49</v>
      </c>
      <c r="F33" s="37">
        <v>47</v>
      </c>
      <c r="G33" s="37">
        <v>2538</v>
      </c>
      <c r="H33" s="59">
        <f t="shared" si="0"/>
        <v>119286</v>
      </c>
      <c r="I33" s="40">
        <f>'Measurement Sheet'!I48</f>
        <v>47</v>
      </c>
      <c r="J33" s="40">
        <f t="shared" si="2"/>
        <v>119286</v>
      </c>
      <c r="K33" s="84">
        <v>47</v>
      </c>
      <c r="L33" s="84">
        <f t="shared" si="3"/>
        <v>119286</v>
      </c>
      <c r="M33" s="84"/>
      <c r="N33" s="84"/>
    </row>
    <row r="34" spans="1:14" ht="70.3">
      <c r="A34" s="36">
        <v>31</v>
      </c>
      <c r="B34" s="36" t="s">
        <v>71</v>
      </c>
      <c r="C34" s="28" t="s">
        <v>72</v>
      </c>
      <c r="D34" s="21" t="s">
        <v>72</v>
      </c>
      <c r="E34" s="36" t="s">
        <v>49</v>
      </c>
      <c r="F34" s="37">
        <v>46.34</v>
      </c>
      <c r="G34" s="37">
        <v>2430</v>
      </c>
      <c r="H34" s="59">
        <f t="shared" si="0"/>
        <v>112606.20000000001</v>
      </c>
      <c r="I34" s="40">
        <f>'Measurement Sheet'!I49</f>
        <v>46</v>
      </c>
      <c r="J34" s="40">
        <f t="shared" si="2"/>
        <v>111780</v>
      </c>
      <c r="K34" s="84">
        <v>46</v>
      </c>
      <c r="L34" s="84">
        <f t="shared" si="3"/>
        <v>111780</v>
      </c>
      <c r="M34" s="84"/>
      <c r="N34" s="84"/>
    </row>
    <row r="35" spans="1:14" ht="70.3">
      <c r="A35" s="36">
        <v>32</v>
      </c>
      <c r="B35" s="36" t="s">
        <v>73</v>
      </c>
      <c r="C35" s="28" t="s">
        <v>74</v>
      </c>
      <c r="D35" s="21" t="s">
        <v>74</v>
      </c>
      <c r="E35" s="36" t="s">
        <v>49</v>
      </c>
      <c r="F35" s="37">
        <v>46.34</v>
      </c>
      <c r="G35" s="37">
        <v>5940</v>
      </c>
      <c r="H35" s="59">
        <f t="shared" si="0"/>
        <v>275259.60000000003</v>
      </c>
      <c r="I35" s="40">
        <f>'Measurement Sheet'!I50</f>
        <v>60</v>
      </c>
      <c r="J35" s="40">
        <f t="shared" si="2"/>
        <v>356400</v>
      </c>
      <c r="K35" s="84">
        <v>46</v>
      </c>
      <c r="L35" s="84">
        <f t="shared" si="3"/>
        <v>273240</v>
      </c>
      <c r="M35" s="84">
        <f>I35-K35</f>
        <v>14</v>
      </c>
      <c r="N35" s="84">
        <f t="shared" ref="N35:N37" si="4">M35*G35</f>
        <v>83160</v>
      </c>
    </row>
    <row r="36" spans="1:14" ht="52.75">
      <c r="A36" s="36">
        <v>33</v>
      </c>
      <c r="B36" s="36" t="s">
        <v>75</v>
      </c>
      <c r="C36" s="28" t="s">
        <v>76</v>
      </c>
      <c r="D36" s="21" t="s">
        <v>76</v>
      </c>
      <c r="E36" s="36" t="s">
        <v>49</v>
      </c>
      <c r="F36" s="37">
        <v>18.079999999999998</v>
      </c>
      <c r="G36" s="37">
        <f>650*10.8</f>
        <v>7020.0000000000009</v>
      </c>
      <c r="H36" s="59">
        <f t="shared" si="0"/>
        <v>126921.60000000001</v>
      </c>
      <c r="I36" s="40">
        <f>'Measurement Sheet'!I51</f>
        <v>22.1</v>
      </c>
      <c r="J36" s="40">
        <f t="shared" si="2"/>
        <v>155142.00000000003</v>
      </c>
      <c r="K36" s="84">
        <v>18</v>
      </c>
      <c r="L36" s="84">
        <f t="shared" si="3"/>
        <v>126360.00000000001</v>
      </c>
      <c r="M36" s="84">
        <f>I36-K36</f>
        <v>4.1000000000000014</v>
      </c>
      <c r="N36" s="84">
        <f t="shared" si="4"/>
        <v>28782.000000000015</v>
      </c>
    </row>
    <row r="37" spans="1:14" ht="52.75">
      <c r="A37" s="36">
        <v>34</v>
      </c>
      <c r="B37" s="36" t="s">
        <v>77</v>
      </c>
      <c r="C37" s="28" t="s">
        <v>78</v>
      </c>
      <c r="D37" s="21" t="s">
        <v>78</v>
      </c>
      <c r="E37" s="36" t="s">
        <v>49</v>
      </c>
      <c r="F37" s="37">
        <v>13.15</v>
      </c>
      <c r="G37" s="37">
        <v>7020</v>
      </c>
      <c r="H37" s="59">
        <f t="shared" si="0"/>
        <v>92313</v>
      </c>
      <c r="I37" s="40">
        <f>'Measurement Sheet'!I52</f>
        <v>13.680399999999999</v>
      </c>
      <c r="J37" s="60">
        <f t="shared" si="2"/>
        <v>96036.407999999996</v>
      </c>
      <c r="K37" s="84">
        <v>13</v>
      </c>
      <c r="L37" s="84">
        <f t="shared" si="3"/>
        <v>91260</v>
      </c>
      <c r="M37" s="84">
        <f>I37-K37</f>
        <v>0.68039999999999878</v>
      </c>
      <c r="N37" s="84">
        <f t="shared" si="4"/>
        <v>4776.4079999999913</v>
      </c>
    </row>
    <row r="38" spans="1:14" ht="52.75">
      <c r="A38" s="36">
        <v>35</v>
      </c>
      <c r="B38" s="36" t="s">
        <v>79</v>
      </c>
      <c r="C38" s="28" t="s">
        <v>80</v>
      </c>
      <c r="D38" s="21" t="s">
        <v>80</v>
      </c>
      <c r="E38" s="36" t="s">
        <v>49</v>
      </c>
      <c r="F38" s="37">
        <v>59.4</v>
      </c>
      <c r="G38" s="37">
        <v>713</v>
      </c>
      <c r="H38" s="59">
        <f t="shared" si="0"/>
        <v>42352.2</v>
      </c>
      <c r="I38" s="40">
        <f>'Measurement Sheet'!I57</f>
        <v>67.276399999999995</v>
      </c>
      <c r="J38" s="60">
        <f t="shared" si="2"/>
        <v>47968.073199999999</v>
      </c>
      <c r="K38" s="84">
        <v>59</v>
      </c>
      <c r="L38" s="84">
        <f t="shared" si="3"/>
        <v>42067</v>
      </c>
      <c r="M38" s="84">
        <f>I38-K38</f>
        <v>8.2763999999999953</v>
      </c>
      <c r="N38" s="84">
        <f>M38*G38</f>
        <v>5901.0731999999971</v>
      </c>
    </row>
    <row r="39" spans="1:14" ht="70.3">
      <c r="A39" s="36">
        <v>36</v>
      </c>
      <c r="B39" s="36" t="s">
        <v>81</v>
      </c>
      <c r="C39" s="28" t="s">
        <v>82</v>
      </c>
      <c r="D39" s="21" t="s">
        <v>82</v>
      </c>
      <c r="E39" s="36" t="s">
        <v>49</v>
      </c>
      <c r="F39" s="37">
        <v>81</v>
      </c>
      <c r="G39" s="37">
        <v>3348</v>
      </c>
      <c r="H39" s="58">
        <f t="shared" si="0"/>
        <v>271188</v>
      </c>
      <c r="I39" s="40">
        <f>'Measurement Sheet'!I63</f>
        <v>59.501999999999995</v>
      </c>
      <c r="J39" s="60">
        <f t="shared" si="2"/>
        <v>199212.696</v>
      </c>
      <c r="K39" s="60">
        <v>59.502000000000002</v>
      </c>
      <c r="L39" s="84">
        <f t="shared" si="3"/>
        <v>199212.696</v>
      </c>
      <c r="M39" s="84"/>
      <c r="N39" s="84"/>
    </row>
    <row r="40" spans="1:14" ht="52.75">
      <c r="A40" s="36">
        <v>37</v>
      </c>
      <c r="B40" s="36" t="s">
        <v>83</v>
      </c>
      <c r="C40" s="28" t="s">
        <v>84</v>
      </c>
      <c r="D40" s="21" t="s">
        <v>84</v>
      </c>
      <c r="E40" s="36" t="s">
        <v>49</v>
      </c>
      <c r="F40" s="37">
        <v>13.86</v>
      </c>
      <c r="G40" s="37">
        <v>713</v>
      </c>
      <c r="H40" s="59">
        <f t="shared" si="0"/>
        <v>9882.18</v>
      </c>
      <c r="I40" s="40">
        <f>'Measurement Sheet'!I64</f>
        <v>14.879999999999999</v>
      </c>
      <c r="J40" s="60">
        <f t="shared" si="2"/>
        <v>10609.439999999999</v>
      </c>
      <c r="K40" s="84">
        <v>14</v>
      </c>
      <c r="L40" s="84">
        <f t="shared" si="3"/>
        <v>9982</v>
      </c>
      <c r="M40" s="84">
        <f>I40-K40</f>
        <v>0.87999999999999901</v>
      </c>
      <c r="N40" s="84">
        <f>M40*G40</f>
        <v>627.43999999999926</v>
      </c>
    </row>
    <row r="41" spans="1:14" ht="52.75">
      <c r="A41" s="36">
        <v>38</v>
      </c>
      <c r="B41" s="36" t="s">
        <v>85</v>
      </c>
      <c r="C41" s="28" t="s">
        <v>86</v>
      </c>
      <c r="D41" s="21" t="s">
        <v>86</v>
      </c>
      <c r="E41" s="36" t="s">
        <v>49</v>
      </c>
      <c r="F41" s="37">
        <v>24.42</v>
      </c>
      <c r="G41" s="37">
        <f>290*10.8</f>
        <v>3132</v>
      </c>
      <c r="H41" s="58">
        <f t="shared" si="0"/>
        <v>76483.44</v>
      </c>
      <c r="I41" s="40">
        <f>'Measurement Sheet'!I65</f>
        <v>22.204799999999999</v>
      </c>
      <c r="J41" s="60">
        <f t="shared" si="2"/>
        <v>69545.433599999989</v>
      </c>
      <c r="K41" s="85">
        <v>22.204799999999999</v>
      </c>
      <c r="L41" s="84">
        <f t="shared" si="3"/>
        <v>69545.433599999989</v>
      </c>
      <c r="M41" s="84"/>
      <c r="N41" s="84"/>
    </row>
    <row r="42" spans="1:14" ht="52.75">
      <c r="A42" s="36">
        <v>39</v>
      </c>
      <c r="B42" s="36" t="s">
        <v>87</v>
      </c>
      <c r="C42" s="28" t="s">
        <v>88</v>
      </c>
      <c r="D42" s="21" t="s">
        <v>88</v>
      </c>
      <c r="E42" s="36" t="s">
        <v>49</v>
      </c>
      <c r="F42" s="37">
        <v>40.5</v>
      </c>
      <c r="G42" s="37">
        <f>280*10.8</f>
        <v>3024</v>
      </c>
      <c r="H42" s="59">
        <f t="shared" si="0"/>
        <v>122472</v>
      </c>
      <c r="I42" s="40">
        <f>'Measurement Sheet'!I69</f>
        <v>51.6</v>
      </c>
      <c r="J42" s="40">
        <f t="shared" si="2"/>
        <v>156038.39999999999</v>
      </c>
      <c r="K42" s="84">
        <v>41</v>
      </c>
      <c r="L42" s="84">
        <f t="shared" si="3"/>
        <v>123984</v>
      </c>
      <c r="M42" s="84">
        <f>I42-K42</f>
        <v>10.600000000000001</v>
      </c>
      <c r="N42" s="84">
        <f>M42*G42</f>
        <v>32054.400000000005</v>
      </c>
    </row>
    <row r="43" spans="1:14" ht="17.600000000000001">
      <c r="A43" s="36">
        <v>40</v>
      </c>
      <c r="B43" s="36" t="s">
        <v>4</v>
      </c>
      <c r="C43" s="28" t="s">
        <v>89</v>
      </c>
      <c r="D43" s="21" t="s">
        <v>89</v>
      </c>
      <c r="E43" s="36" t="s">
        <v>4</v>
      </c>
      <c r="F43" s="37" t="s">
        <v>4</v>
      </c>
      <c r="G43" s="37"/>
      <c r="H43" s="59"/>
      <c r="I43" s="40"/>
      <c r="J43" s="40"/>
      <c r="K43" s="84"/>
      <c r="L43" s="84"/>
      <c r="M43" s="84"/>
      <c r="N43" s="84"/>
    </row>
    <row r="44" spans="1:14" ht="155.25" customHeight="1">
      <c r="A44" s="36">
        <v>41</v>
      </c>
      <c r="B44" s="36" t="s">
        <v>90</v>
      </c>
      <c r="C44" s="28" t="s">
        <v>91</v>
      </c>
      <c r="D44" s="21" t="s">
        <v>91</v>
      </c>
      <c r="E44" s="36" t="s">
        <v>92</v>
      </c>
      <c r="F44" s="37">
        <v>1</v>
      </c>
      <c r="G44" s="37">
        <v>275000</v>
      </c>
      <c r="H44" s="59">
        <f t="shared" ref="H44:H56" si="5">G44*$F44</f>
        <v>275000</v>
      </c>
      <c r="I44" s="40">
        <f>'Measurement Sheet'!I75</f>
        <v>1</v>
      </c>
      <c r="J44" s="40">
        <f t="shared" ref="J44:J55" si="6">I44*G44</f>
        <v>275000</v>
      </c>
      <c r="K44" s="84">
        <v>1</v>
      </c>
      <c r="L44" s="84">
        <f t="shared" si="3"/>
        <v>275000</v>
      </c>
      <c r="M44" s="84"/>
      <c r="N44" s="84"/>
    </row>
    <row r="45" spans="1:14" ht="105.45">
      <c r="A45" s="36">
        <v>42</v>
      </c>
      <c r="B45" s="36" t="s">
        <v>93</v>
      </c>
      <c r="C45" s="28" t="s">
        <v>94</v>
      </c>
      <c r="D45" s="21" t="s">
        <v>94</v>
      </c>
      <c r="E45" s="36" t="s">
        <v>92</v>
      </c>
      <c r="F45" s="37">
        <v>5</v>
      </c>
      <c r="G45" s="37">
        <v>76000</v>
      </c>
      <c r="H45" s="58">
        <f t="shared" si="5"/>
        <v>380000</v>
      </c>
      <c r="I45" s="40">
        <f>'Measurement Sheet'!I76</f>
        <v>5</v>
      </c>
      <c r="J45" s="40">
        <f t="shared" si="6"/>
        <v>380000</v>
      </c>
      <c r="K45" s="84">
        <v>5</v>
      </c>
      <c r="L45" s="84">
        <f t="shared" si="3"/>
        <v>380000</v>
      </c>
      <c r="M45" s="84"/>
      <c r="N45" s="84"/>
    </row>
    <row r="46" spans="1:14" ht="105.45">
      <c r="A46" s="36">
        <v>43</v>
      </c>
      <c r="B46" s="36" t="s">
        <v>95</v>
      </c>
      <c r="C46" s="28" t="s">
        <v>96</v>
      </c>
      <c r="D46" s="21" t="s">
        <v>96</v>
      </c>
      <c r="E46" s="36" t="s">
        <v>92</v>
      </c>
      <c r="F46" s="37">
        <v>1</v>
      </c>
      <c r="G46" s="37">
        <v>77700</v>
      </c>
      <c r="H46" s="58">
        <f t="shared" si="5"/>
        <v>77700</v>
      </c>
      <c r="I46" s="40">
        <f>'Measurement Sheet'!I77</f>
        <v>1</v>
      </c>
      <c r="J46" s="40">
        <f t="shared" si="6"/>
        <v>77700</v>
      </c>
      <c r="K46" s="84">
        <v>1</v>
      </c>
      <c r="L46" s="84">
        <f t="shared" si="3"/>
        <v>77700</v>
      </c>
      <c r="M46" s="84"/>
      <c r="N46" s="84"/>
    </row>
    <row r="47" spans="1:14" ht="105.45">
      <c r="A47" s="36">
        <v>44</v>
      </c>
      <c r="B47" s="36" t="s">
        <v>97</v>
      </c>
      <c r="C47" s="28" t="s">
        <v>98</v>
      </c>
      <c r="D47" s="21" t="s">
        <v>98</v>
      </c>
      <c r="E47" s="36" t="s">
        <v>92</v>
      </c>
      <c r="F47" s="37">
        <v>1</v>
      </c>
      <c r="G47" s="37">
        <v>1325800</v>
      </c>
      <c r="H47" s="59">
        <f t="shared" si="5"/>
        <v>1325800</v>
      </c>
      <c r="I47" s="40">
        <f>'Measurement Sheet'!I78</f>
        <v>1</v>
      </c>
      <c r="J47" s="40">
        <f t="shared" si="6"/>
        <v>1325800</v>
      </c>
      <c r="K47" s="84">
        <v>1</v>
      </c>
      <c r="L47" s="84">
        <f t="shared" si="3"/>
        <v>1325800</v>
      </c>
      <c r="M47" s="84"/>
      <c r="N47" s="84"/>
    </row>
    <row r="48" spans="1:14" ht="105.45">
      <c r="A48" s="36">
        <v>45</v>
      </c>
      <c r="B48" s="36" t="s">
        <v>99</v>
      </c>
      <c r="C48" s="28" t="s">
        <v>100</v>
      </c>
      <c r="D48" s="21" t="s">
        <v>100</v>
      </c>
      <c r="E48" s="36" t="s">
        <v>92</v>
      </c>
      <c r="F48" s="37">
        <v>1</v>
      </c>
      <c r="G48" s="37">
        <v>21160</v>
      </c>
      <c r="H48" s="59">
        <f t="shared" si="5"/>
        <v>21160</v>
      </c>
      <c r="I48" s="40">
        <f>'Measurement Sheet'!I79</f>
        <v>1</v>
      </c>
      <c r="J48" s="40">
        <f t="shared" si="6"/>
        <v>21160</v>
      </c>
      <c r="K48" s="84">
        <v>1</v>
      </c>
      <c r="L48" s="84">
        <f t="shared" si="3"/>
        <v>21160</v>
      </c>
      <c r="M48" s="84"/>
      <c r="N48" s="84"/>
    </row>
    <row r="49" spans="1:14" ht="123">
      <c r="A49" s="36">
        <v>46</v>
      </c>
      <c r="B49" s="36" t="s">
        <v>101</v>
      </c>
      <c r="C49" s="28" t="s">
        <v>102</v>
      </c>
      <c r="D49" s="21" t="s">
        <v>102</v>
      </c>
      <c r="E49" s="36" t="s">
        <v>92</v>
      </c>
      <c r="F49" s="37">
        <v>1</v>
      </c>
      <c r="G49" s="37">
        <v>50400</v>
      </c>
      <c r="H49" s="59">
        <f t="shared" si="5"/>
        <v>50400</v>
      </c>
      <c r="I49" s="40">
        <f>'Measurement Sheet'!I80</f>
        <v>1</v>
      </c>
      <c r="J49" s="40">
        <f t="shared" si="6"/>
        <v>50400</v>
      </c>
      <c r="K49" s="84">
        <v>1</v>
      </c>
      <c r="L49" s="84">
        <f t="shared" si="3"/>
        <v>50400</v>
      </c>
      <c r="M49" s="84"/>
      <c r="N49" s="84"/>
    </row>
    <row r="50" spans="1:14" ht="87.9">
      <c r="A50" s="36">
        <v>47</v>
      </c>
      <c r="B50" s="36" t="s">
        <v>103</v>
      </c>
      <c r="C50" s="28" t="s">
        <v>104</v>
      </c>
      <c r="D50" s="21" t="s">
        <v>104</v>
      </c>
      <c r="E50" s="36" t="s">
        <v>92</v>
      </c>
      <c r="F50" s="37">
        <v>1</v>
      </c>
      <c r="G50" s="37">
        <v>67650</v>
      </c>
      <c r="H50" s="59">
        <f t="shared" si="5"/>
        <v>67650</v>
      </c>
      <c r="I50" s="40">
        <f>'Measurement Sheet'!I81</f>
        <v>1</v>
      </c>
      <c r="J50" s="40">
        <f t="shared" si="6"/>
        <v>67650</v>
      </c>
      <c r="K50" s="84">
        <v>1</v>
      </c>
      <c r="L50" s="84">
        <f t="shared" si="3"/>
        <v>67650</v>
      </c>
      <c r="M50" s="84"/>
      <c r="N50" s="84"/>
    </row>
    <row r="51" spans="1:14" ht="105.45">
      <c r="A51" s="36">
        <v>48</v>
      </c>
      <c r="B51" s="36" t="s">
        <v>105</v>
      </c>
      <c r="C51" s="28" t="s">
        <v>106</v>
      </c>
      <c r="D51" s="21" t="s">
        <v>106</v>
      </c>
      <c r="E51" s="36" t="s">
        <v>92</v>
      </c>
      <c r="F51" s="37">
        <v>2</v>
      </c>
      <c r="G51" s="37">
        <v>10075</v>
      </c>
      <c r="H51" s="59">
        <f t="shared" si="5"/>
        <v>20150</v>
      </c>
      <c r="I51" s="40">
        <f>'Measurement Sheet'!I82</f>
        <v>2</v>
      </c>
      <c r="J51" s="40">
        <f t="shared" si="6"/>
        <v>20150</v>
      </c>
      <c r="K51" s="84">
        <v>2</v>
      </c>
      <c r="L51" s="84">
        <f t="shared" si="3"/>
        <v>20150</v>
      </c>
      <c r="M51" s="84"/>
      <c r="N51" s="84"/>
    </row>
    <row r="52" spans="1:14" ht="105.45">
      <c r="A52" s="36">
        <v>49</v>
      </c>
      <c r="B52" s="36" t="s">
        <v>107</v>
      </c>
      <c r="C52" s="28" t="s">
        <v>108</v>
      </c>
      <c r="D52" s="21" t="s">
        <v>108</v>
      </c>
      <c r="E52" s="36" t="s">
        <v>92</v>
      </c>
      <c r="F52" s="37">
        <v>1</v>
      </c>
      <c r="G52" s="37">
        <v>34200</v>
      </c>
      <c r="H52" s="59">
        <f t="shared" si="5"/>
        <v>34200</v>
      </c>
      <c r="I52" s="40">
        <f>'Measurement Sheet'!I83</f>
        <v>1</v>
      </c>
      <c r="J52" s="40">
        <f t="shared" si="6"/>
        <v>34200</v>
      </c>
      <c r="K52" s="84">
        <v>1</v>
      </c>
      <c r="L52" s="84">
        <f t="shared" si="3"/>
        <v>34200</v>
      </c>
      <c r="M52" s="84"/>
      <c r="N52" s="84"/>
    </row>
    <row r="53" spans="1:14" ht="87.9">
      <c r="A53" s="36">
        <v>50</v>
      </c>
      <c r="B53" s="36" t="s">
        <v>109</v>
      </c>
      <c r="C53" s="28" t="s">
        <v>110</v>
      </c>
      <c r="D53" s="21" t="s">
        <v>110</v>
      </c>
      <c r="E53" s="36" t="s">
        <v>92</v>
      </c>
      <c r="F53" s="37">
        <v>1</v>
      </c>
      <c r="G53" s="37">
        <v>70300</v>
      </c>
      <c r="H53" s="58">
        <f t="shared" si="5"/>
        <v>70300</v>
      </c>
      <c r="I53" s="40">
        <f>'Measurement Sheet'!I84</f>
        <v>1</v>
      </c>
      <c r="J53" s="40">
        <f t="shared" si="6"/>
        <v>70300</v>
      </c>
      <c r="K53" s="84">
        <v>1</v>
      </c>
      <c r="L53" s="84">
        <f t="shared" si="3"/>
        <v>70300</v>
      </c>
      <c r="M53" s="84"/>
      <c r="N53" s="84"/>
    </row>
    <row r="54" spans="1:14" ht="105.45">
      <c r="A54" s="36">
        <v>51</v>
      </c>
      <c r="B54" s="36" t="s">
        <v>111</v>
      </c>
      <c r="C54" s="28" t="s">
        <v>112</v>
      </c>
      <c r="D54" s="21" t="s">
        <v>112</v>
      </c>
      <c r="E54" s="36" t="s">
        <v>92</v>
      </c>
      <c r="F54" s="37">
        <v>1</v>
      </c>
      <c r="G54" s="37">
        <v>38850</v>
      </c>
      <c r="H54" s="58">
        <f t="shared" si="5"/>
        <v>38850</v>
      </c>
      <c r="I54" s="40">
        <f>'Measurement Sheet'!I85</f>
        <v>1</v>
      </c>
      <c r="J54" s="40">
        <f t="shared" si="6"/>
        <v>38850</v>
      </c>
      <c r="K54" s="84">
        <v>1</v>
      </c>
      <c r="L54" s="84">
        <f t="shared" si="3"/>
        <v>38850</v>
      </c>
      <c r="M54" s="84"/>
      <c r="N54" s="84"/>
    </row>
    <row r="55" spans="1:14" ht="87.9">
      <c r="A55" s="36">
        <v>52</v>
      </c>
      <c r="B55" s="36" t="s">
        <v>113</v>
      </c>
      <c r="C55" s="28" t="s">
        <v>114</v>
      </c>
      <c r="D55" s="21" t="s">
        <v>114</v>
      </c>
      <c r="E55" s="36" t="s">
        <v>92</v>
      </c>
      <c r="F55" s="37">
        <v>1</v>
      </c>
      <c r="G55" s="37">
        <v>32375</v>
      </c>
      <c r="H55" s="58">
        <f t="shared" si="5"/>
        <v>32375</v>
      </c>
      <c r="I55" s="40">
        <f>'Measurement Sheet'!I86</f>
        <v>1</v>
      </c>
      <c r="J55" s="40">
        <f t="shared" si="6"/>
        <v>32375</v>
      </c>
      <c r="K55" s="84">
        <v>1</v>
      </c>
      <c r="L55" s="84">
        <f t="shared" si="3"/>
        <v>32375</v>
      </c>
      <c r="M55" s="84"/>
      <c r="N55" s="84"/>
    </row>
    <row r="56" spans="1:14" ht="17.600000000000001">
      <c r="A56" s="36">
        <v>53</v>
      </c>
      <c r="B56" s="36" t="s">
        <v>115</v>
      </c>
      <c r="C56" s="28" t="s">
        <v>116</v>
      </c>
      <c r="D56" s="21" t="s">
        <v>116</v>
      </c>
      <c r="E56" s="36" t="s">
        <v>15</v>
      </c>
      <c r="F56" s="37">
        <v>1</v>
      </c>
      <c r="G56" s="37">
        <v>0</v>
      </c>
      <c r="H56" s="58">
        <f t="shared" si="5"/>
        <v>0</v>
      </c>
      <c r="I56" s="40"/>
      <c r="J56" s="40"/>
      <c r="K56" s="84"/>
      <c r="L56" s="84"/>
      <c r="M56" s="84"/>
      <c r="N56" s="84"/>
    </row>
    <row r="57" spans="1:14">
      <c r="A57" s="40"/>
      <c r="B57" s="40"/>
      <c r="C57" s="33"/>
      <c r="D57" s="32"/>
      <c r="E57" s="40"/>
      <c r="F57" s="40"/>
      <c r="G57" s="40"/>
      <c r="H57" s="40"/>
      <c r="I57" s="40"/>
      <c r="J57" s="40"/>
      <c r="K57" s="84"/>
      <c r="L57" s="84"/>
      <c r="M57" s="84"/>
      <c r="N57" s="84"/>
    </row>
  </sheetData>
  <autoFilter ref="A2:F56"/>
  <mergeCells count="7">
    <mergeCell ref="K1:L1"/>
    <mergeCell ref="M1:N1"/>
    <mergeCell ref="G1:H1"/>
    <mergeCell ref="A1:B1"/>
    <mergeCell ref="C1:D1"/>
    <mergeCell ref="E1:F1"/>
    <mergeCell ref="I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28" zoomScale="85" zoomScaleNormal="85" workbookViewId="0">
      <selection activeCell="C32" sqref="C32"/>
    </sheetView>
  </sheetViews>
  <sheetFormatPr defaultRowHeight="14.6"/>
  <cols>
    <col min="1" max="2" width="9.15234375" style="8"/>
    <col min="3" max="3" width="55.15234375" customWidth="1"/>
    <col min="4" max="5" width="9.15234375" style="8"/>
    <col min="6" max="6" width="9.15234375" style="7"/>
    <col min="7" max="7" width="20.69140625" style="7" bestFit="1" customWidth="1"/>
    <col min="8" max="8" width="14" customWidth="1"/>
    <col min="9" max="9" width="16.53515625" customWidth="1"/>
  </cols>
  <sheetData>
    <row r="1" spans="1:9" ht="17.600000000000001">
      <c r="A1" s="106"/>
      <c r="B1" s="106"/>
      <c r="C1" s="61" t="s">
        <v>120</v>
      </c>
      <c r="D1" s="108"/>
      <c r="E1" s="108"/>
      <c r="F1" s="109" t="s">
        <v>118</v>
      </c>
      <c r="G1" s="109" t="s">
        <v>8</v>
      </c>
      <c r="H1" s="105" t="s">
        <v>207</v>
      </c>
      <c r="I1" s="105" t="s">
        <v>8</v>
      </c>
    </row>
    <row r="2" spans="1:9" ht="17.600000000000001">
      <c r="A2" s="24" t="s">
        <v>7</v>
      </c>
      <c r="B2" s="24" t="s">
        <v>0</v>
      </c>
      <c r="C2" s="23" t="s">
        <v>9</v>
      </c>
      <c r="D2" s="24" t="s">
        <v>10</v>
      </c>
      <c r="E2" s="24" t="s">
        <v>2</v>
      </c>
      <c r="F2" s="51" t="s">
        <v>3</v>
      </c>
      <c r="G2" s="62" t="s">
        <v>11</v>
      </c>
      <c r="H2" s="24" t="s">
        <v>2</v>
      </c>
      <c r="I2" s="24" t="s">
        <v>11</v>
      </c>
    </row>
    <row r="3" spans="1:9" ht="17.600000000000001">
      <c r="A3" s="34">
        <v>1</v>
      </c>
      <c r="B3" s="34" t="s">
        <v>4</v>
      </c>
      <c r="C3" s="26" t="s">
        <v>121</v>
      </c>
      <c r="D3" s="34" t="s">
        <v>6</v>
      </c>
      <c r="E3" s="35">
        <v>1</v>
      </c>
      <c r="F3" s="52"/>
      <c r="G3" s="63">
        <f>SUM(G8:G47)</f>
        <v>296350</v>
      </c>
      <c r="H3" s="35"/>
      <c r="I3" s="63">
        <f>SUM(I8:I47)</f>
        <v>265095</v>
      </c>
    </row>
    <row r="4" spans="1:9" ht="52.75">
      <c r="A4" s="36">
        <v>1</v>
      </c>
      <c r="B4" s="36" t="s">
        <v>122</v>
      </c>
      <c r="C4" s="28" t="s">
        <v>123</v>
      </c>
      <c r="D4" s="36" t="s">
        <v>4</v>
      </c>
      <c r="E4" s="37" t="s">
        <v>4</v>
      </c>
      <c r="F4" s="54"/>
      <c r="G4" s="64"/>
      <c r="H4" s="65"/>
      <c r="I4" s="65"/>
    </row>
    <row r="5" spans="1:9" ht="210.9">
      <c r="A5" s="36">
        <v>2</v>
      </c>
      <c r="B5" s="36" t="s">
        <v>4</v>
      </c>
      <c r="C5" s="28" t="s">
        <v>124</v>
      </c>
      <c r="D5" s="36" t="s">
        <v>4</v>
      </c>
      <c r="E5" s="37" t="s">
        <v>4</v>
      </c>
      <c r="F5" s="54"/>
      <c r="G5" s="64"/>
      <c r="H5" s="65"/>
      <c r="I5" s="65"/>
    </row>
    <row r="6" spans="1:9" ht="17.600000000000001">
      <c r="A6" s="36">
        <v>3</v>
      </c>
      <c r="B6" s="36" t="s">
        <v>125</v>
      </c>
      <c r="C6" s="28" t="s">
        <v>126</v>
      </c>
      <c r="D6" s="36" t="s">
        <v>4</v>
      </c>
      <c r="E6" s="37" t="s">
        <v>4</v>
      </c>
      <c r="F6" s="54"/>
      <c r="G6" s="64"/>
      <c r="H6" s="65"/>
      <c r="I6" s="65"/>
    </row>
    <row r="7" spans="1:9" ht="17.600000000000001">
      <c r="A7" s="36">
        <v>4</v>
      </c>
      <c r="B7" s="36" t="s">
        <v>4</v>
      </c>
      <c r="C7" s="28" t="s">
        <v>127</v>
      </c>
      <c r="D7" s="36" t="s">
        <v>4</v>
      </c>
      <c r="E7" s="37" t="s">
        <v>4</v>
      </c>
      <c r="F7" s="54"/>
      <c r="G7" s="64"/>
      <c r="H7" s="65"/>
      <c r="I7" s="65"/>
    </row>
    <row r="8" spans="1:9" ht="193.3">
      <c r="A8" s="36">
        <v>5</v>
      </c>
      <c r="B8" s="36" t="s">
        <v>128</v>
      </c>
      <c r="C8" s="28" t="s">
        <v>129</v>
      </c>
      <c r="D8" s="36" t="s">
        <v>130</v>
      </c>
      <c r="E8" s="37">
        <v>1</v>
      </c>
      <c r="F8" s="57">
        <v>75000</v>
      </c>
      <c r="G8" s="66">
        <f>E8*F8</f>
        <v>75000</v>
      </c>
      <c r="H8" s="36">
        <f>'Measurement Sheet'!I95</f>
        <v>1</v>
      </c>
      <c r="I8" s="53">
        <f>F8*H8</f>
        <v>75000</v>
      </c>
    </row>
    <row r="9" spans="1:9" ht="17.600000000000001">
      <c r="A9" s="36">
        <v>6</v>
      </c>
      <c r="B9" s="36" t="s">
        <v>4</v>
      </c>
      <c r="C9" s="28" t="s">
        <v>131</v>
      </c>
      <c r="D9" s="36" t="s">
        <v>4</v>
      </c>
      <c r="E9" s="37" t="s">
        <v>4</v>
      </c>
      <c r="F9" s="54"/>
      <c r="G9" s="64"/>
      <c r="H9" s="65"/>
      <c r="I9" s="65"/>
    </row>
    <row r="10" spans="1:9" ht="146.25" customHeight="1">
      <c r="A10" s="36">
        <v>7</v>
      </c>
      <c r="B10" s="36" t="s">
        <v>132</v>
      </c>
      <c r="C10" s="28" t="s">
        <v>133</v>
      </c>
      <c r="D10" s="36" t="s">
        <v>4</v>
      </c>
      <c r="E10" s="37" t="s">
        <v>4</v>
      </c>
      <c r="F10" s="54"/>
      <c r="G10" s="64"/>
      <c r="H10" s="65"/>
      <c r="I10" s="65"/>
    </row>
    <row r="11" spans="1:9" ht="17.600000000000001">
      <c r="A11" s="36">
        <v>8</v>
      </c>
      <c r="B11" s="36" t="s">
        <v>134</v>
      </c>
      <c r="C11" s="28" t="s">
        <v>135</v>
      </c>
      <c r="D11" s="36" t="s">
        <v>130</v>
      </c>
      <c r="E11" s="37">
        <v>1</v>
      </c>
      <c r="F11" s="57">
        <v>6500</v>
      </c>
      <c r="G11" s="66">
        <f>E11*F11</f>
        <v>6500</v>
      </c>
      <c r="H11" s="36">
        <f>'Measurement Sheet'!I98</f>
        <v>0</v>
      </c>
      <c r="I11" s="53">
        <f>F11*H11</f>
        <v>0</v>
      </c>
    </row>
    <row r="12" spans="1:9" ht="17.600000000000001">
      <c r="A12" s="36">
        <v>9</v>
      </c>
      <c r="B12" s="36" t="s">
        <v>4</v>
      </c>
      <c r="C12" s="28" t="s">
        <v>136</v>
      </c>
      <c r="D12" s="36" t="s">
        <v>4</v>
      </c>
      <c r="E12" s="37" t="s">
        <v>4</v>
      </c>
      <c r="F12" s="54"/>
      <c r="G12" s="64"/>
      <c r="H12" s="65"/>
      <c r="I12" s="65"/>
    </row>
    <row r="13" spans="1:9" ht="150.75" customHeight="1">
      <c r="A13" s="36">
        <v>10</v>
      </c>
      <c r="B13" s="36" t="s">
        <v>137</v>
      </c>
      <c r="C13" s="28" t="s">
        <v>138</v>
      </c>
      <c r="D13" s="36" t="s">
        <v>4</v>
      </c>
      <c r="E13" s="37" t="s">
        <v>4</v>
      </c>
      <c r="F13" s="54"/>
      <c r="G13" s="64"/>
      <c r="H13" s="65"/>
      <c r="I13" s="65"/>
    </row>
    <row r="14" spans="1:9" ht="17.600000000000001">
      <c r="A14" s="36">
        <v>11</v>
      </c>
      <c r="B14" s="36" t="s">
        <v>139</v>
      </c>
      <c r="C14" s="28" t="s">
        <v>140</v>
      </c>
      <c r="D14" s="36" t="s">
        <v>130</v>
      </c>
      <c r="E14" s="37">
        <v>4</v>
      </c>
      <c r="F14" s="57">
        <v>9000</v>
      </c>
      <c r="G14" s="66">
        <f>E14*F14</f>
        <v>36000</v>
      </c>
      <c r="H14" s="36">
        <f>'Measurement Sheet'!I101</f>
        <v>6</v>
      </c>
      <c r="I14" s="53">
        <f>F14*H14</f>
        <v>54000</v>
      </c>
    </row>
    <row r="15" spans="1:9" ht="77.25" customHeight="1">
      <c r="A15" s="36">
        <v>12</v>
      </c>
      <c r="B15" s="36" t="s">
        <v>141</v>
      </c>
      <c r="C15" s="28" t="s">
        <v>142</v>
      </c>
      <c r="D15" s="36" t="s">
        <v>4</v>
      </c>
      <c r="E15" s="37" t="s">
        <v>4</v>
      </c>
      <c r="F15" s="54"/>
      <c r="G15" s="64"/>
      <c r="H15" s="65"/>
      <c r="I15" s="65"/>
    </row>
    <row r="16" spans="1:9" ht="17.600000000000001">
      <c r="A16" s="36">
        <v>13</v>
      </c>
      <c r="B16" s="36" t="s">
        <v>143</v>
      </c>
      <c r="C16" s="28" t="s">
        <v>144</v>
      </c>
      <c r="D16" s="36" t="s">
        <v>130</v>
      </c>
      <c r="E16" s="37">
        <v>6</v>
      </c>
      <c r="F16" s="57">
        <v>1800</v>
      </c>
      <c r="G16" s="66">
        <f>E16*F16</f>
        <v>10800</v>
      </c>
      <c r="H16" s="36">
        <f>'Measurement Sheet'!I103</f>
        <v>0</v>
      </c>
      <c r="I16" s="53">
        <f>F16*H16</f>
        <v>0</v>
      </c>
    </row>
    <row r="17" spans="1:9" ht="129" customHeight="1">
      <c r="A17" s="36">
        <v>14</v>
      </c>
      <c r="B17" s="36" t="s">
        <v>145</v>
      </c>
      <c r="C17" s="28" t="s">
        <v>146</v>
      </c>
      <c r="D17" s="36" t="s">
        <v>4</v>
      </c>
      <c r="E17" s="37" t="s">
        <v>4</v>
      </c>
      <c r="F17" s="54"/>
      <c r="G17" s="64"/>
      <c r="H17" s="65"/>
      <c r="I17" s="65"/>
    </row>
    <row r="18" spans="1:9" ht="17.600000000000001">
      <c r="A18" s="36">
        <v>15</v>
      </c>
      <c r="B18" s="36" t="s">
        <v>147</v>
      </c>
      <c r="C18" s="28" t="s">
        <v>148</v>
      </c>
      <c r="D18" s="36" t="s">
        <v>130</v>
      </c>
      <c r="E18" s="37">
        <v>1</v>
      </c>
      <c r="F18" s="57">
        <v>2400</v>
      </c>
      <c r="G18" s="66">
        <f>E18*F18</f>
        <v>2400</v>
      </c>
      <c r="H18" s="36">
        <f>'Measurement Sheet'!I105</f>
        <v>0</v>
      </c>
      <c r="I18" s="53">
        <f>F18*H18</f>
        <v>0</v>
      </c>
    </row>
    <row r="19" spans="1:9" ht="17.600000000000001">
      <c r="A19" s="36">
        <v>16</v>
      </c>
      <c r="B19" s="36" t="s">
        <v>4</v>
      </c>
      <c r="C19" s="28" t="s">
        <v>149</v>
      </c>
      <c r="D19" s="36" t="s">
        <v>4</v>
      </c>
      <c r="E19" s="37" t="s">
        <v>4</v>
      </c>
      <c r="F19" s="54"/>
      <c r="G19" s="64"/>
      <c r="H19" s="65"/>
      <c r="I19" s="65"/>
    </row>
    <row r="20" spans="1:9" ht="180" customHeight="1">
      <c r="A20" s="36">
        <v>17</v>
      </c>
      <c r="B20" s="36" t="s">
        <v>150</v>
      </c>
      <c r="C20" s="28" t="s">
        <v>151</v>
      </c>
      <c r="D20" s="36" t="s">
        <v>4</v>
      </c>
      <c r="E20" s="37" t="s">
        <v>4</v>
      </c>
      <c r="F20" s="54"/>
      <c r="G20" s="64"/>
      <c r="H20" s="65"/>
      <c r="I20" s="65"/>
    </row>
    <row r="21" spans="1:9" ht="17.600000000000001">
      <c r="A21" s="36">
        <v>18</v>
      </c>
      <c r="B21" s="36" t="s">
        <v>152</v>
      </c>
      <c r="C21" s="28" t="s">
        <v>135</v>
      </c>
      <c r="D21" s="36" t="s">
        <v>153</v>
      </c>
      <c r="E21" s="37">
        <v>2</v>
      </c>
      <c r="F21" s="57">
        <v>410</v>
      </c>
      <c r="G21" s="66">
        <f t="shared" ref="G21:G24" si="0">E21*F21</f>
        <v>820</v>
      </c>
      <c r="H21" s="36">
        <f>'Measurement Sheet'!I108</f>
        <v>0</v>
      </c>
      <c r="I21" s="53">
        <f t="shared" ref="I21:I24" si="1">F21*H21</f>
        <v>0</v>
      </c>
    </row>
    <row r="22" spans="1:9" ht="17.600000000000001">
      <c r="A22" s="36">
        <v>19</v>
      </c>
      <c r="B22" s="36" t="s">
        <v>154</v>
      </c>
      <c r="C22" s="28" t="s">
        <v>155</v>
      </c>
      <c r="D22" s="36" t="s">
        <v>153</v>
      </c>
      <c r="E22" s="37">
        <v>10</v>
      </c>
      <c r="F22" s="57">
        <v>500</v>
      </c>
      <c r="G22" s="66">
        <f t="shared" si="0"/>
        <v>5000</v>
      </c>
      <c r="H22" s="36">
        <f>'Measurement Sheet'!I109</f>
        <v>0</v>
      </c>
      <c r="I22" s="53">
        <f t="shared" si="1"/>
        <v>0</v>
      </c>
    </row>
    <row r="23" spans="1:9" ht="17.600000000000001">
      <c r="A23" s="36">
        <v>20</v>
      </c>
      <c r="B23" s="36" t="s">
        <v>156</v>
      </c>
      <c r="C23" s="28" t="s">
        <v>157</v>
      </c>
      <c r="D23" s="36" t="s">
        <v>153</v>
      </c>
      <c r="E23" s="37">
        <v>25</v>
      </c>
      <c r="F23" s="57">
        <v>650</v>
      </c>
      <c r="G23" s="66">
        <f t="shared" si="0"/>
        <v>16250</v>
      </c>
      <c r="H23" s="36">
        <f>'Measurement Sheet'!I110</f>
        <v>12</v>
      </c>
      <c r="I23" s="53">
        <f t="shared" si="1"/>
        <v>7800</v>
      </c>
    </row>
    <row r="24" spans="1:9" ht="17.600000000000001">
      <c r="A24" s="36">
        <v>21</v>
      </c>
      <c r="B24" s="36" t="s">
        <v>158</v>
      </c>
      <c r="C24" s="28" t="s">
        <v>159</v>
      </c>
      <c r="D24" s="36" t="s">
        <v>153</v>
      </c>
      <c r="E24" s="37">
        <v>6</v>
      </c>
      <c r="F24" s="57">
        <v>850</v>
      </c>
      <c r="G24" s="66">
        <f t="shared" si="0"/>
        <v>5100</v>
      </c>
      <c r="H24" s="36">
        <f>'Measurement Sheet'!I111</f>
        <v>9.4</v>
      </c>
      <c r="I24" s="53">
        <f t="shared" si="1"/>
        <v>7990</v>
      </c>
    </row>
    <row r="25" spans="1:9" ht="17.600000000000001">
      <c r="A25" s="36">
        <v>22</v>
      </c>
      <c r="B25" s="36" t="s">
        <v>160</v>
      </c>
      <c r="C25" s="28" t="s">
        <v>161</v>
      </c>
      <c r="D25" s="36" t="s">
        <v>4</v>
      </c>
      <c r="E25" s="37" t="s">
        <v>4</v>
      </c>
      <c r="F25" s="54"/>
      <c r="G25" s="64"/>
      <c r="H25" s="65"/>
      <c r="I25" s="65"/>
    </row>
    <row r="26" spans="1:9" ht="17.600000000000001">
      <c r="A26" s="36">
        <v>23</v>
      </c>
      <c r="B26" s="36" t="s">
        <v>4</v>
      </c>
      <c r="C26" s="28" t="s">
        <v>162</v>
      </c>
      <c r="D26" s="36" t="s">
        <v>4</v>
      </c>
      <c r="E26" s="37" t="s">
        <v>4</v>
      </c>
      <c r="F26" s="54"/>
      <c r="G26" s="64"/>
      <c r="H26" s="65"/>
      <c r="I26" s="65"/>
    </row>
    <row r="27" spans="1:9" ht="144" customHeight="1">
      <c r="A27" s="36">
        <v>24</v>
      </c>
      <c r="B27" s="36" t="s">
        <v>163</v>
      </c>
      <c r="C27" s="28" t="s">
        <v>164</v>
      </c>
      <c r="D27" s="36" t="s">
        <v>4</v>
      </c>
      <c r="E27" s="37" t="s">
        <v>4</v>
      </c>
      <c r="F27" s="54"/>
      <c r="G27" s="64"/>
      <c r="H27" s="65"/>
      <c r="I27" s="65"/>
    </row>
    <row r="28" spans="1:9" ht="17.600000000000001">
      <c r="A28" s="36">
        <v>25</v>
      </c>
      <c r="B28" s="36" t="s">
        <v>165</v>
      </c>
      <c r="C28" s="28" t="s">
        <v>166</v>
      </c>
      <c r="D28" s="36" t="s">
        <v>130</v>
      </c>
      <c r="E28" s="37">
        <v>1</v>
      </c>
      <c r="F28" s="57">
        <v>40200</v>
      </c>
      <c r="G28" s="66">
        <f>E28*F28</f>
        <v>40200</v>
      </c>
      <c r="H28" s="36">
        <f>'Measurement Sheet'!I115</f>
        <v>1</v>
      </c>
      <c r="I28" s="53">
        <f>F28*H28</f>
        <v>40200</v>
      </c>
    </row>
    <row r="29" spans="1:9" ht="267" customHeight="1">
      <c r="A29" s="36">
        <v>26</v>
      </c>
      <c r="B29" s="36" t="s">
        <v>167</v>
      </c>
      <c r="C29" s="28" t="s">
        <v>168</v>
      </c>
      <c r="D29" s="36" t="s">
        <v>4</v>
      </c>
      <c r="E29" s="37" t="s">
        <v>4</v>
      </c>
      <c r="F29" s="54"/>
      <c r="G29" s="64"/>
      <c r="H29" s="36"/>
      <c r="I29" s="53"/>
    </row>
    <row r="30" spans="1:9" ht="17.600000000000001">
      <c r="A30" s="38">
        <v>27</v>
      </c>
      <c r="B30" s="38" t="s">
        <v>169</v>
      </c>
      <c r="C30" s="30" t="s">
        <v>170</v>
      </c>
      <c r="D30" s="38" t="s">
        <v>130</v>
      </c>
      <c r="E30" s="39">
        <v>1</v>
      </c>
      <c r="F30" s="56"/>
      <c r="G30" s="67"/>
      <c r="H30" s="36">
        <f>'Measurement Sheet'!I117</f>
        <v>0</v>
      </c>
      <c r="I30" s="53">
        <f>F30*H30</f>
        <v>0</v>
      </c>
    </row>
    <row r="31" spans="1:9" ht="22.5" customHeight="1">
      <c r="A31" s="36">
        <v>28</v>
      </c>
      <c r="B31" s="36" t="s">
        <v>4</v>
      </c>
      <c r="C31" s="28" t="s">
        <v>171</v>
      </c>
      <c r="D31" s="36" t="s">
        <v>4</v>
      </c>
      <c r="E31" s="37" t="s">
        <v>4</v>
      </c>
      <c r="F31" s="54"/>
      <c r="G31" s="64"/>
      <c r="H31" s="36"/>
      <c r="I31" s="53"/>
    </row>
    <row r="32" spans="1:9" ht="126" customHeight="1">
      <c r="A32" s="36">
        <v>29</v>
      </c>
      <c r="B32" s="36" t="s">
        <v>172</v>
      </c>
      <c r="C32" s="28" t="s">
        <v>173</v>
      </c>
      <c r="D32" s="36" t="s">
        <v>4</v>
      </c>
      <c r="E32" s="37" t="s">
        <v>4</v>
      </c>
      <c r="F32" s="54"/>
      <c r="G32" s="64"/>
      <c r="H32" s="65"/>
      <c r="I32" s="65"/>
    </row>
    <row r="33" spans="1:9" ht="17.600000000000001">
      <c r="A33" s="36">
        <v>30</v>
      </c>
      <c r="B33" s="36" t="s">
        <v>174</v>
      </c>
      <c r="C33" s="28" t="s">
        <v>175</v>
      </c>
      <c r="D33" s="36" t="s">
        <v>130</v>
      </c>
      <c r="E33" s="37">
        <v>2</v>
      </c>
      <c r="F33" s="57">
        <v>2250</v>
      </c>
      <c r="G33" s="66">
        <f>E33*F33</f>
        <v>4500</v>
      </c>
      <c r="H33" s="36">
        <f>'Measurement Sheet'!I120</f>
        <v>1</v>
      </c>
      <c r="I33" s="53">
        <f>F33*H33</f>
        <v>2250</v>
      </c>
    </row>
    <row r="34" spans="1:9" ht="183" customHeight="1">
      <c r="A34" s="36">
        <v>31</v>
      </c>
      <c r="B34" s="36" t="s">
        <v>176</v>
      </c>
      <c r="C34" s="28" t="s">
        <v>177</v>
      </c>
      <c r="D34" s="36" t="s">
        <v>4</v>
      </c>
      <c r="E34" s="37" t="s">
        <v>4</v>
      </c>
      <c r="F34" s="54"/>
      <c r="G34" s="64"/>
      <c r="H34" s="65"/>
      <c r="I34" s="65"/>
    </row>
    <row r="35" spans="1:9" ht="35.15">
      <c r="A35" s="36">
        <v>32</v>
      </c>
      <c r="B35" s="36" t="s">
        <v>178</v>
      </c>
      <c r="C35" s="28" t="s">
        <v>179</v>
      </c>
      <c r="D35" s="36" t="s">
        <v>130</v>
      </c>
      <c r="E35" s="37">
        <v>21</v>
      </c>
      <c r="F35" s="57">
        <v>1850</v>
      </c>
      <c r="G35" s="66">
        <f>E35*F35</f>
        <v>38850</v>
      </c>
      <c r="H35" s="36">
        <f>'Measurement Sheet'!I122</f>
        <v>19</v>
      </c>
      <c r="I35" s="53">
        <f>F35*H35</f>
        <v>35150</v>
      </c>
    </row>
    <row r="36" spans="1:9" ht="17.600000000000001">
      <c r="A36" s="36">
        <v>33</v>
      </c>
      <c r="B36" s="36" t="s">
        <v>4</v>
      </c>
      <c r="C36" s="28" t="s">
        <v>180</v>
      </c>
      <c r="D36" s="36" t="s">
        <v>4</v>
      </c>
      <c r="E36" s="37" t="s">
        <v>4</v>
      </c>
      <c r="F36" s="54"/>
      <c r="G36" s="64"/>
      <c r="H36" s="65"/>
      <c r="I36" s="65"/>
    </row>
    <row r="37" spans="1:9" ht="178.5" customHeight="1">
      <c r="A37" s="36">
        <v>34</v>
      </c>
      <c r="B37" s="36" t="s">
        <v>181</v>
      </c>
      <c r="C37" s="28" t="s">
        <v>182</v>
      </c>
      <c r="D37" s="36" t="s">
        <v>4</v>
      </c>
      <c r="E37" s="37" t="s">
        <v>4</v>
      </c>
      <c r="F37" s="54"/>
      <c r="G37" s="68"/>
      <c r="H37" s="65"/>
      <c r="I37" s="65"/>
    </row>
    <row r="38" spans="1:9" ht="17.600000000000001">
      <c r="A38" s="36">
        <v>35</v>
      </c>
      <c r="B38" s="36" t="s">
        <v>183</v>
      </c>
      <c r="C38" s="28" t="s">
        <v>184</v>
      </c>
      <c r="D38" s="36" t="s">
        <v>153</v>
      </c>
      <c r="E38" s="37">
        <v>16</v>
      </c>
      <c r="F38" s="57">
        <v>355</v>
      </c>
      <c r="G38" s="66">
        <f t="shared" ref="G38:G40" si="2">E38*F38</f>
        <v>5680</v>
      </c>
      <c r="H38" s="36">
        <f>'Measurement Sheet'!I125</f>
        <v>0</v>
      </c>
      <c r="I38" s="53">
        <f t="shared" ref="I38:I40" si="3">F38*H38</f>
        <v>0</v>
      </c>
    </row>
    <row r="39" spans="1:9" ht="17.600000000000001">
      <c r="A39" s="36">
        <v>36</v>
      </c>
      <c r="B39" s="36" t="s">
        <v>185</v>
      </c>
      <c r="C39" s="28" t="s">
        <v>186</v>
      </c>
      <c r="D39" s="36" t="s">
        <v>153</v>
      </c>
      <c r="E39" s="37">
        <v>10</v>
      </c>
      <c r="F39" s="57">
        <v>430</v>
      </c>
      <c r="G39" s="66">
        <f t="shared" si="2"/>
        <v>4300</v>
      </c>
      <c r="H39" s="36">
        <f>'Measurement Sheet'!I126</f>
        <v>71</v>
      </c>
      <c r="I39" s="53">
        <f t="shared" si="3"/>
        <v>30530</v>
      </c>
    </row>
    <row r="40" spans="1:9" ht="17.600000000000001">
      <c r="A40" s="36">
        <v>37</v>
      </c>
      <c r="B40" s="36" t="s">
        <v>187</v>
      </c>
      <c r="C40" s="28" t="s">
        <v>175</v>
      </c>
      <c r="D40" s="36" t="s">
        <v>153</v>
      </c>
      <c r="E40" s="37">
        <v>13</v>
      </c>
      <c r="F40" s="57">
        <v>550</v>
      </c>
      <c r="G40" s="66">
        <f t="shared" si="2"/>
        <v>7150</v>
      </c>
      <c r="H40" s="36">
        <f>'Measurement Sheet'!I127</f>
        <v>14.5</v>
      </c>
      <c r="I40" s="53">
        <f t="shared" si="3"/>
        <v>7975</v>
      </c>
    </row>
    <row r="41" spans="1:9" ht="180.75" customHeight="1">
      <c r="A41" s="36">
        <v>38</v>
      </c>
      <c r="B41" s="36" t="s">
        <v>188</v>
      </c>
      <c r="C41" s="28" t="s">
        <v>189</v>
      </c>
      <c r="D41" s="36" t="s">
        <v>4</v>
      </c>
      <c r="E41" s="37" t="s">
        <v>4</v>
      </c>
      <c r="F41" s="54"/>
      <c r="G41" s="64"/>
      <c r="H41" s="65"/>
      <c r="I41" s="65"/>
    </row>
    <row r="42" spans="1:9" ht="17.600000000000001">
      <c r="A42" s="36">
        <v>39</v>
      </c>
      <c r="B42" s="36" t="s">
        <v>190</v>
      </c>
      <c r="C42" s="28" t="s">
        <v>184</v>
      </c>
      <c r="D42" s="36" t="s">
        <v>153</v>
      </c>
      <c r="E42" s="37">
        <v>10</v>
      </c>
      <c r="F42" s="57">
        <v>1350</v>
      </c>
      <c r="G42" s="66">
        <f t="shared" ref="G42:G43" si="4">E42*F42</f>
        <v>13500</v>
      </c>
      <c r="H42" s="36">
        <f>'Measurement Sheet'!I129</f>
        <v>0</v>
      </c>
      <c r="I42" s="53">
        <f t="shared" ref="I42:I43" si="5">F42*H42</f>
        <v>0</v>
      </c>
    </row>
    <row r="43" spans="1:9" ht="17.600000000000001">
      <c r="A43" s="36">
        <v>40</v>
      </c>
      <c r="B43" s="36" t="s">
        <v>191</v>
      </c>
      <c r="C43" s="28" t="s">
        <v>192</v>
      </c>
      <c r="D43" s="36" t="s">
        <v>153</v>
      </c>
      <c r="E43" s="37">
        <v>12</v>
      </c>
      <c r="F43" s="57">
        <v>1750</v>
      </c>
      <c r="G43" s="66">
        <f t="shared" si="4"/>
        <v>21000</v>
      </c>
      <c r="H43" s="36">
        <f>'Measurement Sheet'!I130</f>
        <v>0</v>
      </c>
      <c r="I43" s="53">
        <f t="shared" si="5"/>
        <v>0</v>
      </c>
    </row>
    <row r="44" spans="1:9" ht="17.600000000000001">
      <c r="A44" s="36">
        <v>41</v>
      </c>
      <c r="B44" s="36" t="s">
        <v>4</v>
      </c>
      <c r="C44" s="28" t="s">
        <v>193</v>
      </c>
      <c r="D44" s="36" t="s">
        <v>4</v>
      </c>
      <c r="E44" s="37" t="s">
        <v>4</v>
      </c>
      <c r="F44" s="54"/>
      <c r="G44" s="64"/>
      <c r="H44" s="65"/>
      <c r="I44" s="65"/>
    </row>
    <row r="45" spans="1:9" ht="198" customHeight="1">
      <c r="A45" s="36">
        <v>42</v>
      </c>
      <c r="B45" s="36" t="s">
        <v>194</v>
      </c>
      <c r="C45" s="28" t="s">
        <v>195</v>
      </c>
      <c r="D45" s="36" t="s">
        <v>4</v>
      </c>
      <c r="E45" s="37" t="s">
        <v>4</v>
      </c>
      <c r="F45" s="54"/>
      <c r="G45" s="64"/>
      <c r="H45" s="65"/>
      <c r="I45" s="65"/>
    </row>
    <row r="46" spans="1:9" ht="17.600000000000001">
      <c r="A46" s="36">
        <v>43</v>
      </c>
      <c r="B46" s="36" t="s">
        <v>196</v>
      </c>
      <c r="C46" s="28" t="s">
        <v>184</v>
      </c>
      <c r="D46" s="36" t="s">
        <v>153</v>
      </c>
      <c r="E46" s="37">
        <v>10</v>
      </c>
      <c r="F46" s="57">
        <v>150</v>
      </c>
      <c r="G46" s="66">
        <f t="shared" ref="G46:G47" si="6">E46*F46</f>
        <v>1500</v>
      </c>
      <c r="H46" s="36">
        <f>'Measurement Sheet'!I133</f>
        <v>0</v>
      </c>
      <c r="I46" s="53">
        <f t="shared" ref="I46:I47" si="7">F46*H46</f>
        <v>0</v>
      </c>
    </row>
    <row r="47" spans="1:9" ht="17.600000000000001">
      <c r="A47" s="36">
        <v>44</v>
      </c>
      <c r="B47" s="36" t="s">
        <v>197</v>
      </c>
      <c r="C47" s="28" t="s">
        <v>192</v>
      </c>
      <c r="D47" s="36" t="s">
        <v>153</v>
      </c>
      <c r="E47" s="37">
        <v>12</v>
      </c>
      <c r="F47" s="57">
        <v>150</v>
      </c>
      <c r="G47" s="66">
        <f t="shared" si="6"/>
        <v>1800</v>
      </c>
      <c r="H47" s="36">
        <f>'Measurement Sheet'!I134</f>
        <v>28</v>
      </c>
      <c r="I47" s="53">
        <f t="shared" si="7"/>
        <v>4200</v>
      </c>
    </row>
    <row r="48" spans="1:9">
      <c r="A48" s="40"/>
      <c r="B48" s="40"/>
      <c r="C48" s="33"/>
      <c r="D48" s="40"/>
      <c r="E48" s="40"/>
      <c r="F48" s="55"/>
      <c r="G48" s="69"/>
      <c r="H48" s="65"/>
      <c r="I48" s="65"/>
    </row>
  </sheetData>
  <mergeCells count="4">
    <mergeCell ref="A1:B1"/>
    <mergeCell ref="D1:E1"/>
    <mergeCell ref="F1:G1"/>
    <mergeCell ref="H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C2" sqref="C2:C6"/>
    </sheetView>
  </sheetViews>
  <sheetFormatPr defaultRowHeight="14.6"/>
  <cols>
    <col min="2" max="2" width="36.53515625" customWidth="1"/>
    <col min="6" max="6" width="10.69140625" customWidth="1"/>
  </cols>
  <sheetData>
    <row r="1" spans="1:6" ht="15" thickBot="1">
      <c r="A1" s="4"/>
      <c r="B1" s="20" t="s">
        <v>198</v>
      </c>
      <c r="C1" s="110"/>
      <c r="D1" s="110"/>
      <c r="E1" s="111" t="s">
        <v>118</v>
      </c>
      <c r="F1" s="111" t="s">
        <v>8</v>
      </c>
    </row>
    <row r="2" spans="1:6" ht="15" thickBot="1">
      <c r="A2" s="9" t="s">
        <v>7</v>
      </c>
      <c r="B2" s="10" t="s">
        <v>9</v>
      </c>
      <c r="C2" s="9" t="s">
        <v>10</v>
      </c>
      <c r="D2" s="9" t="s">
        <v>2</v>
      </c>
      <c r="E2" s="9" t="s">
        <v>3</v>
      </c>
      <c r="F2" s="11" t="s">
        <v>11</v>
      </c>
    </row>
    <row r="3" spans="1:6" ht="15" thickBot="1">
      <c r="A3" s="12">
        <v>1</v>
      </c>
      <c r="B3" s="13" t="s">
        <v>199</v>
      </c>
      <c r="C3" s="12" t="s">
        <v>6</v>
      </c>
      <c r="D3" s="14">
        <v>1</v>
      </c>
      <c r="E3" s="15"/>
      <c r="F3" s="16">
        <f>SUM(F4:F5)</f>
        <v>7100</v>
      </c>
    </row>
    <row r="4" spans="1:6" ht="85.75" thickBot="1">
      <c r="A4" s="2">
        <v>1</v>
      </c>
      <c r="B4" s="3" t="s">
        <v>200</v>
      </c>
      <c r="C4" s="2" t="s">
        <v>130</v>
      </c>
      <c r="D4" s="17">
        <v>1</v>
      </c>
      <c r="E4" s="18">
        <v>2200</v>
      </c>
      <c r="F4" s="19">
        <f>E4*D4</f>
        <v>2200</v>
      </c>
    </row>
    <row r="5" spans="1:6" ht="128.15" thickBot="1">
      <c r="A5" s="2">
        <v>2</v>
      </c>
      <c r="B5" s="3" t="s">
        <v>201</v>
      </c>
      <c r="C5" s="2" t="s">
        <v>130</v>
      </c>
      <c r="D5" s="17">
        <v>2</v>
      </c>
      <c r="E5" s="18">
        <v>2450</v>
      </c>
      <c r="F5" s="19">
        <f>E5*D5</f>
        <v>4900</v>
      </c>
    </row>
    <row r="6" spans="1:6" ht="15" thickBot="1">
      <c r="A6" s="2"/>
      <c r="B6" s="3"/>
      <c r="C6" s="2"/>
      <c r="D6" s="2"/>
      <c r="E6" s="2"/>
      <c r="F6" s="6"/>
    </row>
  </sheetData>
  <mergeCells count="2">
    <mergeCell ref="C1:D1"/>
    <mergeCell ref="E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127" zoomScale="85" zoomScaleNormal="85" workbookViewId="0">
      <selection activeCell="F110" sqref="F110"/>
    </sheetView>
  </sheetViews>
  <sheetFormatPr defaultRowHeight="14.6"/>
  <cols>
    <col min="1" max="1" width="9.15234375" style="4" customWidth="1"/>
    <col min="2" max="2" width="87.15234375" style="5" customWidth="1"/>
    <col min="3" max="3" width="20.69140625" style="4" hidden="1" customWidth="1"/>
    <col min="4" max="4" width="9.15234375" style="4" customWidth="1"/>
    <col min="5" max="5" width="9.15234375" style="49" customWidth="1"/>
    <col min="6" max="9" width="9.15234375" style="8"/>
  </cols>
  <sheetData>
    <row r="1" spans="1:9" ht="17.600000000000001">
      <c r="A1" s="21"/>
      <c r="B1" s="107" t="s">
        <v>117</v>
      </c>
      <c r="C1" s="107"/>
      <c r="D1" s="112" t="s">
        <v>202</v>
      </c>
      <c r="E1" s="112"/>
      <c r="F1" s="114" t="s">
        <v>203</v>
      </c>
      <c r="G1" s="114"/>
      <c r="H1" s="114"/>
      <c r="I1" s="114"/>
    </row>
    <row r="2" spans="1:9" ht="17.600000000000001">
      <c r="A2" s="22" t="s">
        <v>7</v>
      </c>
      <c r="B2" s="23" t="s">
        <v>9</v>
      </c>
      <c r="C2" s="22" t="s">
        <v>1</v>
      </c>
      <c r="D2" s="22" t="s">
        <v>10</v>
      </c>
      <c r="E2" s="24" t="s">
        <v>2</v>
      </c>
      <c r="F2" s="24" t="s">
        <v>204</v>
      </c>
      <c r="G2" s="24" t="s">
        <v>205</v>
      </c>
      <c r="H2" s="24" t="s">
        <v>206</v>
      </c>
      <c r="I2" s="24" t="s">
        <v>2</v>
      </c>
    </row>
    <row r="3" spans="1:9" ht="17.600000000000001">
      <c r="A3" s="25">
        <v>1</v>
      </c>
      <c r="B3" s="26" t="s">
        <v>5</v>
      </c>
      <c r="C3" s="25" t="s">
        <v>5</v>
      </c>
      <c r="D3" s="25" t="s">
        <v>6</v>
      </c>
      <c r="E3" s="35">
        <v>1</v>
      </c>
      <c r="F3" s="27"/>
      <c r="G3" s="27"/>
      <c r="H3" s="27"/>
      <c r="I3" s="27"/>
    </row>
    <row r="4" spans="1:9" ht="17.600000000000001">
      <c r="A4" s="21">
        <v>1</v>
      </c>
      <c r="B4" s="28" t="s">
        <v>12</v>
      </c>
      <c r="C4" s="21" t="s">
        <v>12</v>
      </c>
      <c r="D4" s="21" t="s">
        <v>4</v>
      </c>
      <c r="E4" s="37" t="s">
        <v>4</v>
      </c>
      <c r="F4" s="27"/>
      <c r="G4" s="27"/>
      <c r="H4" s="27"/>
      <c r="I4" s="27"/>
    </row>
    <row r="5" spans="1:9" ht="17.600000000000001">
      <c r="A5" s="29">
        <v>2</v>
      </c>
      <c r="B5" s="30" t="s">
        <v>14</v>
      </c>
      <c r="C5" s="29" t="s">
        <v>14</v>
      </c>
      <c r="D5" s="29" t="s">
        <v>15</v>
      </c>
      <c r="E5" s="39">
        <v>1</v>
      </c>
      <c r="F5" s="27"/>
      <c r="G5" s="27"/>
      <c r="H5" s="27"/>
      <c r="I5" s="27"/>
    </row>
    <row r="6" spans="1:9" ht="17.600000000000001">
      <c r="A6" s="29">
        <v>3</v>
      </c>
      <c r="B6" s="30" t="s">
        <v>17</v>
      </c>
      <c r="C6" s="29" t="s">
        <v>17</v>
      </c>
      <c r="D6" s="29" t="s">
        <v>15</v>
      </c>
      <c r="E6" s="39">
        <v>1</v>
      </c>
      <c r="F6" s="27"/>
      <c r="G6" s="27"/>
      <c r="H6" s="27"/>
      <c r="I6" s="27"/>
    </row>
    <row r="7" spans="1:9" ht="17.600000000000001">
      <c r="A7" s="29">
        <v>4</v>
      </c>
      <c r="B7" s="30" t="s">
        <v>19</v>
      </c>
      <c r="C7" s="29" t="s">
        <v>19</v>
      </c>
      <c r="D7" s="29" t="s">
        <v>15</v>
      </c>
      <c r="E7" s="39">
        <v>1</v>
      </c>
      <c r="F7" s="27"/>
      <c r="G7" s="27"/>
      <c r="H7" s="27"/>
      <c r="I7" s="27"/>
    </row>
    <row r="8" spans="1:9" ht="17.600000000000001">
      <c r="A8" s="29">
        <v>5</v>
      </c>
      <c r="B8" s="30" t="s">
        <v>21</v>
      </c>
      <c r="C8" s="29" t="s">
        <v>21</v>
      </c>
      <c r="D8" s="29" t="s">
        <v>15</v>
      </c>
      <c r="E8" s="39">
        <v>1</v>
      </c>
      <c r="F8" s="27"/>
      <c r="G8" s="27"/>
      <c r="H8" s="27"/>
      <c r="I8" s="27"/>
    </row>
    <row r="9" spans="1:9" ht="17.600000000000001">
      <c r="A9" s="29">
        <v>6</v>
      </c>
      <c r="B9" s="30" t="s">
        <v>23</v>
      </c>
      <c r="C9" s="29" t="s">
        <v>23</v>
      </c>
      <c r="D9" s="29" t="s">
        <v>15</v>
      </c>
      <c r="E9" s="39">
        <v>1</v>
      </c>
      <c r="F9" s="27"/>
      <c r="G9" s="27"/>
      <c r="H9" s="27"/>
      <c r="I9" s="27"/>
    </row>
    <row r="10" spans="1:9" ht="17.600000000000001">
      <c r="A10" s="29">
        <v>7</v>
      </c>
      <c r="B10" s="30" t="s">
        <v>25</v>
      </c>
      <c r="C10" s="29" t="s">
        <v>25</v>
      </c>
      <c r="D10" s="29" t="s">
        <v>15</v>
      </c>
      <c r="E10" s="39">
        <v>1</v>
      </c>
      <c r="F10" s="27"/>
      <c r="G10" s="27"/>
      <c r="H10" s="27"/>
      <c r="I10" s="27"/>
    </row>
    <row r="11" spans="1:9" ht="17.600000000000001">
      <c r="A11" s="29">
        <v>8</v>
      </c>
      <c r="B11" s="30" t="s">
        <v>27</v>
      </c>
      <c r="C11" s="29" t="s">
        <v>27</v>
      </c>
      <c r="D11" s="29" t="s">
        <v>15</v>
      </c>
      <c r="E11" s="39">
        <v>1</v>
      </c>
      <c r="F11" s="27"/>
      <c r="G11" s="27"/>
      <c r="H11" s="27"/>
      <c r="I11" s="27"/>
    </row>
    <row r="12" spans="1:9" ht="17.600000000000001">
      <c r="A12" s="29">
        <v>9</v>
      </c>
      <c r="B12" s="30" t="s">
        <v>29</v>
      </c>
      <c r="C12" s="29" t="s">
        <v>29</v>
      </c>
      <c r="D12" s="29" t="s">
        <v>15</v>
      </c>
      <c r="E12" s="39">
        <v>1</v>
      </c>
      <c r="F12" s="27"/>
      <c r="G12" s="27"/>
      <c r="H12" s="27"/>
      <c r="I12" s="27"/>
    </row>
    <row r="13" spans="1:9" ht="17.600000000000001">
      <c r="A13" s="29">
        <v>10</v>
      </c>
      <c r="B13" s="30" t="s">
        <v>31</v>
      </c>
      <c r="C13" s="29" t="s">
        <v>31</v>
      </c>
      <c r="D13" s="29" t="s">
        <v>15</v>
      </c>
      <c r="E13" s="39">
        <v>1</v>
      </c>
      <c r="F13" s="27"/>
      <c r="G13" s="27"/>
      <c r="H13" s="27"/>
      <c r="I13" s="27"/>
    </row>
    <row r="14" spans="1:9" ht="17.600000000000001">
      <c r="A14" s="29">
        <v>11</v>
      </c>
      <c r="B14" s="30" t="s">
        <v>33</v>
      </c>
      <c r="C14" s="29" t="s">
        <v>33</v>
      </c>
      <c r="D14" s="29" t="s">
        <v>15</v>
      </c>
      <c r="E14" s="39">
        <v>1</v>
      </c>
      <c r="F14" s="27"/>
      <c r="G14" s="27"/>
      <c r="H14" s="27"/>
      <c r="I14" s="27"/>
    </row>
    <row r="15" spans="1:9" ht="17.600000000000001">
      <c r="A15" s="29">
        <v>12</v>
      </c>
      <c r="B15" s="30" t="s">
        <v>35</v>
      </c>
      <c r="C15" s="29" t="s">
        <v>35</v>
      </c>
      <c r="D15" s="29" t="s">
        <v>15</v>
      </c>
      <c r="E15" s="39">
        <v>1</v>
      </c>
      <c r="F15" s="27"/>
      <c r="G15" s="27"/>
      <c r="H15" s="27"/>
      <c r="I15" s="27"/>
    </row>
    <row r="16" spans="1:9" ht="17.600000000000001">
      <c r="A16" s="29">
        <v>13</v>
      </c>
      <c r="B16" s="30" t="s">
        <v>37</v>
      </c>
      <c r="C16" s="29" t="s">
        <v>37</v>
      </c>
      <c r="D16" s="29" t="s">
        <v>15</v>
      </c>
      <c r="E16" s="39">
        <v>1</v>
      </c>
      <c r="F16" s="27"/>
      <c r="G16" s="27"/>
      <c r="H16" s="27"/>
      <c r="I16" s="27"/>
    </row>
    <row r="17" spans="1:9" ht="17.600000000000001">
      <c r="A17" s="29">
        <v>14</v>
      </c>
      <c r="B17" s="30" t="s">
        <v>39</v>
      </c>
      <c r="C17" s="29" t="s">
        <v>39</v>
      </c>
      <c r="D17" s="29" t="s">
        <v>15</v>
      </c>
      <c r="E17" s="39">
        <v>1</v>
      </c>
      <c r="F17" s="27"/>
      <c r="G17" s="27"/>
      <c r="H17" s="27"/>
      <c r="I17" s="27"/>
    </row>
    <row r="18" spans="1:9" ht="17.600000000000001">
      <c r="A18" s="29">
        <v>15</v>
      </c>
      <c r="B18" s="30" t="s">
        <v>41</v>
      </c>
      <c r="C18" s="29" t="s">
        <v>41</v>
      </c>
      <c r="D18" s="29" t="s">
        <v>15</v>
      </c>
      <c r="E18" s="39">
        <v>1</v>
      </c>
      <c r="F18" s="27"/>
      <c r="G18" s="27"/>
      <c r="H18" s="27"/>
      <c r="I18" s="27"/>
    </row>
    <row r="19" spans="1:9" ht="17.600000000000001">
      <c r="A19" s="29">
        <v>16</v>
      </c>
      <c r="B19" s="30" t="s">
        <v>43</v>
      </c>
      <c r="C19" s="29" t="s">
        <v>43</v>
      </c>
      <c r="D19" s="29" t="s">
        <v>15</v>
      </c>
      <c r="E19" s="39">
        <v>1</v>
      </c>
      <c r="F19" s="27"/>
      <c r="G19" s="27"/>
      <c r="H19" s="27"/>
      <c r="I19" s="27"/>
    </row>
    <row r="20" spans="1:9" ht="17.600000000000001">
      <c r="A20" s="21">
        <v>17</v>
      </c>
      <c r="B20" s="28" t="s">
        <v>44</v>
      </c>
      <c r="C20" s="21" t="s">
        <v>44</v>
      </c>
      <c r="D20" s="21" t="s">
        <v>4</v>
      </c>
      <c r="E20" s="37" t="s">
        <v>4</v>
      </c>
      <c r="F20" s="27"/>
      <c r="G20" s="27"/>
      <c r="H20" s="27"/>
      <c r="I20" s="27"/>
    </row>
    <row r="21" spans="1:9" ht="70.3">
      <c r="A21" s="21">
        <v>18</v>
      </c>
      <c r="B21" s="28" t="s">
        <v>46</v>
      </c>
      <c r="C21" s="21" t="s">
        <v>46</v>
      </c>
      <c r="D21" s="21" t="s">
        <v>4</v>
      </c>
      <c r="E21" s="37" t="s">
        <v>4</v>
      </c>
      <c r="F21" s="27"/>
      <c r="G21" s="27"/>
      <c r="H21" s="27"/>
      <c r="I21" s="27"/>
    </row>
    <row r="22" spans="1:9" ht="35.15">
      <c r="A22" s="21">
        <v>19</v>
      </c>
      <c r="B22" s="28" t="s">
        <v>48</v>
      </c>
      <c r="C22" s="21" t="s">
        <v>48</v>
      </c>
      <c r="D22" s="21" t="s">
        <v>49</v>
      </c>
      <c r="E22" s="37">
        <v>64.33</v>
      </c>
      <c r="F22" s="27"/>
      <c r="G22" s="27"/>
      <c r="H22" s="27"/>
      <c r="I22" s="31">
        <f>SUM(I23:I31)</f>
        <v>97.383299999999991</v>
      </c>
    </row>
    <row r="23" spans="1:9" ht="17.600000000000001">
      <c r="A23" s="21"/>
      <c r="B23" s="28"/>
      <c r="C23" s="21"/>
      <c r="D23" s="21"/>
      <c r="E23" s="37"/>
      <c r="F23" s="27"/>
      <c r="G23" s="27">
        <v>6</v>
      </c>
      <c r="H23" s="27">
        <v>3.43</v>
      </c>
      <c r="I23" s="27">
        <f>G23*H23</f>
        <v>20.580000000000002</v>
      </c>
    </row>
    <row r="24" spans="1:9" ht="17.600000000000001">
      <c r="A24" s="21"/>
      <c r="B24" s="28"/>
      <c r="C24" s="21"/>
      <c r="D24" s="21"/>
      <c r="E24" s="37"/>
      <c r="F24" s="27"/>
      <c r="G24" s="27">
        <v>1.04</v>
      </c>
      <c r="H24" s="27">
        <v>2.12</v>
      </c>
      <c r="I24" s="27">
        <f>-G24*H24</f>
        <v>-2.2048000000000001</v>
      </c>
    </row>
    <row r="25" spans="1:9" ht="17.600000000000001">
      <c r="A25" s="21"/>
      <c r="B25" s="28"/>
      <c r="C25" s="21"/>
      <c r="D25" s="21"/>
      <c r="E25" s="37"/>
      <c r="F25" s="27"/>
      <c r="G25" s="27">
        <v>2.27</v>
      </c>
      <c r="H25" s="27">
        <v>3.43</v>
      </c>
      <c r="I25" s="27">
        <f t="shared" ref="I25:I31" si="0">G25*H25</f>
        <v>7.7861000000000002</v>
      </c>
    </row>
    <row r="26" spans="1:9" ht="17.600000000000001">
      <c r="A26" s="21"/>
      <c r="B26" s="28"/>
      <c r="C26" s="21"/>
      <c r="D26" s="21"/>
      <c r="E26" s="37"/>
      <c r="F26" s="27"/>
      <c r="G26" s="27">
        <v>3.25</v>
      </c>
      <c r="H26" s="27">
        <v>3.43</v>
      </c>
      <c r="I26" s="27">
        <f t="shared" si="0"/>
        <v>11.147500000000001</v>
      </c>
    </row>
    <row r="27" spans="1:9" ht="17.600000000000001">
      <c r="A27" s="21"/>
      <c r="B27" s="28"/>
      <c r="C27" s="21"/>
      <c r="D27" s="21"/>
      <c r="E27" s="37"/>
      <c r="F27" s="27"/>
      <c r="G27" s="27">
        <v>4.46</v>
      </c>
      <c r="H27" s="27">
        <v>3.43</v>
      </c>
      <c r="I27" s="27">
        <f t="shared" si="0"/>
        <v>15.297800000000001</v>
      </c>
    </row>
    <row r="28" spans="1:9" ht="17.600000000000001">
      <c r="A28" s="21"/>
      <c r="B28" s="28"/>
      <c r="C28" s="21"/>
      <c r="D28" s="21"/>
      <c r="E28" s="37"/>
      <c r="F28" s="27"/>
      <c r="G28" s="27">
        <v>1.1200000000000001</v>
      </c>
      <c r="H28" s="27">
        <v>3.3</v>
      </c>
      <c r="I28" s="27">
        <f t="shared" si="0"/>
        <v>3.6960000000000002</v>
      </c>
    </row>
    <row r="29" spans="1:9" ht="17.600000000000001">
      <c r="A29" s="21"/>
      <c r="B29" s="28"/>
      <c r="C29" s="21"/>
      <c r="D29" s="21"/>
      <c r="E29" s="37"/>
      <c r="F29" s="27"/>
      <c r="G29" s="27">
        <v>7.47</v>
      </c>
      <c r="H29" s="27">
        <v>3.3</v>
      </c>
      <c r="I29" s="27">
        <f t="shared" si="0"/>
        <v>24.650999999999996</v>
      </c>
    </row>
    <row r="30" spans="1:9" ht="17.600000000000001">
      <c r="A30" s="21"/>
      <c r="B30" s="28"/>
      <c r="C30" s="21"/>
      <c r="D30" s="21"/>
      <c r="E30" s="37"/>
      <c r="F30" s="27"/>
      <c r="G30" s="27">
        <v>4.17</v>
      </c>
      <c r="H30" s="27">
        <v>3.43</v>
      </c>
      <c r="I30" s="27">
        <f t="shared" si="0"/>
        <v>14.303100000000001</v>
      </c>
    </row>
    <row r="31" spans="1:9" ht="17.600000000000001">
      <c r="A31" s="21"/>
      <c r="B31" s="28"/>
      <c r="C31" s="21"/>
      <c r="D31" s="21"/>
      <c r="E31" s="37"/>
      <c r="F31" s="27"/>
      <c r="G31" s="27">
        <v>0.62</v>
      </c>
      <c r="H31" s="27">
        <v>3.43</v>
      </c>
      <c r="I31" s="27">
        <f t="shared" si="0"/>
        <v>2.1266000000000003</v>
      </c>
    </row>
    <row r="32" spans="1:9" ht="17.600000000000001">
      <c r="A32" s="21"/>
      <c r="B32" s="28"/>
      <c r="C32" s="21"/>
      <c r="D32" s="21"/>
      <c r="E32" s="37"/>
      <c r="F32" s="27"/>
      <c r="G32" s="27"/>
      <c r="H32" s="27"/>
      <c r="I32" s="27"/>
    </row>
    <row r="33" spans="1:9" ht="70.3">
      <c r="A33" s="21">
        <v>20</v>
      </c>
      <c r="B33" s="28" t="s">
        <v>51</v>
      </c>
      <c r="C33" s="21" t="s">
        <v>51</v>
      </c>
      <c r="D33" s="21" t="s">
        <v>4</v>
      </c>
      <c r="E33" s="37" t="s">
        <v>4</v>
      </c>
      <c r="F33" s="27"/>
      <c r="G33" s="27"/>
      <c r="H33" s="27"/>
      <c r="I33" s="27"/>
    </row>
    <row r="34" spans="1:9" ht="17.600000000000001">
      <c r="A34" s="21">
        <v>21</v>
      </c>
      <c r="B34" s="28" t="s">
        <v>52</v>
      </c>
      <c r="C34" s="21" t="s">
        <v>52</v>
      </c>
      <c r="D34" s="21" t="s">
        <v>49</v>
      </c>
      <c r="E34" s="37">
        <v>12.03</v>
      </c>
      <c r="F34" s="27"/>
      <c r="G34" s="27"/>
      <c r="H34" s="27"/>
      <c r="I34" s="31">
        <f>SUM(I35:I38)</f>
        <v>30.407999999999998</v>
      </c>
    </row>
    <row r="35" spans="1:9" ht="17.600000000000001">
      <c r="A35" s="21"/>
      <c r="B35" s="28"/>
      <c r="C35" s="21"/>
      <c r="D35" s="21"/>
      <c r="E35" s="37"/>
      <c r="F35" s="27"/>
      <c r="G35" s="27">
        <v>3.99</v>
      </c>
      <c r="H35" s="27">
        <v>3.1</v>
      </c>
      <c r="I35" s="27">
        <f t="shared" ref="I35:I37" si="1">G35*H35</f>
        <v>12.369000000000002</v>
      </c>
    </row>
    <row r="36" spans="1:9" ht="17.600000000000001">
      <c r="A36" s="21"/>
      <c r="B36" s="28"/>
      <c r="C36" s="21"/>
      <c r="D36" s="21"/>
      <c r="E36" s="37"/>
      <c r="F36" s="27"/>
      <c r="G36" s="27">
        <v>3.71</v>
      </c>
      <c r="H36" s="27">
        <v>3.1</v>
      </c>
      <c r="I36" s="27">
        <f t="shared" si="1"/>
        <v>11.500999999999999</v>
      </c>
    </row>
    <row r="37" spans="1:9" ht="17.600000000000001">
      <c r="A37" s="21"/>
      <c r="B37" s="28"/>
      <c r="C37" s="21"/>
      <c r="D37" s="21"/>
      <c r="E37" s="37"/>
      <c r="F37" s="27"/>
      <c r="G37" s="27">
        <v>3.5</v>
      </c>
      <c r="H37" s="27">
        <v>3.1</v>
      </c>
      <c r="I37" s="27">
        <f t="shared" si="1"/>
        <v>10.85</v>
      </c>
    </row>
    <row r="38" spans="1:9" ht="17.600000000000001">
      <c r="A38" s="21"/>
      <c r="B38" s="28"/>
      <c r="C38" s="21"/>
      <c r="D38" s="21"/>
      <c r="E38" s="37"/>
      <c r="F38" s="27"/>
      <c r="G38" s="27">
        <v>2.2000000000000002</v>
      </c>
      <c r="H38" s="27">
        <v>1.96</v>
      </c>
      <c r="I38" s="27">
        <f>-G38*H38</f>
        <v>-4.3120000000000003</v>
      </c>
    </row>
    <row r="39" spans="1:9" ht="17.600000000000001">
      <c r="A39" s="21"/>
      <c r="B39" s="28"/>
      <c r="C39" s="21"/>
      <c r="D39" s="21"/>
      <c r="E39" s="37"/>
      <c r="F39" s="27"/>
      <c r="G39" s="27"/>
      <c r="H39" s="27"/>
      <c r="I39" s="27"/>
    </row>
    <row r="40" spans="1:9" ht="17.600000000000001">
      <c r="A40" s="21">
        <v>22</v>
      </c>
      <c r="B40" s="28" t="s">
        <v>53</v>
      </c>
      <c r="C40" s="21" t="s">
        <v>53</v>
      </c>
      <c r="D40" s="21" t="s">
        <v>4</v>
      </c>
      <c r="E40" s="37" t="s">
        <v>4</v>
      </c>
      <c r="F40" s="27"/>
      <c r="G40" s="27"/>
      <c r="H40" s="27"/>
      <c r="I40" s="27"/>
    </row>
    <row r="41" spans="1:9" ht="70.3">
      <c r="A41" s="21">
        <v>23</v>
      </c>
      <c r="B41" s="28" t="s">
        <v>55</v>
      </c>
      <c r="C41" s="21" t="s">
        <v>55</v>
      </c>
      <c r="D41" s="21" t="s">
        <v>49</v>
      </c>
      <c r="E41" s="37">
        <v>75.25</v>
      </c>
      <c r="F41" s="27"/>
      <c r="G41" s="27"/>
      <c r="H41" s="27"/>
      <c r="I41" s="31">
        <v>54</v>
      </c>
    </row>
    <row r="42" spans="1:9" ht="52.75">
      <c r="A42" s="21">
        <v>24</v>
      </c>
      <c r="B42" s="28" t="s">
        <v>57</v>
      </c>
      <c r="C42" s="21" t="s">
        <v>57</v>
      </c>
      <c r="D42" s="21" t="s">
        <v>49</v>
      </c>
      <c r="E42" s="37">
        <v>53.52</v>
      </c>
      <c r="F42" s="27"/>
      <c r="G42" s="27"/>
      <c r="H42" s="27"/>
      <c r="I42" s="31">
        <v>54</v>
      </c>
    </row>
    <row r="43" spans="1:9" ht="70.3">
      <c r="A43" s="21">
        <v>25</v>
      </c>
      <c r="B43" s="28" t="s">
        <v>59</v>
      </c>
      <c r="C43" s="21" t="s">
        <v>59</v>
      </c>
      <c r="D43" s="21" t="s">
        <v>49</v>
      </c>
      <c r="E43" s="37">
        <v>49.31</v>
      </c>
      <c r="F43" s="27"/>
      <c r="G43" s="27"/>
      <c r="H43" s="27"/>
      <c r="I43" s="31">
        <v>80</v>
      </c>
    </row>
    <row r="44" spans="1:9" ht="70.3">
      <c r="A44" s="21">
        <v>26</v>
      </c>
      <c r="B44" s="28" t="s">
        <v>61</v>
      </c>
      <c r="C44" s="21" t="s">
        <v>61</v>
      </c>
      <c r="D44" s="21" t="s">
        <v>49</v>
      </c>
      <c r="E44" s="37">
        <v>77.81</v>
      </c>
      <c r="F44" s="27"/>
      <c r="G44" s="27"/>
      <c r="H44" s="27"/>
      <c r="I44" s="31">
        <v>54</v>
      </c>
    </row>
    <row r="45" spans="1:9" ht="52.75">
      <c r="A45" s="21">
        <v>27</v>
      </c>
      <c r="B45" s="28" t="s">
        <v>63</v>
      </c>
      <c r="C45" s="21" t="s">
        <v>63</v>
      </c>
      <c r="D45" s="21" t="s">
        <v>64</v>
      </c>
      <c r="E45" s="37">
        <v>31.8</v>
      </c>
      <c r="F45" s="27"/>
      <c r="G45" s="27"/>
      <c r="H45" s="27"/>
      <c r="I45" s="31">
        <v>34.1</v>
      </c>
    </row>
    <row r="46" spans="1:9" ht="52.75">
      <c r="A46" s="21">
        <v>28</v>
      </c>
      <c r="B46" s="28" t="s">
        <v>66</v>
      </c>
      <c r="C46" s="21" t="s">
        <v>66</v>
      </c>
      <c r="D46" s="21" t="s">
        <v>64</v>
      </c>
      <c r="E46" s="37">
        <v>0.9</v>
      </c>
      <c r="F46" s="27"/>
      <c r="G46" s="27"/>
      <c r="H46" s="27"/>
      <c r="I46" s="31"/>
    </row>
    <row r="47" spans="1:9" ht="70.3">
      <c r="A47" s="21">
        <v>29</v>
      </c>
      <c r="B47" s="28" t="s">
        <v>68</v>
      </c>
      <c r="C47" s="21" t="s">
        <v>68</v>
      </c>
      <c r="D47" s="21" t="s">
        <v>49</v>
      </c>
      <c r="E47" s="37">
        <v>11.49</v>
      </c>
      <c r="F47" s="27"/>
      <c r="G47" s="27"/>
      <c r="H47" s="27"/>
      <c r="I47" s="31">
        <v>11</v>
      </c>
    </row>
    <row r="48" spans="1:9" ht="70.3">
      <c r="A48" s="21">
        <v>30</v>
      </c>
      <c r="B48" s="28" t="s">
        <v>70</v>
      </c>
      <c r="C48" s="21" t="s">
        <v>70</v>
      </c>
      <c r="D48" s="21" t="s">
        <v>49</v>
      </c>
      <c r="E48" s="37">
        <v>47</v>
      </c>
      <c r="F48" s="27"/>
      <c r="G48" s="27"/>
      <c r="H48" s="27"/>
      <c r="I48" s="31">
        <v>47</v>
      </c>
    </row>
    <row r="49" spans="1:9" ht="70.3">
      <c r="A49" s="21">
        <v>31</v>
      </c>
      <c r="B49" s="28" t="s">
        <v>72</v>
      </c>
      <c r="C49" s="21" t="s">
        <v>72</v>
      </c>
      <c r="D49" s="21" t="s">
        <v>49</v>
      </c>
      <c r="E49" s="37">
        <v>46.34</v>
      </c>
      <c r="F49" s="27"/>
      <c r="G49" s="27"/>
      <c r="H49" s="27"/>
      <c r="I49" s="31">
        <v>46</v>
      </c>
    </row>
    <row r="50" spans="1:9" ht="70.3">
      <c r="A50" s="21">
        <v>32</v>
      </c>
      <c r="B50" s="28" t="s">
        <v>74</v>
      </c>
      <c r="C50" s="21" t="s">
        <v>74</v>
      </c>
      <c r="D50" s="21" t="s">
        <v>49</v>
      </c>
      <c r="E50" s="37">
        <v>46.34</v>
      </c>
      <c r="F50" s="27"/>
      <c r="G50" s="27"/>
      <c r="H50" s="27"/>
      <c r="I50" s="31">
        <v>60</v>
      </c>
    </row>
    <row r="51" spans="1:9" ht="52.75">
      <c r="A51" s="21">
        <v>33</v>
      </c>
      <c r="B51" s="28" t="s">
        <v>76</v>
      </c>
      <c r="C51" s="21" t="s">
        <v>76</v>
      </c>
      <c r="D51" s="21" t="s">
        <v>49</v>
      </c>
      <c r="E51" s="37">
        <v>18.079999999999998</v>
      </c>
      <c r="F51" s="27"/>
      <c r="G51" s="27"/>
      <c r="H51" s="27"/>
      <c r="I51" s="31">
        <v>22.1</v>
      </c>
    </row>
    <row r="52" spans="1:9" ht="52.75">
      <c r="A52" s="21">
        <v>34</v>
      </c>
      <c r="B52" s="28" t="s">
        <v>78</v>
      </c>
      <c r="C52" s="21" t="s">
        <v>78</v>
      </c>
      <c r="D52" s="21" t="s">
        <v>49</v>
      </c>
      <c r="E52" s="37">
        <v>13.15</v>
      </c>
      <c r="F52" s="27"/>
      <c r="G52" s="27"/>
      <c r="H52" s="27"/>
      <c r="I52" s="31">
        <f>SUM(I53:I55)</f>
        <v>13.680399999999999</v>
      </c>
    </row>
    <row r="53" spans="1:9" ht="17.600000000000001">
      <c r="A53" s="21"/>
      <c r="B53" s="28"/>
      <c r="C53" s="21"/>
      <c r="D53" s="21"/>
      <c r="E53" s="37"/>
      <c r="F53" s="27"/>
      <c r="G53" s="27">
        <v>9.75</v>
      </c>
      <c r="H53" s="27">
        <v>1.21</v>
      </c>
      <c r="I53" s="27">
        <f>G53*H53</f>
        <v>11.797499999999999</v>
      </c>
    </row>
    <row r="54" spans="1:9" ht="17.600000000000001">
      <c r="A54" s="21"/>
      <c r="B54" s="28"/>
      <c r="C54" s="21"/>
      <c r="D54" s="21"/>
      <c r="E54" s="37"/>
      <c r="F54" s="27"/>
      <c r="G54" s="27">
        <v>3.49</v>
      </c>
      <c r="H54" s="27">
        <v>1.21</v>
      </c>
      <c r="I54" s="27">
        <f t="shared" ref="I54" si="2">G54*H54</f>
        <v>4.2229000000000001</v>
      </c>
    </row>
    <row r="55" spans="1:9" ht="17.600000000000001">
      <c r="A55" s="21"/>
      <c r="B55" s="28"/>
      <c r="C55" s="21"/>
      <c r="D55" s="21"/>
      <c r="E55" s="37"/>
      <c r="F55" s="27"/>
      <c r="G55" s="27">
        <v>1.2</v>
      </c>
      <c r="H55" s="27">
        <v>1.95</v>
      </c>
      <c r="I55" s="27">
        <f>-G55*H55</f>
        <v>-2.34</v>
      </c>
    </row>
    <row r="56" spans="1:9" ht="17.600000000000001">
      <c r="A56" s="21"/>
      <c r="B56" s="28"/>
      <c r="C56" s="21"/>
      <c r="D56" s="21"/>
      <c r="E56" s="37"/>
      <c r="F56" s="27"/>
      <c r="G56" s="27"/>
      <c r="H56" s="27"/>
      <c r="I56" s="27"/>
    </row>
    <row r="57" spans="1:9" ht="52.75">
      <c r="A57" s="21">
        <v>35</v>
      </c>
      <c r="B57" s="28" t="s">
        <v>80</v>
      </c>
      <c r="C57" s="21" t="s">
        <v>80</v>
      </c>
      <c r="D57" s="21" t="s">
        <v>49</v>
      </c>
      <c r="E57" s="37">
        <v>59.4</v>
      </c>
      <c r="F57" s="27"/>
      <c r="G57" s="27"/>
      <c r="H57" s="27"/>
      <c r="I57" s="31">
        <f>SUM(I58:I61)</f>
        <v>67.276399999999995</v>
      </c>
    </row>
    <row r="58" spans="1:9" ht="17.600000000000001">
      <c r="A58" s="21"/>
      <c r="B58" s="28"/>
      <c r="C58" s="21"/>
      <c r="D58" s="21"/>
      <c r="E58" s="37"/>
      <c r="F58" s="27"/>
      <c r="G58" s="27">
        <v>9.75</v>
      </c>
      <c r="H58" s="27">
        <v>1.21</v>
      </c>
      <c r="I58" s="27">
        <f t="shared" ref="I58:I61" si="3">G58*H58</f>
        <v>11.797499999999999</v>
      </c>
    </row>
    <row r="59" spans="1:9" ht="17.600000000000001">
      <c r="A59" s="21"/>
      <c r="B59" s="28"/>
      <c r="C59" s="21"/>
      <c r="D59" s="21"/>
      <c r="E59" s="37"/>
      <c r="F59" s="27"/>
      <c r="G59" s="27">
        <v>3.49</v>
      </c>
      <c r="H59" s="27">
        <v>1.21</v>
      </c>
      <c r="I59" s="27">
        <f t="shared" si="3"/>
        <v>4.2229000000000001</v>
      </c>
    </row>
    <row r="60" spans="1:9" ht="17.600000000000001">
      <c r="A60" s="21"/>
      <c r="B60" s="28"/>
      <c r="C60" s="21"/>
      <c r="D60" s="21"/>
      <c r="E60" s="37"/>
      <c r="F60" s="27">
        <v>2</v>
      </c>
      <c r="G60" s="27">
        <v>3.01</v>
      </c>
      <c r="H60" s="27">
        <v>6.5</v>
      </c>
      <c r="I60" s="27">
        <f>G60*H60*F60</f>
        <v>39.129999999999995</v>
      </c>
    </row>
    <row r="61" spans="1:9" ht="17.600000000000001">
      <c r="A61" s="21"/>
      <c r="B61" s="28"/>
      <c r="C61" s="21"/>
      <c r="D61" s="21"/>
      <c r="E61" s="37"/>
      <c r="F61" s="27"/>
      <c r="G61" s="27">
        <v>28.2</v>
      </c>
      <c r="H61" s="27">
        <v>0.43</v>
      </c>
      <c r="I61" s="27">
        <f t="shared" si="3"/>
        <v>12.125999999999999</v>
      </c>
    </row>
    <row r="62" spans="1:9" ht="17.600000000000001">
      <c r="A62" s="21"/>
      <c r="B62" s="28"/>
      <c r="C62" s="21"/>
      <c r="D62" s="21"/>
      <c r="E62" s="37"/>
      <c r="F62" s="27"/>
      <c r="G62" s="27"/>
      <c r="H62" s="27"/>
      <c r="I62" s="27"/>
    </row>
    <row r="63" spans="1:9" ht="70.3">
      <c r="A63" s="21">
        <v>36</v>
      </c>
      <c r="B63" s="28" t="s">
        <v>82</v>
      </c>
      <c r="C63" s="21" t="s">
        <v>82</v>
      </c>
      <c r="D63" s="21" t="s">
        <v>49</v>
      </c>
      <c r="E63" s="37">
        <v>81</v>
      </c>
      <c r="F63" s="27"/>
      <c r="G63" s="27">
        <v>28.2</v>
      </c>
      <c r="H63" s="27">
        <v>2.11</v>
      </c>
      <c r="I63" s="31">
        <f>G63*H63</f>
        <v>59.501999999999995</v>
      </c>
    </row>
    <row r="64" spans="1:9" ht="52.75">
      <c r="A64" s="21">
        <v>37</v>
      </c>
      <c r="B64" s="28" t="s">
        <v>84</v>
      </c>
      <c r="C64" s="21" t="s">
        <v>84</v>
      </c>
      <c r="D64" s="21" t="s">
        <v>49</v>
      </c>
      <c r="E64" s="37">
        <v>13.86</v>
      </c>
      <c r="F64" s="27">
        <v>8</v>
      </c>
      <c r="G64" s="27">
        <v>0.6</v>
      </c>
      <c r="H64" s="27">
        <v>3.1</v>
      </c>
      <c r="I64" s="50">
        <f>F64*G64*H64</f>
        <v>14.879999999999999</v>
      </c>
    </row>
    <row r="65" spans="1:9" ht="52.75">
      <c r="A65" s="21">
        <v>38</v>
      </c>
      <c r="B65" s="28" t="s">
        <v>86</v>
      </c>
      <c r="C65" s="21" t="s">
        <v>86</v>
      </c>
      <c r="D65" s="21" t="s">
        <v>49</v>
      </c>
      <c r="E65" s="37">
        <v>24.42</v>
      </c>
      <c r="F65" s="27"/>
      <c r="G65" s="27"/>
      <c r="H65" s="27"/>
      <c r="I65" s="31">
        <f>SUM(I66:I67)</f>
        <v>22.204799999999999</v>
      </c>
    </row>
    <row r="66" spans="1:9" ht="17.600000000000001">
      <c r="A66" s="21"/>
      <c r="B66" s="28"/>
      <c r="C66" s="21"/>
      <c r="D66" s="21"/>
      <c r="E66" s="37"/>
      <c r="F66" s="27"/>
      <c r="G66" s="27">
        <v>3.25</v>
      </c>
      <c r="H66" s="27">
        <v>2.88</v>
      </c>
      <c r="I66" s="27">
        <f t="shared" ref="I66" si="4">G66*H66</f>
        <v>9.36</v>
      </c>
    </row>
    <row r="67" spans="1:9" ht="17.600000000000001">
      <c r="A67" s="21"/>
      <c r="B67" s="28"/>
      <c r="C67" s="21"/>
      <c r="D67" s="21"/>
      <c r="E67" s="37"/>
      <c r="F67" s="27"/>
      <c r="G67" s="27">
        <v>4.46</v>
      </c>
      <c r="H67" s="27">
        <v>2.88</v>
      </c>
      <c r="I67" s="27">
        <f t="shared" ref="I67" si="5">G67*H67</f>
        <v>12.844799999999999</v>
      </c>
    </row>
    <row r="68" spans="1:9" ht="17.600000000000001">
      <c r="A68" s="21"/>
      <c r="B68" s="28"/>
      <c r="C68" s="21"/>
      <c r="D68" s="21"/>
      <c r="E68" s="37"/>
      <c r="F68" s="27"/>
      <c r="G68" s="27"/>
      <c r="H68" s="27"/>
      <c r="I68" s="27"/>
    </row>
    <row r="69" spans="1:9" ht="52.75">
      <c r="A69" s="21">
        <v>39</v>
      </c>
      <c r="B69" s="28" t="s">
        <v>88</v>
      </c>
      <c r="C69" s="21" t="s">
        <v>88</v>
      </c>
      <c r="D69" s="21" t="s">
        <v>49</v>
      </c>
      <c r="E69" s="37">
        <v>40.5</v>
      </c>
      <c r="F69" s="27"/>
      <c r="G69" s="27"/>
      <c r="H69" s="27"/>
      <c r="I69" s="31">
        <f>SUM(I70:I72)</f>
        <v>51.6</v>
      </c>
    </row>
    <row r="70" spans="1:9" ht="17.600000000000001">
      <c r="A70" s="21"/>
      <c r="B70" s="28" t="s">
        <v>233</v>
      </c>
      <c r="C70" s="21"/>
      <c r="D70" s="21"/>
      <c r="E70" s="37"/>
      <c r="F70" s="27">
        <v>41</v>
      </c>
      <c r="G70" s="27"/>
      <c r="H70" s="27"/>
      <c r="I70" s="27">
        <f>F70</f>
        <v>41</v>
      </c>
    </row>
    <row r="71" spans="1:9" ht="17.600000000000001">
      <c r="A71" s="21"/>
      <c r="B71" s="28" t="s">
        <v>234</v>
      </c>
      <c r="C71" s="21"/>
      <c r="D71" s="21"/>
      <c r="E71" s="37"/>
      <c r="F71" s="27">
        <v>8</v>
      </c>
      <c r="G71" s="27"/>
      <c r="H71" s="27"/>
      <c r="I71" s="27">
        <f>F71</f>
        <v>8</v>
      </c>
    </row>
    <row r="72" spans="1:9" ht="17.600000000000001">
      <c r="A72" s="21"/>
      <c r="B72" s="28" t="s">
        <v>235</v>
      </c>
      <c r="C72" s="21"/>
      <c r="D72" s="21"/>
      <c r="E72" s="37"/>
      <c r="F72" s="27">
        <v>2.6</v>
      </c>
      <c r="G72" s="27"/>
      <c r="H72" s="27"/>
      <c r="I72" s="27">
        <f>F72</f>
        <v>2.6</v>
      </c>
    </row>
    <row r="73" spans="1:9" ht="17.600000000000001">
      <c r="A73" s="21"/>
      <c r="B73" s="28"/>
      <c r="C73" s="21"/>
      <c r="D73" s="21"/>
      <c r="E73" s="37"/>
      <c r="F73" s="27"/>
      <c r="G73" s="27"/>
      <c r="H73" s="27"/>
      <c r="I73" s="27"/>
    </row>
    <row r="74" spans="1:9" ht="17.600000000000001">
      <c r="A74" s="21">
        <v>40</v>
      </c>
      <c r="B74" s="28" t="s">
        <v>89</v>
      </c>
      <c r="C74" s="21" t="s">
        <v>89</v>
      </c>
      <c r="D74" s="21" t="s">
        <v>4</v>
      </c>
      <c r="E74" s="37" t="s">
        <v>4</v>
      </c>
      <c r="F74" s="27"/>
      <c r="G74" s="27"/>
      <c r="H74" s="27"/>
      <c r="I74" s="27"/>
    </row>
    <row r="75" spans="1:9" ht="140.6">
      <c r="A75" s="21">
        <v>41</v>
      </c>
      <c r="B75" s="28" t="s">
        <v>91</v>
      </c>
      <c r="C75" s="21" t="s">
        <v>91</v>
      </c>
      <c r="D75" s="21" t="s">
        <v>92</v>
      </c>
      <c r="E75" s="37">
        <v>1</v>
      </c>
      <c r="F75" s="27">
        <v>1</v>
      </c>
      <c r="G75" s="27"/>
      <c r="H75" s="27"/>
      <c r="I75" s="31">
        <f>F75</f>
        <v>1</v>
      </c>
    </row>
    <row r="76" spans="1:9" ht="105.45">
      <c r="A76" s="21">
        <v>42</v>
      </c>
      <c r="B76" s="28" t="s">
        <v>94</v>
      </c>
      <c r="C76" s="21" t="s">
        <v>94</v>
      </c>
      <c r="D76" s="21" t="s">
        <v>92</v>
      </c>
      <c r="E76" s="37">
        <v>5</v>
      </c>
      <c r="F76" s="27">
        <v>5</v>
      </c>
      <c r="G76" s="27"/>
      <c r="H76" s="27"/>
      <c r="I76" s="31">
        <f t="shared" ref="I76:I86" si="6">F76</f>
        <v>5</v>
      </c>
    </row>
    <row r="77" spans="1:9" ht="105.45">
      <c r="A77" s="21">
        <v>43</v>
      </c>
      <c r="B77" s="28" t="s">
        <v>96</v>
      </c>
      <c r="C77" s="21" t="s">
        <v>96</v>
      </c>
      <c r="D77" s="21" t="s">
        <v>92</v>
      </c>
      <c r="E77" s="37">
        <v>1</v>
      </c>
      <c r="F77" s="27">
        <v>1</v>
      </c>
      <c r="G77" s="27"/>
      <c r="H77" s="27"/>
      <c r="I77" s="31">
        <f t="shared" si="6"/>
        <v>1</v>
      </c>
    </row>
    <row r="78" spans="1:9" ht="105.45">
      <c r="A78" s="21">
        <v>44</v>
      </c>
      <c r="B78" s="28" t="s">
        <v>98</v>
      </c>
      <c r="C78" s="21" t="s">
        <v>98</v>
      </c>
      <c r="D78" s="21" t="s">
        <v>92</v>
      </c>
      <c r="E78" s="37">
        <v>1</v>
      </c>
      <c r="F78" s="27">
        <v>1</v>
      </c>
      <c r="G78" s="27"/>
      <c r="H78" s="27"/>
      <c r="I78" s="31">
        <f t="shared" si="6"/>
        <v>1</v>
      </c>
    </row>
    <row r="79" spans="1:9" ht="105.45">
      <c r="A79" s="21">
        <v>45</v>
      </c>
      <c r="B79" s="28" t="s">
        <v>100</v>
      </c>
      <c r="C79" s="21" t="s">
        <v>100</v>
      </c>
      <c r="D79" s="21" t="s">
        <v>92</v>
      </c>
      <c r="E79" s="37">
        <v>1</v>
      </c>
      <c r="F79" s="27">
        <v>1</v>
      </c>
      <c r="G79" s="27"/>
      <c r="H79" s="27"/>
      <c r="I79" s="31">
        <f t="shared" si="6"/>
        <v>1</v>
      </c>
    </row>
    <row r="80" spans="1:9" ht="123">
      <c r="A80" s="21">
        <v>46</v>
      </c>
      <c r="B80" s="28" t="s">
        <v>102</v>
      </c>
      <c r="C80" s="21" t="s">
        <v>102</v>
      </c>
      <c r="D80" s="21" t="s">
        <v>92</v>
      </c>
      <c r="E80" s="37">
        <v>1</v>
      </c>
      <c r="F80" s="27">
        <v>1</v>
      </c>
      <c r="G80" s="27"/>
      <c r="H80" s="27"/>
      <c r="I80" s="31">
        <f t="shared" si="6"/>
        <v>1</v>
      </c>
    </row>
    <row r="81" spans="1:9" ht="87.9">
      <c r="A81" s="21">
        <v>47</v>
      </c>
      <c r="B81" s="28" t="s">
        <v>104</v>
      </c>
      <c r="C81" s="21" t="s">
        <v>104</v>
      </c>
      <c r="D81" s="21" t="s">
        <v>92</v>
      </c>
      <c r="E81" s="37">
        <v>1</v>
      </c>
      <c r="F81" s="27">
        <v>1</v>
      </c>
      <c r="G81" s="27"/>
      <c r="H81" s="27"/>
      <c r="I81" s="31">
        <f t="shared" si="6"/>
        <v>1</v>
      </c>
    </row>
    <row r="82" spans="1:9" ht="105.45">
      <c r="A82" s="21">
        <v>48</v>
      </c>
      <c r="B82" s="28" t="s">
        <v>106</v>
      </c>
      <c r="C82" s="21" t="s">
        <v>106</v>
      </c>
      <c r="D82" s="21" t="s">
        <v>92</v>
      </c>
      <c r="E82" s="37">
        <v>2</v>
      </c>
      <c r="F82" s="27">
        <v>2</v>
      </c>
      <c r="G82" s="27"/>
      <c r="H82" s="27"/>
      <c r="I82" s="31">
        <f t="shared" si="6"/>
        <v>2</v>
      </c>
    </row>
    <row r="83" spans="1:9" ht="105.45">
      <c r="A83" s="21">
        <v>49</v>
      </c>
      <c r="B83" s="28" t="s">
        <v>108</v>
      </c>
      <c r="C83" s="21" t="s">
        <v>108</v>
      </c>
      <c r="D83" s="21" t="s">
        <v>92</v>
      </c>
      <c r="E83" s="37">
        <v>1</v>
      </c>
      <c r="F83" s="27">
        <v>1</v>
      </c>
      <c r="G83" s="27"/>
      <c r="H83" s="27"/>
      <c r="I83" s="31">
        <f t="shared" si="6"/>
        <v>1</v>
      </c>
    </row>
    <row r="84" spans="1:9" ht="87.9">
      <c r="A84" s="21">
        <v>50</v>
      </c>
      <c r="B84" s="28" t="s">
        <v>110</v>
      </c>
      <c r="C84" s="21" t="s">
        <v>110</v>
      </c>
      <c r="D84" s="21" t="s">
        <v>92</v>
      </c>
      <c r="E84" s="37">
        <v>1</v>
      </c>
      <c r="F84" s="27">
        <v>1</v>
      </c>
      <c r="G84" s="27"/>
      <c r="H84" s="27"/>
      <c r="I84" s="31">
        <f t="shared" si="6"/>
        <v>1</v>
      </c>
    </row>
    <row r="85" spans="1:9" ht="105.45">
      <c r="A85" s="21">
        <v>51</v>
      </c>
      <c r="B85" s="28" t="s">
        <v>112</v>
      </c>
      <c r="C85" s="21" t="s">
        <v>112</v>
      </c>
      <c r="D85" s="21" t="s">
        <v>92</v>
      </c>
      <c r="E85" s="37">
        <v>1</v>
      </c>
      <c r="F85" s="27">
        <v>1</v>
      </c>
      <c r="G85" s="27"/>
      <c r="H85" s="27"/>
      <c r="I85" s="31">
        <f t="shared" si="6"/>
        <v>1</v>
      </c>
    </row>
    <row r="86" spans="1:9" ht="87.9">
      <c r="A86" s="21">
        <v>52</v>
      </c>
      <c r="B86" s="28" t="s">
        <v>114</v>
      </c>
      <c r="C86" s="21" t="s">
        <v>114</v>
      </c>
      <c r="D86" s="21" t="s">
        <v>92</v>
      </c>
      <c r="E86" s="37">
        <v>1</v>
      </c>
      <c r="F86" s="27">
        <v>1</v>
      </c>
      <c r="G86" s="27"/>
      <c r="H86" s="27"/>
      <c r="I86" s="31">
        <f t="shared" si="6"/>
        <v>1</v>
      </c>
    </row>
    <row r="87" spans="1:9" ht="17.600000000000001">
      <c r="A87" s="21">
        <v>53</v>
      </c>
      <c r="B87" s="28" t="s">
        <v>116</v>
      </c>
      <c r="C87" s="21" t="s">
        <v>116</v>
      </c>
      <c r="D87" s="21" t="s">
        <v>15</v>
      </c>
      <c r="E87" s="37">
        <v>1</v>
      </c>
      <c r="F87" s="27"/>
      <c r="G87" s="27"/>
      <c r="H87" s="27"/>
      <c r="I87" s="27"/>
    </row>
    <row r="88" spans="1:9">
      <c r="A88" s="32"/>
      <c r="B88" s="33"/>
      <c r="C88" s="32"/>
      <c r="D88" s="32"/>
      <c r="E88" s="40"/>
      <c r="F88" s="27"/>
      <c r="G88" s="27"/>
      <c r="H88" s="27"/>
      <c r="I88" s="27"/>
    </row>
    <row r="89" spans="1:9" ht="17.600000000000001">
      <c r="A89" s="24" t="s">
        <v>7</v>
      </c>
      <c r="B89" s="23" t="s">
        <v>9</v>
      </c>
      <c r="C89" s="24" t="s">
        <v>10</v>
      </c>
      <c r="D89" s="24" t="s">
        <v>10</v>
      </c>
      <c r="E89" s="24" t="s">
        <v>2</v>
      </c>
      <c r="F89" s="27"/>
      <c r="G89" s="27"/>
      <c r="H89" s="27"/>
      <c r="I89" s="27"/>
    </row>
    <row r="90" spans="1:9" ht="17.600000000000001">
      <c r="A90" s="34">
        <v>1</v>
      </c>
      <c r="B90" s="26" t="s">
        <v>121</v>
      </c>
      <c r="C90" s="34" t="s">
        <v>6</v>
      </c>
      <c r="D90" s="34" t="s">
        <v>6</v>
      </c>
      <c r="E90" s="35">
        <v>1</v>
      </c>
      <c r="F90" s="27"/>
      <c r="G90" s="27"/>
      <c r="H90" s="27"/>
      <c r="I90" s="27"/>
    </row>
    <row r="91" spans="1:9" ht="35.15">
      <c r="A91" s="36">
        <v>1</v>
      </c>
      <c r="B91" s="28" t="s">
        <v>123</v>
      </c>
      <c r="C91" s="36" t="s">
        <v>4</v>
      </c>
      <c r="D91" s="36" t="s">
        <v>4</v>
      </c>
      <c r="E91" s="37" t="s">
        <v>4</v>
      </c>
      <c r="F91" s="27"/>
      <c r="G91" s="27"/>
      <c r="H91" s="27"/>
      <c r="I91" s="27"/>
    </row>
    <row r="92" spans="1:9" ht="140.6">
      <c r="A92" s="36">
        <v>2</v>
      </c>
      <c r="B92" s="28" t="s">
        <v>124</v>
      </c>
      <c r="C92" s="36" t="s">
        <v>4</v>
      </c>
      <c r="D92" s="36" t="s">
        <v>4</v>
      </c>
      <c r="E92" s="37" t="s">
        <v>4</v>
      </c>
      <c r="F92" s="27"/>
      <c r="G92" s="27"/>
      <c r="H92" s="27"/>
      <c r="I92" s="27"/>
    </row>
    <row r="93" spans="1:9" ht="17.600000000000001">
      <c r="A93" s="36">
        <v>3</v>
      </c>
      <c r="B93" s="28" t="s">
        <v>126</v>
      </c>
      <c r="C93" s="36" t="s">
        <v>4</v>
      </c>
      <c r="D93" s="36" t="s">
        <v>4</v>
      </c>
      <c r="E93" s="37" t="s">
        <v>4</v>
      </c>
      <c r="F93" s="27"/>
      <c r="G93" s="27"/>
      <c r="H93" s="27"/>
      <c r="I93" s="27"/>
    </row>
    <row r="94" spans="1:9" ht="17.600000000000001">
      <c r="A94" s="36">
        <v>4</v>
      </c>
      <c r="B94" s="28" t="s">
        <v>127</v>
      </c>
      <c r="C94" s="36" t="s">
        <v>4</v>
      </c>
      <c r="D94" s="36" t="s">
        <v>4</v>
      </c>
      <c r="E94" s="37" t="s">
        <v>4</v>
      </c>
      <c r="F94" s="27"/>
      <c r="G94" s="27"/>
      <c r="H94" s="27"/>
      <c r="I94" s="27"/>
    </row>
    <row r="95" spans="1:9" ht="123">
      <c r="A95" s="36">
        <v>5</v>
      </c>
      <c r="B95" s="28" t="s">
        <v>129</v>
      </c>
      <c r="C95" s="36" t="s">
        <v>130</v>
      </c>
      <c r="D95" s="36" t="s">
        <v>130</v>
      </c>
      <c r="E95" s="37">
        <v>1</v>
      </c>
      <c r="F95" s="27">
        <v>1</v>
      </c>
      <c r="G95" s="27"/>
      <c r="H95" s="27"/>
      <c r="I95" s="31">
        <f>F95</f>
        <v>1</v>
      </c>
    </row>
    <row r="96" spans="1:9" ht="17.600000000000001">
      <c r="A96" s="36">
        <v>6</v>
      </c>
      <c r="B96" s="28" t="s">
        <v>131</v>
      </c>
      <c r="C96" s="36" t="s">
        <v>4</v>
      </c>
      <c r="D96" s="36" t="s">
        <v>4</v>
      </c>
      <c r="E96" s="37" t="s">
        <v>4</v>
      </c>
      <c r="F96" s="27"/>
      <c r="G96" s="27"/>
      <c r="H96" s="27"/>
      <c r="I96" s="27"/>
    </row>
    <row r="97" spans="1:9" ht="87.9">
      <c r="A97" s="36">
        <v>7</v>
      </c>
      <c r="B97" s="28" t="s">
        <v>133</v>
      </c>
      <c r="C97" s="36" t="s">
        <v>4</v>
      </c>
      <c r="D97" s="36" t="s">
        <v>4</v>
      </c>
      <c r="E97" s="37" t="s">
        <v>4</v>
      </c>
      <c r="F97" s="27"/>
      <c r="G97" s="27"/>
      <c r="H97" s="27"/>
      <c r="I97" s="27"/>
    </row>
    <row r="98" spans="1:9" ht="17.600000000000001">
      <c r="A98" s="36">
        <v>8</v>
      </c>
      <c r="B98" s="28" t="s">
        <v>135</v>
      </c>
      <c r="C98" s="36" t="s">
        <v>130</v>
      </c>
      <c r="D98" s="36" t="s">
        <v>130</v>
      </c>
      <c r="E98" s="37">
        <v>1</v>
      </c>
      <c r="F98" s="27">
        <v>0</v>
      </c>
      <c r="G98" s="27"/>
      <c r="H98" s="27"/>
      <c r="I98" s="31">
        <f>F98</f>
        <v>0</v>
      </c>
    </row>
    <row r="99" spans="1:9" ht="17.600000000000001">
      <c r="A99" s="36">
        <v>9</v>
      </c>
      <c r="B99" s="28" t="s">
        <v>136</v>
      </c>
      <c r="C99" s="36" t="s">
        <v>4</v>
      </c>
      <c r="D99" s="36" t="s">
        <v>4</v>
      </c>
      <c r="E99" s="37" t="s">
        <v>4</v>
      </c>
      <c r="F99" s="27"/>
      <c r="G99" s="27"/>
      <c r="H99" s="27"/>
      <c r="I99" s="27"/>
    </row>
    <row r="100" spans="1:9" ht="87.9">
      <c r="A100" s="36">
        <v>10</v>
      </c>
      <c r="B100" s="28" t="s">
        <v>138</v>
      </c>
      <c r="C100" s="36" t="s">
        <v>4</v>
      </c>
      <c r="D100" s="36" t="s">
        <v>4</v>
      </c>
      <c r="E100" s="37" t="s">
        <v>4</v>
      </c>
      <c r="F100" s="27"/>
      <c r="G100" s="27"/>
      <c r="H100" s="27"/>
      <c r="I100" s="27"/>
    </row>
    <row r="101" spans="1:9" ht="17.600000000000001">
      <c r="A101" s="36">
        <v>11</v>
      </c>
      <c r="B101" s="28" t="s">
        <v>140</v>
      </c>
      <c r="C101" s="36" t="s">
        <v>130</v>
      </c>
      <c r="D101" s="36" t="s">
        <v>130</v>
      </c>
      <c r="E101" s="37">
        <v>4</v>
      </c>
      <c r="F101" s="27">
        <v>6</v>
      </c>
      <c r="G101" s="27"/>
      <c r="H101" s="27"/>
      <c r="I101" s="31">
        <f>F101</f>
        <v>6</v>
      </c>
    </row>
    <row r="102" spans="1:9" ht="52.75">
      <c r="A102" s="36">
        <v>12</v>
      </c>
      <c r="B102" s="28" t="s">
        <v>142</v>
      </c>
      <c r="C102" s="36" t="s">
        <v>4</v>
      </c>
      <c r="D102" s="36" t="s">
        <v>4</v>
      </c>
      <c r="E102" s="37" t="s">
        <v>4</v>
      </c>
      <c r="F102" s="27"/>
      <c r="G102" s="27"/>
      <c r="H102" s="27"/>
      <c r="I102" s="27"/>
    </row>
    <row r="103" spans="1:9" ht="17.600000000000001">
      <c r="A103" s="36">
        <v>13</v>
      </c>
      <c r="B103" s="28" t="s">
        <v>144</v>
      </c>
      <c r="C103" s="36" t="s">
        <v>130</v>
      </c>
      <c r="D103" s="36" t="s">
        <v>130</v>
      </c>
      <c r="E103" s="37">
        <v>6</v>
      </c>
      <c r="F103" s="27">
        <v>0</v>
      </c>
      <c r="G103" s="27"/>
      <c r="H103" s="27"/>
      <c r="I103" s="31">
        <f>F103</f>
        <v>0</v>
      </c>
    </row>
    <row r="104" spans="1:9" ht="70.3">
      <c r="A104" s="36">
        <v>14</v>
      </c>
      <c r="B104" s="28" t="s">
        <v>146</v>
      </c>
      <c r="C104" s="36" t="s">
        <v>4</v>
      </c>
      <c r="D104" s="36" t="s">
        <v>4</v>
      </c>
      <c r="E104" s="37" t="s">
        <v>4</v>
      </c>
      <c r="F104" s="27"/>
      <c r="G104" s="27"/>
      <c r="H104" s="27"/>
      <c r="I104" s="27"/>
    </row>
    <row r="105" spans="1:9" ht="17.600000000000001">
      <c r="A105" s="36">
        <v>15</v>
      </c>
      <c r="B105" s="28" t="s">
        <v>148</v>
      </c>
      <c r="C105" s="36" t="s">
        <v>130</v>
      </c>
      <c r="D105" s="36" t="s">
        <v>130</v>
      </c>
      <c r="E105" s="37">
        <v>1</v>
      </c>
      <c r="F105" s="27">
        <v>0</v>
      </c>
      <c r="G105" s="27"/>
      <c r="H105" s="27"/>
      <c r="I105" s="31">
        <f>F105</f>
        <v>0</v>
      </c>
    </row>
    <row r="106" spans="1:9" ht="17.600000000000001">
      <c r="A106" s="36">
        <v>16</v>
      </c>
      <c r="B106" s="28" t="s">
        <v>149</v>
      </c>
      <c r="C106" s="36" t="s">
        <v>4</v>
      </c>
      <c r="D106" s="36" t="s">
        <v>4</v>
      </c>
      <c r="E106" s="37" t="s">
        <v>4</v>
      </c>
      <c r="F106" s="27"/>
      <c r="G106" s="27"/>
      <c r="H106" s="27"/>
      <c r="I106" s="27"/>
    </row>
    <row r="107" spans="1:9" ht="105.45">
      <c r="A107" s="36">
        <v>17</v>
      </c>
      <c r="B107" s="28" t="s">
        <v>151</v>
      </c>
      <c r="C107" s="36" t="s">
        <v>4</v>
      </c>
      <c r="D107" s="36" t="s">
        <v>4</v>
      </c>
      <c r="E107" s="37" t="s">
        <v>4</v>
      </c>
      <c r="F107" s="27"/>
      <c r="G107" s="27"/>
      <c r="H107" s="27"/>
      <c r="I107" s="27"/>
    </row>
    <row r="108" spans="1:9" ht="17.600000000000001">
      <c r="A108" s="36">
        <v>18</v>
      </c>
      <c r="B108" s="28" t="s">
        <v>135</v>
      </c>
      <c r="C108" s="36" t="s">
        <v>153</v>
      </c>
      <c r="D108" s="36" t="s">
        <v>153</v>
      </c>
      <c r="E108" s="37">
        <v>2</v>
      </c>
      <c r="F108" s="27"/>
      <c r="G108" s="27"/>
      <c r="H108" s="27"/>
      <c r="I108" s="27"/>
    </row>
    <row r="109" spans="1:9" ht="17.600000000000001">
      <c r="A109" s="36">
        <v>19</v>
      </c>
      <c r="B109" s="28" t="s">
        <v>155</v>
      </c>
      <c r="C109" s="36" t="s">
        <v>153</v>
      </c>
      <c r="D109" s="36" t="s">
        <v>153</v>
      </c>
      <c r="E109" s="37">
        <v>10</v>
      </c>
      <c r="F109" s="27"/>
      <c r="G109" s="27"/>
      <c r="H109" s="27"/>
      <c r="I109" s="27"/>
    </row>
    <row r="110" spans="1:9" ht="17.600000000000001">
      <c r="A110" s="36">
        <v>20</v>
      </c>
      <c r="B110" s="28" t="s">
        <v>157</v>
      </c>
      <c r="C110" s="36" t="s">
        <v>153</v>
      </c>
      <c r="D110" s="36" t="s">
        <v>153</v>
      </c>
      <c r="E110" s="37">
        <v>25</v>
      </c>
      <c r="F110" s="27">
        <v>12</v>
      </c>
      <c r="G110" s="27"/>
      <c r="H110" s="27"/>
      <c r="I110" s="31">
        <f t="shared" ref="I110:I111" si="7">F110</f>
        <v>12</v>
      </c>
    </row>
    <row r="111" spans="1:9" ht="17.600000000000001">
      <c r="A111" s="36">
        <v>21</v>
      </c>
      <c r="B111" s="28" t="s">
        <v>159</v>
      </c>
      <c r="C111" s="36" t="s">
        <v>153</v>
      </c>
      <c r="D111" s="36" t="s">
        <v>153</v>
      </c>
      <c r="E111" s="37">
        <v>6</v>
      </c>
      <c r="F111" s="27">
        <v>9.4</v>
      </c>
      <c r="G111" s="27"/>
      <c r="H111" s="27"/>
      <c r="I111" s="31">
        <f t="shared" si="7"/>
        <v>9.4</v>
      </c>
    </row>
    <row r="112" spans="1:9" ht="17.600000000000001">
      <c r="A112" s="36">
        <v>22</v>
      </c>
      <c r="B112" s="28" t="s">
        <v>161</v>
      </c>
      <c r="C112" s="36" t="s">
        <v>4</v>
      </c>
      <c r="D112" s="36" t="s">
        <v>4</v>
      </c>
      <c r="E112" s="37" t="s">
        <v>4</v>
      </c>
      <c r="F112" s="27"/>
      <c r="G112" s="27"/>
      <c r="H112" s="27"/>
      <c r="I112" s="27"/>
    </row>
    <row r="113" spans="1:9" ht="17.600000000000001">
      <c r="A113" s="36">
        <v>23</v>
      </c>
      <c r="B113" s="28" t="s">
        <v>162</v>
      </c>
      <c r="C113" s="36" t="s">
        <v>4</v>
      </c>
      <c r="D113" s="36" t="s">
        <v>4</v>
      </c>
      <c r="E113" s="37" t="s">
        <v>4</v>
      </c>
      <c r="F113" s="27"/>
      <c r="G113" s="27"/>
      <c r="H113" s="27"/>
      <c r="I113" s="27"/>
    </row>
    <row r="114" spans="1:9" ht="87.9">
      <c r="A114" s="36">
        <v>24</v>
      </c>
      <c r="B114" s="28" t="s">
        <v>164</v>
      </c>
      <c r="C114" s="36" t="s">
        <v>4</v>
      </c>
      <c r="D114" s="36" t="s">
        <v>4</v>
      </c>
      <c r="E114" s="37" t="s">
        <v>4</v>
      </c>
      <c r="F114" s="27"/>
      <c r="G114" s="27"/>
      <c r="H114" s="27"/>
      <c r="I114" s="27"/>
    </row>
    <row r="115" spans="1:9" ht="17.600000000000001">
      <c r="A115" s="36">
        <v>25</v>
      </c>
      <c r="B115" s="28" t="s">
        <v>166</v>
      </c>
      <c r="C115" s="36" t="s">
        <v>130</v>
      </c>
      <c r="D115" s="36" t="s">
        <v>130</v>
      </c>
      <c r="E115" s="37">
        <v>1</v>
      </c>
      <c r="F115" s="27">
        <v>1</v>
      </c>
      <c r="G115" s="27"/>
      <c r="H115" s="27"/>
      <c r="I115" s="31">
        <f t="shared" ref="I115:I117" si="8">F115</f>
        <v>1</v>
      </c>
    </row>
    <row r="116" spans="1:9" ht="158.15">
      <c r="A116" s="36">
        <v>26</v>
      </c>
      <c r="B116" s="28" t="s">
        <v>168</v>
      </c>
      <c r="C116" s="36" t="s">
        <v>4</v>
      </c>
      <c r="D116" s="36" t="s">
        <v>4</v>
      </c>
      <c r="E116" s="37" t="s">
        <v>4</v>
      </c>
      <c r="F116" s="27"/>
      <c r="G116" s="27"/>
      <c r="H116" s="27"/>
      <c r="I116" s="27"/>
    </row>
    <row r="117" spans="1:9" ht="17.600000000000001">
      <c r="A117" s="38">
        <v>27</v>
      </c>
      <c r="B117" s="30" t="s">
        <v>170</v>
      </c>
      <c r="C117" s="38" t="s">
        <v>130</v>
      </c>
      <c r="D117" s="38" t="s">
        <v>130</v>
      </c>
      <c r="E117" s="39">
        <v>1</v>
      </c>
      <c r="F117" s="27">
        <v>0</v>
      </c>
      <c r="G117" s="27"/>
      <c r="H117" s="27"/>
      <c r="I117" s="31">
        <f t="shared" si="8"/>
        <v>0</v>
      </c>
    </row>
    <row r="118" spans="1:9" ht="17.600000000000001">
      <c r="A118" s="36">
        <v>28</v>
      </c>
      <c r="B118" s="28" t="s">
        <v>171</v>
      </c>
      <c r="C118" s="36" t="s">
        <v>4</v>
      </c>
      <c r="D118" s="36" t="s">
        <v>4</v>
      </c>
      <c r="E118" s="37" t="s">
        <v>4</v>
      </c>
      <c r="F118" s="27"/>
      <c r="G118" s="27"/>
      <c r="H118" s="27"/>
      <c r="I118" s="27"/>
    </row>
    <row r="119" spans="1:9" ht="70.3">
      <c r="A119" s="36">
        <v>29</v>
      </c>
      <c r="B119" s="28" t="s">
        <v>173</v>
      </c>
      <c r="C119" s="36" t="s">
        <v>4</v>
      </c>
      <c r="D119" s="36" t="s">
        <v>4</v>
      </c>
      <c r="E119" s="37" t="s">
        <v>4</v>
      </c>
      <c r="F119" s="27"/>
      <c r="G119" s="27"/>
      <c r="H119" s="27"/>
      <c r="I119" s="27"/>
    </row>
    <row r="120" spans="1:9" ht="17.600000000000001">
      <c r="A120" s="36">
        <v>30</v>
      </c>
      <c r="B120" s="28" t="s">
        <v>175</v>
      </c>
      <c r="C120" s="36" t="s">
        <v>130</v>
      </c>
      <c r="D120" s="36" t="s">
        <v>130</v>
      </c>
      <c r="E120" s="37">
        <v>2</v>
      </c>
      <c r="F120" s="27">
        <v>1</v>
      </c>
      <c r="G120" s="27"/>
      <c r="H120" s="27"/>
      <c r="I120" s="31">
        <f t="shared" ref="I120" si="9">F120</f>
        <v>1</v>
      </c>
    </row>
    <row r="121" spans="1:9" ht="105.45">
      <c r="A121" s="36">
        <v>31</v>
      </c>
      <c r="B121" s="28" t="s">
        <v>177</v>
      </c>
      <c r="C121" s="36" t="s">
        <v>4</v>
      </c>
      <c r="D121" s="36" t="s">
        <v>4</v>
      </c>
      <c r="E121" s="37" t="s">
        <v>4</v>
      </c>
      <c r="F121" s="27"/>
      <c r="G121" s="27"/>
      <c r="H121" s="27"/>
      <c r="I121" s="27"/>
    </row>
    <row r="122" spans="1:9" ht="17.600000000000001">
      <c r="A122" s="36">
        <v>32</v>
      </c>
      <c r="B122" s="28" t="s">
        <v>179</v>
      </c>
      <c r="C122" s="36" t="s">
        <v>130</v>
      </c>
      <c r="D122" s="36" t="s">
        <v>130</v>
      </c>
      <c r="E122" s="37">
        <v>21</v>
      </c>
      <c r="F122" s="27">
        <v>19</v>
      </c>
      <c r="G122" s="27"/>
      <c r="H122" s="27"/>
      <c r="I122" s="31">
        <f t="shared" ref="I122" si="10">F122</f>
        <v>19</v>
      </c>
    </row>
    <row r="123" spans="1:9" ht="17.600000000000001">
      <c r="A123" s="36">
        <v>33</v>
      </c>
      <c r="B123" s="28" t="s">
        <v>180</v>
      </c>
      <c r="C123" s="36" t="s">
        <v>4</v>
      </c>
      <c r="D123" s="36" t="s">
        <v>4</v>
      </c>
      <c r="E123" s="37" t="s">
        <v>4</v>
      </c>
      <c r="F123" s="27"/>
      <c r="G123" s="27"/>
      <c r="H123" s="27"/>
      <c r="I123" s="27"/>
    </row>
    <row r="124" spans="1:9" ht="105.45">
      <c r="A124" s="36">
        <v>34</v>
      </c>
      <c r="B124" s="28" t="s">
        <v>182</v>
      </c>
      <c r="C124" s="36" t="s">
        <v>4</v>
      </c>
      <c r="D124" s="36" t="s">
        <v>4</v>
      </c>
      <c r="E124" s="37" t="s">
        <v>4</v>
      </c>
      <c r="F124" s="27"/>
      <c r="G124" s="27"/>
      <c r="H124" s="27"/>
      <c r="I124" s="27"/>
    </row>
    <row r="125" spans="1:9" ht="17.600000000000001">
      <c r="A125" s="36">
        <v>35</v>
      </c>
      <c r="B125" s="28" t="s">
        <v>184</v>
      </c>
      <c r="C125" s="36" t="s">
        <v>153</v>
      </c>
      <c r="D125" s="36" t="s">
        <v>153</v>
      </c>
      <c r="E125" s="37">
        <v>16</v>
      </c>
      <c r="F125" s="27"/>
      <c r="G125" s="27"/>
      <c r="H125" s="27"/>
      <c r="I125" s="31">
        <f t="shared" ref="I125:I127" si="11">F125</f>
        <v>0</v>
      </c>
    </row>
    <row r="126" spans="1:9" ht="17.600000000000001">
      <c r="A126" s="36">
        <v>36</v>
      </c>
      <c r="B126" s="28" t="s">
        <v>186</v>
      </c>
      <c r="C126" s="36" t="s">
        <v>153</v>
      </c>
      <c r="D126" s="36" t="s">
        <v>153</v>
      </c>
      <c r="E126" s="37">
        <v>10</v>
      </c>
      <c r="F126" s="27">
        <v>71</v>
      </c>
      <c r="G126" s="27"/>
      <c r="H126" s="27"/>
      <c r="I126" s="31">
        <f t="shared" si="11"/>
        <v>71</v>
      </c>
    </row>
    <row r="127" spans="1:9" ht="17.600000000000001">
      <c r="A127" s="36">
        <v>37</v>
      </c>
      <c r="B127" s="28" t="s">
        <v>175</v>
      </c>
      <c r="C127" s="36" t="s">
        <v>153</v>
      </c>
      <c r="D127" s="36" t="s">
        <v>153</v>
      </c>
      <c r="E127" s="37">
        <v>13</v>
      </c>
      <c r="F127" s="27">
        <v>14.5</v>
      </c>
      <c r="G127" s="27"/>
      <c r="H127" s="27"/>
      <c r="I127" s="31">
        <f t="shared" si="11"/>
        <v>14.5</v>
      </c>
    </row>
    <row r="128" spans="1:9" ht="105.45">
      <c r="A128" s="36">
        <v>38</v>
      </c>
      <c r="B128" s="28" t="s">
        <v>189</v>
      </c>
      <c r="C128" s="36" t="s">
        <v>4</v>
      </c>
      <c r="D128" s="36" t="s">
        <v>4</v>
      </c>
      <c r="E128" s="37" t="s">
        <v>4</v>
      </c>
      <c r="F128" s="27"/>
      <c r="G128" s="27"/>
      <c r="H128" s="27"/>
      <c r="I128" s="27"/>
    </row>
    <row r="129" spans="1:9" ht="17.600000000000001">
      <c r="A129" s="36">
        <v>39</v>
      </c>
      <c r="B129" s="28" t="s">
        <v>184</v>
      </c>
      <c r="C129" s="36" t="s">
        <v>153</v>
      </c>
      <c r="D129" s="36" t="s">
        <v>153</v>
      </c>
      <c r="E129" s="37">
        <v>10</v>
      </c>
      <c r="F129" s="27">
        <v>0</v>
      </c>
      <c r="G129" s="27"/>
      <c r="H129" s="27"/>
      <c r="I129" s="31">
        <f t="shared" ref="I129:I130" si="12">F129</f>
        <v>0</v>
      </c>
    </row>
    <row r="130" spans="1:9" ht="17.600000000000001">
      <c r="A130" s="36">
        <v>40</v>
      </c>
      <c r="B130" s="28" t="s">
        <v>192</v>
      </c>
      <c r="C130" s="36" t="s">
        <v>153</v>
      </c>
      <c r="D130" s="36" t="s">
        <v>153</v>
      </c>
      <c r="E130" s="37">
        <v>12</v>
      </c>
      <c r="F130" s="27">
        <v>0</v>
      </c>
      <c r="G130" s="27"/>
      <c r="H130" s="27"/>
      <c r="I130" s="31">
        <f t="shared" si="12"/>
        <v>0</v>
      </c>
    </row>
    <row r="131" spans="1:9" ht="17.600000000000001">
      <c r="A131" s="36">
        <v>41</v>
      </c>
      <c r="B131" s="28" t="s">
        <v>193</v>
      </c>
      <c r="C131" s="36" t="s">
        <v>4</v>
      </c>
      <c r="D131" s="36" t="s">
        <v>4</v>
      </c>
      <c r="E131" s="37" t="s">
        <v>4</v>
      </c>
      <c r="F131" s="27"/>
      <c r="G131" s="27"/>
      <c r="H131" s="27"/>
      <c r="I131" s="27"/>
    </row>
    <row r="132" spans="1:9" ht="105.45">
      <c r="A132" s="36">
        <v>42</v>
      </c>
      <c r="B132" s="28" t="s">
        <v>195</v>
      </c>
      <c r="C132" s="36" t="s">
        <v>4</v>
      </c>
      <c r="D132" s="36" t="s">
        <v>4</v>
      </c>
      <c r="E132" s="37" t="s">
        <v>4</v>
      </c>
      <c r="F132" s="27"/>
      <c r="G132" s="27"/>
      <c r="H132" s="27"/>
      <c r="I132" s="27"/>
    </row>
    <row r="133" spans="1:9" ht="17.600000000000001">
      <c r="A133" s="36">
        <v>43</v>
      </c>
      <c r="B133" s="28" t="s">
        <v>184</v>
      </c>
      <c r="C133" s="36" t="s">
        <v>153</v>
      </c>
      <c r="D133" s="36" t="s">
        <v>153</v>
      </c>
      <c r="E133" s="37">
        <v>10</v>
      </c>
      <c r="F133" s="27">
        <v>0</v>
      </c>
      <c r="G133" s="27"/>
      <c r="H133" s="27"/>
      <c r="I133" s="31">
        <f t="shared" ref="I133:I134" si="13">F133</f>
        <v>0</v>
      </c>
    </row>
    <row r="134" spans="1:9" ht="17.600000000000001">
      <c r="A134" s="36">
        <v>44</v>
      </c>
      <c r="B134" s="28" t="s">
        <v>192</v>
      </c>
      <c r="C134" s="36" t="s">
        <v>153</v>
      </c>
      <c r="D134" s="36" t="s">
        <v>153</v>
      </c>
      <c r="E134" s="37">
        <v>12</v>
      </c>
      <c r="F134" s="27">
        <v>28</v>
      </c>
      <c r="G134" s="27"/>
      <c r="H134" s="27"/>
      <c r="I134" s="31">
        <f t="shared" si="13"/>
        <v>28</v>
      </c>
    </row>
    <row r="135" spans="1:9">
      <c r="A135" s="40"/>
      <c r="B135" s="33"/>
      <c r="C135" s="40"/>
      <c r="D135" s="40"/>
      <c r="E135" s="40"/>
      <c r="F135" s="27"/>
      <c r="G135" s="27"/>
      <c r="H135" s="27"/>
      <c r="I135" s="27"/>
    </row>
    <row r="136" spans="1:9">
      <c r="A136" s="32"/>
      <c r="B136" s="41" t="s">
        <v>198</v>
      </c>
      <c r="C136" s="113"/>
      <c r="D136" s="113"/>
      <c r="E136" s="40"/>
      <c r="F136" s="27"/>
      <c r="G136" s="27"/>
      <c r="H136" s="27"/>
      <c r="I136" s="27"/>
    </row>
    <row r="137" spans="1:9">
      <c r="A137" s="42" t="s">
        <v>7</v>
      </c>
      <c r="B137" s="43" t="s">
        <v>9</v>
      </c>
      <c r="C137" s="42" t="s">
        <v>10</v>
      </c>
      <c r="D137" s="42" t="s">
        <v>10</v>
      </c>
      <c r="E137" s="46" t="s">
        <v>2</v>
      </c>
      <c r="F137" s="27"/>
      <c r="G137" s="27"/>
      <c r="H137" s="27"/>
      <c r="I137" s="27"/>
    </row>
    <row r="138" spans="1:9">
      <c r="A138" s="44">
        <v>1</v>
      </c>
      <c r="B138" s="45" t="s">
        <v>199</v>
      </c>
      <c r="C138" s="44" t="s">
        <v>6</v>
      </c>
      <c r="D138" s="44" t="s">
        <v>6</v>
      </c>
      <c r="E138" s="47">
        <v>1</v>
      </c>
      <c r="F138" s="27"/>
      <c r="G138" s="27"/>
      <c r="H138" s="27"/>
      <c r="I138" s="27"/>
    </row>
    <row r="139" spans="1:9" ht="42.9">
      <c r="A139" s="32">
        <v>1</v>
      </c>
      <c r="B139" s="33" t="s">
        <v>200</v>
      </c>
      <c r="C139" s="32" t="s">
        <v>130</v>
      </c>
      <c r="D139" s="32" t="s">
        <v>130</v>
      </c>
      <c r="E139" s="48">
        <v>1</v>
      </c>
      <c r="F139" s="27"/>
      <c r="G139" s="27"/>
      <c r="H139" s="27"/>
      <c r="I139" s="27"/>
    </row>
    <row r="140" spans="1:9" ht="57">
      <c r="A140" s="32">
        <v>2</v>
      </c>
      <c r="B140" s="33" t="s">
        <v>201</v>
      </c>
      <c r="C140" s="32" t="s">
        <v>130</v>
      </c>
      <c r="D140" s="32" t="s">
        <v>130</v>
      </c>
      <c r="E140" s="48">
        <v>2</v>
      </c>
      <c r="F140" s="27"/>
      <c r="G140" s="27"/>
      <c r="H140" s="27"/>
      <c r="I140" s="27"/>
    </row>
    <row r="141" spans="1:9">
      <c r="A141" s="32"/>
      <c r="B141" s="33"/>
      <c r="C141" s="32"/>
      <c r="D141" s="32"/>
      <c r="E141" s="40"/>
      <c r="F141" s="27"/>
      <c r="G141" s="27"/>
      <c r="H141" s="27"/>
      <c r="I141" s="27"/>
    </row>
  </sheetData>
  <mergeCells count="4">
    <mergeCell ref="B1:C1"/>
    <mergeCell ref="D1:E1"/>
    <mergeCell ref="C136:D136"/>
    <mergeCell ref="F1:I1"/>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topLeftCell="E1" workbookViewId="0">
      <selection activeCell="I1" sqref="I1"/>
    </sheetView>
  </sheetViews>
  <sheetFormatPr defaultRowHeight="14.6"/>
  <cols>
    <col min="1" max="1" width="9.15234375" style="8"/>
    <col min="2" max="2" width="38" customWidth="1"/>
    <col min="3" max="5" width="9.15234375" style="8"/>
    <col min="7" max="7" width="58" style="97" customWidth="1"/>
    <col min="8" max="8" width="45.84375" customWidth="1"/>
  </cols>
  <sheetData>
    <row r="1" spans="1:9" ht="15.9">
      <c r="A1" s="79" t="s">
        <v>7</v>
      </c>
      <c r="B1" s="78" t="s">
        <v>9</v>
      </c>
      <c r="C1" s="79" t="s">
        <v>10</v>
      </c>
      <c r="D1" s="79" t="s">
        <v>2</v>
      </c>
      <c r="E1" s="80" t="s">
        <v>219</v>
      </c>
      <c r="F1" s="80" t="s">
        <v>11</v>
      </c>
      <c r="G1" s="96" t="s">
        <v>241</v>
      </c>
      <c r="H1" s="80" t="s">
        <v>256</v>
      </c>
    </row>
    <row r="2" spans="1:9" ht="99.45">
      <c r="A2" s="27">
        <v>1</v>
      </c>
      <c r="B2" s="33" t="s">
        <v>220</v>
      </c>
      <c r="C2" s="81" t="s">
        <v>221</v>
      </c>
      <c r="D2" s="27">
        <v>54</v>
      </c>
      <c r="E2" s="27">
        <f>125*10.8</f>
        <v>1350</v>
      </c>
      <c r="F2" s="70">
        <f t="shared" ref="F2:F13" si="0">D2*E2</f>
        <v>72900</v>
      </c>
      <c r="G2" s="95" t="s">
        <v>242</v>
      </c>
      <c r="H2" s="65"/>
      <c r="I2" t="str">
        <f>CONCATENATE(B$1," ",B2," ",G$1," ",G2," ",H$1," ",H2)</f>
        <v xml:space="preserve">Item Name SIPOREX BAT COBA- upto 100MM                 P L  light wt. Solid Block  (siporex or Aerocon) bat coba to conceal drainage   plumbing lines for Grease trap of average thk of 100 mm with CM 1 4 top layer should be finished properly to receive flooring layer on it [ DISH WASH AREA]  MDS Feedback Floor filling was issued as part of Civil works BOQ and drawings which was issued before tender pack PPDS Feedback </v>
      </c>
    </row>
    <row r="3" spans="1:9" ht="71.150000000000006">
      <c r="A3" s="27">
        <v>2</v>
      </c>
      <c r="B3" s="33" t="s">
        <v>222</v>
      </c>
      <c r="C3" s="81" t="s">
        <v>221</v>
      </c>
      <c r="D3" s="27">
        <v>83</v>
      </c>
      <c r="E3" s="27">
        <f>115*10.8</f>
        <v>1242</v>
      </c>
      <c r="F3" s="70">
        <f t="shared" si="0"/>
        <v>103086</v>
      </c>
      <c r="G3" s="96" t="s">
        <v>243</v>
      </c>
      <c r="H3" s="99" t="s">
        <v>253</v>
      </c>
      <c r="I3" t="str">
        <f t="shared" ref="I3:I14" si="1">CONCATENATE(B$1," ",B3," ",G$1," ",G3," ",H$1," ",H3)</f>
        <v>Item Name 50mm PCC      Providing   Laying PCC 1 3 6 of average thk 100mm of M 10 grade of concrete ( 1 cement  3 coarse sand 6graded stone aggregate 10 mm nominal size) BOH AREA MDS Feedback PCC was issued as part of Civil works BOQ and drawings which was issued before tender pack PPDS Feedback As Guest Area Was Down From Airport FFL, As per site condition, on site decision taken for this JOB.</v>
      </c>
    </row>
    <row r="4" spans="1:9" ht="57">
      <c r="A4" s="27">
        <v>3</v>
      </c>
      <c r="B4" s="33" t="s">
        <v>223</v>
      </c>
      <c r="C4" s="81" t="s">
        <v>224</v>
      </c>
      <c r="D4" s="27">
        <v>33</v>
      </c>
      <c r="E4" s="27">
        <f>375*3.25</f>
        <v>1218.75</v>
      </c>
      <c r="F4" s="70">
        <f t="shared" si="0"/>
        <v>40218.75</v>
      </c>
      <c r="G4" s="95" t="s">
        <v>244</v>
      </c>
      <c r="H4" s="65"/>
      <c r="I4" t="str">
        <f t="shared" si="1"/>
        <v xml:space="preserve">Item Name SS EDGE PROFILE     P F of Stainless steel section edge profile protectors of size 19mm x 19mm x 1.5mm thick to protect all corners of the walls columns in kitchen MDS Feedback Additional item as this was not considered in design / detailing PPDS Feedback </v>
      </c>
    </row>
    <row r="5" spans="1:9" ht="43.75">
      <c r="A5" s="27">
        <v>4</v>
      </c>
      <c r="B5" s="82" t="s">
        <v>226</v>
      </c>
      <c r="C5" s="81" t="s">
        <v>221</v>
      </c>
      <c r="D5" s="27">
        <v>1.63</v>
      </c>
      <c r="E5" s="27">
        <v>34445</v>
      </c>
      <c r="F5" s="70">
        <f t="shared" si="0"/>
        <v>56145.35</v>
      </c>
      <c r="G5" s="95" t="s">
        <v>245</v>
      </c>
      <c r="H5" s="65"/>
      <c r="I5" t="str">
        <f t="shared" si="1"/>
        <v xml:space="preserve">Item Name P&amp;F of MS frame for RO plant and covering of the same with ply Boxing (750mm Deep) MDS Feedback As per MDS design we have proposed normal compact type water filter unit. If a RO Plant is installed at site then this should been a TFS call. PPDS Feedback </v>
      </c>
    </row>
    <row r="6" spans="1:9" ht="85.3">
      <c r="A6" s="27">
        <v>5</v>
      </c>
      <c r="B6" s="33" t="s">
        <v>225</v>
      </c>
      <c r="C6" s="81" t="s">
        <v>204</v>
      </c>
      <c r="D6" s="27">
        <v>2</v>
      </c>
      <c r="E6" s="27">
        <f>1050*16</f>
        <v>16800</v>
      </c>
      <c r="F6" s="70">
        <f t="shared" si="0"/>
        <v>33600</v>
      </c>
      <c r="G6" s="95" t="s">
        <v>246</v>
      </c>
      <c r="H6" s="65"/>
      <c r="I6" t="str">
        <f t="shared" si="1"/>
        <v xml:space="preserve">Item Name TRAP DOOR OPENABLE     P F Trap door made of 19mm marine ply finished with approved laminate of 1.0mm thickness with all necessary frame work in salwood   hardware fittings complete as per the detailed drawing   instruction MDS Feedback As per MDS design there is no Trap doors since the Mechanical equipments above false ceiling are in BOH area,which have grid ceiling this doesn't require trapdoors and not sure why these additional 2 nos of Trap doors required please clarify. PPDS Feedback </v>
      </c>
    </row>
    <row r="7" spans="1:9">
      <c r="A7" s="27">
        <v>6</v>
      </c>
      <c r="B7" s="82" t="s">
        <v>227</v>
      </c>
      <c r="C7" s="81" t="s">
        <v>204</v>
      </c>
      <c r="D7" s="27">
        <v>4</v>
      </c>
      <c r="E7" s="27">
        <v>1000</v>
      </c>
      <c r="F7" s="70">
        <f t="shared" si="0"/>
        <v>4000</v>
      </c>
      <c r="G7" s="95" t="s">
        <v>247</v>
      </c>
      <c r="H7" s="65"/>
      <c r="I7" t="str">
        <f t="shared" si="1"/>
        <v xml:space="preserve">Item Name Furniture Assembling MDS Feedback Not sure what this cost is for PPDS Feedback </v>
      </c>
    </row>
    <row r="8" spans="1:9">
      <c r="A8" s="27">
        <v>7</v>
      </c>
      <c r="B8" s="82" t="s">
        <v>228</v>
      </c>
      <c r="C8" s="81" t="s">
        <v>204</v>
      </c>
      <c r="D8" s="27">
        <v>1</v>
      </c>
      <c r="E8" s="27">
        <v>3500</v>
      </c>
      <c r="F8" s="70">
        <f t="shared" si="0"/>
        <v>3500</v>
      </c>
      <c r="G8" s="95" t="s">
        <v>248</v>
      </c>
      <c r="H8" s="65"/>
      <c r="I8" t="str">
        <f t="shared" si="1"/>
        <v xml:space="preserve">Item Name RO Plant and Water tank Connection MDS Feedback Refer point 4.  PPDS Feedback </v>
      </c>
    </row>
    <row r="9" spans="1:9" ht="29.15">
      <c r="A9" s="27">
        <v>8</v>
      </c>
      <c r="B9" s="82" t="s">
        <v>229</v>
      </c>
      <c r="C9" s="81" t="s">
        <v>224</v>
      </c>
      <c r="D9" s="27">
        <v>10.5</v>
      </c>
      <c r="E9" s="27">
        <v>2112</v>
      </c>
      <c r="F9" s="70">
        <f t="shared" si="0"/>
        <v>22176</v>
      </c>
      <c r="G9" s="95" t="s">
        <v>249</v>
      </c>
      <c r="H9" s="65"/>
      <c r="I9" t="str">
        <f t="shared" si="1"/>
        <v xml:space="preserve">Item Name P&amp;F of Ply frame for airport shaft door with laminate finish. MDS Feedback This was not there intitially.Additional design element added after BAR is introduced. PPDS Feedback </v>
      </c>
    </row>
    <row r="10" spans="1:9">
      <c r="A10" s="27">
        <v>9</v>
      </c>
      <c r="B10" s="82" t="s">
        <v>230</v>
      </c>
      <c r="C10" s="81" t="s">
        <v>204</v>
      </c>
      <c r="D10" s="27">
        <v>5</v>
      </c>
      <c r="E10" s="27">
        <v>7500</v>
      </c>
      <c r="F10" s="70">
        <f t="shared" si="0"/>
        <v>37500</v>
      </c>
      <c r="G10" s="95" t="s">
        <v>250</v>
      </c>
      <c r="H10" s="65"/>
      <c r="I10" t="str">
        <f t="shared" si="1"/>
        <v xml:space="preserve">Item Name P&amp;F of sink mixture MDS Feedback This is suppose to be under Equipment scope. PPDS Feedback </v>
      </c>
    </row>
    <row r="11" spans="1:9">
      <c r="A11" s="27">
        <v>10</v>
      </c>
      <c r="B11" s="82" t="s">
        <v>231</v>
      </c>
      <c r="C11" s="81" t="s">
        <v>204</v>
      </c>
      <c r="D11" s="27">
        <v>1</v>
      </c>
      <c r="E11" s="27">
        <v>4500</v>
      </c>
      <c r="F11" s="70">
        <f t="shared" si="0"/>
        <v>4500</v>
      </c>
      <c r="G11" s="95" t="s">
        <v>250</v>
      </c>
      <c r="H11" s="65"/>
      <c r="I11" t="str">
        <f t="shared" si="1"/>
        <v xml:space="preserve">Item Name P&amp;F of push button tap MDS Feedback This is suppose to be under Equipment scope. PPDS Feedback </v>
      </c>
    </row>
    <row r="12" spans="1:9" ht="43.75">
      <c r="A12" s="27">
        <v>11</v>
      </c>
      <c r="B12" s="98" t="s">
        <v>232</v>
      </c>
      <c r="C12" s="81" t="s">
        <v>204</v>
      </c>
      <c r="D12" s="27">
        <v>2</v>
      </c>
      <c r="E12" s="27">
        <v>1850</v>
      </c>
      <c r="F12" s="70">
        <f t="shared" si="0"/>
        <v>3700</v>
      </c>
      <c r="G12" s="96" t="s">
        <v>251</v>
      </c>
      <c r="H12" s="100" t="s">
        <v>255</v>
      </c>
      <c r="I12" t="str">
        <f t="shared" si="1"/>
        <v>Item Name P&amp;F of UPVC Ball Valve MDS Feedback As per MDS design we have proposed 4 nos of Brass ball valve note sure why this uPVC ball valve is required. PPDS Feedback Installed 1 in water supply line and 1 before connecting to RO plant for service and maintenance purpose of RO.</v>
      </c>
    </row>
    <row r="13" spans="1:9" ht="156">
      <c r="A13" s="27">
        <v>12</v>
      </c>
      <c r="B13" s="82" t="s">
        <v>236</v>
      </c>
      <c r="C13" s="27" t="s">
        <v>224</v>
      </c>
      <c r="D13" s="27">
        <v>11</v>
      </c>
      <c r="E13" s="27">
        <v>1250</v>
      </c>
      <c r="F13" s="70">
        <f t="shared" si="0"/>
        <v>13750</v>
      </c>
      <c r="G13" s="96" t="s">
        <v>252</v>
      </c>
      <c r="H13" s="99" t="s">
        <v>254</v>
      </c>
      <c r="I13" t="str">
        <f t="shared" si="1"/>
        <v>Item Name Supplying, Installing, Testing, and Commissioning of 100mm uPVC Pipe, for drainage with all necessary fittings such as bends, wye s, reducers, san tee s, double wye s, double combinations, san cross, and cleanout plugs etc, of approved make. and with all necessary supports clamps for the above-raised floor pipes as per standards and site conditions requirements.
(Make    Astral Supreme for Pipe and Fittings) MDS Feedback As per MDS design there are only 50 mm Dia &amp; 75 mm Dia Drain Pipe in drawing and BOQ not sure why 100 mm Dia uPVC Drain pipe is required. PPDS Feedback On Site Decision , as per discussion with project team.</v>
      </c>
    </row>
    <row r="14" spans="1:9">
      <c r="A14" s="27"/>
      <c r="B14" s="65"/>
      <c r="C14" s="27"/>
      <c r="D14" s="27"/>
      <c r="E14" s="27"/>
      <c r="F14" s="70">
        <f>SUM(F2:F13)</f>
        <v>395076.1</v>
      </c>
      <c r="I14" t="str">
        <f t="shared" si="1"/>
        <v xml:space="preserve">Item Name  MDS Feedback  PPDS Feedback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 Sheet</vt:lpstr>
      <vt:lpstr>ID</vt:lpstr>
      <vt:lpstr>Plumbing</vt:lpstr>
      <vt:lpstr>Additional Plumbing</vt:lpstr>
      <vt:lpstr>Measurement Sheet</vt:lpstr>
      <vt:lpstr>NT Items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Smrutika Thoti</cp:lastModifiedBy>
  <dcterms:modified xsi:type="dcterms:W3CDTF">2024-11-23T11:47:18Z</dcterms:modified>
</cp:coreProperties>
</file>