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Delhi\Delhi-T1\NT items\"/>
    </mc:Choice>
  </mc:AlternateContent>
  <bookViews>
    <workbookView xWindow="-111" yWindow="-111" windowWidth="23254" windowHeight="12454" activeTab="1"/>
  </bookViews>
  <sheets>
    <sheet name="Summary" sheetId="3" r:id="rId1"/>
    <sheet name="BOQ" sheetId="1" r:id="rId2"/>
    <sheet name="JMR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8" i="1" l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Y24" i="1" l="1"/>
  <c r="U24" i="1"/>
  <c r="S24" i="1"/>
  <c r="Q24" i="1"/>
  <c r="O24" i="1"/>
  <c r="M24" i="1"/>
  <c r="K24" i="1"/>
  <c r="I24" i="1"/>
  <c r="F26" i="1"/>
  <c r="V26" i="1" s="1"/>
  <c r="T26" i="1"/>
  <c r="R26" i="1"/>
  <c r="P26" i="1"/>
  <c r="N26" i="1"/>
  <c r="L26" i="1"/>
  <c r="L20" i="1"/>
  <c r="L16" i="1"/>
  <c r="J26" i="1"/>
  <c r="J16" i="1"/>
  <c r="K23" i="1"/>
  <c r="L23" i="1" s="1"/>
  <c r="K22" i="1"/>
  <c r="L22" i="1" s="1"/>
  <c r="K21" i="1"/>
  <c r="L21" i="1" s="1"/>
  <c r="K20" i="1"/>
  <c r="K19" i="1"/>
  <c r="L19" i="1" s="1"/>
  <c r="K18" i="1"/>
  <c r="L18" i="1" s="1"/>
  <c r="K17" i="1"/>
  <c r="L17" i="1" s="1"/>
  <c r="AO31" i="4"/>
  <c r="Y26" i="1" s="1"/>
  <c r="E26" i="1" s="1"/>
  <c r="G26" i="1" s="1"/>
  <c r="AK30" i="4"/>
  <c r="W25" i="1" s="1"/>
  <c r="E25" i="1" s="1"/>
  <c r="AK29" i="4"/>
  <c r="W24" i="1" s="1"/>
  <c r="X24" i="1" s="1"/>
  <c r="F25" i="1"/>
  <c r="P25" i="1" s="1"/>
  <c r="F24" i="1"/>
  <c r="Z25" i="1" l="1"/>
  <c r="T25" i="1"/>
  <c r="G25" i="1"/>
  <c r="L25" i="1"/>
  <c r="R25" i="1"/>
  <c r="X26" i="1"/>
  <c r="Z26" i="1"/>
  <c r="N25" i="1"/>
  <c r="V25" i="1"/>
  <c r="X25" i="1"/>
  <c r="J25" i="1"/>
  <c r="Y28" i="1" l="1"/>
  <c r="Z28" i="1" s="1"/>
  <c r="Z24" i="1"/>
  <c r="Y23" i="1"/>
  <c r="Z23" i="1" s="1"/>
  <c r="Y22" i="1"/>
  <c r="Z22" i="1" s="1"/>
  <c r="Y21" i="1"/>
  <c r="Z21" i="1" s="1"/>
  <c r="Y20" i="1"/>
  <c r="Z20" i="1" s="1"/>
  <c r="Y19" i="1"/>
  <c r="Z19" i="1" s="1"/>
  <c r="Y18" i="1"/>
  <c r="Z18" i="1" s="1"/>
  <c r="Y17" i="1"/>
  <c r="Z17" i="1" s="1"/>
  <c r="Y16" i="1"/>
  <c r="Z16" i="1" s="1"/>
  <c r="Y5" i="1"/>
  <c r="Z5" i="1" s="1"/>
  <c r="Y4" i="1"/>
  <c r="Z4" i="1" s="1"/>
  <c r="Y3" i="1"/>
  <c r="Z3" i="1" s="1"/>
  <c r="Y10" i="1"/>
  <c r="Z10" i="1" s="1"/>
  <c r="Y9" i="1"/>
  <c r="Z9" i="1" s="1"/>
  <c r="W23" i="1"/>
  <c r="X23" i="1" s="1"/>
  <c r="W22" i="1"/>
  <c r="X22" i="1" s="1"/>
  <c r="W21" i="1"/>
  <c r="X21" i="1" s="1"/>
  <c r="W20" i="1"/>
  <c r="X20" i="1" s="1"/>
  <c r="W19" i="1"/>
  <c r="X19" i="1" s="1"/>
  <c r="W18" i="1"/>
  <c r="X18" i="1" s="1"/>
  <c r="W17" i="1"/>
  <c r="X17" i="1" s="1"/>
  <c r="W16" i="1"/>
  <c r="X16" i="1" s="1"/>
  <c r="W10" i="1"/>
  <c r="X10" i="1" s="1"/>
  <c r="W9" i="1"/>
  <c r="X9" i="1" s="1"/>
  <c r="W5" i="1"/>
  <c r="X5" i="1" s="1"/>
  <c r="W4" i="1"/>
  <c r="X4" i="1" s="1"/>
  <c r="W3" i="1"/>
  <c r="X3" i="1" s="1"/>
  <c r="V24" i="1"/>
  <c r="U23" i="1"/>
  <c r="V23" i="1" s="1"/>
  <c r="U22" i="1"/>
  <c r="V22" i="1" s="1"/>
  <c r="U21" i="1"/>
  <c r="V21" i="1" s="1"/>
  <c r="U20" i="1"/>
  <c r="V20" i="1" s="1"/>
  <c r="U18" i="1"/>
  <c r="V18" i="1" s="1"/>
  <c r="U17" i="1"/>
  <c r="V17" i="1" s="1"/>
  <c r="U16" i="1"/>
  <c r="V16" i="1" s="1"/>
  <c r="U15" i="1"/>
  <c r="V15" i="1" s="1"/>
  <c r="U14" i="1"/>
  <c r="V14" i="1" s="1"/>
  <c r="U13" i="1"/>
  <c r="V13" i="1" s="1"/>
  <c r="U11" i="1"/>
  <c r="U10" i="1"/>
  <c r="V10" i="1" s="1"/>
  <c r="U9" i="1"/>
  <c r="V9" i="1" s="1"/>
  <c r="U6" i="1"/>
  <c r="V6" i="1" s="1"/>
  <c r="U5" i="1"/>
  <c r="V5" i="1" s="1"/>
  <c r="U4" i="1"/>
  <c r="V4" i="1" s="1"/>
  <c r="U3" i="1"/>
  <c r="V3" i="1" s="1"/>
  <c r="T24" i="1"/>
  <c r="S23" i="1"/>
  <c r="T23" i="1" s="1"/>
  <c r="S22" i="1"/>
  <c r="T22" i="1" s="1"/>
  <c r="S21" i="1"/>
  <c r="T21" i="1" s="1"/>
  <c r="S20" i="1"/>
  <c r="T20" i="1" s="1"/>
  <c r="S19" i="1"/>
  <c r="T19" i="1" s="1"/>
  <c r="S17" i="1"/>
  <c r="T17" i="1" s="1"/>
  <c r="S16" i="1"/>
  <c r="T16" i="1" s="1"/>
  <c r="S15" i="1"/>
  <c r="T15" i="1" s="1"/>
  <c r="S14" i="1"/>
  <c r="T14" i="1" s="1"/>
  <c r="S13" i="1"/>
  <c r="T13" i="1" s="1"/>
  <c r="S11" i="1"/>
  <c r="S10" i="1"/>
  <c r="T10" i="1" s="1"/>
  <c r="S9" i="1"/>
  <c r="T9" i="1" s="1"/>
  <c r="S6" i="1"/>
  <c r="T6" i="1" s="1"/>
  <c r="S5" i="1"/>
  <c r="T5" i="1" s="1"/>
  <c r="S4" i="1"/>
  <c r="T4" i="1" s="1"/>
  <c r="S3" i="1"/>
  <c r="T3" i="1" s="1"/>
  <c r="AL8" i="4"/>
  <c r="AO8" i="4" s="1"/>
  <c r="Y8" i="1" s="1"/>
  <c r="Z8" i="1" s="1"/>
  <c r="AH8" i="4"/>
  <c r="AK8" i="4" s="1"/>
  <c r="W8" i="1" s="1"/>
  <c r="X8" i="1" s="1"/>
  <c r="AD8" i="4"/>
  <c r="AG8" i="4" s="1"/>
  <c r="U8" i="1" s="1"/>
  <c r="V8" i="1" s="1"/>
  <c r="Z8" i="4"/>
  <c r="AC8" i="4" s="1"/>
  <c r="S8" i="1" s="1"/>
  <c r="T8" i="1" s="1"/>
  <c r="R8" i="4"/>
  <c r="U8" i="4" s="1"/>
  <c r="N8" i="4"/>
  <c r="Q8" i="4" s="1"/>
  <c r="M8" i="1" s="1"/>
  <c r="N8" i="1" s="1"/>
  <c r="Y8" i="4"/>
  <c r="Q8" i="1" s="1"/>
  <c r="R8" i="1" s="1"/>
  <c r="R24" i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6" i="1"/>
  <c r="R16" i="1" s="1"/>
  <c r="Q15" i="1"/>
  <c r="R15" i="1" s="1"/>
  <c r="Q14" i="1"/>
  <c r="R14" i="1" s="1"/>
  <c r="Q13" i="1"/>
  <c r="R13" i="1" s="1"/>
  <c r="Q11" i="1"/>
  <c r="Q10" i="1"/>
  <c r="R10" i="1" s="1"/>
  <c r="Q9" i="1"/>
  <c r="R9" i="1" s="1"/>
  <c r="Q6" i="1"/>
  <c r="R6" i="1" s="1"/>
  <c r="Q5" i="1"/>
  <c r="R5" i="1" s="1"/>
  <c r="Q4" i="1"/>
  <c r="R4" i="1" s="1"/>
  <c r="Q3" i="1"/>
  <c r="R3" i="1" s="1"/>
  <c r="P24" i="1"/>
  <c r="O23" i="1"/>
  <c r="P23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1" i="1"/>
  <c r="O10" i="1"/>
  <c r="P10" i="1" s="1"/>
  <c r="O9" i="1"/>
  <c r="P9" i="1" s="1"/>
  <c r="O6" i="1"/>
  <c r="P6" i="1" s="1"/>
  <c r="O5" i="1"/>
  <c r="P5" i="1" s="1"/>
  <c r="O4" i="1"/>
  <c r="P4" i="1" s="1"/>
  <c r="O3" i="1"/>
  <c r="P3" i="1" s="1"/>
  <c r="N24" i="1"/>
  <c r="M22" i="1"/>
  <c r="N22" i="1" s="1"/>
  <c r="M21" i="1"/>
  <c r="N21" i="1" s="1"/>
  <c r="M19" i="1"/>
  <c r="N19" i="1" s="1"/>
  <c r="M18" i="1"/>
  <c r="N18" i="1" s="1"/>
  <c r="M17" i="1"/>
  <c r="N17" i="1" s="1"/>
  <c r="M16" i="1"/>
  <c r="N16" i="1" s="1"/>
  <c r="M15" i="1"/>
  <c r="N15" i="1" s="1"/>
  <c r="L24" i="1"/>
  <c r="M14" i="1"/>
  <c r="N14" i="1" s="1"/>
  <c r="M13" i="1"/>
  <c r="N13" i="1" s="1"/>
  <c r="M11" i="1"/>
  <c r="M10" i="1"/>
  <c r="N10" i="1" s="1"/>
  <c r="M9" i="1"/>
  <c r="N9" i="1" s="1"/>
  <c r="M6" i="1"/>
  <c r="N6" i="1" s="1"/>
  <c r="M5" i="1"/>
  <c r="N5" i="1" s="1"/>
  <c r="M4" i="1"/>
  <c r="N4" i="1" s="1"/>
  <c r="M3" i="1"/>
  <c r="N3" i="1" s="1"/>
  <c r="K15" i="1"/>
  <c r="L15" i="1" s="1"/>
  <c r="K14" i="1"/>
  <c r="L14" i="1" s="1"/>
  <c r="K13" i="1"/>
  <c r="L13" i="1" s="1"/>
  <c r="K11" i="1"/>
  <c r="K10" i="1"/>
  <c r="L10" i="1" s="1"/>
  <c r="K9" i="1"/>
  <c r="L9" i="1" s="1"/>
  <c r="K6" i="1"/>
  <c r="L6" i="1" s="1"/>
  <c r="K5" i="1"/>
  <c r="L5" i="1" s="1"/>
  <c r="K4" i="1"/>
  <c r="L4" i="1" s="1"/>
  <c r="K3" i="1"/>
  <c r="L3" i="1" s="1"/>
  <c r="J24" i="1"/>
  <c r="I23" i="1"/>
  <c r="J23" i="1" s="1"/>
  <c r="I22" i="1"/>
  <c r="I21" i="1"/>
  <c r="J21" i="1" s="1"/>
  <c r="I20" i="1"/>
  <c r="J20" i="1" s="1"/>
  <c r="I19" i="1"/>
  <c r="J19" i="1" s="1"/>
  <c r="I18" i="1"/>
  <c r="I17" i="1"/>
  <c r="J17" i="1" s="1"/>
  <c r="I15" i="1"/>
  <c r="J15" i="1" s="1"/>
  <c r="I14" i="1"/>
  <c r="J14" i="1" s="1"/>
  <c r="I13" i="1"/>
  <c r="J13" i="1" s="1"/>
  <c r="I11" i="1"/>
  <c r="I10" i="1"/>
  <c r="J10" i="1" s="1"/>
  <c r="I9" i="1"/>
  <c r="J9" i="1" s="1"/>
  <c r="I6" i="1"/>
  <c r="J6" i="1" s="1"/>
  <c r="I5" i="1"/>
  <c r="J5" i="1" s="1"/>
  <c r="I4" i="1"/>
  <c r="J4" i="1" s="1"/>
  <c r="I3" i="1"/>
  <c r="J3" i="1" s="1"/>
  <c r="I33" i="4"/>
  <c r="I28" i="1" s="1"/>
  <c r="J28" i="1" s="1"/>
  <c r="M33" i="4"/>
  <c r="Q33" i="4"/>
  <c r="M28" i="1" s="1"/>
  <c r="N28" i="1" s="1"/>
  <c r="U33" i="4"/>
  <c r="O28" i="1" s="1"/>
  <c r="P28" i="1" s="1"/>
  <c r="Y33" i="4"/>
  <c r="Q28" i="1" s="1"/>
  <c r="R28" i="1" s="1"/>
  <c r="AC33" i="4"/>
  <c r="S28" i="1" s="1"/>
  <c r="T28" i="1" s="1"/>
  <c r="AG33" i="4"/>
  <c r="U28" i="1" s="1"/>
  <c r="V28" i="1" s="1"/>
  <c r="AO33" i="4"/>
  <c r="AK33" i="4"/>
  <c r="W28" i="1" s="1"/>
  <c r="X28" i="1" s="1"/>
  <c r="AO32" i="4"/>
  <c r="Y27" i="1" s="1"/>
  <c r="Z27" i="1" s="1"/>
  <c r="AK32" i="4"/>
  <c r="W27" i="1" s="1"/>
  <c r="X27" i="1" s="1"/>
  <c r="AG32" i="4"/>
  <c r="U27" i="1" s="1"/>
  <c r="V27" i="1" s="1"/>
  <c r="AC32" i="4"/>
  <c r="S27" i="1" s="1"/>
  <c r="T27" i="1" s="1"/>
  <c r="Y32" i="4"/>
  <c r="Q27" i="1" s="1"/>
  <c r="R27" i="1" s="1"/>
  <c r="U32" i="4"/>
  <c r="O27" i="1" s="1"/>
  <c r="P27" i="1" s="1"/>
  <c r="Q32" i="4"/>
  <c r="M27" i="1" s="1"/>
  <c r="N27" i="1" s="1"/>
  <c r="M32" i="4"/>
  <c r="I32" i="4"/>
  <c r="I27" i="1" s="1"/>
  <c r="J27" i="1" s="1"/>
  <c r="Q28" i="4"/>
  <c r="M23" i="1" s="1"/>
  <c r="N23" i="1" s="1"/>
  <c r="U27" i="4"/>
  <c r="O22" i="1" s="1"/>
  <c r="P22" i="1" s="1"/>
  <c r="U26" i="4"/>
  <c r="O21" i="1" s="1"/>
  <c r="P21" i="1" s="1"/>
  <c r="AG24" i="4"/>
  <c r="U19" i="1" s="1"/>
  <c r="V19" i="1" s="1"/>
  <c r="Q25" i="4"/>
  <c r="M20" i="1" s="1"/>
  <c r="N20" i="1" s="1"/>
  <c r="AC23" i="4"/>
  <c r="S18" i="1" s="1"/>
  <c r="T18" i="1" s="1"/>
  <c r="Y22" i="4"/>
  <c r="Q17" i="1" s="1"/>
  <c r="R17" i="1" s="1"/>
  <c r="AO19" i="4"/>
  <c r="AO18" i="4"/>
  <c r="AK19" i="4"/>
  <c r="AK18" i="4"/>
  <c r="W15" i="1" s="1"/>
  <c r="X15" i="1" s="1"/>
  <c r="AO16" i="4"/>
  <c r="AO15" i="4"/>
  <c r="AK16" i="4"/>
  <c r="AK15" i="4"/>
  <c r="W14" i="1" s="1"/>
  <c r="X14" i="1" s="1"/>
  <c r="AK14" i="4"/>
  <c r="W13" i="1" s="1"/>
  <c r="X13" i="1" s="1"/>
  <c r="AO14" i="4"/>
  <c r="Y13" i="1" s="1"/>
  <c r="Z13" i="1" s="1"/>
  <c r="AO12" i="4"/>
  <c r="Y12" i="1" s="1"/>
  <c r="Z12" i="1" s="1"/>
  <c r="AK12" i="4"/>
  <c r="W12" i="1" s="1"/>
  <c r="X12" i="1" s="1"/>
  <c r="AG13" i="4"/>
  <c r="AG12" i="4"/>
  <c r="AC13" i="4"/>
  <c r="AC12" i="4"/>
  <c r="S12" i="1" s="1"/>
  <c r="T12" i="1" s="1"/>
  <c r="Y13" i="4"/>
  <c r="Y12" i="4"/>
  <c r="U13" i="4"/>
  <c r="Q13" i="4"/>
  <c r="M12" i="1" s="1"/>
  <c r="N12" i="1" s="1"/>
  <c r="U12" i="4"/>
  <c r="Q12" i="4"/>
  <c r="AO7" i="4"/>
  <c r="Y7" i="1" s="1"/>
  <c r="Z7" i="1" s="1"/>
  <c r="AK7" i="4"/>
  <c r="W7" i="1" s="1"/>
  <c r="X7" i="1" s="1"/>
  <c r="AG7" i="4"/>
  <c r="U7" i="1" s="1"/>
  <c r="V7" i="1" s="1"/>
  <c r="AC7" i="4"/>
  <c r="S7" i="1" s="1"/>
  <c r="T7" i="1" s="1"/>
  <c r="Y7" i="4"/>
  <c r="Q7" i="1" s="1"/>
  <c r="R7" i="1" s="1"/>
  <c r="U7" i="4"/>
  <c r="O7" i="1" s="1"/>
  <c r="P7" i="1" s="1"/>
  <c r="Q7" i="4"/>
  <c r="M7" i="1" s="1"/>
  <c r="N7" i="1" s="1"/>
  <c r="M7" i="4"/>
  <c r="K7" i="1" s="1"/>
  <c r="L7" i="1" s="1"/>
  <c r="AK6" i="4"/>
  <c r="W6" i="1" s="1"/>
  <c r="X6" i="1" s="1"/>
  <c r="AO6" i="4"/>
  <c r="Y6" i="1" s="1"/>
  <c r="Z6" i="1" s="1"/>
  <c r="M13" i="4"/>
  <c r="I13" i="4"/>
  <c r="M12" i="4"/>
  <c r="I12" i="4"/>
  <c r="I12" i="1" s="1"/>
  <c r="J12" i="1" s="1"/>
  <c r="AO11" i="4"/>
  <c r="Y11" i="1" s="1"/>
  <c r="AK11" i="4"/>
  <c r="W11" i="1" s="1"/>
  <c r="J8" i="4"/>
  <c r="M8" i="4" s="1"/>
  <c r="K8" i="1" s="1"/>
  <c r="L8" i="1" s="1"/>
  <c r="F8" i="4"/>
  <c r="I8" i="4" s="1"/>
  <c r="I8" i="1" s="1"/>
  <c r="J8" i="1" s="1"/>
  <c r="I7" i="4"/>
  <c r="I7" i="1" s="1"/>
  <c r="J7" i="1" s="1"/>
  <c r="Y14" i="1" l="1"/>
  <c r="Z14" i="1" s="1"/>
  <c r="E18" i="1"/>
  <c r="G18" i="1" s="1"/>
  <c r="J18" i="1"/>
  <c r="E22" i="1"/>
  <c r="G22" i="1" s="1"/>
  <c r="J22" i="1"/>
  <c r="E6" i="1"/>
  <c r="E3" i="1"/>
  <c r="E9" i="1"/>
  <c r="E19" i="1"/>
  <c r="G19" i="1" s="1"/>
  <c r="E4" i="1"/>
  <c r="E10" i="1"/>
  <c r="E20" i="1"/>
  <c r="G20" i="1" s="1"/>
  <c r="E24" i="1"/>
  <c r="G24" i="1" s="1"/>
  <c r="E16" i="1"/>
  <c r="E14" i="1"/>
  <c r="E23" i="1"/>
  <c r="G23" i="1" s="1"/>
  <c r="E7" i="1"/>
  <c r="E5" i="1"/>
  <c r="E11" i="1"/>
  <c r="E17" i="1"/>
  <c r="G17" i="1" s="1"/>
  <c r="E21" i="1"/>
  <c r="G21" i="1" s="1"/>
  <c r="K27" i="1"/>
  <c r="L27" i="1" s="1"/>
  <c r="K12" i="1"/>
  <c r="L12" i="1" s="1"/>
  <c r="K28" i="1"/>
  <c r="L28" i="1" s="1"/>
  <c r="Q12" i="1"/>
  <c r="R12" i="1" s="1"/>
  <c r="U12" i="1"/>
  <c r="V12" i="1" s="1"/>
  <c r="Y15" i="1"/>
  <c r="Z15" i="1" s="1"/>
  <c r="O12" i="1"/>
  <c r="P12" i="1" s="1"/>
  <c r="O8" i="1"/>
  <c r="P8" i="1" s="1"/>
  <c r="E28" i="1" l="1"/>
  <c r="G28" i="1" s="1"/>
  <c r="E8" i="1"/>
  <c r="E15" i="1"/>
  <c r="E12" i="1"/>
  <c r="E27" i="1"/>
  <c r="G27" i="1" s="1"/>
  <c r="G12" i="1" l="1"/>
  <c r="G15" i="1"/>
  <c r="G14" i="1"/>
  <c r="G10" i="1"/>
  <c r="G4" i="1"/>
  <c r="F11" i="1"/>
  <c r="G13" i="1"/>
  <c r="G3" i="1"/>
  <c r="G9" i="1"/>
  <c r="T11" i="1" l="1"/>
  <c r="L11" i="1"/>
  <c r="L29" i="1" s="1"/>
  <c r="F6" i="3" s="1"/>
  <c r="G6" i="3" s="1"/>
  <c r="H6" i="3" s="1"/>
  <c r="R11" i="1"/>
  <c r="R29" i="1" s="1"/>
  <c r="F9" i="3" s="1"/>
  <c r="G9" i="3" s="1"/>
  <c r="H9" i="3" s="1"/>
  <c r="Z11" i="1"/>
  <c r="Z29" i="1" s="1"/>
  <c r="F13" i="3" s="1"/>
  <c r="G13" i="3" s="1"/>
  <c r="H13" i="3" s="1"/>
  <c r="P11" i="1"/>
  <c r="J11" i="1"/>
  <c r="N11" i="1"/>
  <c r="N29" i="1" s="1"/>
  <c r="F7" i="3" s="1"/>
  <c r="G7" i="3" s="1"/>
  <c r="H7" i="3" s="1"/>
  <c r="V11" i="1"/>
  <c r="V29" i="1" s="1"/>
  <c r="F11" i="3" s="1"/>
  <c r="G11" i="3" s="1"/>
  <c r="H11" i="3" s="1"/>
  <c r="X11" i="1"/>
  <c r="G11" i="1"/>
  <c r="J29" i="1"/>
  <c r="F5" i="3" s="1"/>
  <c r="X29" i="1"/>
  <c r="F12" i="3" s="1"/>
  <c r="G12" i="3" s="1"/>
  <c r="H12" i="3" s="1"/>
  <c r="P29" i="1"/>
  <c r="F8" i="3" s="1"/>
  <c r="G8" i="3" s="1"/>
  <c r="H8" i="3" s="1"/>
  <c r="T29" i="1"/>
  <c r="F10" i="3" s="1"/>
  <c r="G10" i="3" s="1"/>
  <c r="H10" i="3" s="1"/>
  <c r="G8" i="1"/>
  <c r="G7" i="1"/>
  <c r="G6" i="1"/>
  <c r="G5" i="1"/>
  <c r="G5" i="3" l="1"/>
  <c r="H5" i="3" s="1"/>
  <c r="H15" i="3" s="1"/>
  <c r="F15" i="3"/>
  <c r="G29" i="1"/>
</calcChain>
</file>

<file path=xl/sharedStrings.xml><?xml version="1.0" encoding="utf-8"?>
<sst xmlns="http://schemas.openxmlformats.org/spreadsheetml/2006/main" count="313" uniqueCount="120">
  <si>
    <t>UOM</t>
  </si>
  <si>
    <t>Qty</t>
  </si>
  <si>
    <t>Rate</t>
  </si>
  <si>
    <t>Amount(INR)</t>
  </si>
  <si>
    <t>Rft</t>
  </si>
  <si>
    <t>No</t>
  </si>
  <si>
    <t>Points</t>
  </si>
  <si>
    <t>Sqm</t>
  </si>
  <si>
    <t>Mtr.</t>
  </si>
  <si>
    <t>sqm</t>
  </si>
  <si>
    <t>L/S</t>
  </si>
  <si>
    <t>Item</t>
  </si>
  <si>
    <t>Plywood Cladding</t>
  </si>
  <si>
    <t>MS Guard Rail</t>
  </si>
  <si>
    <t>Tube Light T5</t>
  </si>
  <si>
    <t>Power Point</t>
  </si>
  <si>
    <t>Rubber Matt.</t>
  </si>
  <si>
    <t>Kitchen Door</t>
  </si>
  <si>
    <t>Looping Point</t>
  </si>
  <si>
    <t>All exposed conduit for points and lights in storage area - for 30 lights (2-3mtr each)</t>
  </si>
  <si>
    <t xml:space="preserve"> AAC Blockwork cover with 12mm 710 Plywood to received Vinyl Print with Sunboard.</t>
  </si>
  <si>
    <t>M.s powder coated guard rail - 165 running ft</t>
  </si>
  <si>
    <t>Main Cable</t>
  </si>
  <si>
    <t>Door height for storage to be 3mm Flush door with Laminate 2400 mm -32mm thick (800 x 2300 mm x 5 pcs) and (300 x 300 mm - 5 pcs) vision panel 8mm toughened glass</t>
  </si>
  <si>
    <t>Partition</t>
  </si>
  <si>
    <t>Bulkhead should extend to side wall and be part of artwork in facade - Shop 5 &amp; 9 only (3 ft width &amp; height as per elevation) (900x400x2 pcs)</t>
  </si>
  <si>
    <t>Branding</t>
  </si>
  <si>
    <t>Sqft.</t>
  </si>
  <si>
    <t>TOTAL</t>
  </si>
  <si>
    <t>Supply and pasting of HP latex printed artwork with 3mm Sunboard LG/Ivory/Pioneer media as per approved design artwork</t>
  </si>
  <si>
    <t>Flooring Opt-1</t>
  </si>
  <si>
    <t>S.No.</t>
  </si>
  <si>
    <t>Remarks</t>
  </si>
  <si>
    <t>Extended Façade</t>
  </si>
  <si>
    <t>Lighting to be done in passage and both storage area 30 pcs (22 w tube lights on wall) as new Light Plan</t>
  </si>
  <si>
    <t xml:space="preserve"> Electrical points + wire to be provided in both area - as per layout (3 x 6/16 amp sockets each kiosk), 3 Module, GI Box, Face Plate etc. 2.5mm Wire FRLS with 25mm MS Conduit.</t>
  </si>
  <si>
    <t>Rubber matt flooring (3 mm thick) only to be done in both area and passage - 1200 sq. Ft</t>
  </si>
  <si>
    <t xml:space="preserve">10. Cabling from electrical meter to DB Board - as per site (10 m minimum each side) 4core x10 Sqm FRLS </t>
  </si>
  <si>
    <t>Refabrication (MK)</t>
  </si>
  <si>
    <t>23. Refabrication of MS Structures of Masala Kitchen as per new size. Includes cutting , re sizing, wastages, Labour as per new  drawing'</t>
  </si>
  <si>
    <t>Partition : MS Pipe Structure 40mm SHS, 12mm Plywood 710 cladding to receive subarid with vinyl branding.</t>
  </si>
  <si>
    <t>Front 400 mm area where customer stands, needs to be raised by 40 mm (all 5 kiosks) 25mm  SHS Farm with 6mm ply with Rubber matt finish.</t>
  </si>
  <si>
    <t>S.No</t>
  </si>
  <si>
    <t>HSN</t>
  </si>
  <si>
    <t>Outlet Name</t>
  </si>
  <si>
    <t>Specs.</t>
  </si>
  <si>
    <t>Location</t>
  </si>
  <si>
    <t>AMOUNT (INR)</t>
  </si>
  <si>
    <t>GST @18%</t>
  </si>
  <si>
    <t>Barista</t>
  </si>
  <si>
    <t>BOQ Attached</t>
  </si>
  <si>
    <t>Shop-9 T-1 IGI Airport Delhi</t>
  </si>
  <si>
    <t>Momo Express</t>
  </si>
  <si>
    <t>Wrap it up</t>
  </si>
  <si>
    <t>Shop-5 T-1 IGI Airport Delhi</t>
  </si>
  <si>
    <t>Burger Pizza</t>
  </si>
  <si>
    <t>Cafeccino</t>
  </si>
  <si>
    <t>Shop-7 T-1 IGI Airport Delhi</t>
  </si>
  <si>
    <t>Flying Bite</t>
  </si>
  <si>
    <t>Healthy Eats</t>
  </si>
  <si>
    <t>Masala Kitchen</t>
  </si>
  <si>
    <t>Shop-13 T-1 IGI Airport Delhi</t>
  </si>
  <si>
    <t>Express of Idli.com</t>
  </si>
  <si>
    <t>Note:-</t>
  </si>
  <si>
    <t>Equipment Shifting Cost Extra</t>
  </si>
  <si>
    <t>Fallow Dezience Tree LLP</t>
  </si>
  <si>
    <t>Counter</t>
  </si>
  <si>
    <t>Transportation</t>
  </si>
  <si>
    <t>Shop No.7 - Cafeccino</t>
  </si>
  <si>
    <t>01. Back Counter (2325 x 750 x 925 mm) - Front open as u/c chiller coming</t>
  </si>
  <si>
    <t>Shop no.1 - Flying Bites &amp; Healthy Eats</t>
  </si>
  <si>
    <t>02. Back Counter (1500 x 750 x 925 mm) - Front open as u/c chiller coming</t>
  </si>
  <si>
    <t>03. Back Counter (1500 x 750 x 925 mm) - with shutters, one partition &amp; shelf</t>
  </si>
  <si>
    <t>Shop No.5 - Wrap it up &amp; Pizza Burger</t>
  </si>
  <si>
    <t>04. Back counter (1900 x 750 x 925 mm) - Front open as u/c chiller coming</t>
  </si>
  <si>
    <t>05. Back counter (2825 x 750 x 925 mm) - Front open as u/c chiller coming &amp; with shutters, one partition &amp; shelf</t>
  </si>
  <si>
    <t xml:space="preserve">06. Front POS Counter (1800 x 750 x 300 mm) - with 6 drawers </t>
  </si>
  <si>
    <t>07. Front POS Counter (1775 x 750 x 925 mm) - with 6 drawers and 3 shutters below</t>
  </si>
  <si>
    <t>Installation</t>
  </si>
  <si>
    <t>Additional Work BOQ of T1 Shops</t>
  </si>
  <si>
    <t>Shop-7</t>
  </si>
  <si>
    <t>Shop. 5</t>
  </si>
  <si>
    <t>Shop No.9</t>
  </si>
  <si>
    <t>Shop 13</t>
  </si>
  <si>
    <t>Shop-1</t>
  </si>
  <si>
    <t>Shop-1T-1 IGI Airport Delhi</t>
  </si>
  <si>
    <t>Shop-1 T-1 IGI Airport Delhi</t>
  </si>
  <si>
    <t>Delhi T-1, KIOSK ADDITIONAL WORK</t>
  </si>
  <si>
    <t>Truck Lot</t>
  </si>
  <si>
    <t>L</t>
  </si>
  <si>
    <t>B</t>
  </si>
  <si>
    <t>Pcs</t>
  </si>
  <si>
    <t>Momo</t>
  </si>
  <si>
    <t>Truck Lot (Truck cost split into alll brand)</t>
  </si>
  <si>
    <t>Shop-13, Masala Kitchne</t>
  </si>
  <si>
    <t>05. Back counter (2400 x 750 x 625 mm) - Front open  shelf, inner shelves, shutter at drawing conter-1</t>
  </si>
  <si>
    <t>05. Back counter (1400 x 750 x 925 mm) - front open chiller cover unit(counter-4)</t>
  </si>
  <si>
    <t>05. Back counter (1400 x 750 x 925 mm) - back side 6 drawers &amp; 3 shutter storage unit(counter-5)</t>
  </si>
  <si>
    <t>Shop-13, Idli Express</t>
  </si>
  <si>
    <t>Shop-13,Idli Express.co</t>
  </si>
  <si>
    <t>BOH Wall Cladding Not Required at site</t>
  </si>
  <si>
    <t>Not Required in MK &amp; Idli after new Layout</t>
  </si>
  <si>
    <t>Neither required nor provided</t>
  </si>
  <si>
    <t>Only BOH of MK &amp; Edli provided</t>
  </si>
  <si>
    <t>BOH Ponts</t>
  </si>
  <si>
    <t>Rubber matt flooring (2 mm thick) only to be done in both area and passage - 1200 sq. Ft</t>
  </si>
  <si>
    <t>BOH Area</t>
  </si>
  <si>
    <t>BOH Light only</t>
  </si>
  <si>
    <t>All exposed conduit for points 1.5mm wire and lights in storage area - for 30 lights (2-3mtr each)</t>
  </si>
  <si>
    <t xml:space="preserve">MK &amp; Idli refabrication </t>
  </si>
  <si>
    <t>Only Required in MK &amp; Idli Shop</t>
  </si>
  <si>
    <t>Partition : MS Pipe Structure 40mm SHS, 12mm Plywood cladding to receive subarid with vinyl branding.</t>
  </si>
  <si>
    <t>Requirement occure after fabrication</t>
  </si>
  <si>
    <t>Additional Transportation for counters</t>
  </si>
  <si>
    <t>Additional Installation cost for 24 hours, working 20 Days footing, conveyance , overtime charges &amp; other allowance</t>
  </si>
  <si>
    <t xml:space="preserve">Additional Installation cost for 24 hours, working </t>
  </si>
  <si>
    <t>armoured cable in MK</t>
  </si>
  <si>
    <t>10. Cabling from electrical meter to DB Board - as per site (10 m minimum each side) 4core x10 Sqm FRLS armoured cable</t>
  </si>
  <si>
    <t>Customer Area standing area</t>
  </si>
  <si>
    <t>Requirement occur after fabrication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</si>
</sst>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ptos Narrow"/>
      <family val="2"/>
    </font>
    <font>
      <b/>
      <sz val="12"/>
      <color theme="1"/>
      <name val="Aptos Narrow"/>
      <family val="2"/>
    </font>
    <font>
      <sz val="12"/>
      <color rgb="FFFF0000"/>
      <name val="Aptos Narrow"/>
      <family val="2"/>
    </font>
    <font>
      <sz val="11"/>
      <color theme="1"/>
      <name val="Aptos Display"/>
      <family val="2"/>
    </font>
    <font>
      <b/>
      <sz val="11"/>
      <color theme="1"/>
      <name val="Aptos Display"/>
      <family val="2"/>
    </font>
    <font>
      <sz val="11"/>
      <color rgb="FFFF0000"/>
      <name val="Aptos Display"/>
      <family val="2"/>
    </font>
    <font>
      <b/>
      <sz val="11"/>
      <color theme="9" tint="-0.499984740745262"/>
      <name val="Aptos Display"/>
      <family val="2"/>
    </font>
    <font>
      <sz val="12"/>
      <color theme="1"/>
      <name val="Aptos Display"/>
      <family val="2"/>
    </font>
    <font>
      <b/>
      <sz val="11"/>
      <color rgb="FFFF0000"/>
      <name val="Aptos Display"/>
      <family val="2"/>
    </font>
    <font>
      <sz val="12"/>
      <color rgb="FFFF0000"/>
      <name val="Aptos Display"/>
      <family val="2"/>
    </font>
    <font>
      <b/>
      <sz val="12"/>
      <color theme="9" tint="-0.499984740745262"/>
      <name val="Aptos Display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DDDDD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 applyAlignment="1">
      <alignment horizontal="center" wrapText="1"/>
    </xf>
    <xf numFmtId="164" fontId="4" fillId="0" borderId="1" xfId="1" applyNumberFormat="1" applyFont="1" applyFill="1" applyBorder="1" applyAlignment="1">
      <alignment horizontal="center"/>
    </xf>
    <xf numFmtId="0" fontId="3" fillId="0" borderId="1" xfId="0" applyFont="1" applyBorder="1"/>
    <xf numFmtId="0" fontId="3" fillId="4" borderId="1" xfId="0" applyFont="1" applyFill="1" applyBorder="1"/>
    <xf numFmtId="164" fontId="3" fillId="0" borderId="1" xfId="1" applyNumberFormat="1" applyFont="1" applyBorder="1" applyAlignment="1">
      <alignment horizontal="center"/>
    </xf>
    <xf numFmtId="0" fontId="3" fillId="5" borderId="1" xfId="0" applyFont="1" applyFill="1" applyBorder="1"/>
    <xf numFmtId="0" fontId="3" fillId="6" borderId="1" xfId="0" applyFont="1" applyFill="1" applyBorder="1"/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11" borderId="1" xfId="0" applyFont="1" applyFill="1" applyBorder="1"/>
    <xf numFmtId="164" fontId="0" fillId="0" borderId="1" xfId="1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164" fontId="6" fillId="13" borderId="14" xfId="1" applyNumberFormat="1" applyFont="1" applyFill="1" applyBorder="1" applyAlignment="1">
      <alignment horizontal="center" vertical="center"/>
    </xf>
    <xf numFmtId="164" fontId="6" fillId="12" borderId="13" xfId="0" applyNumberFormat="1" applyFont="1" applyFill="1" applyBorder="1" applyAlignment="1">
      <alignment horizontal="center" vertical="center"/>
    </xf>
    <xf numFmtId="164" fontId="6" fillId="12" borderId="15" xfId="0" applyNumberFormat="1" applyFont="1" applyFill="1" applyBorder="1" applyAlignment="1">
      <alignment horizontal="center" vertical="center"/>
    </xf>
    <xf numFmtId="164" fontId="8" fillId="2" borderId="13" xfId="0" applyNumberFormat="1" applyFont="1" applyFill="1" applyBorder="1" applyAlignment="1">
      <alignment horizontal="center" vertical="center"/>
    </xf>
    <xf numFmtId="164" fontId="8" fillId="2" borderId="15" xfId="0" applyNumberFormat="1" applyFont="1" applyFill="1" applyBorder="1" applyAlignment="1">
      <alignment horizontal="center" vertical="center"/>
    </xf>
    <xf numFmtId="164" fontId="8" fillId="7" borderId="13" xfId="0" applyNumberFormat="1" applyFont="1" applyFill="1" applyBorder="1" applyAlignment="1">
      <alignment horizontal="center" vertical="center"/>
    </xf>
    <xf numFmtId="164" fontId="8" fillId="7" borderId="14" xfId="0" applyNumberFormat="1" applyFont="1" applyFill="1" applyBorder="1" applyAlignment="1">
      <alignment horizontal="center" vertical="center"/>
    </xf>
    <xf numFmtId="164" fontId="9" fillId="8" borderId="5" xfId="0" applyNumberFormat="1" applyFont="1" applyFill="1" applyBorder="1" applyAlignment="1">
      <alignment horizontal="center" vertical="center"/>
    </xf>
    <xf numFmtId="164" fontId="9" fillId="8" borderId="6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164" fontId="7" fillId="13" borderId="1" xfId="1" applyNumberFormat="1" applyFont="1" applyFill="1" applyBorder="1" applyAlignment="1">
      <alignment horizontal="center" vertical="center"/>
    </xf>
    <xf numFmtId="164" fontId="7" fillId="12" borderId="8" xfId="1" applyNumberFormat="1" applyFont="1" applyFill="1" applyBorder="1" applyAlignment="1">
      <alignment horizontal="center" vertical="center"/>
    </xf>
    <xf numFmtId="164" fontId="7" fillId="12" borderId="1" xfId="1" applyNumberFormat="1" applyFont="1" applyFill="1" applyBorder="1" applyAlignment="1">
      <alignment horizontal="center" vertical="center"/>
    </xf>
    <xf numFmtId="164" fontId="11" fillId="2" borderId="8" xfId="1" applyNumberFormat="1" applyFont="1" applyFill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center" vertical="center"/>
    </xf>
    <xf numFmtId="164" fontId="7" fillId="7" borderId="8" xfId="1" applyNumberFormat="1" applyFont="1" applyFill="1" applyBorder="1" applyAlignment="1">
      <alignment horizontal="center" vertical="center"/>
    </xf>
    <xf numFmtId="164" fontId="7" fillId="7" borderId="1" xfId="1" applyNumberFormat="1" applyFont="1" applyFill="1" applyBorder="1" applyAlignment="1">
      <alignment horizontal="center" vertical="center"/>
    </xf>
    <xf numFmtId="164" fontId="7" fillId="8" borderId="8" xfId="1" applyNumberFormat="1" applyFont="1" applyFill="1" applyBorder="1" applyAlignment="1">
      <alignment horizontal="center" vertical="center"/>
    </xf>
    <xf numFmtId="164" fontId="7" fillId="8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6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wrapText="1"/>
    </xf>
    <xf numFmtId="164" fontId="7" fillId="3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164" fontId="6" fillId="0" borderId="0" xfId="1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9" fillId="7" borderId="1" xfId="0" applyNumberFormat="1" applyFont="1" applyFill="1" applyBorder="1" applyAlignment="1">
      <alignment horizontal="center" vertical="center"/>
    </xf>
    <xf numFmtId="164" fontId="9" fillId="7" borderId="9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3" fontId="6" fillId="13" borderId="13" xfId="1" applyFont="1" applyFill="1" applyBorder="1" applyAlignment="1">
      <alignment horizontal="center" vertical="center"/>
    </xf>
    <xf numFmtId="43" fontId="6" fillId="13" borderId="14" xfId="1" applyFont="1" applyFill="1" applyBorder="1" applyAlignment="1">
      <alignment horizontal="center" vertical="center"/>
    </xf>
    <xf numFmtId="43" fontId="7" fillId="13" borderId="8" xfId="1" applyFont="1" applyFill="1" applyBorder="1" applyAlignment="1">
      <alignment horizontal="center" vertical="center"/>
    </xf>
    <xf numFmtId="43" fontId="7" fillId="13" borderId="1" xfId="1" applyFont="1" applyFill="1" applyBorder="1" applyAlignment="1">
      <alignment horizontal="center" vertical="center"/>
    </xf>
    <xf numFmtId="43" fontId="6" fillId="0" borderId="8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43" fontId="7" fillId="3" borderId="8" xfId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center" vertical="center"/>
    </xf>
    <xf numFmtId="43" fontId="6" fillId="0" borderId="10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7" fillId="14" borderId="1" xfId="1" applyFont="1" applyFill="1" applyBorder="1" applyAlignment="1">
      <alignment horizontal="center" vertical="center"/>
    </xf>
    <xf numFmtId="43" fontId="7" fillId="14" borderId="9" xfId="1" applyFont="1" applyFill="1" applyBorder="1" applyAlignment="1">
      <alignment horizontal="center" vertical="center"/>
    </xf>
    <xf numFmtId="164" fontId="7" fillId="13" borderId="1" xfId="0" applyNumberFormat="1" applyFont="1" applyFill="1" applyBorder="1" applyAlignment="1">
      <alignment horizontal="center" vertical="center"/>
    </xf>
    <xf numFmtId="43" fontId="7" fillId="14" borderId="11" xfId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13" borderId="9" xfId="0" applyNumberFormat="1" applyFont="1" applyFill="1" applyBorder="1" applyAlignment="1">
      <alignment horizontal="center" vertical="center"/>
    </xf>
    <xf numFmtId="43" fontId="7" fillId="14" borderId="12" xfId="1" applyFont="1" applyFill="1" applyBorder="1" applyAlignment="1">
      <alignment horizontal="center" vertical="center"/>
    </xf>
    <xf numFmtId="164" fontId="7" fillId="12" borderId="1" xfId="0" applyNumberFormat="1" applyFont="1" applyFill="1" applyBorder="1" applyAlignment="1">
      <alignment horizontal="center" vertical="center"/>
    </xf>
    <xf numFmtId="164" fontId="7" fillId="12" borderId="9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164" fontId="11" fillId="2" borderId="9" xfId="0" applyNumberFormat="1" applyFont="1" applyFill="1" applyBorder="1" applyAlignment="1">
      <alignment horizontal="center" vertical="center"/>
    </xf>
    <xf numFmtId="164" fontId="7" fillId="8" borderId="1" xfId="0" applyNumberFormat="1" applyFont="1" applyFill="1" applyBorder="1" applyAlignment="1">
      <alignment horizontal="center" vertical="center"/>
    </xf>
    <xf numFmtId="164" fontId="7" fillId="8" borderId="9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3" fontId="7" fillId="0" borderId="0" xfId="1" applyFont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0" fontId="6" fillId="0" borderId="17" xfId="0" applyFont="1" applyBorder="1"/>
    <xf numFmtId="0" fontId="6" fillId="0" borderId="2" xfId="0" applyFont="1" applyBorder="1"/>
    <xf numFmtId="0" fontId="7" fillId="3" borderId="2" xfId="0" applyFont="1" applyFill="1" applyBorder="1"/>
    <xf numFmtId="0" fontId="6" fillId="0" borderId="18" xfId="0" applyFont="1" applyBorder="1"/>
    <xf numFmtId="0" fontId="7" fillId="0" borderId="2" xfId="0" applyFont="1" applyBorder="1" applyAlignment="1">
      <alignment horizontal="center" wrapText="1"/>
    </xf>
    <xf numFmtId="43" fontId="7" fillId="0" borderId="1" xfId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10" fillId="9" borderId="1" xfId="0" applyFont="1" applyFill="1" applyBorder="1"/>
    <xf numFmtId="0" fontId="10" fillId="10" borderId="1" xfId="0" applyFont="1" applyFill="1" applyBorder="1"/>
    <xf numFmtId="0" fontId="12" fillId="0" borderId="1" xfId="0" applyFont="1" applyBorder="1"/>
    <xf numFmtId="0" fontId="13" fillId="7" borderId="1" xfId="0" applyFont="1" applyFill="1" applyBorder="1"/>
    <xf numFmtId="0" fontId="10" fillId="8" borderId="1" xfId="0" applyFont="1" applyFill="1" applyBorder="1"/>
    <xf numFmtId="164" fontId="6" fillId="0" borderId="1" xfId="1" applyNumberFormat="1" applyFont="1" applyBorder="1" applyAlignment="1">
      <alignment horizontal="center" vertical="center" wrapText="1"/>
    </xf>
    <xf numFmtId="43" fontId="10" fillId="0" borderId="1" xfId="0" applyNumberFormat="1" applyFont="1" applyBorder="1"/>
    <xf numFmtId="0" fontId="6" fillId="7" borderId="1" xfId="0" applyFont="1" applyFill="1" applyBorder="1"/>
    <xf numFmtId="0" fontId="7" fillId="7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left" vertical="center" wrapText="1"/>
    </xf>
    <xf numFmtId="43" fontId="6" fillId="7" borderId="1" xfId="1" applyFont="1" applyFill="1" applyBorder="1" applyAlignment="1">
      <alignment horizontal="center" vertical="center"/>
    </xf>
    <xf numFmtId="164" fontId="6" fillId="7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64" fontId="7" fillId="3" borderId="1" xfId="1" applyNumberFormat="1" applyFont="1" applyFill="1" applyBorder="1"/>
    <xf numFmtId="164" fontId="4" fillId="0" borderId="1" xfId="1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9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164" fontId="6" fillId="13" borderId="14" xfId="0" applyNumberFormat="1" applyFont="1" applyFill="1" applyBorder="1" applyAlignment="1">
      <alignment horizontal="center" vertical="center"/>
    </xf>
    <xf numFmtId="164" fontId="6" fillId="13" borderId="15" xfId="0" applyNumberFormat="1" applyFont="1" applyFill="1" applyBorder="1" applyAlignment="1">
      <alignment horizontal="center" vertical="center"/>
    </xf>
    <xf numFmtId="164" fontId="6" fillId="13" borderId="16" xfId="0" applyNumberFormat="1" applyFont="1" applyFill="1" applyBorder="1" applyAlignment="1">
      <alignment horizontal="center" vertical="center"/>
    </xf>
    <xf numFmtId="164" fontId="6" fillId="12" borderId="14" xfId="0" applyNumberFormat="1" applyFont="1" applyFill="1" applyBorder="1" applyAlignment="1">
      <alignment horizontal="center" vertical="center"/>
    </xf>
    <xf numFmtId="164" fontId="6" fillId="12" borderId="15" xfId="0" applyNumberFormat="1" applyFont="1" applyFill="1" applyBorder="1" applyAlignment="1">
      <alignment horizontal="center" vertical="center"/>
    </xf>
    <xf numFmtId="164" fontId="6" fillId="12" borderId="16" xfId="0" applyNumberFormat="1" applyFont="1" applyFill="1" applyBorder="1" applyAlignment="1">
      <alignment horizontal="center" vertical="center"/>
    </xf>
    <xf numFmtId="164" fontId="9" fillId="7" borderId="14" xfId="0" applyNumberFormat="1" applyFont="1" applyFill="1" applyBorder="1" applyAlignment="1">
      <alignment horizontal="center" vertical="center"/>
    </xf>
    <xf numFmtId="164" fontId="9" fillId="7" borderId="15" xfId="0" applyNumberFormat="1" applyFont="1" applyFill="1" applyBorder="1" applyAlignment="1">
      <alignment horizontal="center" vertical="center"/>
    </xf>
    <xf numFmtId="164" fontId="9" fillId="7" borderId="16" xfId="0" applyNumberFormat="1" applyFont="1" applyFill="1" applyBorder="1" applyAlignment="1">
      <alignment horizontal="center" vertical="center"/>
    </xf>
    <xf numFmtId="164" fontId="6" fillId="8" borderId="6" xfId="0" applyNumberFormat="1" applyFont="1" applyFill="1" applyBorder="1" applyAlignment="1">
      <alignment horizontal="center" vertical="center"/>
    </xf>
    <xf numFmtId="164" fontId="6" fillId="8" borderId="7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DDDDDD"/>
      <color rgb="FF0099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18</xdr:row>
          <xdr:rowOff>160020</xdr:rowOff>
        </xdr:from>
        <xdr:to>
          <xdr:col>8</xdr:col>
          <xdr:colOff>243840</xdr:colOff>
          <xdr:row>35</xdr:row>
          <xdr:rowOff>15240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872139FE-7D7C-9E08-2436-569DBC50FBC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3:$H$16" spid="_x0000_s102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36220" y="3848100"/>
              <a:ext cx="9646920" cy="296418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16"/>
  <sheetViews>
    <sheetView workbookViewId="0">
      <selection activeCell="D5" sqref="D5"/>
    </sheetView>
  </sheetViews>
  <sheetFormatPr defaultRowHeight="14.6"/>
  <cols>
    <col min="3" max="3" width="27.53515625" bestFit="1" customWidth="1"/>
    <col min="4" max="4" width="21.765625" customWidth="1"/>
    <col min="5" max="5" width="26.4609375" bestFit="1" customWidth="1"/>
    <col min="6" max="6" width="10.765625" bestFit="1" customWidth="1"/>
    <col min="7" max="7" width="25.4609375" customWidth="1"/>
    <col min="8" max="8" width="10.765625" bestFit="1" customWidth="1"/>
  </cols>
  <sheetData>
    <row r="3" spans="1:8">
      <c r="A3" s="107" t="s">
        <v>87</v>
      </c>
      <c r="B3" s="108"/>
      <c r="C3" s="108"/>
      <c r="D3" s="109"/>
      <c r="E3" s="1"/>
      <c r="F3" s="1"/>
      <c r="G3" s="1"/>
      <c r="H3" s="1"/>
    </row>
    <row r="4" spans="1:8" ht="46.3">
      <c r="A4" s="4" t="s">
        <v>42</v>
      </c>
      <c r="B4" s="4" t="s">
        <v>43</v>
      </c>
      <c r="C4" s="4" t="s">
        <v>44</v>
      </c>
      <c r="D4" s="4" t="s">
        <v>45</v>
      </c>
      <c r="E4" s="4" t="s">
        <v>46</v>
      </c>
      <c r="F4" s="5" t="s">
        <v>47</v>
      </c>
      <c r="G4" s="6" t="s">
        <v>48</v>
      </c>
      <c r="H4" s="6" t="s">
        <v>28</v>
      </c>
    </row>
    <row r="5" spans="1:8" ht="15.45">
      <c r="A5" s="7">
        <v>1</v>
      </c>
      <c r="B5" s="7">
        <v>995411</v>
      </c>
      <c r="C5" s="8" t="s">
        <v>49</v>
      </c>
      <c r="D5" s="7" t="s">
        <v>50</v>
      </c>
      <c r="E5" s="7" t="s">
        <v>51</v>
      </c>
      <c r="F5" s="5">
        <f>BOQ!J29</f>
        <v>25566.3</v>
      </c>
      <c r="G5" s="9">
        <f t="shared" ref="G5:G13" si="0">F5*18%</f>
        <v>4601.9339999999993</v>
      </c>
      <c r="H5" s="9">
        <f t="shared" ref="H5:H13" si="1">F5+G5</f>
        <v>30168.233999999997</v>
      </c>
    </row>
    <row r="6" spans="1:8" ht="15.45">
      <c r="A6" s="7">
        <v>2</v>
      </c>
      <c r="B6" s="7">
        <v>995411</v>
      </c>
      <c r="C6" s="8" t="s">
        <v>52</v>
      </c>
      <c r="D6" s="7" t="s">
        <v>50</v>
      </c>
      <c r="E6" s="7" t="s">
        <v>51</v>
      </c>
      <c r="F6" s="5">
        <f>BOQ!L29</f>
        <v>25566.3</v>
      </c>
      <c r="G6" s="9">
        <f t="shared" si="0"/>
        <v>4601.9339999999993</v>
      </c>
      <c r="H6" s="9">
        <f t="shared" si="1"/>
        <v>30168.233999999997</v>
      </c>
    </row>
    <row r="7" spans="1:8" ht="15.45">
      <c r="A7" s="7">
        <v>3</v>
      </c>
      <c r="B7" s="7">
        <v>995411</v>
      </c>
      <c r="C7" s="10" t="s">
        <v>53</v>
      </c>
      <c r="D7" s="7" t="s">
        <v>50</v>
      </c>
      <c r="E7" s="7" t="s">
        <v>54</v>
      </c>
      <c r="F7" s="5">
        <f>BOQ!N29</f>
        <v>144771.5</v>
      </c>
      <c r="G7" s="9">
        <f t="shared" si="0"/>
        <v>26058.87</v>
      </c>
      <c r="H7" s="9">
        <f t="shared" si="1"/>
        <v>170830.37</v>
      </c>
    </row>
    <row r="8" spans="1:8" ht="15.45">
      <c r="A8" s="7">
        <v>4</v>
      </c>
      <c r="B8" s="7">
        <v>995411</v>
      </c>
      <c r="C8" s="10" t="s">
        <v>55</v>
      </c>
      <c r="D8" s="7" t="s">
        <v>50</v>
      </c>
      <c r="E8" s="7" t="s">
        <v>54</v>
      </c>
      <c r="F8" s="5">
        <f>BOQ!P29</f>
        <v>148021.5</v>
      </c>
      <c r="G8" s="9">
        <f t="shared" si="0"/>
        <v>26643.87</v>
      </c>
      <c r="H8" s="9">
        <f t="shared" si="1"/>
        <v>174665.37</v>
      </c>
    </row>
    <row r="9" spans="1:8" ht="15.45">
      <c r="A9" s="7">
        <v>5</v>
      </c>
      <c r="B9" s="7">
        <v>995411</v>
      </c>
      <c r="C9" s="7" t="s">
        <v>56</v>
      </c>
      <c r="D9" s="7" t="s">
        <v>50</v>
      </c>
      <c r="E9" s="7" t="s">
        <v>57</v>
      </c>
      <c r="F9" s="5">
        <f>BOQ!R29</f>
        <v>71778.3</v>
      </c>
      <c r="G9" s="9">
        <f t="shared" si="0"/>
        <v>12920.093999999999</v>
      </c>
      <c r="H9" s="9">
        <f t="shared" si="1"/>
        <v>84698.394</v>
      </c>
    </row>
    <row r="10" spans="1:8" ht="15.45">
      <c r="A10" s="7">
        <v>6</v>
      </c>
      <c r="B10" s="7">
        <v>995411</v>
      </c>
      <c r="C10" s="16" t="s">
        <v>58</v>
      </c>
      <c r="D10" s="7" t="s">
        <v>50</v>
      </c>
      <c r="E10" s="7" t="s">
        <v>85</v>
      </c>
      <c r="F10" s="5">
        <f>BOQ!T29</f>
        <v>54618.875</v>
      </c>
      <c r="G10" s="9">
        <f t="shared" si="0"/>
        <v>9831.3974999999991</v>
      </c>
      <c r="H10" s="9">
        <f t="shared" si="1"/>
        <v>64450.272499999999</v>
      </c>
    </row>
    <row r="11" spans="1:8" ht="15.45">
      <c r="A11" s="7">
        <v>7</v>
      </c>
      <c r="B11" s="7">
        <v>995411</v>
      </c>
      <c r="C11" s="16" t="s">
        <v>59</v>
      </c>
      <c r="D11" s="7" t="s">
        <v>50</v>
      </c>
      <c r="E11" s="7" t="s">
        <v>86</v>
      </c>
      <c r="F11" s="5">
        <f>BOQ!V29</f>
        <v>68913.675000000003</v>
      </c>
      <c r="G11" s="9">
        <f t="shared" si="0"/>
        <v>12404.461499999999</v>
      </c>
      <c r="H11" s="9">
        <f t="shared" si="1"/>
        <v>81318.136500000008</v>
      </c>
    </row>
    <row r="12" spans="1:8" ht="15.45">
      <c r="A12" s="7">
        <v>8</v>
      </c>
      <c r="B12" s="7">
        <v>995411</v>
      </c>
      <c r="C12" s="11" t="s">
        <v>60</v>
      </c>
      <c r="D12" s="7" t="s">
        <v>50</v>
      </c>
      <c r="E12" s="7" t="s">
        <v>61</v>
      </c>
      <c r="F12" s="5">
        <f>BOQ!X29</f>
        <v>214847.13399999999</v>
      </c>
      <c r="G12" s="9">
        <f t="shared" si="0"/>
        <v>38672.484119999994</v>
      </c>
      <c r="H12" s="9">
        <f t="shared" si="1"/>
        <v>253519.61812</v>
      </c>
    </row>
    <row r="13" spans="1:8" ht="15.45">
      <c r="A13" s="7">
        <v>9</v>
      </c>
      <c r="B13" s="7">
        <v>995411</v>
      </c>
      <c r="C13" s="11" t="s">
        <v>62</v>
      </c>
      <c r="D13" s="7" t="s">
        <v>50</v>
      </c>
      <c r="E13" s="7" t="s">
        <v>61</v>
      </c>
      <c r="F13" s="5">
        <f>BOQ!Z29</f>
        <v>202344.198</v>
      </c>
      <c r="G13" s="9">
        <f t="shared" si="0"/>
        <v>36421.95564</v>
      </c>
      <c r="H13" s="9">
        <f t="shared" si="1"/>
        <v>238766.15364</v>
      </c>
    </row>
    <row r="14" spans="1:8" ht="15.45">
      <c r="A14" s="7"/>
      <c r="B14" s="7"/>
      <c r="C14" s="7"/>
      <c r="D14" s="7"/>
      <c r="E14" s="7"/>
      <c r="F14" s="5"/>
      <c r="G14" s="9"/>
      <c r="H14" s="9"/>
    </row>
    <row r="15" spans="1:8" ht="15.45">
      <c r="A15" s="7"/>
      <c r="B15" s="7"/>
      <c r="C15" s="7" t="s">
        <v>28</v>
      </c>
      <c r="D15" s="7"/>
      <c r="E15" s="7"/>
      <c r="F15" s="5">
        <f>SUM(F5:F14)</f>
        <v>956427.78199999989</v>
      </c>
      <c r="G15" s="9"/>
      <c r="H15" s="5">
        <f>SUM(H5:H14)</f>
        <v>1128584.7827599999</v>
      </c>
    </row>
    <row r="16" spans="1:8" ht="15.45">
      <c r="A16" s="7"/>
      <c r="B16" s="12" t="s">
        <v>63</v>
      </c>
      <c r="C16" s="13" t="s">
        <v>64</v>
      </c>
      <c r="D16" s="14"/>
      <c r="E16" s="14"/>
      <c r="F16" s="106" t="s">
        <v>65</v>
      </c>
      <c r="G16" s="106"/>
      <c r="H16" s="106"/>
    </row>
  </sheetData>
  <mergeCells count="2">
    <mergeCell ref="F16:H16"/>
    <mergeCell ref="A3:D3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tabSelected="1" topLeftCell="S1" workbookViewId="0">
      <selection activeCell="AA1" sqref="AA1"/>
    </sheetView>
  </sheetViews>
  <sheetFormatPr defaultColWidth="8.84375" defaultRowHeight="14.15"/>
  <cols>
    <col min="1" max="1" width="5.53515625" style="30" bestFit="1" customWidth="1"/>
    <col min="2" max="2" width="20.84375" style="50" customWidth="1"/>
    <col min="3" max="3" width="31.3046875" style="51" customWidth="1"/>
    <col min="4" max="4" width="6" style="67" bestFit="1" customWidth="1"/>
    <col min="5" max="5" width="9" style="67" bestFit="1" customWidth="1"/>
    <col min="6" max="6" width="9.84375" style="52" bestFit="1" customWidth="1"/>
    <col min="7" max="7" width="13.3046875" style="52" bestFit="1" customWidth="1"/>
    <col min="8" max="8" width="27.765625" style="52" customWidth="1"/>
    <col min="9" max="9" width="7.4609375" style="30" customWidth="1"/>
    <col min="10" max="10" width="12.53515625" style="30" customWidth="1"/>
    <col min="11" max="11" width="14" style="30" customWidth="1"/>
    <col min="12" max="12" width="12.53515625" style="30" customWidth="1"/>
    <col min="13" max="13" width="9.84375" style="30" customWidth="1"/>
    <col min="14" max="14" width="12.53515625" style="30" customWidth="1"/>
    <col min="15" max="15" width="11.765625" style="30" customWidth="1"/>
    <col min="16" max="16" width="12.53515625" style="30" customWidth="1"/>
    <col min="17" max="17" width="10.23046875" style="30" customWidth="1"/>
    <col min="18" max="18" width="12.53515625" style="30" customWidth="1"/>
    <col min="19" max="19" width="10" style="30" customWidth="1"/>
    <col min="20" max="20" width="12.53515625" style="30" customWidth="1"/>
    <col min="21" max="21" width="12.23046875" style="30" customWidth="1"/>
    <col min="22" max="22" width="12.53515625" style="30" customWidth="1"/>
    <col min="23" max="23" width="14.69140625" style="30" customWidth="1"/>
    <col min="24" max="24" width="12.53515625" style="30" customWidth="1"/>
    <col min="25" max="25" width="18" style="30" customWidth="1"/>
    <col min="26" max="26" width="12.53515625" style="30" customWidth="1"/>
    <col min="27" max="27" width="27.15234375" style="30" customWidth="1"/>
    <col min="28" max="16384" width="8.84375" style="30"/>
  </cols>
  <sheetData>
    <row r="1" spans="1:27" ht="14.4" customHeight="1">
      <c r="A1" s="110" t="s">
        <v>79</v>
      </c>
      <c r="B1" s="111"/>
      <c r="C1" s="111"/>
      <c r="D1" s="111"/>
      <c r="E1" s="111"/>
      <c r="F1" s="111"/>
      <c r="G1" s="112"/>
      <c r="H1" s="89"/>
      <c r="I1" s="113" t="s">
        <v>82</v>
      </c>
      <c r="J1" s="113"/>
      <c r="K1" s="113"/>
      <c r="L1" s="113"/>
      <c r="M1" s="114" t="s">
        <v>81</v>
      </c>
      <c r="N1" s="114"/>
      <c r="O1" s="114"/>
      <c r="P1" s="114"/>
      <c r="Q1" s="115" t="s">
        <v>80</v>
      </c>
      <c r="R1" s="115"/>
      <c r="S1" s="117" t="s">
        <v>84</v>
      </c>
      <c r="T1" s="117"/>
      <c r="U1" s="117"/>
      <c r="V1" s="117"/>
      <c r="W1" s="116" t="s">
        <v>83</v>
      </c>
      <c r="X1" s="116"/>
      <c r="Y1" s="116"/>
      <c r="Z1" s="116"/>
    </row>
    <row r="2" spans="1:27" ht="15.45">
      <c r="A2" s="31" t="s">
        <v>31</v>
      </c>
      <c r="B2" s="32" t="s">
        <v>11</v>
      </c>
      <c r="C2" s="20"/>
      <c r="D2" s="90" t="s">
        <v>0</v>
      </c>
      <c r="E2" s="90" t="s">
        <v>1</v>
      </c>
      <c r="F2" s="91" t="s">
        <v>2</v>
      </c>
      <c r="G2" s="91" t="s">
        <v>3</v>
      </c>
      <c r="H2" s="91" t="s">
        <v>32</v>
      </c>
      <c r="I2" s="92" t="s">
        <v>49</v>
      </c>
      <c r="J2" s="92" t="s">
        <v>3</v>
      </c>
      <c r="K2" s="92" t="s">
        <v>52</v>
      </c>
      <c r="L2" s="92" t="s">
        <v>3</v>
      </c>
      <c r="M2" s="93" t="s">
        <v>53</v>
      </c>
      <c r="N2" s="93" t="s">
        <v>3</v>
      </c>
      <c r="O2" s="93" t="s">
        <v>55</v>
      </c>
      <c r="P2" s="93" t="s">
        <v>3</v>
      </c>
      <c r="Q2" s="94" t="s">
        <v>56</v>
      </c>
      <c r="R2" s="94" t="s">
        <v>3</v>
      </c>
      <c r="S2" s="95" t="s">
        <v>58</v>
      </c>
      <c r="T2" s="95" t="s">
        <v>3</v>
      </c>
      <c r="U2" s="95" t="s">
        <v>59</v>
      </c>
      <c r="V2" s="95" t="s">
        <v>3</v>
      </c>
      <c r="W2" s="96" t="s">
        <v>60</v>
      </c>
      <c r="X2" s="96" t="s">
        <v>3</v>
      </c>
      <c r="Y2" s="96" t="s">
        <v>62</v>
      </c>
      <c r="Z2" s="96" t="s">
        <v>3</v>
      </c>
    </row>
    <row r="3" spans="1:27" ht="60" customHeight="1">
      <c r="A3" s="42">
        <v>1</v>
      </c>
      <c r="B3" s="32" t="s">
        <v>12</v>
      </c>
      <c r="C3" s="19" t="s">
        <v>20</v>
      </c>
      <c r="D3" s="62" t="s">
        <v>9</v>
      </c>
      <c r="E3" s="62">
        <f t="shared" ref="E3:E12" si="0">I3+K3+M3+O3+Q3+S3+U3+W3+Y3</f>
        <v>0</v>
      </c>
      <c r="F3" s="43">
        <v>1650</v>
      </c>
      <c r="G3" s="43">
        <f t="shared" ref="G3:G9" si="1">E3*F3</f>
        <v>0</v>
      </c>
      <c r="H3" s="97" t="s">
        <v>100</v>
      </c>
      <c r="I3" s="98">
        <f>JMR!I3</f>
        <v>0</v>
      </c>
      <c r="J3" s="98">
        <f>$F$3*I3</f>
        <v>0</v>
      </c>
      <c r="K3" s="98">
        <f>JMR!M3</f>
        <v>0</v>
      </c>
      <c r="L3" s="98">
        <f>$F$3*K3</f>
        <v>0</v>
      </c>
      <c r="M3" s="98">
        <f>JMR!Q3</f>
        <v>0</v>
      </c>
      <c r="N3" s="98">
        <f>$F$3*M3</f>
        <v>0</v>
      </c>
      <c r="O3" s="98">
        <f>JMR!U3</f>
        <v>0</v>
      </c>
      <c r="P3" s="98">
        <f>$F$3*O3</f>
        <v>0</v>
      </c>
      <c r="Q3" s="98">
        <f>JMR!Y3</f>
        <v>0</v>
      </c>
      <c r="R3" s="98">
        <f>$F$3*Q3</f>
        <v>0</v>
      </c>
      <c r="S3" s="98">
        <f>JMR!AC3</f>
        <v>0</v>
      </c>
      <c r="T3" s="98">
        <f>$F$3*S3</f>
        <v>0</v>
      </c>
      <c r="U3" s="98">
        <f>JMR!AG3</f>
        <v>0</v>
      </c>
      <c r="V3" s="98">
        <f>$F$3*U3</f>
        <v>0</v>
      </c>
      <c r="W3" s="98">
        <f>JMR!AK3</f>
        <v>0</v>
      </c>
      <c r="X3" s="98">
        <f>$F$3*W3</f>
        <v>0</v>
      </c>
      <c r="Y3" s="98">
        <f>JMR!AO3</f>
        <v>0</v>
      </c>
      <c r="Z3" s="98">
        <f>$F$3*Y3</f>
        <v>0</v>
      </c>
      <c r="AA3" s="51" t="str">
        <f>CONCATENATE(B$2," ",B3," ",C$2," ",C3," ",H$2," ",H3)</f>
        <v>Item Plywood Cladding   AAC Blockwork cover with 12mm 710 Plywood to received Vinyl Print with Sunboard. Remarks BOH Wall Cladding Not Required at site</v>
      </c>
    </row>
    <row r="4" spans="1:27" ht="70.75">
      <c r="A4" s="18">
        <v>2</v>
      </c>
      <c r="B4" s="32" t="s">
        <v>33</v>
      </c>
      <c r="C4" s="44" t="s">
        <v>25</v>
      </c>
      <c r="D4" s="62" t="s">
        <v>7</v>
      </c>
      <c r="E4" s="62">
        <f t="shared" si="0"/>
        <v>0</v>
      </c>
      <c r="F4" s="43">
        <v>5400</v>
      </c>
      <c r="G4" s="43">
        <f t="shared" si="1"/>
        <v>0</v>
      </c>
      <c r="H4" s="97" t="s">
        <v>101</v>
      </c>
      <c r="I4" s="98">
        <f>JMR!I4</f>
        <v>0</v>
      </c>
      <c r="J4" s="98">
        <f>$F$4*I4</f>
        <v>0</v>
      </c>
      <c r="K4" s="98">
        <f>JMR!M4</f>
        <v>0</v>
      </c>
      <c r="L4" s="98">
        <f>$F$4*K4</f>
        <v>0</v>
      </c>
      <c r="M4" s="98">
        <f>JMR!Q4</f>
        <v>0</v>
      </c>
      <c r="N4" s="98">
        <f>$F$4*M4</f>
        <v>0</v>
      </c>
      <c r="O4" s="98">
        <f>JMR!U4</f>
        <v>0</v>
      </c>
      <c r="P4" s="98">
        <f>$F$4*O4</f>
        <v>0</v>
      </c>
      <c r="Q4" s="98">
        <f>JMR!Y4</f>
        <v>0</v>
      </c>
      <c r="R4" s="98">
        <f>$F$4*Q4</f>
        <v>0</v>
      </c>
      <c r="S4" s="98">
        <f>JMR!AC4</f>
        <v>0</v>
      </c>
      <c r="T4" s="98">
        <f>$F$4*S4</f>
        <v>0</v>
      </c>
      <c r="U4" s="98">
        <f>JMR!AG4</f>
        <v>0</v>
      </c>
      <c r="V4" s="98">
        <f>$F$4*U4</f>
        <v>0</v>
      </c>
      <c r="W4" s="98">
        <f>JMR!AK4</f>
        <v>0</v>
      </c>
      <c r="X4" s="98">
        <f>$F$4*W4</f>
        <v>0</v>
      </c>
      <c r="Y4" s="98">
        <f>JMR!AO4</f>
        <v>0</v>
      </c>
      <c r="Z4" s="98">
        <f>$F$4*Y4</f>
        <v>0</v>
      </c>
      <c r="AA4" s="30" t="str">
        <f t="shared" ref="AA4:AA28" si="2">CONCATENATE(B$2," ",B4," ",C$2," ",C4," ",H$2," ",H4)</f>
        <v>Item Extended Façade  Bulkhead should extend to side wall and be part of artwork in facade - Shop 5 &amp; 9 only (3 ft width &amp; height as per elevation) (900x400x2 pcs) Remarks Not Required in MK &amp; Idli after new Layout</v>
      </c>
    </row>
    <row r="5" spans="1:27" ht="28.3">
      <c r="A5" s="42">
        <v>3</v>
      </c>
      <c r="B5" s="32" t="s">
        <v>13</v>
      </c>
      <c r="C5" s="44" t="s">
        <v>21</v>
      </c>
      <c r="D5" s="62" t="s">
        <v>4</v>
      </c>
      <c r="E5" s="62">
        <f t="shared" si="0"/>
        <v>0</v>
      </c>
      <c r="F5" s="43">
        <v>450</v>
      </c>
      <c r="G5" s="43">
        <f t="shared" si="1"/>
        <v>0</v>
      </c>
      <c r="H5" s="97" t="s">
        <v>102</v>
      </c>
      <c r="I5" s="98">
        <f>JMR!I5</f>
        <v>0</v>
      </c>
      <c r="J5" s="98">
        <f>$F$5*I5</f>
        <v>0</v>
      </c>
      <c r="K5" s="98">
        <f>JMR!M5</f>
        <v>0</v>
      </c>
      <c r="L5" s="98">
        <f>$F$5*K5</f>
        <v>0</v>
      </c>
      <c r="M5" s="98">
        <f>JMR!Q5</f>
        <v>0</v>
      </c>
      <c r="N5" s="98">
        <f>$F$5*M5</f>
        <v>0</v>
      </c>
      <c r="O5" s="98">
        <f>JMR!U5</f>
        <v>0</v>
      </c>
      <c r="P5" s="98">
        <f>$F$5*O5</f>
        <v>0</v>
      </c>
      <c r="Q5" s="98">
        <f>JMR!Y5</f>
        <v>0</v>
      </c>
      <c r="R5" s="98">
        <f>$F$5*Q5</f>
        <v>0</v>
      </c>
      <c r="S5" s="98">
        <f>JMR!AC5</f>
        <v>0</v>
      </c>
      <c r="T5" s="98">
        <f>$F$5*S5</f>
        <v>0</v>
      </c>
      <c r="U5" s="98">
        <f>JMR!AG5</f>
        <v>0</v>
      </c>
      <c r="V5" s="98">
        <f>$F$5*U5</f>
        <v>0</v>
      </c>
      <c r="W5" s="98">
        <f>JMR!AK5</f>
        <v>0</v>
      </c>
      <c r="X5" s="98">
        <f>$F$5*W5</f>
        <v>0</v>
      </c>
      <c r="Y5" s="98">
        <f>JMR!AO5</f>
        <v>0</v>
      </c>
      <c r="Z5" s="98">
        <f>$F$5*Y5</f>
        <v>0</v>
      </c>
      <c r="AA5" s="30" t="str">
        <f t="shared" si="2"/>
        <v>Item MS Guard Rail  M.s powder coated guard rail - 165 running ft Remarks Neither required nor provided</v>
      </c>
    </row>
    <row r="6" spans="1:27" ht="56.6">
      <c r="A6" s="18">
        <v>4</v>
      </c>
      <c r="B6" s="32" t="s">
        <v>14</v>
      </c>
      <c r="C6" s="19" t="s">
        <v>34</v>
      </c>
      <c r="D6" s="62" t="s">
        <v>5</v>
      </c>
      <c r="E6" s="62">
        <f t="shared" si="0"/>
        <v>7</v>
      </c>
      <c r="F6" s="43">
        <v>650</v>
      </c>
      <c r="G6" s="43">
        <f t="shared" si="1"/>
        <v>4550</v>
      </c>
      <c r="H6" s="97" t="s">
        <v>103</v>
      </c>
      <c r="I6" s="98">
        <f>JMR!I6</f>
        <v>0</v>
      </c>
      <c r="J6" s="98">
        <f>$F$6*I6</f>
        <v>0</v>
      </c>
      <c r="K6" s="98">
        <f>JMR!M6</f>
        <v>0</v>
      </c>
      <c r="L6" s="98">
        <f>$F$6*K6</f>
        <v>0</v>
      </c>
      <c r="M6" s="98">
        <f>JMR!Q6</f>
        <v>0</v>
      </c>
      <c r="N6" s="98">
        <f>$F$6*M6</f>
        <v>0</v>
      </c>
      <c r="O6" s="98">
        <f>JMR!U6</f>
        <v>0</v>
      </c>
      <c r="P6" s="98">
        <f>$F$6*O6</f>
        <v>0</v>
      </c>
      <c r="Q6" s="98">
        <f>JMR!Y6</f>
        <v>0</v>
      </c>
      <c r="R6" s="98">
        <f>$F$6*Q6</f>
        <v>0</v>
      </c>
      <c r="S6" s="98">
        <f>JMR!AC6</f>
        <v>0</v>
      </c>
      <c r="T6" s="98">
        <f>$F$6*S6</f>
        <v>0</v>
      </c>
      <c r="U6" s="98">
        <f>JMR!AG6</f>
        <v>0</v>
      </c>
      <c r="V6" s="98">
        <f>$F$6*U6</f>
        <v>0</v>
      </c>
      <c r="W6" s="98">
        <f>JMR!AK6</f>
        <v>4</v>
      </c>
      <c r="X6" s="98">
        <f>$F$6*W6</f>
        <v>2600</v>
      </c>
      <c r="Y6" s="98">
        <f>JMR!AO6</f>
        <v>3</v>
      </c>
      <c r="Z6" s="98">
        <f>$F$6*Y6</f>
        <v>1950</v>
      </c>
      <c r="AA6" s="30" t="str">
        <f t="shared" si="2"/>
        <v>Item Tube Light T5  Lighting to be done in passage and both storage area 30 pcs (22 w tube lights on wall) as new Light Plan Remarks Only BOH of MK &amp; Edli provided</v>
      </c>
    </row>
    <row r="7" spans="1:27" ht="84.9">
      <c r="A7" s="42">
        <v>5</v>
      </c>
      <c r="B7" s="32" t="s">
        <v>15</v>
      </c>
      <c r="C7" s="19" t="s">
        <v>35</v>
      </c>
      <c r="D7" s="62" t="s">
        <v>6</v>
      </c>
      <c r="E7" s="62">
        <f t="shared" si="0"/>
        <v>11</v>
      </c>
      <c r="F7" s="43">
        <v>2100</v>
      </c>
      <c r="G7" s="43">
        <f t="shared" si="1"/>
        <v>23100</v>
      </c>
      <c r="H7" s="43" t="s">
        <v>104</v>
      </c>
      <c r="I7" s="98">
        <f>JMR!I7</f>
        <v>1</v>
      </c>
      <c r="J7" s="98">
        <f>$F$7*I7</f>
        <v>2100</v>
      </c>
      <c r="K7" s="98">
        <f>JMR!M7</f>
        <v>1</v>
      </c>
      <c r="L7" s="98">
        <f>$F$7*K7</f>
        <v>2100</v>
      </c>
      <c r="M7" s="98">
        <f>JMR!Q7</f>
        <v>1</v>
      </c>
      <c r="N7" s="98">
        <f>$F$7*M7</f>
        <v>2100</v>
      </c>
      <c r="O7" s="98">
        <f>JMR!U7</f>
        <v>1</v>
      </c>
      <c r="P7" s="98">
        <f>$F$7*O7</f>
        <v>2100</v>
      </c>
      <c r="Q7" s="98">
        <f>JMR!Y7</f>
        <v>1</v>
      </c>
      <c r="R7" s="98">
        <f>$F$7*Q7</f>
        <v>2100</v>
      </c>
      <c r="S7" s="98">
        <f>JMR!AC7</f>
        <v>1</v>
      </c>
      <c r="T7" s="98">
        <f>$F$7*S7</f>
        <v>2100</v>
      </c>
      <c r="U7" s="98">
        <f>JMR!AG7</f>
        <v>1</v>
      </c>
      <c r="V7" s="98">
        <f>$F$7*U7</f>
        <v>2100</v>
      </c>
      <c r="W7" s="98">
        <f>JMR!AK7</f>
        <v>2</v>
      </c>
      <c r="X7" s="98">
        <f>$F$7*W7</f>
        <v>4200</v>
      </c>
      <c r="Y7" s="98">
        <f>JMR!AO7</f>
        <v>2</v>
      </c>
      <c r="Z7" s="98">
        <f>$F$7*Y7</f>
        <v>4200</v>
      </c>
      <c r="AA7" s="30" t="str">
        <f t="shared" si="2"/>
        <v>Item Power Point   Electrical points + wire to be provided in both area - as per layout (3 x 6/16 amp sockets each kiosk), 3 Module, GI Box, Face Plate etc. 2.5mm Wire FRLS with 25mm MS Conduit. Remarks BOH Ponts</v>
      </c>
    </row>
    <row r="8" spans="1:27" ht="42.45">
      <c r="A8" s="18">
        <v>6</v>
      </c>
      <c r="B8" s="32" t="s">
        <v>16</v>
      </c>
      <c r="C8" s="44" t="s">
        <v>105</v>
      </c>
      <c r="D8" s="62" t="s">
        <v>7</v>
      </c>
      <c r="E8" s="62">
        <f t="shared" si="0"/>
        <v>108.685</v>
      </c>
      <c r="F8" s="43">
        <v>750</v>
      </c>
      <c r="G8" s="43">
        <f t="shared" si="1"/>
        <v>81513.75</v>
      </c>
      <c r="H8" s="43" t="s">
        <v>106</v>
      </c>
      <c r="I8" s="98">
        <f>JMR!I8</f>
        <v>11.309999999999999</v>
      </c>
      <c r="J8" s="98">
        <f>$F$8*I8</f>
        <v>8482.4999999999982</v>
      </c>
      <c r="K8" s="98">
        <f>JMR!M8</f>
        <v>11.309999999999999</v>
      </c>
      <c r="L8" s="98">
        <f>$F$8*K8</f>
        <v>8482.4999999999982</v>
      </c>
      <c r="M8" s="98">
        <f>JMR!Q8</f>
        <v>11.309999999999999</v>
      </c>
      <c r="N8" s="98">
        <f>$F$8*M8</f>
        <v>8482.4999999999982</v>
      </c>
      <c r="O8" s="98">
        <f>JMR!U8</f>
        <v>11.309999999999999</v>
      </c>
      <c r="P8" s="98">
        <f>$F$8*O8</f>
        <v>8482.4999999999982</v>
      </c>
      <c r="Q8" s="98">
        <f>JMR!Y8</f>
        <v>17.55</v>
      </c>
      <c r="R8" s="98">
        <f>$F$8*Q8</f>
        <v>13162.5</v>
      </c>
      <c r="S8" s="98">
        <f>JMR!AC8</f>
        <v>7.5625</v>
      </c>
      <c r="T8" s="98">
        <f>$F$8*S8</f>
        <v>5671.875</v>
      </c>
      <c r="U8" s="98">
        <f>JMR!AG8</f>
        <v>7.5625</v>
      </c>
      <c r="V8" s="98">
        <f>$F$8*U8</f>
        <v>5671.875</v>
      </c>
      <c r="W8" s="98">
        <f>JMR!AK8</f>
        <v>15.385</v>
      </c>
      <c r="X8" s="98">
        <f>$F$8*W8</f>
        <v>11538.75</v>
      </c>
      <c r="Y8" s="98">
        <f>JMR!AO8</f>
        <v>15.385</v>
      </c>
      <c r="Z8" s="98">
        <f>$F$8*Y8</f>
        <v>11538.75</v>
      </c>
      <c r="AA8" s="30" t="str">
        <f t="shared" si="2"/>
        <v>Item Rubber Matt.  Rubber matt flooring (2 mm thick) only to be done in both area and passage - 1200 sq. Ft Remarks BOH Area</v>
      </c>
    </row>
    <row r="9" spans="1:27" ht="45.65" customHeight="1">
      <c r="A9" s="42">
        <v>7</v>
      </c>
      <c r="B9" s="32" t="s">
        <v>22</v>
      </c>
      <c r="C9" s="19" t="s">
        <v>37</v>
      </c>
      <c r="D9" s="62" t="s">
        <v>8</v>
      </c>
      <c r="E9" s="62">
        <f t="shared" si="0"/>
        <v>10</v>
      </c>
      <c r="F9" s="43">
        <v>750</v>
      </c>
      <c r="G9" s="43">
        <f t="shared" si="1"/>
        <v>7500</v>
      </c>
      <c r="H9" s="97" t="s">
        <v>116</v>
      </c>
      <c r="I9" s="98">
        <f>JMR!I9</f>
        <v>0</v>
      </c>
      <c r="J9" s="98">
        <f>$F$9*I9</f>
        <v>0</v>
      </c>
      <c r="K9" s="98">
        <f>JMR!M9</f>
        <v>0</v>
      </c>
      <c r="L9" s="98">
        <f>$F$9*K9</f>
        <v>0</v>
      </c>
      <c r="M9" s="98">
        <f>JMR!Q9</f>
        <v>0</v>
      </c>
      <c r="N9" s="98">
        <f>$F$9*M9</f>
        <v>0</v>
      </c>
      <c r="O9" s="98">
        <f>JMR!U9</f>
        <v>0</v>
      </c>
      <c r="P9" s="98">
        <f>$F$9*O9</f>
        <v>0</v>
      </c>
      <c r="Q9" s="98">
        <f>JMR!Y9</f>
        <v>0</v>
      </c>
      <c r="R9" s="98">
        <f>$F$9*Q9</f>
        <v>0</v>
      </c>
      <c r="S9" s="98">
        <f>JMR!AC9</f>
        <v>0</v>
      </c>
      <c r="T9" s="98">
        <f>$F$9*S9</f>
        <v>0</v>
      </c>
      <c r="U9" s="98">
        <f>JMR!AG9</f>
        <v>0</v>
      </c>
      <c r="V9" s="98">
        <f>$F$9*U9</f>
        <v>0</v>
      </c>
      <c r="W9" s="98">
        <f>JMR!AK9</f>
        <v>10</v>
      </c>
      <c r="X9" s="98">
        <f>$F$9*W9</f>
        <v>7500</v>
      </c>
      <c r="Y9" s="98">
        <f>JMR!AO9</f>
        <v>0</v>
      </c>
      <c r="Z9" s="98">
        <f>$F$9*Y9</f>
        <v>0</v>
      </c>
      <c r="AA9" s="30" t="str">
        <f t="shared" si="2"/>
        <v>Item Main Cable  10. Cabling from electrical meter to DB Board - as per site (10 m minimum each side) 4core x10 Sqm FRLS  Remarks armoured cable in MK</v>
      </c>
    </row>
    <row r="10" spans="1:27" ht="84.9">
      <c r="A10" s="18">
        <v>8</v>
      </c>
      <c r="B10" s="32" t="s">
        <v>17</v>
      </c>
      <c r="C10" s="19" t="s">
        <v>23</v>
      </c>
      <c r="D10" s="62" t="s">
        <v>5</v>
      </c>
      <c r="E10" s="62">
        <f t="shared" si="0"/>
        <v>0</v>
      </c>
      <c r="F10" s="43">
        <v>24000</v>
      </c>
      <c r="G10" s="43">
        <f t="shared" ref="G10:G15" si="3">E10*F10</f>
        <v>0</v>
      </c>
      <c r="H10" s="97" t="s">
        <v>102</v>
      </c>
      <c r="I10" s="98">
        <f>JMR!I10</f>
        <v>0</v>
      </c>
      <c r="J10" s="98">
        <f>$F$10*I10</f>
        <v>0</v>
      </c>
      <c r="K10" s="98">
        <f>JMR!M10</f>
        <v>0</v>
      </c>
      <c r="L10" s="98">
        <f>$F$10*K10</f>
        <v>0</v>
      </c>
      <c r="M10" s="98">
        <f>JMR!Q10</f>
        <v>0</v>
      </c>
      <c r="N10" s="98">
        <f>$F$10*M10</f>
        <v>0</v>
      </c>
      <c r="O10" s="98">
        <f>JMR!U10</f>
        <v>0</v>
      </c>
      <c r="P10" s="98">
        <f>$F$10*O10</f>
        <v>0</v>
      </c>
      <c r="Q10" s="98">
        <f>JMR!Y10</f>
        <v>0</v>
      </c>
      <c r="R10" s="98">
        <f>$F$10*Q10</f>
        <v>0</v>
      </c>
      <c r="S10" s="98">
        <f>JMR!AC10</f>
        <v>0</v>
      </c>
      <c r="T10" s="98">
        <f>$F$10*S10</f>
        <v>0</v>
      </c>
      <c r="U10" s="98">
        <f>JMR!AG10</f>
        <v>0</v>
      </c>
      <c r="V10" s="98">
        <f>$F$10*U10</f>
        <v>0</v>
      </c>
      <c r="W10" s="98">
        <f>JMR!AK10</f>
        <v>0</v>
      </c>
      <c r="X10" s="98">
        <f>$F$10*W10</f>
        <v>0</v>
      </c>
      <c r="Y10" s="98">
        <f>JMR!AO10</f>
        <v>0</v>
      </c>
      <c r="Z10" s="98">
        <f>$F$10*Y10</f>
        <v>0</v>
      </c>
      <c r="AA10" s="30" t="str">
        <f t="shared" si="2"/>
        <v>Item Kitchen Door  Door height for storage to be 3mm Flush door with Laminate 2400 mm -32mm thick (800 x 2300 mm x 5 pcs) and (300 x 300 mm - 5 pcs) vision panel 8mm toughened glass Remarks Neither required nor provided</v>
      </c>
    </row>
    <row r="11" spans="1:27" ht="42.45">
      <c r="A11" s="42">
        <v>9</v>
      </c>
      <c r="B11" s="32" t="s">
        <v>18</v>
      </c>
      <c r="C11" s="44" t="s">
        <v>108</v>
      </c>
      <c r="D11" s="62" t="s">
        <v>10</v>
      </c>
      <c r="E11" s="62">
        <f t="shared" si="0"/>
        <v>7</v>
      </c>
      <c r="F11" s="43">
        <f>250*3</f>
        <v>750</v>
      </c>
      <c r="G11" s="43">
        <f t="shared" si="3"/>
        <v>5250</v>
      </c>
      <c r="H11" s="43" t="s">
        <v>107</v>
      </c>
      <c r="I11" s="98">
        <f>JMR!I11</f>
        <v>0</v>
      </c>
      <c r="J11" s="98">
        <f>$F$11*I11</f>
        <v>0</v>
      </c>
      <c r="K11" s="98">
        <f>JMR!M11</f>
        <v>0</v>
      </c>
      <c r="L11" s="98">
        <f>$F$11*K11</f>
        <v>0</v>
      </c>
      <c r="M11" s="98">
        <f>JMR!Q11</f>
        <v>0</v>
      </c>
      <c r="N11" s="98">
        <f>$F$11*M11</f>
        <v>0</v>
      </c>
      <c r="O11" s="98">
        <f>JMR!U11</f>
        <v>0</v>
      </c>
      <c r="P11" s="98">
        <f>$F$11*O11</f>
        <v>0</v>
      </c>
      <c r="Q11" s="98">
        <f>JMR!Y11</f>
        <v>0</v>
      </c>
      <c r="R11" s="98">
        <f>$F$11*Q11</f>
        <v>0</v>
      </c>
      <c r="S11" s="98">
        <f>JMR!AC11</f>
        <v>0</v>
      </c>
      <c r="T11" s="98">
        <f>$F$11*S11</f>
        <v>0</v>
      </c>
      <c r="U11" s="98">
        <f>JMR!AG11</f>
        <v>0</v>
      </c>
      <c r="V11" s="98">
        <f>$F$11*U11</f>
        <v>0</v>
      </c>
      <c r="W11" s="98">
        <f>JMR!AK11</f>
        <v>4</v>
      </c>
      <c r="X11" s="98">
        <f>$F$11*W11</f>
        <v>3000</v>
      </c>
      <c r="Y11" s="98">
        <f>JMR!AO11</f>
        <v>3</v>
      </c>
      <c r="Z11" s="98">
        <f>$F$11*Y11</f>
        <v>2250</v>
      </c>
      <c r="AA11" s="30" t="str">
        <f t="shared" si="2"/>
        <v>Item Looping Point  All exposed conduit for points 1.5mm wire and lights in storage area - for 30 lights (2-3mtr each) Remarks BOH Light only</v>
      </c>
    </row>
    <row r="12" spans="1:27" ht="70.75">
      <c r="A12" s="18">
        <v>10</v>
      </c>
      <c r="B12" s="32" t="s">
        <v>30</v>
      </c>
      <c r="C12" s="44" t="s">
        <v>41</v>
      </c>
      <c r="D12" s="62" t="s">
        <v>7</v>
      </c>
      <c r="E12" s="62">
        <f t="shared" si="0"/>
        <v>16.611000000000001</v>
      </c>
      <c r="F12" s="43">
        <v>3600</v>
      </c>
      <c r="G12" s="43">
        <f t="shared" si="3"/>
        <v>59799.600000000006</v>
      </c>
      <c r="H12" s="97" t="s">
        <v>118</v>
      </c>
      <c r="I12" s="98">
        <f>JMR!I12+JMR!I13</f>
        <v>1.208</v>
      </c>
      <c r="J12" s="98">
        <f>$F$12*I12</f>
        <v>4348.8</v>
      </c>
      <c r="K12" s="98">
        <f>JMR!M12+JMR!M13</f>
        <v>1.208</v>
      </c>
      <c r="L12" s="98">
        <f>$F$12*K12</f>
        <v>4348.8</v>
      </c>
      <c r="M12" s="98">
        <f>JMR!Q12+JMR!Q13</f>
        <v>1.8900000000000001</v>
      </c>
      <c r="N12" s="98">
        <f>$F$12*M12</f>
        <v>6804</v>
      </c>
      <c r="O12" s="98">
        <f>JMR!U12+JMR!U13</f>
        <v>1.8900000000000001</v>
      </c>
      <c r="P12" s="98">
        <f>$F$12*O12</f>
        <v>6804</v>
      </c>
      <c r="Q12" s="98">
        <f>JMR!Y12+JMR!Y13</f>
        <v>1.0780000000000001</v>
      </c>
      <c r="R12" s="98">
        <f>$F$12*Q12</f>
        <v>3880.8</v>
      </c>
      <c r="S12" s="98">
        <f>JMR!AC12+JMR!AC13</f>
        <v>1.1700000000000002</v>
      </c>
      <c r="T12" s="98">
        <f>$F$12*S12</f>
        <v>4212.0000000000009</v>
      </c>
      <c r="U12" s="98">
        <f>JMR!AG12+JMR!AG13</f>
        <v>2.363</v>
      </c>
      <c r="V12" s="98">
        <f>$F$12*U12</f>
        <v>8506.7999999999993</v>
      </c>
      <c r="W12" s="98">
        <f>JMR!AK12+JMR!AK13</f>
        <v>2.6040000000000001</v>
      </c>
      <c r="X12" s="98">
        <f>$F$12*W12</f>
        <v>9374.4</v>
      </c>
      <c r="Y12" s="98">
        <f>JMR!AO12+JMR!AO13</f>
        <v>3.2</v>
      </c>
      <c r="Z12" s="98">
        <f>$F$12*Y12</f>
        <v>11520</v>
      </c>
      <c r="AA12" s="30" t="str">
        <f t="shared" si="2"/>
        <v>Item Flooring Opt-1  Front 400 mm area where customer stands, needs to be raised by 40 mm (all 5 kiosks) 25mm  SHS Farm with 6mm ply with Rubber matt finish. Remarks Customer Area standing area</v>
      </c>
    </row>
    <row r="13" spans="1:27" ht="70.75">
      <c r="A13" s="42">
        <v>11</v>
      </c>
      <c r="B13" s="32" t="s">
        <v>38</v>
      </c>
      <c r="C13" s="44" t="s">
        <v>39</v>
      </c>
      <c r="D13" s="62" t="s">
        <v>10</v>
      </c>
      <c r="E13" s="62">
        <v>1</v>
      </c>
      <c r="F13" s="43">
        <v>38690</v>
      </c>
      <c r="G13" s="43">
        <f t="shared" si="3"/>
        <v>38690</v>
      </c>
      <c r="H13" s="97" t="s">
        <v>109</v>
      </c>
      <c r="I13" s="98">
        <f>JMR!I14</f>
        <v>0</v>
      </c>
      <c r="J13" s="98">
        <f>$F$13*I13</f>
        <v>0</v>
      </c>
      <c r="K13" s="98">
        <f>JMR!M14</f>
        <v>0</v>
      </c>
      <c r="L13" s="98">
        <f>$F$13*K13</f>
        <v>0</v>
      </c>
      <c r="M13" s="98">
        <f>JMR!Q14</f>
        <v>0</v>
      </c>
      <c r="N13" s="98">
        <f>$F$13*M13</f>
        <v>0</v>
      </c>
      <c r="O13" s="98">
        <f>JMR!U14</f>
        <v>0</v>
      </c>
      <c r="P13" s="98">
        <f>$F$13*O13</f>
        <v>0</v>
      </c>
      <c r="Q13" s="98">
        <f>JMR!Y14</f>
        <v>0</v>
      </c>
      <c r="R13" s="98">
        <f>$F$13*Q13</f>
        <v>0</v>
      </c>
      <c r="S13" s="98">
        <f>JMR!AC14</f>
        <v>0</v>
      </c>
      <c r="T13" s="98">
        <f>$F$13*S13</f>
        <v>0</v>
      </c>
      <c r="U13" s="98">
        <f>JMR!AG14</f>
        <v>0</v>
      </c>
      <c r="V13" s="98">
        <f>$F$13*U13</f>
        <v>0</v>
      </c>
      <c r="W13" s="98">
        <f>JMR!AK14</f>
        <v>1</v>
      </c>
      <c r="X13" s="98">
        <f>$F$13*W13</f>
        <v>38690</v>
      </c>
      <c r="Y13" s="98">
        <f>JMR!AO14</f>
        <v>1</v>
      </c>
      <c r="Z13" s="98">
        <f>$F$13*Y13</f>
        <v>38690</v>
      </c>
      <c r="AA13" s="30" t="str">
        <f t="shared" si="2"/>
        <v xml:space="preserve">Item Refabrication (MK)  23. Refabrication of MS Structures of Masala Kitchen as per new size. Includes cutting , re sizing, wastages, Labour as per new  drawing' Remarks MK &amp; Idli refabrication </v>
      </c>
    </row>
    <row r="14" spans="1:27" ht="56.6">
      <c r="A14" s="18">
        <v>12</v>
      </c>
      <c r="B14" s="32" t="s">
        <v>24</v>
      </c>
      <c r="C14" s="44" t="s">
        <v>111</v>
      </c>
      <c r="D14" s="62" t="s">
        <v>7</v>
      </c>
      <c r="E14" s="62">
        <f t="shared" ref="E14:E28" si="4">I14+K14+M14+O14+Q14+S14+U14+W14+Y14</f>
        <v>16.380000000000003</v>
      </c>
      <c r="F14" s="43">
        <v>2800</v>
      </c>
      <c r="G14" s="43">
        <f t="shared" si="3"/>
        <v>45864.000000000007</v>
      </c>
      <c r="H14" s="97" t="s">
        <v>110</v>
      </c>
      <c r="I14" s="98">
        <f>JMR!M15+JMR!M16+JMR!M17</f>
        <v>0</v>
      </c>
      <c r="J14" s="98">
        <f>$F$14*I14</f>
        <v>0</v>
      </c>
      <c r="K14" s="98">
        <f>JMR!M15</f>
        <v>0</v>
      </c>
      <c r="L14" s="98">
        <f>$F$14*K14</f>
        <v>0</v>
      </c>
      <c r="M14" s="98">
        <f>JMR!Q15</f>
        <v>0</v>
      </c>
      <c r="N14" s="98">
        <f>$F$14*M14</f>
        <v>0</v>
      </c>
      <c r="O14" s="98">
        <f>JMR!U15+JMR!U16+JMR!U17</f>
        <v>0</v>
      </c>
      <c r="P14" s="98">
        <f>$F$14*O14</f>
        <v>0</v>
      </c>
      <c r="Q14" s="98">
        <f>JMR!Y15+JMR!Y16+JMR!Y17</f>
        <v>0</v>
      </c>
      <c r="R14" s="98">
        <f>$F$14*Q14</f>
        <v>0</v>
      </c>
      <c r="S14" s="98">
        <f>JMR!AC15+JMR!AC16+JMR!AC17</f>
        <v>0</v>
      </c>
      <c r="T14" s="98">
        <f>$F$14*S14</f>
        <v>0</v>
      </c>
      <c r="U14" s="98">
        <f>JMR!AG15+JMR!AG16+JMR!AG17</f>
        <v>0</v>
      </c>
      <c r="V14" s="98">
        <f>$F$14*U14</f>
        <v>0</v>
      </c>
      <c r="W14" s="98">
        <f>JMR!AK15+JMR!AK16+JMR!AK17</f>
        <v>4.5</v>
      </c>
      <c r="X14" s="98">
        <f>$F$14*W14</f>
        <v>12600</v>
      </c>
      <c r="Y14" s="98">
        <f>JMR!AO15+JMR!AO16+JMR!AO17</f>
        <v>11.88</v>
      </c>
      <c r="Z14" s="98">
        <f>$F$14*Y14</f>
        <v>33264</v>
      </c>
      <c r="AA14" s="30" t="str">
        <f t="shared" si="2"/>
        <v>Item Partition  Partition : MS Pipe Structure 40mm SHS, 12mm Plywood cladding to receive subarid with vinyl branding. Remarks Only Required in MK &amp; Idli Shop</v>
      </c>
    </row>
    <row r="15" spans="1:27" ht="75">
      <c r="A15" s="42">
        <v>13</v>
      </c>
      <c r="B15" s="32" t="s">
        <v>26</v>
      </c>
      <c r="C15" s="45" t="s">
        <v>29</v>
      </c>
      <c r="D15" s="62" t="s">
        <v>27</v>
      </c>
      <c r="E15" s="62">
        <f t="shared" si="4"/>
        <v>279.00288</v>
      </c>
      <c r="F15" s="43">
        <v>150</v>
      </c>
      <c r="G15" s="43">
        <f t="shared" si="3"/>
        <v>41850.432000000001</v>
      </c>
      <c r="H15" s="97" t="s">
        <v>110</v>
      </c>
      <c r="I15" s="98">
        <f>JMR!M18+JMR!M19+JMR!M20</f>
        <v>0</v>
      </c>
      <c r="J15" s="98">
        <f>$F$15*I15</f>
        <v>0</v>
      </c>
      <c r="K15" s="98">
        <f>JMR!M18+JMR!M19+JMR!M20</f>
        <v>0</v>
      </c>
      <c r="L15" s="98">
        <f>$F$15*K15</f>
        <v>0</v>
      </c>
      <c r="M15" s="98">
        <f>JMR!Q18+JMR!Q19+JMR!Q20</f>
        <v>0</v>
      </c>
      <c r="N15" s="98">
        <f>$F$15*M15</f>
        <v>0</v>
      </c>
      <c r="O15" s="98">
        <f>JMR!U18+JMR!U19+JMR!U20</f>
        <v>0</v>
      </c>
      <c r="P15" s="98">
        <f>$F$15*O15</f>
        <v>0</v>
      </c>
      <c r="Q15" s="98">
        <f>JMR!Y18+JMR!Y19+JMR!Y20</f>
        <v>0</v>
      </c>
      <c r="R15" s="98">
        <f>$F$15*Q15</f>
        <v>0</v>
      </c>
      <c r="S15" s="98">
        <f>JMR!AC18+JMR!AC19+JMR!AC20</f>
        <v>0</v>
      </c>
      <c r="T15" s="98">
        <f>$F$15*S15</f>
        <v>0</v>
      </c>
      <c r="U15" s="98">
        <f>JMR!AG18+JMR!AG19+JMR!AG20</f>
        <v>0</v>
      </c>
      <c r="V15" s="98">
        <f>$F$15*U15</f>
        <v>0</v>
      </c>
      <c r="W15" s="98">
        <f>JMR!AK18+JMR!AK19+JMR!AK20</f>
        <v>151.12655999999998</v>
      </c>
      <c r="X15" s="98">
        <f>$F$15*W15</f>
        <v>22668.983999999997</v>
      </c>
      <c r="Y15" s="98">
        <f>JMR!AO18+JMR!AO19+JMR!AO20</f>
        <v>127.87632000000001</v>
      </c>
      <c r="Z15" s="98">
        <f>$F$15*Y15</f>
        <v>19181.448</v>
      </c>
      <c r="AA15" s="30" t="str">
        <f t="shared" si="2"/>
        <v>Item Branding  Supply and pasting of HP latex printed artwork with 3mm Sunboard LG/Ivory/Pioneer media as per approved design artwork Remarks Only Required in MK &amp; Idli Shop</v>
      </c>
    </row>
    <row r="16" spans="1:27" ht="15">
      <c r="A16" s="99">
        <v>14</v>
      </c>
      <c r="B16" s="100" t="s">
        <v>66</v>
      </c>
      <c r="C16" s="101"/>
      <c r="D16" s="102"/>
      <c r="E16" s="102">
        <f t="shared" si="4"/>
        <v>0</v>
      </c>
      <c r="F16" s="103"/>
      <c r="G16" s="103"/>
      <c r="H16" s="103"/>
      <c r="I16" s="98"/>
      <c r="J16" s="98">
        <f>$F$16*I16</f>
        <v>0</v>
      </c>
      <c r="K16" s="98"/>
      <c r="L16" s="98">
        <f>$F$16*K16</f>
        <v>0</v>
      </c>
      <c r="M16" s="98">
        <f>JMR!Q21</f>
        <v>0</v>
      </c>
      <c r="N16" s="98">
        <f>$F$16*M16</f>
        <v>0</v>
      </c>
      <c r="O16" s="98">
        <f>JMR!U21</f>
        <v>0</v>
      </c>
      <c r="P16" s="98">
        <f>$F$16*O16</f>
        <v>0</v>
      </c>
      <c r="Q16" s="98">
        <f>JMR!Y21</f>
        <v>0</v>
      </c>
      <c r="R16" s="98">
        <f>$F$16*Q16</f>
        <v>0</v>
      </c>
      <c r="S16" s="98">
        <f>JMR!AC21</f>
        <v>0</v>
      </c>
      <c r="T16" s="98">
        <f>$F$16*S16</f>
        <v>0</v>
      </c>
      <c r="U16" s="98">
        <f>JMR!AG21</f>
        <v>0</v>
      </c>
      <c r="V16" s="98">
        <f>$F$16*U16</f>
        <v>0</v>
      </c>
      <c r="W16" s="98">
        <f>JMR!AK21</f>
        <v>0</v>
      </c>
      <c r="X16" s="98">
        <f>$F$16*W16</f>
        <v>0</v>
      </c>
      <c r="Y16" s="98">
        <f>JMR!AO21</f>
        <v>0</v>
      </c>
      <c r="Z16" s="98">
        <f>$F$16*Y16</f>
        <v>0</v>
      </c>
      <c r="AA16" s="30" t="str">
        <f t="shared" si="2"/>
        <v xml:space="preserve">Item Counter   Remarks </v>
      </c>
    </row>
    <row r="17" spans="1:27" ht="46.2" customHeight="1">
      <c r="A17" s="42">
        <v>15</v>
      </c>
      <c r="B17" s="32" t="s">
        <v>68</v>
      </c>
      <c r="C17" s="104" t="s">
        <v>69</v>
      </c>
      <c r="D17" s="62" t="s">
        <v>5</v>
      </c>
      <c r="E17" s="62">
        <f t="shared" si="4"/>
        <v>1</v>
      </c>
      <c r="F17" s="43">
        <v>42000</v>
      </c>
      <c r="G17" s="43">
        <f t="shared" ref="G17:G26" si="5">E17*F17</f>
        <v>42000</v>
      </c>
      <c r="H17" s="97" t="s">
        <v>119</v>
      </c>
      <c r="I17" s="98">
        <f>JMR!I22</f>
        <v>0</v>
      </c>
      <c r="J17" s="98">
        <f>$F$17*I17</f>
        <v>0</v>
      </c>
      <c r="K17" s="98">
        <f>JMR!M22</f>
        <v>0</v>
      </c>
      <c r="L17" s="98">
        <f>$F$17*K17</f>
        <v>0</v>
      </c>
      <c r="M17" s="98">
        <f>JMR!Q22</f>
        <v>0</v>
      </c>
      <c r="N17" s="98">
        <f>$F$17*M17</f>
        <v>0</v>
      </c>
      <c r="O17" s="98">
        <f>JMR!U22</f>
        <v>0</v>
      </c>
      <c r="P17" s="98">
        <f>$F$17*O17</f>
        <v>0</v>
      </c>
      <c r="Q17" s="98">
        <f>JMR!Y22</f>
        <v>1</v>
      </c>
      <c r="R17" s="98">
        <f>$F$17*Q17</f>
        <v>42000</v>
      </c>
      <c r="S17" s="98">
        <f>JMR!AC22</f>
        <v>0</v>
      </c>
      <c r="T17" s="98">
        <f>$F$17*S17</f>
        <v>0</v>
      </c>
      <c r="U17" s="98">
        <f>JMR!AG22</f>
        <v>0</v>
      </c>
      <c r="V17" s="98">
        <f>$F$17*U17</f>
        <v>0</v>
      </c>
      <c r="W17" s="98">
        <f>JMR!AK22</f>
        <v>0</v>
      </c>
      <c r="X17" s="98">
        <f>$F$17*W17</f>
        <v>0</v>
      </c>
      <c r="Y17" s="98">
        <f>JMR!AO22</f>
        <v>0</v>
      </c>
      <c r="Z17" s="98">
        <f>$F$17*Y17</f>
        <v>0</v>
      </c>
      <c r="AA17" s="30" t="str">
        <f t="shared" si="2"/>
        <v>Item Shop No.7 - Cafeccino  01. Back Counter (2325 x 750 x 925 mm) - Front open as u/c chiller coming Remarks Requirement occur after fabrication</v>
      </c>
    </row>
    <row r="18" spans="1:27" ht="39.65" customHeight="1">
      <c r="A18" s="42">
        <v>16</v>
      </c>
      <c r="B18" s="32" t="s">
        <v>70</v>
      </c>
      <c r="C18" s="19" t="s">
        <v>71</v>
      </c>
      <c r="D18" s="62" t="s">
        <v>5</v>
      </c>
      <c r="E18" s="62">
        <f t="shared" si="4"/>
        <v>1</v>
      </c>
      <c r="F18" s="43">
        <v>32000</v>
      </c>
      <c r="G18" s="43">
        <f t="shared" si="5"/>
        <v>32000</v>
      </c>
      <c r="H18" s="97" t="s">
        <v>119</v>
      </c>
      <c r="I18" s="98">
        <f>JMR!I23</f>
        <v>0</v>
      </c>
      <c r="J18" s="98">
        <f>$F$18*I18</f>
        <v>0</v>
      </c>
      <c r="K18" s="98">
        <f>JMR!M23</f>
        <v>0</v>
      </c>
      <c r="L18" s="98">
        <f>$F$18*K18</f>
        <v>0</v>
      </c>
      <c r="M18" s="98">
        <f>JMR!Q23</f>
        <v>0</v>
      </c>
      <c r="N18" s="98">
        <f>$F$18*M18</f>
        <v>0</v>
      </c>
      <c r="O18" s="98">
        <f>JMR!U23</f>
        <v>0</v>
      </c>
      <c r="P18" s="98">
        <f>$F$18*O18</f>
        <v>0</v>
      </c>
      <c r="Q18" s="98">
        <f>JMR!Y23</f>
        <v>0</v>
      </c>
      <c r="R18" s="98">
        <f>$F$18*Q18</f>
        <v>0</v>
      </c>
      <c r="S18" s="98">
        <f>JMR!AC23</f>
        <v>1</v>
      </c>
      <c r="T18" s="98">
        <f>$F$18*S18</f>
        <v>32000</v>
      </c>
      <c r="U18" s="98">
        <f>JMR!AG23</f>
        <v>0</v>
      </c>
      <c r="V18" s="98">
        <f>$F$18*U18</f>
        <v>0</v>
      </c>
      <c r="W18" s="98">
        <f>JMR!AK23</f>
        <v>0</v>
      </c>
      <c r="X18" s="98">
        <f>$F$18*W18</f>
        <v>0</v>
      </c>
      <c r="Y18" s="98">
        <f>JMR!AO23</f>
        <v>0</v>
      </c>
      <c r="Z18" s="98">
        <f>$F$18*Y18</f>
        <v>0</v>
      </c>
      <c r="AA18" s="30" t="str">
        <f t="shared" si="2"/>
        <v>Item Shop no.1 - Flying Bites &amp; Healthy Eats  02. Back Counter (1500 x 750 x 925 mm) - Front open as u/c chiller coming Remarks Requirement occur after fabrication</v>
      </c>
    </row>
    <row r="19" spans="1:27" ht="42.45">
      <c r="A19" s="42">
        <v>17</v>
      </c>
      <c r="B19" s="32"/>
      <c r="C19" s="19" t="s">
        <v>72</v>
      </c>
      <c r="D19" s="62" t="s">
        <v>5</v>
      </c>
      <c r="E19" s="62">
        <f t="shared" si="4"/>
        <v>1</v>
      </c>
      <c r="F19" s="43">
        <v>42000</v>
      </c>
      <c r="G19" s="43">
        <f t="shared" si="5"/>
        <v>42000</v>
      </c>
      <c r="H19" s="97" t="s">
        <v>119</v>
      </c>
      <c r="I19" s="98">
        <f>JMR!I24</f>
        <v>0</v>
      </c>
      <c r="J19" s="98">
        <f>$F$19*I19</f>
        <v>0</v>
      </c>
      <c r="K19" s="98">
        <f>JMR!M24</f>
        <v>0</v>
      </c>
      <c r="L19" s="98">
        <f>$F$19*K19</f>
        <v>0</v>
      </c>
      <c r="M19" s="98">
        <f>JMR!Q24</f>
        <v>0</v>
      </c>
      <c r="N19" s="98">
        <f>$F$19*M19</f>
        <v>0</v>
      </c>
      <c r="O19" s="98">
        <f>JMR!U24</f>
        <v>0</v>
      </c>
      <c r="P19" s="98">
        <f>$F$19*O19</f>
        <v>0</v>
      </c>
      <c r="Q19" s="98">
        <f>JMR!Y24</f>
        <v>0</v>
      </c>
      <c r="R19" s="98">
        <f>$F$19*Q19</f>
        <v>0</v>
      </c>
      <c r="S19" s="98">
        <f>JMR!AC24</f>
        <v>0</v>
      </c>
      <c r="T19" s="98">
        <f>$F$19*S19</f>
        <v>0</v>
      </c>
      <c r="U19" s="98">
        <f>JMR!AG24</f>
        <v>1</v>
      </c>
      <c r="V19" s="98">
        <f>$F$19*U19</f>
        <v>42000</v>
      </c>
      <c r="W19" s="98">
        <f>JMR!AK24</f>
        <v>0</v>
      </c>
      <c r="X19" s="98">
        <f>$F$19*W19</f>
        <v>0</v>
      </c>
      <c r="Y19" s="98">
        <f>JMR!AO24</f>
        <v>0</v>
      </c>
      <c r="Z19" s="98">
        <f>$F$19*Y19</f>
        <v>0</v>
      </c>
      <c r="AA19" s="30" t="str">
        <f t="shared" si="2"/>
        <v>Item   03. Back Counter (1500 x 750 x 925 mm) - with shutters, one partition &amp; shelf Remarks Requirement occur after fabrication</v>
      </c>
    </row>
    <row r="20" spans="1:27" ht="42.45">
      <c r="A20" s="42">
        <v>18</v>
      </c>
      <c r="B20" s="32" t="s">
        <v>73</v>
      </c>
      <c r="C20" s="19" t="s">
        <v>74</v>
      </c>
      <c r="D20" s="62" t="s">
        <v>5</v>
      </c>
      <c r="E20" s="62">
        <f t="shared" si="4"/>
        <v>1</v>
      </c>
      <c r="F20" s="43">
        <v>38750</v>
      </c>
      <c r="G20" s="43">
        <f t="shared" si="5"/>
        <v>38750</v>
      </c>
      <c r="H20" s="97" t="s">
        <v>119</v>
      </c>
      <c r="I20" s="98">
        <f>JMR!I25</f>
        <v>0</v>
      </c>
      <c r="J20" s="98">
        <f>$F$20*I20</f>
        <v>0</v>
      </c>
      <c r="K20" s="98">
        <f>JMR!M25</f>
        <v>0</v>
      </c>
      <c r="L20" s="98">
        <f>$F$20*K20</f>
        <v>0</v>
      </c>
      <c r="M20" s="98">
        <f>JMR!Q25</f>
        <v>1</v>
      </c>
      <c r="N20" s="98">
        <f>$F$20*M20</f>
        <v>38750</v>
      </c>
      <c r="O20" s="98">
        <f>JMR!U25</f>
        <v>0</v>
      </c>
      <c r="P20" s="98">
        <f>$F$20*O20</f>
        <v>0</v>
      </c>
      <c r="Q20" s="98">
        <f>JMR!Y25</f>
        <v>0</v>
      </c>
      <c r="R20" s="98">
        <f>$F$20*Q20</f>
        <v>0</v>
      </c>
      <c r="S20" s="98">
        <f>JMR!AC25</f>
        <v>0</v>
      </c>
      <c r="T20" s="98">
        <f>$F$20*S20</f>
        <v>0</v>
      </c>
      <c r="U20" s="98">
        <f>JMR!AG25</f>
        <v>0</v>
      </c>
      <c r="V20" s="98">
        <f>$F$20*U20</f>
        <v>0</v>
      </c>
      <c r="W20" s="98">
        <f>JMR!AK25</f>
        <v>0</v>
      </c>
      <c r="X20" s="98">
        <f>$F$20*W20</f>
        <v>0</v>
      </c>
      <c r="Y20" s="98">
        <f>JMR!AO25</f>
        <v>0</v>
      </c>
      <c r="Z20" s="98">
        <f>$F$20*Y20</f>
        <v>0</v>
      </c>
      <c r="AA20" s="30" t="str">
        <f t="shared" si="2"/>
        <v>Item Shop No.5 - Wrap it up &amp; Pizza Burger  04. Back counter (1900 x 750 x 925 mm) - Front open as u/c chiller coming Remarks Requirement occur after fabrication</v>
      </c>
    </row>
    <row r="21" spans="1:27" ht="56.6">
      <c r="A21" s="42">
        <v>19</v>
      </c>
      <c r="B21" s="32"/>
      <c r="C21" s="19" t="s">
        <v>75</v>
      </c>
      <c r="D21" s="62" t="s">
        <v>5</v>
      </c>
      <c r="E21" s="62">
        <f t="shared" si="4"/>
        <v>1</v>
      </c>
      <c r="F21" s="43">
        <v>68500</v>
      </c>
      <c r="G21" s="43">
        <f t="shared" si="5"/>
        <v>68500</v>
      </c>
      <c r="H21" s="97" t="s">
        <v>119</v>
      </c>
      <c r="I21" s="98">
        <f>JMR!I26</f>
        <v>0</v>
      </c>
      <c r="J21" s="98">
        <f>$F$21*I21</f>
        <v>0</v>
      </c>
      <c r="K21" s="98">
        <f>JMR!M26</f>
        <v>0</v>
      </c>
      <c r="L21" s="98">
        <f>$F$21*K21</f>
        <v>0</v>
      </c>
      <c r="M21" s="98">
        <f>JMR!Q26</f>
        <v>0</v>
      </c>
      <c r="N21" s="98">
        <f>$F$21*M21</f>
        <v>0</v>
      </c>
      <c r="O21" s="98">
        <f>JMR!U26</f>
        <v>1</v>
      </c>
      <c r="P21" s="98">
        <f>$F$21*O21</f>
        <v>68500</v>
      </c>
      <c r="Q21" s="98">
        <f>JMR!Y26</f>
        <v>0</v>
      </c>
      <c r="R21" s="98">
        <f>$F$21*Q21</f>
        <v>0</v>
      </c>
      <c r="S21" s="98">
        <f>JMR!AC26</f>
        <v>0</v>
      </c>
      <c r="T21" s="98">
        <f>$F$21*S21</f>
        <v>0</v>
      </c>
      <c r="U21" s="98">
        <f>JMR!AG26</f>
        <v>0</v>
      </c>
      <c r="V21" s="98">
        <f>$F$21*U21</f>
        <v>0</v>
      </c>
      <c r="W21" s="98">
        <f>JMR!AK26</f>
        <v>0</v>
      </c>
      <c r="X21" s="98">
        <f>$F$21*W21</f>
        <v>0</v>
      </c>
      <c r="Y21" s="98">
        <f>JMR!AO26</f>
        <v>0</v>
      </c>
      <c r="Z21" s="98">
        <f>$F$21*Y21</f>
        <v>0</v>
      </c>
      <c r="AA21" s="30" t="str">
        <f t="shared" si="2"/>
        <v>Item   05. Back counter (2825 x 750 x 925 mm) - Front open as u/c chiller coming &amp; with shutters, one partition &amp; shelf Remarks Requirement occur after fabrication</v>
      </c>
    </row>
    <row r="22" spans="1:27" ht="28.3">
      <c r="A22" s="18">
        <v>20</v>
      </c>
      <c r="B22" s="44"/>
      <c r="C22" s="44" t="s">
        <v>76</v>
      </c>
      <c r="D22" s="62" t="s">
        <v>5</v>
      </c>
      <c r="E22" s="62">
        <f t="shared" si="4"/>
        <v>1</v>
      </c>
      <c r="F22" s="43">
        <v>51500</v>
      </c>
      <c r="G22" s="43">
        <f t="shared" si="5"/>
        <v>51500</v>
      </c>
      <c r="H22" s="97" t="s">
        <v>119</v>
      </c>
      <c r="I22" s="98">
        <f>JMR!I27</f>
        <v>0</v>
      </c>
      <c r="J22" s="98">
        <f>$F$22*I22</f>
        <v>0</v>
      </c>
      <c r="K22" s="98">
        <f>JMR!M27</f>
        <v>0</v>
      </c>
      <c r="L22" s="98">
        <f>$F$22*K22</f>
        <v>0</v>
      </c>
      <c r="M22" s="98">
        <f>JMR!Q27</f>
        <v>0</v>
      </c>
      <c r="N22" s="98">
        <f>$F$22*M22</f>
        <v>0</v>
      </c>
      <c r="O22" s="98">
        <f>JMR!U27</f>
        <v>1</v>
      </c>
      <c r="P22" s="98">
        <f>$F$22*O22</f>
        <v>51500</v>
      </c>
      <c r="Q22" s="98">
        <f>JMR!Y27</f>
        <v>0</v>
      </c>
      <c r="R22" s="98">
        <f>$F$22*Q22</f>
        <v>0</v>
      </c>
      <c r="S22" s="98">
        <f>JMR!AC27</f>
        <v>0</v>
      </c>
      <c r="T22" s="98">
        <f>$F$22*S22</f>
        <v>0</v>
      </c>
      <c r="U22" s="98">
        <f>JMR!AG27</f>
        <v>0</v>
      </c>
      <c r="V22" s="98">
        <f>$F$22*U22</f>
        <v>0</v>
      </c>
      <c r="W22" s="98">
        <f>JMR!AK27</f>
        <v>0</v>
      </c>
      <c r="X22" s="98">
        <f>$F$22*W22</f>
        <v>0</v>
      </c>
      <c r="Y22" s="98">
        <f>JMR!AO27</f>
        <v>0</v>
      </c>
      <c r="Z22" s="98">
        <f>$F$22*Y22</f>
        <v>0</v>
      </c>
      <c r="AA22" s="30" t="str">
        <f t="shared" si="2"/>
        <v>Item   06. Front POS Counter (1800 x 750 x 300 mm) - with 6 drawers  Remarks Requirement occur after fabrication</v>
      </c>
    </row>
    <row r="23" spans="1:27" ht="52.85" customHeight="1">
      <c r="A23" s="42">
        <v>21</v>
      </c>
      <c r="B23" s="32"/>
      <c r="C23" s="44" t="s">
        <v>77</v>
      </c>
      <c r="D23" s="62" t="s">
        <v>5</v>
      </c>
      <c r="E23" s="62">
        <f t="shared" si="4"/>
        <v>1</v>
      </c>
      <c r="F23" s="43">
        <v>78000</v>
      </c>
      <c r="G23" s="43">
        <f t="shared" si="5"/>
        <v>78000</v>
      </c>
      <c r="H23" s="97" t="s">
        <v>119</v>
      </c>
      <c r="I23" s="98">
        <f>JMR!I28</f>
        <v>0</v>
      </c>
      <c r="J23" s="98">
        <f>$F$23*I23</f>
        <v>0</v>
      </c>
      <c r="K23" s="98">
        <f>JMR!M28</f>
        <v>0</v>
      </c>
      <c r="L23" s="98">
        <f>$F$23*K23</f>
        <v>0</v>
      </c>
      <c r="M23" s="98">
        <f>JMR!Q28</f>
        <v>1</v>
      </c>
      <c r="N23" s="98">
        <f>$F$23*M23</f>
        <v>78000</v>
      </c>
      <c r="O23" s="98">
        <f>JMR!U28</f>
        <v>0</v>
      </c>
      <c r="P23" s="98">
        <f>$F$23*O23</f>
        <v>0</v>
      </c>
      <c r="Q23" s="98">
        <f>JMR!Y28</f>
        <v>0</v>
      </c>
      <c r="R23" s="98">
        <f>$F$23*Q23</f>
        <v>0</v>
      </c>
      <c r="S23" s="98">
        <f>JMR!AC28</f>
        <v>0</v>
      </c>
      <c r="T23" s="98">
        <f>$F$23*S23</f>
        <v>0</v>
      </c>
      <c r="U23" s="98">
        <f>JMR!AG28</f>
        <v>0</v>
      </c>
      <c r="V23" s="98">
        <f>$F$23*U23</f>
        <v>0</v>
      </c>
      <c r="W23" s="98">
        <f>JMR!AK28</f>
        <v>0</v>
      </c>
      <c r="X23" s="98">
        <f>$F$23*W23</f>
        <v>0</v>
      </c>
      <c r="Y23" s="98">
        <f>JMR!AO28</f>
        <v>0</v>
      </c>
      <c r="Z23" s="98">
        <f>$F$23*Y23</f>
        <v>0</v>
      </c>
      <c r="AA23" s="30" t="str">
        <f t="shared" si="2"/>
        <v>Item   07. Front POS Counter (1775 x 750 x 925 mm) - with 6 drawers and 3 shutters below Remarks Requirement occur after fabrication</v>
      </c>
    </row>
    <row r="24" spans="1:27" ht="56.6">
      <c r="A24" s="18">
        <v>22</v>
      </c>
      <c r="B24" s="32" t="s">
        <v>94</v>
      </c>
      <c r="C24" s="44" t="s">
        <v>95</v>
      </c>
      <c r="D24" s="62" t="s">
        <v>5</v>
      </c>
      <c r="E24" s="62">
        <f t="shared" si="4"/>
        <v>1</v>
      </c>
      <c r="F24" s="43">
        <f>8*2*2.5*1400</f>
        <v>56000</v>
      </c>
      <c r="G24" s="43">
        <f t="shared" si="5"/>
        <v>56000</v>
      </c>
      <c r="H24" s="97" t="s">
        <v>119</v>
      </c>
      <c r="I24" s="98">
        <f>JMR!I22</f>
        <v>0</v>
      </c>
      <c r="J24" s="98">
        <f>$F$24*I24</f>
        <v>0</v>
      </c>
      <c r="K24" s="98">
        <f>JMR!M29</f>
        <v>0</v>
      </c>
      <c r="L24" s="98">
        <f>$F$24*K24</f>
        <v>0</v>
      </c>
      <c r="M24" s="98">
        <f>JMR!Q29</f>
        <v>0</v>
      </c>
      <c r="N24" s="98">
        <f>$F$24*M24</f>
        <v>0</v>
      </c>
      <c r="O24" s="98">
        <f>JMR!U29</f>
        <v>0</v>
      </c>
      <c r="P24" s="98">
        <f>$F$24*O24</f>
        <v>0</v>
      </c>
      <c r="Q24" s="98">
        <f>JMR!Y29</f>
        <v>0</v>
      </c>
      <c r="R24" s="98">
        <f>$F$24*Q24</f>
        <v>0</v>
      </c>
      <c r="S24" s="98">
        <f>JMR!AC29</f>
        <v>0</v>
      </c>
      <c r="T24" s="98">
        <f>$F$24*S24</f>
        <v>0</v>
      </c>
      <c r="U24" s="98">
        <f>JMR!AG29</f>
        <v>0</v>
      </c>
      <c r="V24" s="98">
        <f>$F$24*U24</f>
        <v>0</v>
      </c>
      <c r="W24" s="98">
        <f>JMR!AK29</f>
        <v>1</v>
      </c>
      <c r="X24" s="98">
        <f>$F$24*W24</f>
        <v>56000</v>
      </c>
      <c r="Y24" s="98">
        <f>JMR!AO29</f>
        <v>0</v>
      </c>
      <c r="Z24" s="98">
        <f>$F$24*Y24</f>
        <v>0</v>
      </c>
      <c r="AA24" s="30" t="str">
        <f t="shared" si="2"/>
        <v>Item Shop-13, Masala Kitchne  05. Back counter (2400 x 750 x 625 mm) - Front open  shelf, inner shelves, shutter at drawing conter-1 Remarks Requirement occur after fabrication</v>
      </c>
    </row>
    <row r="25" spans="1:27" ht="42.45">
      <c r="A25" s="42">
        <v>23</v>
      </c>
      <c r="B25" s="32" t="s">
        <v>94</v>
      </c>
      <c r="C25" s="44" t="s">
        <v>96</v>
      </c>
      <c r="D25" s="62" t="s">
        <v>5</v>
      </c>
      <c r="E25" s="62">
        <f t="shared" si="4"/>
        <v>1</v>
      </c>
      <c r="F25" s="43">
        <f>4.2*3*2.5*950</f>
        <v>29925.000000000004</v>
      </c>
      <c r="G25" s="43">
        <f t="shared" si="5"/>
        <v>29925.000000000004</v>
      </c>
      <c r="H25" s="97" t="s">
        <v>119</v>
      </c>
      <c r="I25" s="98"/>
      <c r="J25" s="98">
        <f>$F$25*I25</f>
        <v>0</v>
      </c>
      <c r="K25" s="98"/>
      <c r="L25" s="98">
        <f>$F$25*K25</f>
        <v>0</v>
      </c>
      <c r="M25" s="98"/>
      <c r="N25" s="98">
        <f>$F$25*M25</f>
        <v>0</v>
      </c>
      <c r="O25" s="98"/>
      <c r="P25" s="98">
        <f>$F$25*O25</f>
        <v>0</v>
      </c>
      <c r="Q25" s="98"/>
      <c r="R25" s="98">
        <f>$F$25*Q25</f>
        <v>0</v>
      </c>
      <c r="S25" s="98"/>
      <c r="T25" s="98">
        <f>$F$25*S25</f>
        <v>0</v>
      </c>
      <c r="U25" s="98"/>
      <c r="V25" s="98">
        <f>$F$25*U25</f>
        <v>0</v>
      </c>
      <c r="W25" s="98">
        <f>JMR!AK30</f>
        <v>1</v>
      </c>
      <c r="X25" s="98">
        <f>$F$25*W25</f>
        <v>29925.000000000004</v>
      </c>
      <c r="Y25" s="98"/>
      <c r="Z25" s="98">
        <f>$F$25*Y25</f>
        <v>0</v>
      </c>
      <c r="AA25" s="30" t="str">
        <f t="shared" si="2"/>
        <v>Item Shop-13, Masala Kitchne  05. Back counter (1400 x 750 x 925 mm) - front open chiller cover unit(counter-4) Remarks Requirement occur after fabrication</v>
      </c>
    </row>
    <row r="26" spans="1:27" ht="42.45">
      <c r="A26" s="18">
        <v>24</v>
      </c>
      <c r="B26" s="32" t="s">
        <v>99</v>
      </c>
      <c r="C26" s="44" t="s">
        <v>97</v>
      </c>
      <c r="D26" s="62" t="s">
        <v>5</v>
      </c>
      <c r="E26" s="62">
        <f t="shared" si="4"/>
        <v>1</v>
      </c>
      <c r="F26" s="43">
        <f>4.2*3*2.5*2000</f>
        <v>63000.000000000007</v>
      </c>
      <c r="G26" s="43">
        <f t="shared" si="5"/>
        <v>63000.000000000007</v>
      </c>
      <c r="H26" s="97" t="s">
        <v>119</v>
      </c>
      <c r="I26" s="98"/>
      <c r="J26" s="98">
        <f>$F$26*I26</f>
        <v>0</v>
      </c>
      <c r="K26" s="98"/>
      <c r="L26" s="98">
        <f>$F$26*K26</f>
        <v>0</v>
      </c>
      <c r="M26" s="98"/>
      <c r="N26" s="98">
        <f>$F$26*M26</f>
        <v>0</v>
      </c>
      <c r="O26" s="98"/>
      <c r="P26" s="98">
        <f>$F$26*O26</f>
        <v>0</v>
      </c>
      <c r="Q26" s="98"/>
      <c r="R26" s="98">
        <f>$F$26*Q26</f>
        <v>0</v>
      </c>
      <c r="S26" s="98"/>
      <c r="T26" s="98">
        <f>$F$26*S26</f>
        <v>0</v>
      </c>
      <c r="U26" s="98"/>
      <c r="V26" s="98">
        <f>$F$26*U26</f>
        <v>0</v>
      </c>
      <c r="W26" s="98"/>
      <c r="X26" s="98">
        <f>$F$26*W26</f>
        <v>0</v>
      </c>
      <c r="Y26" s="98">
        <f>JMR!AO31</f>
        <v>1</v>
      </c>
      <c r="Z26" s="98">
        <f>$F$26*Y26</f>
        <v>63000.000000000007</v>
      </c>
      <c r="AA26" s="30" t="str">
        <f t="shared" si="2"/>
        <v>Item Shop-13,Idli Express.co  05. Back counter (1400 x 750 x 925 mm) - back side 6 drawers &amp; 3 shutter storage unit(counter-5) Remarks Requirement occur after fabrication</v>
      </c>
    </row>
    <row r="27" spans="1:27" ht="28.3">
      <c r="A27" s="42">
        <v>25</v>
      </c>
      <c r="B27" s="32" t="s">
        <v>67</v>
      </c>
      <c r="C27" s="45" t="s">
        <v>88</v>
      </c>
      <c r="D27" s="62" t="s">
        <v>5</v>
      </c>
      <c r="E27" s="62">
        <f t="shared" si="4"/>
        <v>2.9949999999999997</v>
      </c>
      <c r="F27" s="43">
        <v>11000</v>
      </c>
      <c r="G27" s="43">
        <f>E27*F27</f>
        <v>32944.999999999993</v>
      </c>
      <c r="H27" s="97" t="s">
        <v>113</v>
      </c>
      <c r="I27" s="98">
        <f>JMR!I32</f>
        <v>0.28499999999999998</v>
      </c>
      <c r="J27" s="98">
        <f>$F$27*I27</f>
        <v>3134.9999999999995</v>
      </c>
      <c r="K27" s="98">
        <f>JMR!Q32</f>
        <v>0.28499999999999998</v>
      </c>
      <c r="L27" s="98">
        <f>$F$27*K27</f>
        <v>3134.9999999999995</v>
      </c>
      <c r="M27" s="98">
        <f>JMR!Q32</f>
        <v>0.28499999999999998</v>
      </c>
      <c r="N27" s="98">
        <f>$F$27*M27</f>
        <v>3134.9999999999995</v>
      </c>
      <c r="O27" s="98">
        <f>JMR!U32</f>
        <v>0.28499999999999998</v>
      </c>
      <c r="P27" s="98">
        <f>$F$27*O27</f>
        <v>3134.9999999999995</v>
      </c>
      <c r="Q27" s="98">
        <f>JMR!Y32</f>
        <v>0.28499999999999998</v>
      </c>
      <c r="R27" s="98">
        <f>$F$27*Q27</f>
        <v>3134.9999999999995</v>
      </c>
      <c r="S27" s="98">
        <f>JMR!AC32</f>
        <v>0.28499999999999998</v>
      </c>
      <c r="T27" s="98">
        <f>$F$27*S27</f>
        <v>3134.9999999999995</v>
      </c>
      <c r="U27" s="98">
        <f>JMR!AG32</f>
        <v>0.28499999999999998</v>
      </c>
      <c r="V27" s="98">
        <f>$F$27*U27</f>
        <v>3134.9999999999995</v>
      </c>
      <c r="W27" s="98">
        <f>JMR!AK32</f>
        <v>0.5</v>
      </c>
      <c r="X27" s="98">
        <f>$F$27*W27</f>
        <v>5500</v>
      </c>
      <c r="Y27" s="98">
        <f>JMR!AO32</f>
        <v>0.5</v>
      </c>
      <c r="Z27" s="98">
        <f>$F$27*Y27</f>
        <v>5500</v>
      </c>
      <c r="AA27" s="30" t="str">
        <f t="shared" si="2"/>
        <v>Item Transportation  Truck Lot Remarks Additional Transportation for counters</v>
      </c>
    </row>
    <row r="28" spans="1:27" ht="56.6">
      <c r="A28" s="18">
        <v>26</v>
      </c>
      <c r="B28" s="32" t="s">
        <v>78</v>
      </c>
      <c r="C28" s="97" t="s">
        <v>114</v>
      </c>
      <c r="D28" s="62" t="s">
        <v>5</v>
      </c>
      <c r="E28" s="62">
        <f t="shared" si="4"/>
        <v>5</v>
      </c>
      <c r="F28" s="43">
        <v>15000</v>
      </c>
      <c r="G28" s="43">
        <f>E28*F28</f>
        <v>75000</v>
      </c>
      <c r="H28" s="97" t="s">
        <v>115</v>
      </c>
      <c r="I28" s="98">
        <f>JMR!I33</f>
        <v>0.5</v>
      </c>
      <c r="J28" s="98">
        <f>$F$28*I28</f>
        <v>7500</v>
      </c>
      <c r="K28" s="98">
        <f>JMR!Q33</f>
        <v>0.5</v>
      </c>
      <c r="L28" s="98">
        <f>$F$28*K28</f>
        <v>7500</v>
      </c>
      <c r="M28" s="98">
        <f>JMR!Q33</f>
        <v>0.5</v>
      </c>
      <c r="N28" s="98">
        <f>$F$28*M28</f>
        <v>7500</v>
      </c>
      <c r="O28" s="98">
        <f>JMR!U33</f>
        <v>0.5</v>
      </c>
      <c r="P28" s="98">
        <f>$F$28*O28</f>
        <v>7500</v>
      </c>
      <c r="Q28" s="98">
        <f>JMR!Y33</f>
        <v>0.5</v>
      </c>
      <c r="R28" s="98">
        <f>$F$28*Q28</f>
        <v>7500</v>
      </c>
      <c r="S28" s="98">
        <f>JMR!AC33</f>
        <v>0.5</v>
      </c>
      <c r="T28" s="98">
        <f>$F$28*S28</f>
        <v>7500</v>
      </c>
      <c r="U28" s="98">
        <f>JMR!AG33</f>
        <v>0.5</v>
      </c>
      <c r="V28" s="98">
        <f>$F$28*U28</f>
        <v>7500</v>
      </c>
      <c r="W28" s="98">
        <f>JMR!AK33</f>
        <v>0.75</v>
      </c>
      <c r="X28" s="98">
        <f>$F$28*W28</f>
        <v>11250</v>
      </c>
      <c r="Y28" s="98">
        <f>JMR!AO33</f>
        <v>0.75</v>
      </c>
      <c r="Z28" s="98">
        <f>$F$28*Y28</f>
        <v>11250</v>
      </c>
      <c r="AA28" s="30" t="str">
        <f t="shared" si="2"/>
        <v xml:space="preserve">Item Installation  Additional Installation cost for 24 hours, working 20 Days footing, conveyance , overtime charges &amp; other allowance Remarks Additional Installation cost for 24 hours, working </v>
      </c>
    </row>
    <row r="29" spans="1:27">
      <c r="A29" s="46"/>
      <c r="B29" s="47"/>
      <c r="C29" s="48" t="s">
        <v>28</v>
      </c>
      <c r="D29" s="64"/>
      <c r="E29" s="64"/>
      <c r="F29" s="49"/>
      <c r="G29" s="49">
        <f>SUM(G3:G28)</f>
        <v>917737.78200000001</v>
      </c>
      <c r="H29" s="49"/>
      <c r="I29" s="18"/>
      <c r="J29" s="105">
        <f>SUM(J3:J28)</f>
        <v>25566.3</v>
      </c>
      <c r="K29" s="18"/>
      <c r="L29" s="105">
        <f>SUM(L3:L28)</f>
        <v>25566.3</v>
      </c>
      <c r="M29" s="18"/>
      <c r="N29" s="105">
        <f>SUM(N3:N28)</f>
        <v>144771.5</v>
      </c>
      <c r="O29" s="18"/>
      <c r="P29" s="105">
        <f>SUM(P3:P28)</f>
        <v>148021.5</v>
      </c>
      <c r="Q29" s="18"/>
      <c r="R29" s="105">
        <f>SUM(R3:R28)</f>
        <v>71778.3</v>
      </c>
      <c r="S29" s="18"/>
      <c r="T29" s="105">
        <f>SUM(T3:T28)</f>
        <v>54618.875</v>
      </c>
      <c r="U29" s="18"/>
      <c r="V29" s="105">
        <f>SUM(V3:V28)</f>
        <v>68913.675000000003</v>
      </c>
      <c r="W29" s="18"/>
      <c r="X29" s="105">
        <f>SUM(X3:X28)</f>
        <v>214847.13399999999</v>
      </c>
      <c r="Y29" s="18"/>
      <c r="Z29" s="105">
        <f>SUM(Z3:Z28)</f>
        <v>202344.198</v>
      </c>
    </row>
    <row r="30" spans="1:27">
      <c r="A30" s="18"/>
      <c r="B30" s="19"/>
      <c r="C30" s="44"/>
      <c r="D30" s="62"/>
      <c r="E30" s="62"/>
      <c r="F30" s="43"/>
      <c r="G30" s="43"/>
      <c r="H30" s="43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</sheetData>
  <mergeCells count="6">
    <mergeCell ref="A1:G1"/>
    <mergeCell ref="I1:L1"/>
    <mergeCell ref="M1:P1"/>
    <mergeCell ref="Q1:R1"/>
    <mergeCell ref="W1:Z1"/>
    <mergeCell ref="S1:V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"/>
  <sheetViews>
    <sheetView topLeftCell="A31" workbookViewId="0">
      <pane xSplit="2" topLeftCell="C1" activePane="topRight" state="frozen"/>
      <selection pane="topRight" activeCell="H35" sqref="H35"/>
    </sheetView>
  </sheetViews>
  <sheetFormatPr defaultColWidth="8.765625" defaultRowHeight="14.15"/>
  <cols>
    <col min="1" max="1" width="5.69140625" style="30" bestFit="1" customWidth="1"/>
    <col min="2" max="2" width="19.765625" style="50" bestFit="1" customWidth="1"/>
    <col min="3" max="3" width="41.23046875" style="51" customWidth="1"/>
    <col min="4" max="4" width="6" style="30" bestFit="1" customWidth="1"/>
    <col min="5" max="5" width="12.84375" style="30" customWidth="1"/>
    <col min="6" max="7" width="5.23046875" style="67" bestFit="1" customWidth="1"/>
    <col min="8" max="8" width="5.69140625" style="52" bestFit="1" customWidth="1"/>
    <col min="9" max="9" width="6.4609375" style="72" customWidth="1"/>
    <col min="10" max="12" width="5.23046875" style="67" bestFit="1" customWidth="1"/>
    <col min="13" max="13" width="7.53515625" style="72" customWidth="1"/>
    <col min="14" max="16" width="5.07421875" style="53" bestFit="1" customWidth="1"/>
    <col min="17" max="17" width="10.3046875" style="72" bestFit="1" customWidth="1"/>
    <col min="18" max="20" width="5.07421875" style="53" bestFit="1" customWidth="1"/>
    <col min="21" max="21" width="12" style="72" bestFit="1" customWidth="1"/>
    <col min="22" max="24" width="5.07421875" style="53" bestFit="1" customWidth="1"/>
    <col min="25" max="25" width="7" style="72" customWidth="1"/>
    <col min="26" max="28" width="5.07421875" style="53" bestFit="1" customWidth="1"/>
    <col min="29" max="29" width="8.4609375" style="72" customWidth="1"/>
    <col min="30" max="32" width="5.07421875" style="53" bestFit="1" customWidth="1"/>
    <col min="33" max="33" width="7.53515625" style="72" customWidth="1"/>
    <col min="34" max="35" width="5.07421875" style="53" bestFit="1" customWidth="1"/>
    <col min="36" max="36" width="5.765625" style="53" bestFit="1" customWidth="1"/>
    <col min="37" max="37" width="14.765625" style="72" bestFit="1" customWidth="1"/>
    <col min="38" max="40" width="5.07421875" style="53" bestFit="1" customWidth="1"/>
    <col min="41" max="41" width="8.69140625" style="72" customWidth="1"/>
    <col min="42" max="16384" width="8.765625" style="30"/>
  </cols>
  <sheetData>
    <row r="1" spans="1:41">
      <c r="A1" s="18"/>
      <c r="B1" s="19"/>
      <c r="C1" s="20" t="s">
        <v>79</v>
      </c>
      <c r="D1" s="18"/>
      <c r="E1" s="85"/>
      <c r="F1" s="57"/>
      <c r="G1" s="58"/>
      <c r="H1" s="21"/>
      <c r="I1" s="118" t="s">
        <v>82</v>
      </c>
      <c r="J1" s="119"/>
      <c r="K1" s="119"/>
      <c r="L1" s="119"/>
      <c r="M1" s="120"/>
      <c r="N1" s="22"/>
      <c r="O1" s="23"/>
      <c r="P1" s="23"/>
      <c r="Q1" s="121" t="s">
        <v>81</v>
      </c>
      <c r="R1" s="122"/>
      <c r="S1" s="122"/>
      <c r="T1" s="122"/>
      <c r="U1" s="123"/>
      <c r="V1" s="24"/>
      <c r="W1" s="25"/>
      <c r="X1" s="25"/>
      <c r="Y1" s="77" t="s">
        <v>80</v>
      </c>
      <c r="Z1" s="26"/>
      <c r="AA1" s="27"/>
      <c r="AB1" s="27"/>
      <c r="AC1" s="124" t="s">
        <v>84</v>
      </c>
      <c r="AD1" s="125"/>
      <c r="AE1" s="125"/>
      <c r="AF1" s="125"/>
      <c r="AG1" s="126"/>
      <c r="AH1" s="28"/>
      <c r="AI1" s="29"/>
      <c r="AJ1" s="29"/>
      <c r="AK1" s="127" t="s">
        <v>83</v>
      </c>
      <c r="AL1" s="127"/>
      <c r="AM1" s="127"/>
      <c r="AN1" s="127"/>
      <c r="AO1" s="128"/>
    </row>
    <row r="2" spans="1:41" ht="14.6">
      <c r="A2" s="31" t="s">
        <v>31</v>
      </c>
      <c r="B2" s="32" t="s">
        <v>11</v>
      </c>
      <c r="C2" s="20"/>
      <c r="D2" s="31" t="s">
        <v>0</v>
      </c>
      <c r="E2" s="83" t="s">
        <v>32</v>
      </c>
      <c r="F2" s="59" t="s">
        <v>89</v>
      </c>
      <c r="G2" s="60" t="s">
        <v>90</v>
      </c>
      <c r="H2" s="33" t="s">
        <v>91</v>
      </c>
      <c r="I2" s="70" t="s">
        <v>49</v>
      </c>
      <c r="J2" s="60" t="s">
        <v>89</v>
      </c>
      <c r="K2" s="60" t="s">
        <v>90</v>
      </c>
      <c r="L2" s="60" t="s">
        <v>91</v>
      </c>
      <c r="M2" s="73" t="s">
        <v>92</v>
      </c>
      <c r="N2" s="34" t="s">
        <v>89</v>
      </c>
      <c r="O2" s="35" t="s">
        <v>90</v>
      </c>
      <c r="P2" s="35" t="s">
        <v>91</v>
      </c>
      <c r="Q2" s="75" t="s">
        <v>53</v>
      </c>
      <c r="R2" s="35" t="s">
        <v>89</v>
      </c>
      <c r="S2" s="35" t="s">
        <v>90</v>
      </c>
      <c r="T2" s="35" t="s">
        <v>91</v>
      </c>
      <c r="U2" s="76" t="s">
        <v>55</v>
      </c>
      <c r="V2" s="36" t="s">
        <v>89</v>
      </c>
      <c r="W2" s="37" t="s">
        <v>90</v>
      </c>
      <c r="X2" s="37" t="s">
        <v>91</v>
      </c>
      <c r="Y2" s="78" t="s">
        <v>56</v>
      </c>
      <c r="Z2" s="38" t="s">
        <v>89</v>
      </c>
      <c r="AA2" s="39" t="s">
        <v>90</v>
      </c>
      <c r="AB2" s="39" t="s">
        <v>91</v>
      </c>
      <c r="AC2" s="54" t="s">
        <v>58</v>
      </c>
      <c r="AD2" s="39" t="s">
        <v>89</v>
      </c>
      <c r="AE2" s="39" t="s">
        <v>90</v>
      </c>
      <c r="AF2" s="39" t="s">
        <v>91</v>
      </c>
      <c r="AG2" s="55" t="s">
        <v>59</v>
      </c>
      <c r="AH2" s="40" t="s">
        <v>89</v>
      </c>
      <c r="AI2" s="41" t="s">
        <v>90</v>
      </c>
      <c r="AJ2" s="41" t="s">
        <v>91</v>
      </c>
      <c r="AK2" s="79" t="s">
        <v>60</v>
      </c>
      <c r="AL2" s="41" t="s">
        <v>89</v>
      </c>
      <c r="AM2" s="41" t="s">
        <v>90</v>
      </c>
      <c r="AN2" s="41" t="s">
        <v>91</v>
      </c>
      <c r="AO2" s="80" t="s">
        <v>62</v>
      </c>
    </row>
    <row r="3" spans="1:41" ht="60" customHeight="1">
      <c r="A3" s="42">
        <v>1</v>
      </c>
      <c r="B3" s="32" t="s">
        <v>12</v>
      </c>
      <c r="C3" s="19" t="s">
        <v>20</v>
      </c>
      <c r="D3" s="42" t="s">
        <v>9</v>
      </c>
      <c r="E3" s="84" t="s">
        <v>100</v>
      </c>
      <c r="F3" s="61"/>
      <c r="G3" s="62"/>
      <c r="H3" s="62"/>
      <c r="I3" s="68">
        <v>0</v>
      </c>
      <c r="J3" s="62"/>
      <c r="K3" s="62"/>
      <c r="L3" s="62"/>
      <c r="M3" s="69">
        <v>0</v>
      </c>
      <c r="N3" s="61"/>
      <c r="O3" s="62"/>
      <c r="P3" s="62"/>
      <c r="Q3" s="68">
        <v>0</v>
      </c>
      <c r="R3" s="62"/>
      <c r="S3" s="62"/>
      <c r="T3" s="62"/>
      <c r="U3" s="69">
        <v>0</v>
      </c>
      <c r="V3" s="61"/>
      <c r="W3" s="62"/>
      <c r="X3" s="62"/>
      <c r="Y3" s="69">
        <v>0</v>
      </c>
      <c r="Z3" s="61"/>
      <c r="AA3" s="62"/>
      <c r="AB3" s="62"/>
      <c r="AC3" s="68">
        <v>0</v>
      </c>
      <c r="AD3" s="62"/>
      <c r="AE3" s="62"/>
      <c r="AF3" s="62"/>
      <c r="AG3" s="69">
        <v>0</v>
      </c>
      <c r="AH3" s="61"/>
      <c r="AI3" s="62"/>
      <c r="AJ3" s="62"/>
      <c r="AK3" s="68">
        <v>0</v>
      </c>
      <c r="AL3" s="62"/>
      <c r="AM3" s="62"/>
      <c r="AN3" s="62"/>
      <c r="AO3" s="69">
        <v>0</v>
      </c>
    </row>
    <row r="4" spans="1:41" ht="58.3">
      <c r="A4" s="18">
        <v>2</v>
      </c>
      <c r="B4" s="32" t="s">
        <v>33</v>
      </c>
      <c r="C4" s="44" t="s">
        <v>25</v>
      </c>
      <c r="D4" s="18" t="s">
        <v>7</v>
      </c>
      <c r="E4" s="84" t="s">
        <v>101</v>
      </c>
      <c r="F4" s="61"/>
      <c r="G4" s="62"/>
      <c r="H4" s="62"/>
      <c r="I4" s="68"/>
      <c r="J4" s="62"/>
      <c r="K4" s="62"/>
      <c r="L4" s="62"/>
      <c r="M4" s="69"/>
      <c r="N4" s="61"/>
      <c r="O4" s="62"/>
      <c r="P4" s="62"/>
      <c r="Q4" s="68"/>
      <c r="R4" s="62"/>
      <c r="S4" s="62"/>
      <c r="T4" s="62"/>
      <c r="U4" s="69"/>
      <c r="V4" s="61"/>
      <c r="W4" s="62"/>
      <c r="X4" s="62"/>
      <c r="Y4" s="69"/>
      <c r="Z4" s="61"/>
      <c r="AA4" s="62"/>
      <c r="AB4" s="62"/>
      <c r="AC4" s="68"/>
      <c r="AD4" s="62"/>
      <c r="AE4" s="62"/>
      <c r="AF4" s="62"/>
      <c r="AG4" s="69"/>
      <c r="AH4" s="61"/>
      <c r="AI4" s="62"/>
      <c r="AJ4" s="62"/>
      <c r="AK4" s="68">
        <v>0</v>
      </c>
      <c r="AL4" s="62"/>
      <c r="AM4" s="62"/>
      <c r="AN4" s="62"/>
      <c r="AO4" s="69"/>
    </row>
    <row r="5" spans="1:41" ht="43.75">
      <c r="A5" s="42">
        <v>3</v>
      </c>
      <c r="B5" s="32" t="s">
        <v>13</v>
      </c>
      <c r="C5" s="44" t="s">
        <v>21</v>
      </c>
      <c r="D5" s="18" t="s">
        <v>4</v>
      </c>
      <c r="E5" s="84" t="s">
        <v>102</v>
      </c>
      <c r="F5" s="61"/>
      <c r="G5" s="62"/>
      <c r="H5" s="62"/>
      <c r="I5" s="68">
        <v>0</v>
      </c>
      <c r="J5" s="62"/>
      <c r="K5" s="62"/>
      <c r="L5" s="62"/>
      <c r="M5" s="69">
        <v>0</v>
      </c>
      <c r="N5" s="61"/>
      <c r="O5" s="62"/>
      <c r="P5" s="62"/>
      <c r="Q5" s="68">
        <v>0</v>
      </c>
      <c r="R5" s="62"/>
      <c r="S5" s="62"/>
      <c r="T5" s="62"/>
      <c r="U5" s="69">
        <v>0</v>
      </c>
      <c r="V5" s="61"/>
      <c r="W5" s="62"/>
      <c r="X5" s="62"/>
      <c r="Y5" s="69">
        <v>0</v>
      </c>
      <c r="Z5" s="61"/>
      <c r="AA5" s="62"/>
      <c r="AB5" s="62"/>
      <c r="AC5" s="68">
        <v>0</v>
      </c>
      <c r="AD5" s="62"/>
      <c r="AE5" s="62"/>
      <c r="AF5" s="62"/>
      <c r="AG5" s="69">
        <v>0</v>
      </c>
      <c r="AH5" s="61"/>
      <c r="AI5" s="62"/>
      <c r="AJ5" s="62"/>
      <c r="AK5" s="68">
        <v>0</v>
      </c>
      <c r="AL5" s="62"/>
      <c r="AM5" s="62"/>
      <c r="AN5" s="62"/>
      <c r="AO5" s="69">
        <v>0</v>
      </c>
    </row>
    <row r="6" spans="1:41" ht="43.75">
      <c r="A6" s="18">
        <v>4</v>
      </c>
      <c r="B6" s="32" t="s">
        <v>14</v>
      </c>
      <c r="C6" s="19" t="s">
        <v>34</v>
      </c>
      <c r="D6" s="42" t="s">
        <v>5</v>
      </c>
      <c r="E6" s="84" t="s">
        <v>103</v>
      </c>
      <c r="F6" s="61"/>
      <c r="G6" s="62"/>
      <c r="H6" s="62"/>
      <c r="I6" s="68">
        <v>0</v>
      </c>
      <c r="J6" s="62"/>
      <c r="K6" s="62"/>
      <c r="L6" s="62"/>
      <c r="M6" s="69">
        <v>0</v>
      </c>
      <c r="N6" s="61"/>
      <c r="O6" s="62"/>
      <c r="P6" s="62"/>
      <c r="Q6" s="68">
        <v>0</v>
      </c>
      <c r="R6" s="62"/>
      <c r="S6" s="62"/>
      <c r="T6" s="62"/>
      <c r="U6" s="69">
        <v>0</v>
      </c>
      <c r="V6" s="61"/>
      <c r="W6" s="62"/>
      <c r="X6" s="62"/>
      <c r="Y6" s="69">
        <v>0</v>
      </c>
      <c r="Z6" s="61"/>
      <c r="AA6" s="62"/>
      <c r="AB6" s="62"/>
      <c r="AC6" s="68">
        <v>0</v>
      </c>
      <c r="AD6" s="62"/>
      <c r="AE6" s="62"/>
      <c r="AF6" s="62"/>
      <c r="AG6" s="69">
        <v>0</v>
      </c>
      <c r="AH6" s="61"/>
      <c r="AI6" s="62"/>
      <c r="AJ6" s="62">
        <v>4</v>
      </c>
      <c r="AK6" s="68">
        <f>AJ6</f>
        <v>4</v>
      </c>
      <c r="AL6" s="62"/>
      <c r="AM6" s="62"/>
      <c r="AN6" s="62">
        <v>3</v>
      </c>
      <c r="AO6" s="69">
        <f>AN6</f>
        <v>3</v>
      </c>
    </row>
    <row r="7" spans="1:41" ht="70.75">
      <c r="A7" s="42">
        <v>5</v>
      </c>
      <c r="B7" s="32" t="s">
        <v>15</v>
      </c>
      <c r="C7" s="19" t="s">
        <v>35</v>
      </c>
      <c r="D7" s="42" t="s">
        <v>6</v>
      </c>
      <c r="E7" s="17" t="s">
        <v>104</v>
      </c>
      <c r="F7" s="61"/>
      <c r="G7" s="62"/>
      <c r="H7" s="62">
        <v>1</v>
      </c>
      <c r="I7" s="68">
        <f>H7</f>
        <v>1</v>
      </c>
      <c r="J7" s="62"/>
      <c r="K7" s="62"/>
      <c r="L7" s="62">
        <v>1</v>
      </c>
      <c r="M7" s="68">
        <f>L7</f>
        <v>1</v>
      </c>
      <c r="N7" s="61"/>
      <c r="O7" s="62"/>
      <c r="P7" s="62">
        <v>1</v>
      </c>
      <c r="Q7" s="68">
        <f>P7</f>
        <v>1</v>
      </c>
      <c r="R7" s="62"/>
      <c r="S7" s="62"/>
      <c r="T7" s="62">
        <v>1</v>
      </c>
      <c r="U7" s="68">
        <f>T7</f>
        <v>1</v>
      </c>
      <c r="V7" s="61"/>
      <c r="W7" s="62"/>
      <c r="X7" s="62">
        <v>1</v>
      </c>
      <c r="Y7" s="68">
        <f>X7</f>
        <v>1</v>
      </c>
      <c r="Z7" s="61"/>
      <c r="AA7" s="62"/>
      <c r="AB7" s="62">
        <v>1</v>
      </c>
      <c r="AC7" s="68">
        <f>AB7</f>
        <v>1</v>
      </c>
      <c r="AD7" s="62"/>
      <c r="AE7" s="62"/>
      <c r="AF7" s="62">
        <v>1</v>
      </c>
      <c r="AG7" s="68">
        <f>AF7</f>
        <v>1</v>
      </c>
      <c r="AH7" s="61"/>
      <c r="AI7" s="62"/>
      <c r="AJ7" s="62">
        <v>2</v>
      </c>
      <c r="AK7" s="68">
        <f>AJ7</f>
        <v>2</v>
      </c>
      <c r="AL7" s="62"/>
      <c r="AM7" s="62"/>
      <c r="AN7" s="62">
        <v>2</v>
      </c>
      <c r="AO7" s="68">
        <f>AN7</f>
        <v>2</v>
      </c>
    </row>
    <row r="8" spans="1:41" ht="28.3">
      <c r="A8" s="18">
        <v>6</v>
      </c>
      <c r="B8" s="32" t="s">
        <v>16</v>
      </c>
      <c r="C8" s="44" t="s">
        <v>36</v>
      </c>
      <c r="D8" s="18" t="s">
        <v>7</v>
      </c>
      <c r="E8" s="17" t="s">
        <v>106</v>
      </c>
      <c r="F8" s="61">
        <f>7.8/2</f>
        <v>3.9</v>
      </c>
      <c r="G8" s="62">
        <v>2.9</v>
      </c>
      <c r="H8" s="62">
        <v>1</v>
      </c>
      <c r="I8" s="68">
        <f>F8*G8*H8</f>
        <v>11.309999999999999</v>
      </c>
      <c r="J8" s="61">
        <f>7.8/2</f>
        <v>3.9</v>
      </c>
      <c r="K8" s="62">
        <v>2.9</v>
      </c>
      <c r="L8" s="62">
        <v>1</v>
      </c>
      <c r="M8" s="68">
        <f>J8*K8*L8</f>
        <v>11.309999999999999</v>
      </c>
      <c r="N8" s="61">
        <f>7.8/2</f>
        <v>3.9</v>
      </c>
      <c r="O8" s="62">
        <v>2.9</v>
      </c>
      <c r="P8" s="62">
        <v>1</v>
      </c>
      <c r="Q8" s="68">
        <f>N8*O8*P8</f>
        <v>11.309999999999999</v>
      </c>
      <c r="R8" s="61">
        <f>7.8/2</f>
        <v>3.9</v>
      </c>
      <c r="S8" s="62">
        <v>2.9</v>
      </c>
      <c r="T8" s="62">
        <v>1</v>
      </c>
      <c r="U8" s="68">
        <f>R8*S8*T8</f>
        <v>11.309999999999999</v>
      </c>
      <c r="V8" s="61">
        <v>6.5</v>
      </c>
      <c r="W8" s="62">
        <v>2.7</v>
      </c>
      <c r="X8" s="62">
        <v>1</v>
      </c>
      <c r="Y8" s="68">
        <f>V8*W8*X8</f>
        <v>17.55</v>
      </c>
      <c r="Z8" s="61">
        <f>5.5/2</f>
        <v>2.75</v>
      </c>
      <c r="AA8" s="62">
        <v>2.75</v>
      </c>
      <c r="AB8" s="62">
        <v>1</v>
      </c>
      <c r="AC8" s="68">
        <f>Z8*AA8*AB8</f>
        <v>7.5625</v>
      </c>
      <c r="AD8" s="61">
        <f>5.5/2</f>
        <v>2.75</v>
      </c>
      <c r="AE8" s="62">
        <v>2.75</v>
      </c>
      <c r="AF8" s="62">
        <v>1</v>
      </c>
      <c r="AG8" s="68">
        <f>AD8*AE8*AF8</f>
        <v>7.5625</v>
      </c>
      <c r="AH8" s="61">
        <f>8.5/2</f>
        <v>4.25</v>
      </c>
      <c r="AI8" s="62">
        <v>3.62</v>
      </c>
      <c r="AJ8" s="62">
        <v>1</v>
      </c>
      <c r="AK8" s="68">
        <f>AH8*AI8*AJ8</f>
        <v>15.385</v>
      </c>
      <c r="AL8" s="61">
        <f>8.5/2</f>
        <v>4.25</v>
      </c>
      <c r="AM8" s="62">
        <v>3.62</v>
      </c>
      <c r="AN8" s="62">
        <v>1</v>
      </c>
      <c r="AO8" s="68">
        <f>AL8*AM8*AN8</f>
        <v>15.385</v>
      </c>
    </row>
    <row r="9" spans="1:41" ht="50.4" customHeight="1">
      <c r="A9" s="42">
        <v>7</v>
      </c>
      <c r="B9" s="32" t="s">
        <v>22</v>
      </c>
      <c r="C9" s="19" t="s">
        <v>117</v>
      </c>
      <c r="D9" s="42" t="s">
        <v>8</v>
      </c>
      <c r="E9" s="84" t="s">
        <v>116</v>
      </c>
      <c r="F9" s="61"/>
      <c r="G9" s="62"/>
      <c r="H9" s="62"/>
      <c r="I9" s="68"/>
      <c r="J9" s="62"/>
      <c r="K9" s="62"/>
      <c r="L9" s="62"/>
      <c r="M9" s="69"/>
      <c r="N9" s="61"/>
      <c r="O9" s="62"/>
      <c r="P9" s="62"/>
      <c r="Q9" s="68"/>
      <c r="R9" s="62"/>
      <c r="S9" s="62"/>
      <c r="T9" s="62"/>
      <c r="U9" s="69"/>
      <c r="V9" s="61"/>
      <c r="W9" s="62"/>
      <c r="X9" s="62"/>
      <c r="Y9" s="69"/>
      <c r="Z9" s="61"/>
      <c r="AA9" s="62"/>
      <c r="AB9" s="62"/>
      <c r="AC9" s="68"/>
      <c r="AD9" s="62"/>
      <c r="AE9" s="62"/>
      <c r="AF9" s="62"/>
      <c r="AG9" s="69"/>
      <c r="AH9" s="61"/>
      <c r="AI9" s="62"/>
      <c r="AJ9" s="62"/>
      <c r="AK9" s="68">
        <v>10</v>
      </c>
      <c r="AL9" s="62"/>
      <c r="AM9" s="62"/>
      <c r="AN9" s="62"/>
      <c r="AO9" s="69"/>
    </row>
    <row r="10" spans="1:41" ht="56.6">
      <c r="A10" s="18">
        <v>8</v>
      </c>
      <c r="B10" s="32" t="s">
        <v>17</v>
      </c>
      <c r="C10" s="19" t="s">
        <v>23</v>
      </c>
      <c r="D10" s="42" t="s">
        <v>5</v>
      </c>
      <c r="E10" s="84" t="s">
        <v>102</v>
      </c>
      <c r="F10" s="61"/>
      <c r="G10" s="62"/>
      <c r="H10" s="62"/>
      <c r="I10" s="68"/>
      <c r="J10" s="62"/>
      <c r="K10" s="62"/>
      <c r="L10" s="62"/>
      <c r="M10" s="69"/>
      <c r="N10" s="61"/>
      <c r="O10" s="62"/>
      <c r="P10" s="62"/>
      <c r="Q10" s="68"/>
      <c r="R10" s="62"/>
      <c r="S10" s="62"/>
      <c r="T10" s="62"/>
      <c r="U10" s="69"/>
      <c r="V10" s="61"/>
      <c r="W10" s="62"/>
      <c r="X10" s="62"/>
      <c r="Y10" s="69"/>
      <c r="Z10" s="61"/>
      <c r="AA10" s="62"/>
      <c r="AB10" s="62"/>
      <c r="AC10" s="68"/>
      <c r="AD10" s="62"/>
      <c r="AE10" s="62"/>
      <c r="AF10" s="62"/>
      <c r="AG10" s="69"/>
      <c r="AH10" s="61"/>
      <c r="AI10" s="62"/>
      <c r="AJ10" s="62"/>
      <c r="AK10" s="68"/>
      <c r="AL10" s="62"/>
      <c r="AM10" s="62"/>
      <c r="AN10" s="62"/>
      <c r="AO10" s="69"/>
    </row>
    <row r="11" spans="1:41" ht="28.3">
      <c r="A11" s="42">
        <v>9</v>
      </c>
      <c r="B11" s="32" t="s">
        <v>18</v>
      </c>
      <c r="C11" s="44" t="s">
        <v>19</v>
      </c>
      <c r="D11" s="18" t="s">
        <v>10</v>
      </c>
      <c r="E11" s="17" t="s">
        <v>107</v>
      </c>
      <c r="F11" s="61"/>
      <c r="G11" s="62"/>
      <c r="H11" s="62"/>
      <c r="I11" s="68"/>
      <c r="J11" s="62"/>
      <c r="K11" s="62"/>
      <c r="L11" s="62"/>
      <c r="M11" s="69"/>
      <c r="N11" s="61"/>
      <c r="O11" s="62"/>
      <c r="P11" s="62"/>
      <c r="Q11" s="68"/>
      <c r="R11" s="62"/>
      <c r="S11" s="62"/>
      <c r="T11" s="62"/>
      <c r="U11" s="69"/>
      <c r="V11" s="61"/>
      <c r="W11" s="62"/>
      <c r="X11" s="62"/>
      <c r="Y11" s="69"/>
      <c r="Z11" s="61"/>
      <c r="AA11" s="62"/>
      <c r="AB11" s="62"/>
      <c r="AC11" s="68"/>
      <c r="AD11" s="62"/>
      <c r="AE11" s="62"/>
      <c r="AF11" s="62"/>
      <c r="AG11" s="69"/>
      <c r="AH11" s="61"/>
      <c r="AI11" s="62"/>
      <c r="AJ11" s="62">
        <v>4</v>
      </c>
      <c r="AK11" s="68">
        <f>AJ11</f>
        <v>4</v>
      </c>
      <c r="AL11" s="62"/>
      <c r="AM11" s="62"/>
      <c r="AN11" s="62">
        <v>3</v>
      </c>
      <c r="AO11" s="69">
        <f>AN11</f>
        <v>3</v>
      </c>
    </row>
    <row r="12" spans="1:41" ht="56.6">
      <c r="A12" s="18">
        <v>10</v>
      </c>
      <c r="B12" s="32" t="s">
        <v>30</v>
      </c>
      <c r="C12" s="44" t="s">
        <v>41</v>
      </c>
      <c r="D12" s="18" t="s">
        <v>7</v>
      </c>
      <c r="E12" s="84" t="s">
        <v>118</v>
      </c>
      <c r="F12" s="61">
        <v>2</v>
      </c>
      <c r="G12" s="62">
        <v>0.43</v>
      </c>
      <c r="H12" s="62">
        <v>1</v>
      </c>
      <c r="I12" s="68">
        <f>F12*G12*H12</f>
        <v>0.86</v>
      </c>
      <c r="J12" s="61">
        <v>2</v>
      </c>
      <c r="K12" s="62">
        <v>0.43</v>
      </c>
      <c r="L12" s="62">
        <v>1</v>
      </c>
      <c r="M12" s="68">
        <f>J12*K12*L12</f>
        <v>0.86</v>
      </c>
      <c r="N12" s="61">
        <v>3</v>
      </c>
      <c r="O12" s="62">
        <v>0.51</v>
      </c>
      <c r="P12" s="62">
        <v>1</v>
      </c>
      <c r="Q12" s="68">
        <f>N12*O12*P12</f>
        <v>1.53</v>
      </c>
      <c r="R12" s="61">
        <v>3</v>
      </c>
      <c r="S12" s="62">
        <v>0.51</v>
      </c>
      <c r="T12" s="62">
        <v>1</v>
      </c>
      <c r="U12" s="68">
        <f>R12*S12*T12</f>
        <v>1.53</v>
      </c>
      <c r="V12" s="61">
        <v>1.8</v>
      </c>
      <c r="W12" s="62">
        <v>0.53</v>
      </c>
      <c r="X12" s="62">
        <v>1</v>
      </c>
      <c r="Y12" s="68">
        <f>V12*W12*X12</f>
        <v>0.95400000000000007</v>
      </c>
      <c r="Z12" s="61">
        <v>1.8</v>
      </c>
      <c r="AA12" s="62">
        <v>0.53</v>
      </c>
      <c r="AB12" s="62">
        <v>1</v>
      </c>
      <c r="AC12" s="68">
        <f>Z12*AA12*AB12</f>
        <v>0.95400000000000007</v>
      </c>
      <c r="AD12" s="62">
        <v>3.6</v>
      </c>
      <c r="AE12" s="62">
        <v>0.53</v>
      </c>
      <c r="AF12" s="62">
        <v>1</v>
      </c>
      <c r="AG12" s="68">
        <f>AD12*AE12*AF12</f>
        <v>1.9080000000000001</v>
      </c>
      <c r="AH12" s="61">
        <v>6.2</v>
      </c>
      <c r="AI12" s="62">
        <v>0.42</v>
      </c>
      <c r="AJ12" s="62">
        <v>1</v>
      </c>
      <c r="AK12" s="68">
        <f>AH12*AI12*AJ12</f>
        <v>2.6040000000000001</v>
      </c>
      <c r="AL12" s="62">
        <v>8</v>
      </c>
      <c r="AM12" s="62">
        <v>0.4</v>
      </c>
      <c r="AN12" s="62">
        <v>1</v>
      </c>
      <c r="AO12" s="68">
        <f>AL12*AM12*AN12</f>
        <v>3.2</v>
      </c>
    </row>
    <row r="13" spans="1:41">
      <c r="A13" s="42"/>
      <c r="B13" s="32"/>
      <c r="C13" s="44"/>
      <c r="D13" s="18"/>
      <c r="E13" s="86"/>
      <c r="F13" s="61">
        <v>1.2</v>
      </c>
      <c r="G13" s="62">
        <v>0.28999999999999998</v>
      </c>
      <c r="H13" s="62">
        <v>1</v>
      </c>
      <c r="I13" s="68">
        <f>F13*G13*H13</f>
        <v>0.34799999999999998</v>
      </c>
      <c r="J13" s="61">
        <v>1.2</v>
      </c>
      <c r="K13" s="62">
        <v>0.28999999999999998</v>
      </c>
      <c r="L13" s="62">
        <v>1</v>
      </c>
      <c r="M13" s="68">
        <f>J13*K13*L13</f>
        <v>0.34799999999999998</v>
      </c>
      <c r="N13" s="61">
        <v>1.2</v>
      </c>
      <c r="O13" s="62">
        <v>0.3</v>
      </c>
      <c r="P13" s="62">
        <v>1</v>
      </c>
      <c r="Q13" s="68">
        <f>N13*O13*P13</f>
        <v>0.36</v>
      </c>
      <c r="R13" s="61">
        <v>1.2</v>
      </c>
      <c r="S13" s="62">
        <v>0.3</v>
      </c>
      <c r="T13" s="62">
        <v>1</v>
      </c>
      <c r="U13" s="68">
        <f>R13*S13*T13</f>
        <v>0.36</v>
      </c>
      <c r="V13" s="61">
        <v>1.24</v>
      </c>
      <c r="W13" s="62">
        <v>0.1</v>
      </c>
      <c r="X13" s="62">
        <v>1</v>
      </c>
      <c r="Y13" s="68">
        <f>V13*W13*X13</f>
        <v>0.124</v>
      </c>
      <c r="Z13" s="61">
        <v>0.8</v>
      </c>
      <c r="AA13" s="62">
        <v>0.27</v>
      </c>
      <c r="AB13" s="62">
        <v>1</v>
      </c>
      <c r="AC13" s="68">
        <f>Z13*AA13*AB13</f>
        <v>0.21600000000000003</v>
      </c>
      <c r="AD13" s="62">
        <v>1.3</v>
      </c>
      <c r="AE13" s="62">
        <v>0.35</v>
      </c>
      <c r="AF13" s="62">
        <v>1</v>
      </c>
      <c r="AG13" s="68">
        <f>AD13*AE13*AF13</f>
        <v>0.45499999999999996</v>
      </c>
      <c r="AH13" s="61"/>
      <c r="AI13" s="62"/>
      <c r="AJ13" s="62"/>
      <c r="AK13" s="68"/>
      <c r="AL13" s="62"/>
      <c r="AM13" s="62"/>
      <c r="AN13" s="62"/>
      <c r="AO13" s="69"/>
    </row>
    <row r="14" spans="1:41" ht="56.6">
      <c r="A14" s="18">
        <v>11</v>
      </c>
      <c r="B14" s="32" t="s">
        <v>38</v>
      </c>
      <c r="C14" s="44" t="s">
        <v>39</v>
      </c>
      <c r="D14" s="18" t="s">
        <v>10</v>
      </c>
      <c r="E14" s="84" t="s">
        <v>109</v>
      </c>
      <c r="F14" s="61"/>
      <c r="G14" s="62"/>
      <c r="H14" s="62"/>
      <c r="I14" s="68"/>
      <c r="J14" s="62"/>
      <c r="K14" s="62"/>
      <c r="L14" s="62"/>
      <c r="M14" s="69"/>
      <c r="N14" s="61"/>
      <c r="O14" s="62"/>
      <c r="P14" s="62"/>
      <c r="Q14" s="68"/>
      <c r="R14" s="62"/>
      <c r="S14" s="62"/>
      <c r="T14" s="62"/>
      <c r="U14" s="69"/>
      <c r="V14" s="61"/>
      <c r="W14" s="62"/>
      <c r="X14" s="62"/>
      <c r="Y14" s="69"/>
      <c r="Z14" s="61"/>
      <c r="AA14" s="62"/>
      <c r="AB14" s="62"/>
      <c r="AC14" s="68"/>
      <c r="AD14" s="62"/>
      <c r="AE14" s="62"/>
      <c r="AF14" s="62"/>
      <c r="AG14" s="69"/>
      <c r="AH14" s="61"/>
      <c r="AI14" s="62"/>
      <c r="AJ14" s="62">
        <v>1</v>
      </c>
      <c r="AK14" s="68">
        <f>AJ14</f>
        <v>1</v>
      </c>
      <c r="AL14" s="62"/>
      <c r="AM14" s="62"/>
      <c r="AN14" s="62">
        <v>1</v>
      </c>
      <c r="AO14" s="69">
        <f>AN14</f>
        <v>1</v>
      </c>
    </row>
    <row r="15" spans="1:41" ht="58.3">
      <c r="A15" s="42">
        <v>12</v>
      </c>
      <c r="B15" s="32" t="s">
        <v>24</v>
      </c>
      <c r="C15" s="44" t="s">
        <v>40</v>
      </c>
      <c r="D15" s="18" t="s">
        <v>7</v>
      </c>
      <c r="E15" s="84" t="s">
        <v>110</v>
      </c>
      <c r="F15" s="61"/>
      <c r="G15" s="62"/>
      <c r="H15" s="62"/>
      <c r="I15" s="68"/>
      <c r="J15" s="62"/>
      <c r="K15" s="62"/>
      <c r="L15" s="62"/>
      <c r="M15" s="69"/>
      <c r="N15" s="61"/>
      <c r="O15" s="62"/>
      <c r="P15" s="62"/>
      <c r="Q15" s="68"/>
      <c r="R15" s="62"/>
      <c r="S15" s="62"/>
      <c r="T15" s="62"/>
      <c r="U15" s="69"/>
      <c r="V15" s="61"/>
      <c r="W15" s="62"/>
      <c r="X15" s="62"/>
      <c r="Y15" s="69"/>
      <c r="Z15" s="61"/>
      <c r="AA15" s="62"/>
      <c r="AB15" s="62"/>
      <c r="AC15" s="68"/>
      <c r="AD15" s="62"/>
      <c r="AE15" s="62"/>
      <c r="AF15" s="62"/>
      <c r="AG15" s="69"/>
      <c r="AH15" s="61">
        <v>2.7</v>
      </c>
      <c r="AI15" s="62">
        <v>2.4</v>
      </c>
      <c r="AJ15" s="62">
        <v>1</v>
      </c>
      <c r="AK15" s="68">
        <f>AH15*AI15*AJ15</f>
        <v>6.48</v>
      </c>
      <c r="AL15" s="62">
        <v>3.6</v>
      </c>
      <c r="AM15" s="62">
        <v>2.7</v>
      </c>
      <c r="AN15" s="62">
        <v>1</v>
      </c>
      <c r="AO15" s="68">
        <f>AL15*AM15*AN15</f>
        <v>9.7200000000000006</v>
      </c>
    </row>
    <row r="16" spans="1:41" ht="14.6">
      <c r="A16" s="18"/>
      <c r="B16" s="32"/>
      <c r="C16" s="44"/>
      <c r="D16" s="18"/>
      <c r="E16" s="84"/>
      <c r="F16" s="61"/>
      <c r="G16" s="62"/>
      <c r="H16" s="62"/>
      <c r="I16" s="68"/>
      <c r="J16" s="62"/>
      <c r="K16" s="62"/>
      <c r="L16" s="62"/>
      <c r="M16" s="69"/>
      <c r="N16" s="61"/>
      <c r="O16" s="62"/>
      <c r="P16" s="62"/>
      <c r="Q16" s="68"/>
      <c r="R16" s="62"/>
      <c r="S16" s="62"/>
      <c r="T16" s="62"/>
      <c r="U16" s="69"/>
      <c r="V16" s="61"/>
      <c r="W16" s="62"/>
      <c r="X16" s="62"/>
      <c r="Y16" s="69"/>
      <c r="Z16" s="61"/>
      <c r="AA16" s="62"/>
      <c r="AB16" s="62"/>
      <c r="AC16" s="68"/>
      <c r="AD16" s="62"/>
      <c r="AE16" s="62"/>
      <c r="AF16" s="62"/>
      <c r="AG16" s="69"/>
      <c r="AH16" s="61">
        <v>1.1000000000000001</v>
      </c>
      <c r="AI16" s="62">
        <v>1.8</v>
      </c>
      <c r="AJ16" s="62">
        <v>-1</v>
      </c>
      <c r="AK16" s="68">
        <f>AH16*AI16*AJ16</f>
        <v>-1.9800000000000002</v>
      </c>
      <c r="AL16" s="62">
        <v>0.8</v>
      </c>
      <c r="AM16" s="62">
        <v>2.7</v>
      </c>
      <c r="AN16" s="62">
        <v>1</v>
      </c>
      <c r="AO16" s="68">
        <f>AL16*AM16*AN16</f>
        <v>2.16</v>
      </c>
    </row>
    <row r="17" spans="1:41">
      <c r="A17" s="42"/>
      <c r="B17" s="32"/>
      <c r="C17" s="44"/>
      <c r="D17" s="18"/>
      <c r="E17" s="86"/>
      <c r="F17" s="61"/>
      <c r="G17" s="62"/>
      <c r="H17" s="62"/>
      <c r="I17" s="68"/>
      <c r="J17" s="62"/>
      <c r="K17" s="62"/>
      <c r="L17" s="62"/>
      <c r="M17" s="69"/>
      <c r="N17" s="61"/>
      <c r="O17" s="62"/>
      <c r="P17" s="62"/>
      <c r="Q17" s="68"/>
      <c r="R17" s="62"/>
      <c r="S17" s="62"/>
      <c r="T17" s="62"/>
      <c r="U17" s="69"/>
      <c r="V17" s="61"/>
      <c r="W17" s="62"/>
      <c r="X17" s="62"/>
      <c r="Y17" s="69"/>
      <c r="Z17" s="61"/>
      <c r="AA17" s="62"/>
      <c r="AB17" s="62"/>
      <c r="AC17" s="68"/>
      <c r="AD17" s="62"/>
      <c r="AE17" s="62"/>
      <c r="AF17" s="62"/>
      <c r="AG17" s="69"/>
      <c r="AH17" s="61"/>
      <c r="AI17" s="62"/>
      <c r="AJ17" s="62"/>
      <c r="AK17" s="68"/>
      <c r="AL17" s="62"/>
      <c r="AM17" s="62"/>
      <c r="AN17" s="62"/>
      <c r="AO17" s="69"/>
    </row>
    <row r="18" spans="1:41" ht="58.3">
      <c r="A18" s="18">
        <v>13</v>
      </c>
      <c r="B18" s="32" t="s">
        <v>26</v>
      </c>
      <c r="C18" s="56" t="s">
        <v>29</v>
      </c>
      <c r="D18" s="18" t="s">
        <v>27</v>
      </c>
      <c r="E18" s="84" t="s">
        <v>110</v>
      </c>
      <c r="F18" s="61"/>
      <c r="G18" s="62"/>
      <c r="H18" s="62"/>
      <c r="I18" s="68"/>
      <c r="J18" s="62"/>
      <c r="K18" s="62"/>
      <c r="L18" s="62"/>
      <c r="M18" s="69"/>
      <c r="N18" s="61"/>
      <c r="O18" s="62"/>
      <c r="P18" s="62"/>
      <c r="Q18" s="68"/>
      <c r="R18" s="62"/>
      <c r="S18" s="62"/>
      <c r="T18" s="62"/>
      <c r="U18" s="69"/>
      <c r="V18" s="61"/>
      <c r="W18" s="62"/>
      <c r="X18" s="62"/>
      <c r="Y18" s="69"/>
      <c r="Z18" s="61"/>
      <c r="AA18" s="62"/>
      <c r="AB18" s="62"/>
      <c r="AC18" s="68"/>
      <c r="AD18" s="62"/>
      <c r="AE18" s="62"/>
      <c r="AF18" s="62"/>
      <c r="AG18" s="69"/>
      <c r="AH18" s="61">
        <v>2.5</v>
      </c>
      <c r="AI18" s="62">
        <v>2.7</v>
      </c>
      <c r="AJ18" s="62">
        <v>1</v>
      </c>
      <c r="AK18" s="68">
        <f>AH18*AI18*AJ18*10.764</f>
        <v>72.656999999999996</v>
      </c>
      <c r="AL18" s="62">
        <v>3.6</v>
      </c>
      <c r="AM18" s="62">
        <v>2.7</v>
      </c>
      <c r="AN18" s="62">
        <v>1</v>
      </c>
      <c r="AO18" s="68">
        <f>AL18*AM18*AN18*10.764</f>
        <v>104.62608</v>
      </c>
    </row>
    <row r="19" spans="1:41" ht="13.85" customHeight="1">
      <c r="A19" s="42"/>
      <c r="B19" s="32"/>
      <c r="C19" s="56"/>
      <c r="D19" s="18"/>
      <c r="E19" s="86"/>
      <c r="F19" s="61"/>
      <c r="G19" s="62"/>
      <c r="H19" s="62"/>
      <c r="I19" s="68"/>
      <c r="J19" s="62"/>
      <c r="K19" s="62"/>
      <c r="L19" s="62"/>
      <c r="M19" s="69"/>
      <c r="N19" s="61"/>
      <c r="O19" s="62"/>
      <c r="P19" s="62"/>
      <c r="Q19" s="68"/>
      <c r="R19" s="62"/>
      <c r="S19" s="62"/>
      <c r="T19" s="62"/>
      <c r="U19" s="69"/>
      <c r="V19" s="61"/>
      <c r="W19" s="62"/>
      <c r="X19" s="62"/>
      <c r="Y19" s="69"/>
      <c r="Z19" s="61"/>
      <c r="AA19" s="62"/>
      <c r="AB19" s="62"/>
      <c r="AC19" s="68"/>
      <c r="AD19" s="62"/>
      <c r="AE19" s="62"/>
      <c r="AF19" s="62"/>
      <c r="AG19" s="69"/>
      <c r="AH19" s="62">
        <v>2.7</v>
      </c>
      <c r="AI19" s="62">
        <v>2.7</v>
      </c>
      <c r="AJ19" s="62">
        <v>1</v>
      </c>
      <c r="AK19" s="68">
        <f>AH19*AI19*AJ19*10.764</f>
        <v>78.469560000000001</v>
      </c>
      <c r="AL19" s="62">
        <v>0.8</v>
      </c>
      <c r="AM19" s="62">
        <v>2.7</v>
      </c>
      <c r="AN19" s="62">
        <v>1</v>
      </c>
      <c r="AO19" s="68">
        <f>AL19*AM19*AN19*10.764</f>
        <v>23.250240000000002</v>
      </c>
    </row>
    <row r="20" spans="1:41">
      <c r="A20" s="18"/>
      <c r="B20" s="32"/>
      <c r="C20" s="56"/>
      <c r="D20" s="18"/>
      <c r="E20" s="86"/>
      <c r="F20" s="61"/>
      <c r="G20" s="62"/>
      <c r="H20" s="62"/>
      <c r="I20" s="68"/>
      <c r="J20" s="62"/>
      <c r="K20" s="62"/>
      <c r="L20" s="62"/>
      <c r="M20" s="69"/>
      <c r="N20" s="61"/>
      <c r="O20" s="62"/>
      <c r="P20" s="62"/>
      <c r="Q20" s="68"/>
      <c r="R20" s="62"/>
      <c r="S20" s="62"/>
      <c r="T20" s="62"/>
      <c r="U20" s="69"/>
      <c r="V20" s="61"/>
      <c r="W20" s="62"/>
      <c r="X20" s="62"/>
      <c r="Y20" s="69"/>
      <c r="Z20" s="61"/>
      <c r="AA20" s="62"/>
      <c r="AB20" s="62"/>
      <c r="AC20" s="68"/>
      <c r="AD20" s="62"/>
      <c r="AE20" s="62"/>
      <c r="AF20" s="62"/>
      <c r="AG20" s="69"/>
      <c r="AH20" s="61"/>
      <c r="AI20" s="62"/>
      <c r="AJ20" s="62"/>
      <c r="AK20" s="68"/>
      <c r="AL20" s="62"/>
      <c r="AM20" s="62"/>
      <c r="AN20" s="62"/>
      <c r="AO20" s="69"/>
    </row>
    <row r="21" spans="1:41">
      <c r="A21" s="42">
        <v>14</v>
      </c>
      <c r="B21" s="32" t="s">
        <v>66</v>
      </c>
      <c r="C21" s="56"/>
      <c r="D21" s="18"/>
      <c r="E21" s="86"/>
      <c r="F21" s="61"/>
      <c r="G21" s="62"/>
      <c r="H21" s="62"/>
      <c r="I21" s="68"/>
      <c r="J21" s="62"/>
      <c r="K21" s="62"/>
      <c r="L21" s="62"/>
      <c r="M21" s="69"/>
      <c r="N21" s="61"/>
      <c r="O21" s="62"/>
      <c r="P21" s="62"/>
      <c r="Q21" s="68"/>
      <c r="R21" s="62"/>
      <c r="S21" s="62"/>
      <c r="T21" s="62"/>
      <c r="U21" s="69"/>
      <c r="V21" s="61"/>
      <c r="W21" s="62"/>
      <c r="X21" s="62"/>
      <c r="Y21" s="69"/>
      <c r="Z21" s="61"/>
      <c r="AA21" s="62"/>
      <c r="AB21" s="62"/>
      <c r="AC21" s="68"/>
      <c r="AD21" s="62"/>
      <c r="AE21" s="62"/>
      <c r="AF21" s="62"/>
      <c r="AG21" s="69"/>
      <c r="AH21" s="61"/>
      <c r="AI21" s="62"/>
      <c r="AJ21" s="62"/>
      <c r="AK21" s="68"/>
      <c r="AL21" s="62"/>
      <c r="AM21" s="62"/>
      <c r="AN21" s="62"/>
      <c r="AO21" s="69"/>
    </row>
    <row r="22" spans="1:41" ht="43.75">
      <c r="A22" s="18">
        <v>15</v>
      </c>
      <c r="B22" s="20" t="s">
        <v>68</v>
      </c>
      <c r="C22" s="81" t="s">
        <v>69</v>
      </c>
      <c r="D22" s="18" t="s">
        <v>5</v>
      </c>
      <c r="E22" s="84" t="s">
        <v>112</v>
      </c>
      <c r="F22" s="61"/>
      <c r="G22" s="62"/>
      <c r="H22" s="62"/>
      <c r="I22" s="68"/>
      <c r="J22" s="62"/>
      <c r="K22" s="62"/>
      <c r="L22" s="62"/>
      <c r="M22" s="69"/>
      <c r="N22" s="61"/>
      <c r="O22" s="62"/>
      <c r="P22" s="62"/>
      <c r="Q22" s="68"/>
      <c r="R22" s="62"/>
      <c r="S22" s="62"/>
      <c r="T22" s="62"/>
      <c r="U22" s="69"/>
      <c r="V22" s="61"/>
      <c r="W22" s="62"/>
      <c r="X22" s="62">
        <v>1</v>
      </c>
      <c r="Y22" s="69">
        <f>X22</f>
        <v>1</v>
      </c>
      <c r="Z22" s="61"/>
      <c r="AA22" s="62"/>
      <c r="AB22" s="62"/>
      <c r="AC22" s="68"/>
      <c r="AD22" s="62"/>
      <c r="AE22" s="62"/>
      <c r="AF22" s="62"/>
      <c r="AG22" s="69"/>
      <c r="AH22" s="61"/>
      <c r="AI22" s="62"/>
      <c r="AJ22" s="62"/>
      <c r="AK22" s="68"/>
      <c r="AL22" s="62"/>
      <c r="AM22" s="62"/>
      <c r="AN22" s="62"/>
      <c r="AO22" s="69"/>
    </row>
    <row r="23" spans="1:41" ht="43.75">
      <c r="A23" s="42">
        <v>16</v>
      </c>
      <c r="B23" s="20" t="s">
        <v>70</v>
      </c>
      <c r="C23" s="44" t="s">
        <v>71</v>
      </c>
      <c r="D23" s="18" t="s">
        <v>5</v>
      </c>
      <c r="E23" s="84" t="s">
        <v>112</v>
      </c>
      <c r="F23" s="61"/>
      <c r="G23" s="62"/>
      <c r="H23" s="62"/>
      <c r="I23" s="68"/>
      <c r="J23" s="62"/>
      <c r="K23" s="62"/>
      <c r="L23" s="62"/>
      <c r="M23" s="69"/>
      <c r="N23" s="61"/>
      <c r="O23" s="62"/>
      <c r="P23" s="62"/>
      <c r="Q23" s="68"/>
      <c r="R23" s="62"/>
      <c r="S23" s="62"/>
      <c r="T23" s="62"/>
      <c r="U23" s="69"/>
      <c r="V23" s="61"/>
      <c r="W23" s="62"/>
      <c r="X23" s="62"/>
      <c r="Y23" s="69"/>
      <c r="Z23" s="61"/>
      <c r="AA23" s="62"/>
      <c r="AB23" s="62">
        <v>1</v>
      </c>
      <c r="AC23" s="68">
        <f>AB23</f>
        <v>1</v>
      </c>
      <c r="AD23" s="62"/>
      <c r="AE23" s="62"/>
      <c r="AF23" s="62"/>
      <c r="AG23" s="69"/>
      <c r="AH23" s="61"/>
      <c r="AI23" s="62"/>
      <c r="AJ23" s="62"/>
      <c r="AK23" s="68"/>
      <c r="AL23" s="62"/>
      <c r="AM23" s="62"/>
      <c r="AN23" s="62"/>
      <c r="AO23" s="69"/>
    </row>
    <row r="24" spans="1:41" ht="43.75">
      <c r="A24" s="18">
        <v>17</v>
      </c>
      <c r="B24" s="32"/>
      <c r="C24" s="44" t="s">
        <v>72</v>
      </c>
      <c r="D24" s="18" t="s">
        <v>5</v>
      </c>
      <c r="E24" s="84" t="s">
        <v>112</v>
      </c>
      <c r="F24" s="61"/>
      <c r="G24" s="62"/>
      <c r="H24" s="62"/>
      <c r="I24" s="68"/>
      <c r="J24" s="62"/>
      <c r="K24" s="62"/>
      <c r="L24" s="62"/>
      <c r="M24" s="69"/>
      <c r="N24" s="61"/>
      <c r="O24" s="62"/>
      <c r="P24" s="62"/>
      <c r="Q24" s="68"/>
      <c r="R24" s="62"/>
      <c r="S24" s="62"/>
      <c r="T24" s="62"/>
      <c r="U24" s="69"/>
      <c r="V24" s="61"/>
      <c r="W24" s="62"/>
      <c r="X24" s="62"/>
      <c r="Y24" s="69"/>
      <c r="Z24" s="61"/>
      <c r="AA24" s="62"/>
      <c r="AB24" s="62"/>
      <c r="AC24" s="68"/>
      <c r="AD24" s="62"/>
      <c r="AE24" s="62"/>
      <c r="AF24" s="62">
        <v>1</v>
      </c>
      <c r="AG24" s="69">
        <f>AF24</f>
        <v>1</v>
      </c>
      <c r="AH24" s="61"/>
      <c r="AI24" s="62"/>
      <c r="AJ24" s="62"/>
      <c r="AK24" s="68"/>
      <c r="AL24" s="62"/>
      <c r="AM24" s="62"/>
      <c r="AN24" s="62"/>
      <c r="AO24" s="69"/>
    </row>
    <row r="25" spans="1:41" ht="43.75">
      <c r="A25" s="42">
        <v>18</v>
      </c>
      <c r="B25" s="20" t="s">
        <v>73</v>
      </c>
      <c r="C25" s="44" t="s">
        <v>74</v>
      </c>
      <c r="D25" s="18" t="s">
        <v>5</v>
      </c>
      <c r="E25" s="84" t="s">
        <v>112</v>
      </c>
      <c r="F25" s="61"/>
      <c r="G25" s="62"/>
      <c r="H25" s="62"/>
      <c r="I25" s="68"/>
      <c r="J25" s="62"/>
      <c r="K25" s="62"/>
      <c r="L25" s="62"/>
      <c r="M25" s="69"/>
      <c r="N25" s="61"/>
      <c r="O25" s="62"/>
      <c r="P25" s="62">
        <v>1</v>
      </c>
      <c r="Q25" s="68">
        <f>P25</f>
        <v>1</v>
      </c>
      <c r="R25" s="62"/>
      <c r="S25" s="62"/>
      <c r="T25" s="62"/>
      <c r="U25" s="69"/>
      <c r="V25" s="61"/>
      <c r="W25" s="62"/>
      <c r="X25" s="62"/>
      <c r="Y25" s="69"/>
      <c r="Z25" s="61"/>
      <c r="AA25" s="62"/>
      <c r="AB25" s="62"/>
      <c r="AC25" s="68"/>
      <c r="AD25" s="62"/>
      <c r="AE25" s="62"/>
      <c r="AF25" s="62"/>
      <c r="AG25" s="69"/>
      <c r="AH25" s="61"/>
      <c r="AI25" s="62"/>
      <c r="AJ25" s="62"/>
      <c r="AK25" s="68"/>
      <c r="AL25" s="62"/>
      <c r="AM25" s="62"/>
      <c r="AN25" s="62"/>
      <c r="AO25" s="69"/>
    </row>
    <row r="26" spans="1:41" ht="43.75">
      <c r="A26" s="18">
        <v>19</v>
      </c>
      <c r="B26" s="32"/>
      <c r="C26" s="44" t="s">
        <v>75</v>
      </c>
      <c r="D26" s="18" t="s">
        <v>5</v>
      </c>
      <c r="E26" s="84" t="s">
        <v>112</v>
      </c>
      <c r="F26" s="61"/>
      <c r="G26" s="62"/>
      <c r="H26" s="62"/>
      <c r="I26" s="68"/>
      <c r="J26" s="62"/>
      <c r="K26" s="62"/>
      <c r="L26" s="62"/>
      <c r="M26" s="69"/>
      <c r="N26" s="61"/>
      <c r="O26" s="62"/>
      <c r="P26" s="62"/>
      <c r="Q26" s="68"/>
      <c r="R26" s="62"/>
      <c r="S26" s="62"/>
      <c r="T26" s="62">
        <v>1</v>
      </c>
      <c r="U26" s="69">
        <f>T26</f>
        <v>1</v>
      </c>
      <c r="V26" s="61"/>
      <c r="W26" s="62"/>
      <c r="X26" s="62"/>
      <c r="Y26" s="69"/>
      <c r="Z26" s="61"/>
      <c r="AA26" s="62"/>
      <c r="AB26" s="62"/>
      <c r="AC26" s="68"/>
      <c r="AD26" s="62"/>
      <c r="AE26" s="62"/>
      <c r="AF26" s="62"/>
      <c r="AG26" s="69"/>
      <c r="AH26" s="61"/>
      <c r="AI26" s="62"/>
      <c r="AJ26" s="62"/>
      <c r="AK26" s="68"/>
      <c r="AL26" s="62"/>
      <c r="AM26" s="62"/>
      <c r="AN26" s="62"/>
      <c r="AO26" s="69"/>
    </row>
    <row r="27" spans="1:41" ht="43.75">
      <c r="A27" s="42">
        <v>20</v>
      </c>
      <c r="B27" s="44"/>
      <c r="C27" s="44" t="s">
        <v>76</v>
      </c>
      <c r="D27" s="18" t="s">
        <v>5</v>
      </c>
      <c r="E27" s="84" t="s">
        <v>112</v>
      </c>
      <c r="F27" s="61"/>
      <c r="G27" s="62"/>
      <c r="H27" s="62"/>
      <c r="I27" s="68"/>
      <c r="J27" s="62"/>
      <c r="K27" s="62"/>
      <c r="L27" s="62"/>
      <c r="M27" s="69"/>
      <c r="N27" s="61"/>
      <c r="O27" s="62"/>
      <c r="P27" s="62"/>
      <c r="Q27" s="68"/>
      <c r="R27" s="62"/>
      <c r="S27" s="62"/>
      <c r="T27" s="62">
        <v>1</v>
      </c>
      <c r="U27" s="69">
        <f>T27</f>
        <v>1</v>
      </c>
      <c r="V27" s="61"/>
      <c r="W27" s="62"/>
      <c r="X27" s="62"/>
      <c r="Y27" s="69"/>
      <c r="Z27" s="61"/>
      <c r="AA27" s="62"/>
      <c r="AB27" s="62"/>
      <c r="AC27" s="68"/>
      <c r="AD27" s="62"/>
      <c r="AE27" s="62"/>
      <c r="AF27" s="62"/>
      <c r="AG27" s="69"/>
      <c r="AH27" s="61"/>
      <c r="AI27" s="62"/>
      <c r="AJ27" s="62"/>
      <c r="AK27" s="68"/>
      <c r="AL27" s="62"/>
      <c r="AM27" s="62"/>
      <c r="AN27" s="62"/>
      <c r="AO27" s="69"/>
    </row>
    <row r="28" spans="1:41" ht="43.75">
      <c r="A28" s="18">
        <v>21</v>
      </c>
      <c r="B28" s="32"/>
      <c r="C28" s="44" t="s">
        <v>77</v>
      </c>
      <c r="D28" s="18" t="s">
        <v>5</v>
      </c>
      <c r="E28" s="84" t="s">
        <v>112</v>
      </c>
      <c r="F28" s="61"/>
      <c r="G28" s="62"/>
      <c r="H28" s="62"/>
      <c r="I28" s="68"/>
      <c r="J28" s="62"/>
      <c r="K28" s="62"/>
      <c r="L28" s="62"/>
      <c r="M28" s="69"/>
      <c r="N28" s="61"/>
      <c r="O28" s="62"/>
      <c r="P28" s="62">
        <v>1</v>
      </c>
      <c r="Q28" s="68">
        <f>P28</f>
        <v>1</v>
      </c>
      <c r="R28" s="62"/>
      <c r="S28" s="62"/>
      <c r="T28" s="62"/>
      <c r="U28" s="69"/>
      <c r="V28" s="61"/>
      <c r="W28" s="62"/>
      <c r="X28" s="62"/>
      <c r="Y28" s="69"/>
      <c r="Z28" s="61"/>
      <c r="AA28" s="62"/>
      <c r="AB28" s="62"/>
      <c r="AC28" s="68"/>
      <c r="AD28" s="62"/>
      <c r="AE28" s="62"/>
      <c r="AF28" s="62"/>
      <c r="AG28" s="69"/>
      <c r="AH28" s="61"/>
      <c r="AI28" s="62"/>
      <c r="AJ28" s="62"/>
      <c r="AK28" s="68"/>
      <c r="AL28" s="62"/>
      <c r="AM28" s="62"/>
      <c r="AN28" s="62"/>
      <c r="AO28" s="69"/>
    </row>
    <row r="29" spans="1:41" ht="43.75">
      <c r="A29" s="42">
        <v>22</v>
      </c>
      <c r="B29" s="15" t="s">
        <v>94</v>
      </c>
      <c r="C29" s="2" t="s">
        <v>95</v>
      </c>
      <c r="D29" s="1" t="s">
        <v>5</v>
      </c>
      <c r="E29" s="84" t="s">
        <v>112</v>
      </c>
      <c r="F29" s="3"/>
      <c r="G29" s="62"/>
      <c r="H29" s="62"/>
      <c r="I29" s="68"/>
      <c r="J29" s="62"/>
      <c r="K29" s="62"/>
      <c r="L29" s="62"/>
      <c r="M29" s="69"/>
      <c r="N29" s="61"/>
      <c r="O29" s="62"/>
      <c r="P29" s="62"/>
      <c r="Q29" s="68"/>
      <c r="R29" s="62"/>
      <c r="S29" s="62"/>
      <c r="T29" s="62"/>
      <c r="U29" s="69"/>
      <c r="V29" s="61"/>
      <c r="W29" s="62"/>
      <c r="X29" s="62"/>
      <c r="Y29" s="69"/>
      <c r="Z29" s="61"/>
      <c r="AA29" s="62"/>
      <c r="AB29" s="62"/>
      <c r="AC29" s="68"/>
      <c r="AD29" s="62"/>
      <c r="AE29" s="62"/>
      <c r="AF29" s="62"/>
      <c r="AG29" s="69"/>
      <c r="AH29" s="61"/>
      <c r="AI29" s="62"/>
      <c r="AJ29" s="62">
        <v>1</v>
      </c>
      <c r="AK29" s="68">
        <f>AJ29</f>
        <v>1</v>
      </c>
      <c r="AL29" s="62"/>
      <c r="AM29" s="62"/>
      <c r="AN29" s="62"/>
      <c r="AO29" s="69"/>
    </row>
    <row r="30" spans="1:41" ht="43.75">
      <c r="A30" s="18">
        <v>23</v>
      </c>
      <c r="B30" s="15" t="s">
        <v>94</v>
      </c>
      <c r="C30" s="2" t="s">
        <v>96</v>
      </c>
      <c r="D30" s="1" t="s">
        <v>5</v>
      </c>
      <c r="E30" s="84" t="s">
        <v>112</v>
      </c>
      <c r="F30" s="3"/>
      <c r="G30" s="62"/>
      <c r="H30" s="62"/>
      <c r="I30" s="68"/>
      <c r="J30" s="62"/>
      <c r="K30" s="62"/>
      <c r="L30" s="62"/>
      <c r="M30" s="69"/>
      <c r="N30" s="61"/>
      <c r="O30" s="62"/>
      <c r="P30" s="62"/>
      <c r="Q30" s="68"/>
      <c r="R30" s="62"/>
      <c r="S30" s="62"/>
      <c r="T30" s="62"/>
      <c r="U30" s="69"/>
      <c r="V30" s="61"/>
      <c r="W30" s="62"/>
      <c r="X30" s="62"/>
      <c r="Y30" s="69"/>
      <c r="Z30" s="61"/>
      <c r="AA30" s="62"/>
      <c r="AB30" s="62"/>
      <c r="AC30" s="68"/>
      <c r="AD30" s="62"/>
      <c r="AE30" s="62"/>
      <c r="AF30" s="62"/>
      <c r="AG30" s="69"/>
      <c r="AH30" s="61"/>
      <c r="AI30" s="62"/>
      <c r="AJ30" s="62">
        <v>1</v>
      </c>
      <c r="AK30" s="68">
        <f>AJ30</f>
        <v>1</v>
      </c>
      <c r="AL30" s="62"/>
      <c r="AM30" s="62"/>
      <c r="AN30" s="62"/>
      <c r="AO30" s="69"/>
    </row>
    <row r="31" spans="1:41" ht="43.75">
      <c r="A31" s="42">
        <v>24</v>
      </c>
      <c r="B31" s="15" t="s">
        <v>98</v>
      </c>
      <c r="C31" s="2" t="s">
        <v>97</v>
      </c>
      <c r="D31" s="1" t="s">
        <v>5</v>
      </c>
      <c r="E31" s="84" t="s">
        <v>112</v>
      </c>
      <c r="F31" s="3"/>
      <c r="G31" s="62"/>
      <c r="H31" s="62"/>
      <c r="I31" s="68"/>
      <c r="J31" s="62"/>
      <c r="K31" s="62"/>
      <c r="L31" s="62"/>
      <c r="M31" s="69"/>
      <c r="N31" s="61"/>
      <c r="O31" s="62"/>
      <c r="P31" s="62"/>
      <c r="Q31" s="68"/>
      <c r="R31" s="62"/>
      <c r="S31" s="62"/>
      <c r="T31" s="62"/>
      <c r="U31" s="69"/>
      <c r="V31" s="61"/>
      <c r="W31" s="62"/>
      <c r="X31" s="62"/>
      <c r="Y31" s="69"/>
      <c r="Z31" s="61"/>
      <c r="AA31" s="62"/>
      <c r="AB31" s="62"/>
      <c r="AC31" s="68"/>
      <c r="AD31" s="62"/>
      <c r="AE31" s="62"/>
      <c r="AF31" s="62"/>
      <c r="AG31" s="69"/>
      <c r="AH31" s="61"/>
      <c r="AI31" s="62"/>
      <c r="AJ31" s="62"/>
      <c r="AK31" s="68"/>
      <c r="AL31" s="62"/>
      <c r="AM31" s="62"/>
      <c r="AN31" s="62">
        <v>1</v>
      </c>
      <c r="AO31" s="69">
        <f>AN31</f>
        <v>1</v>
      </c>
    </row>
    <row r="32" spans="1:41" ht="43.75">
      <c r="A32" s="42">
        <v>25</v>
      </c>
      <c r="B32" s="32" t="s">
        <v>67</v>
      </c>
      <c r="C32" s="56" t="s">
        <v>93</v>
      </c>
      <c r="D32" s="18" t="s">
        <v>5</v>
      </c>
      <c r="E32" s="84" t="s">
        <v>113</v>
      </c>
      <c r="F32" s="61"/>
      <c r="G32" s="62"/>
      <c r="H32" s="62">
        <v>0.28499999999999998</v>
      </c>
      <c r="I32" s="68">
        <f>H32</f>
        <v>0.28499999999999998</v>
      </c>
      <c r="J32" s="62"/>
      <c r="K32" s="62"/>
      <c r="L32" s="62">
        <v>0.28499999999999998</v>
      </c>
      <c r="M32" s="68">
        <f>L32</f>
        <v>0.28499999999999998</v>
      </c>
      <c r="N32" s="61"/>
      <c r="O32" s="62"/>
      <c r="P32" s="62">
        <v>0.28499999999999998</v>
      </c>
      <c r="Q32" s="68">
        <f>P32</f>
        <v>0.28499999999999998</v>
      </c>
      <c r="R32" s="62"/>
      <c r="S32" s="62"/>
      <c r="T32" s="62">
        <v>0.28499999999999998</v>
      </c>
      <c r="U32" s="68">
        <f>T32</f>
        <v>0.28499999999999998</v>
      </c>
      <c r="V32" s="61"/>
      <c r="W32" s="62"/>
      <c r="X32" s="62">
        <v>0.28499999999999998</v>
      </c>
      <c r="Y32" s="68">
        <f>X32</f>
        <v>0.28499999999999998</v>
      </c>
      <c r="Z32" s="61"/>
      <c r="AA32" s="62"/>
      <c r="AB32" s="62">
        <v>0.28499999999999998</v>
      </c>
      <c r="AC32" s="68">
        <f>AB32</f>
        <v>0.28499999999999998</v>
      </c>
      <c r="AD32" s="62"/>
      <c r="AE32" s="62"/>
      <c r="AF32" s="62">
        <v>0.28499999999999998</v>
      </c>
      <c r="AG32" s="68">
        <f>AF32</f>
        <v>0.28499999999999998</v>
      </c>
      <c r="AH32" s="61"/>
      <c r="AI32" s="62"/>
      <c r="AJ32" s="62">
        <v>0.5</v>
      </c>
      <c r="AK32" s="68">
        <f>AJ32</f>
        <v>0.5</v>
      </c>
      <c r="AL32" s="62"/>
      <c r="AM32" s="62"/>
      <c r="AN32" s="62">
        <v>0.5</v>
      </c>
      <c r="AO32" s="68">
        <f>AN32</f>
        <v>0.5</v>
      </c>
    </row>
    <row r="33" spans="1:41" ht="72.900000000000006">
      <c r="A33" s="18">
        <v>26</v>
      </c>
      <c r="B33" s="32" t="s">
        <v>78</v>
      </c>
      <c r="C33" s="84" t="s">
        <v>114</v>
      </c>
      <c r="D33" s="18" t="s">
        <v>5</v>
      </c>
      <c r="E33" s="84" t="s">
        <v>115</v>
      </c>
      <c r="F33" s="61"/>
      <c r="G33" s="62"/>
      <c r="H33" s="62">
        <v>0.5</v>
      </c>
      <c r="I33" s="68">
        <f>H33</f>
        <v>0.5</v>
      </c>
      <c r="J33" s="62"/>
      <c r="K33" s="62"/>
      <c r="L33" s="62">
        <v>0.5</v>
      </c>
      <c r="M33" s="68">
        <f>L33</f>
        <v>0.5</v>
      </c>
      <c r="N33" s="61"/>
      <c r="O33" s="62"/>
      <c r="P33" s="62">
        <v>0.5</v>
      </c>
      <c r="Q33" s="68">
        <f>P33</f>
        <v>0.5</v>
      </c>
      <c r="R33" s="62"/>
      <c r="S33" s="62"/>
      <c r="T33" s="62">
        <v>0.5</v>
      </c>
      <c r="U33" s="68">
        <f>T33</f>
        <v>0.5</v>
      </c>
      <c r="V33" s="61"/>
      <c r="W33" s="62"/>
      <c r="X33" s="62">
        <v>0.5</v>
      </c>
      <c r="Y33" s="68">
        <f>X33</f>
        <v>0.5</v>
      </c>
      <c r="Z33" s="61"/>
      <c r="AA33" s="62"/>
      <c r="AB33" s="62">
        <v>0.5</v>
      </c>
      <c r="AC33" s="68">
        <f>AB33</f>
        <v>0.5</v>
      </c>
      <c r="AD33" s="62"/>
      <c r="AE33" s="62"/>
      <c r="AF33" s="62">
        <v>0.5</v>
      </c>
      <c r="AG33" s="68">
        <f>AF33</f>
        <v>0.5</v>
      </c>
      <c r="AH33" s="61"/>
      <c r="AI33" s="62"/>
      <c r="AJ33" s="62">
        <v>0.75</v>
      </c>
      <c r="AK33" s="68">
        <f>AJ33</f>
        <v>0.75</v>
      </c>
      <c r="AL33" s="62"/>
      <c r="AM33" s="62"/>
      <c r="AN33" s="62">
        <v>0.75</v>
      </c>
      <c r="AO33" s="68">
        <f>AN33</f>
        <v>0.75</v>
      </c>
    </row>
    <row r="34" spans="1:41">
      <c r="A34" s="46"/>
      <c r="B34" s="47"/>
      <c r="C34" s="48" t="s">
        <v>28</v>
      </c>
      <c r="D34" s="46"/>
      <c r="E34" s="87"/>
      <c r="F34" s="63"/>
      <c r="G34" s="64"/>
      <c r="H34" s="64"/>
      <c r="I34" s="68"/>
      <c r="J34" s="62"/>
      <c r="K34" s="62"/>
      <c r="L34" s="62"/>
      <c r="M34" s="69"/>
      <c r="N34" s="61"/>
      <c r="O34" s="62"/>
      <c r="P34" s="62"/>
      <c r="Q34" s="68"/>
      <c r="R34" s="62"/>
      <c r="S34" s="62"/>
      <c r="T34" s="62"/>
      <c r="U34" s="69"/>
      <c r="V34" s="61"/>
      <c r="W34" s="62"/>
      <c r="X34" s="62"/>
      <c r="Y34" s="69"/>
      <c r="Z34" s="61"/>
      <c r="AA34" s="62"/>
      <c r="AB34" s="62"/>
      <c r="AC34" s="68"/>
      <c r="AD34" s="62"/>
      <c r="AE34" s="62"/>
      <c r="AF34" s="62"/>
      <c r="AG34" s="69"/>
      <c r="AH34" s="61"/>
      <c r="AI34" s="62"/>
      <c r="AJ34" s="62"/>
      <c r="AK34" s="68"/>
      <c r="AL34" s="62"/>
      <c r="AM34" s="62"/>
      <c r="AN34" s="62"/>
      <c r="AO34" s="69"/>
    </row>
    <row r="35" spans="1:41" ht="14.6" thickBot="1">
      <c r="A35" s="18"/>
      <c r="B35" s="19"/>
      <c r="C35" s="44"/>
      <c r="D35" s="18"/>
      <c r="E35" s="88"/>
      <c r="F35" s="65"/>
      <c r="G35" s="66"/>
      <c r="H35" s="66"/>
      <c r="I35" s="71"/>
      <c r="J35" s="66"/>
      <c r="K35" s="66"/>
      <c r="L35" s="66"/>
      <c r="M35" s="74"/>
      <c r="N35" s="65"/>
      <c r="O35" s="66"/>
      <c r="P35" s="66"/>
      <c r="Q35" s="71"/>
      <c r="R35" s="66"/>
      <c r="S35" s="66"/>
      <c r="T35" s="66"/>
      <c r="U35" s="74"/>
      <c r="V35" s="65"/>
      <c r="W35" s="66"/>
      <c r="X35" s="66"/>
      <c r="Y35" s="74"/>
      <c r="Z35" s="65"/>
      <c r="AA35" s="66"/>
      <c r="AB35" s="66"/>
      <c r="AC35" s="71"/>
      <c r="AD35" s="66"/>
      <c r="AE35" s="66"/>
      <c r="AF35" s="66"/>
      <c r="AG35" s="74"/>
      <c r="AH35" s="65"/>
      <c r="AI35" s="66"/>
      <c r="AJ35" s="66"/>
      <c r="AK35" s="71"/>
      <c r="AL35" s="66"/>
      <c r="AM35" s="66"/>
      <c r="AN35" s="66"/>
      <c r="AO35" s="74"/>
    </row>
    <row r="38" spans="1:41">
      <c r="I38" s="82"/>
    </row>
    <row r="39" spans="1:41">
      <c r="I39" s="82"/>
    </row>
    <row r="40" spans="1:41">
      <c r="I40" s="82"/>
    </row>
    <row r="41" spans="1:41">
      <c r="I41" s="82"/>
    </row>
  </sheetData>
  <mergeCells count="4">
    <mergeCell ref="I1:M1"/>
    <mergeCell ref="Q1:U1"/>
    <mergeCell ref="AC1:AG1"/>
    <mergeCell ref="AK1:A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BOQ</vt:lpstr>
      <vt:lpstr>JMR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 kumar</dc:creator>
  <cp:lastModifiedBy>Smrutika Thoti</cp:lastModifiedBy>
  <dcterms:created xsi:type="dcterms:W3CDTF">2024-06-29T12:54:03Z</dcterms:created>
  <dcterms:modified xsi:type="dcterms:W3CDTF">2024-11-23T10:07:05Z</dcterms:modified>
</cp:coreProperties>
</file>