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autoCompressPictures="0" defaultThemeVersion="124226"/>
  <mc:AlternateContent xmlns:mc="http://schemas.openxmlformats.org/markup-compatibility/2006">
    <mc:Choice Requires="x15">
      <x15ac:absPath xmlns:x15ac="http://schemas.microsoft.com/office/spreadsheetml/2010/11/ac" url="D:\PROJECTS\VART Infracon PVT LTD\Copper Chimney Pune\BOQ\C&amp;I\Final\"/>
    </mc:Choice>
  </mc:AlternateContent>
  <xr:revisionPtr revIDLastSave="0" documentId="13_ncr:1_{EDDA3BA7-C15B-4F63-9DAD-248D590E6A18}" xr6:coauthVersionLast="36" xr6:coauthVersionMax="47" xr10:uidLastSave="{00000000-0000-0000-0000-000000000000}"/>
  <bookViews>
    <workbookView xWindow="-108" yWindow="-108" windowWidth="23256" windowHeight="12576" tabRatio="799" activeTab="5" xr2:uid="{00000000-000D-0000-FFFF-FFFF00000000}"/>
  </bookViews>
  <sheets>
    <sheet name="SUMMARY" sheetId="11" r:id="rId1"/>
    <sheet name="CIVIL WORK" sheetId="23" r:id="rId2"/>
    <sheet name="Civil MS" sheetId="38" r:id="rId3"/>
    <sheet name="INTERIOR WORK" sheetId="24" r:id="rId4"/>
    <sheet name="Interior MS" sheetId="39" r:id="rId5"/>
    <sheet name="Additional works" sheetId="40" r:id="rId6"/>
    <sheet name="Additional MS" sheetId="41" r:id="rId7"/>
    <sheet name="BELLS" sheetId="28" r:id="rId8"/>
    <sheet name="FACADE SIGNAGE" sheetId="27" r:id="rId9"/>
    <sheet name="MISCELLANEOUS" sheetId="25" r:id="rId10"/>
    <sheet name="26 Rate Analysis" sheetId="33" r:id="rId11"/>
    <sheet name="29 Rate Analysis" sheetId="34" r:id="rId12"/>
    <sheet name="27 Rate Analysis" sheetId="36" r:id="rId13"/>
    <sheet name="09 Rate Analysis" sheetId="37" r:id="rId14"/>
    <sheet name="10 Rate Analysis" sheetId="35" r:id="rId15"/>
    <sheet name="CALCULATION PAINT" sheetId="20" state="hidden" r:id="rId16"/>
  </sheets>
  <externalReferences>
    <externalReference r:id="rId17"/>
  </externalReferences>
  <definedNames>
    <definedName name="_xlnm._FilterDatabase" localSheetId="1" hidden="1">'CIVIL WORK'!$A$3:$R$95</definedName>
    <definedName name="_xlnm._FilterDatabase" localSheetId="3" hidden="1">'INTERIOR WORK'!$A$3:$S$166</definedName>
    <definedName name="_xlnm.Print_Area" localSheetId="7">BELLS!$A$1:$J$14</definedName>
    <definedName name="_xlnm.Print_Area" localSheetId="1">'CIVIL WORK'!$A$1:$R$95</definedName>
    <definedName name="_xlnm.Print_Area" localSheetId="8">'FACADE SIGNAGE'!$A$1:$M$22</definedName>
    <definedName name="_xlnm.Print_Area" localSheetId="3">'INTERIOR WORK'!$A$1:$Q$166</definedName>
    <definedName name="_xlnm.Print_Area" localSheetId="9">MISCELLANEOUS!$A$1:$J$20</definedName>
    <definedName name="_xlnm.Print_Area" localSheetId="0">SUMMARY!$A$1:$H$21</definedName>
    <definedName name="_xlnm.Print_Titles" localSheetId="1">'CIVIL WORK'!$3:$3</definedName>
    <definedName name="_xlnm.Print_Titles" localSheetId="3">'INTERIOR WORK'!$3:$3</definedName>
  </definedNames>
  <calcPr calcId="191029"/>
</workbook>
</file>

<file path=xl/calcChain.xml><?xml version="1.0" encoding="utf-8"?>
<calcChain xmlns="http://schemas.openxmlformats.org/spreadsheetml/2006/main">
  <c r="L18" i="27" l="1"/>
  <c r="L14" i="27"/>
  <c r="I16" i="38"/>
  <c r="X85" i="24"/>
  <c r="F83" i="40" l="1"/>
  <c r="F82" i="40" l="1"/>
  <c r="F80" i="40"/>
  <c r="F79" i="40"/>
  <c r="F78" i="40" l="1"/>
  <c r="F77" i="40" l="1"/>
  <c r="F76" i="40" l="1"/>
  <c r="F73" i="40" l="1"/>
  <c r="F74" i="40"/>
  <c r="F75" i="40"/>
  <c r="F68" i="40"/>
  <c r="F69" i="40"/>
  <c r="F70" i="40"/>
  <c r="F71" i="40"/>
  <c r="F72" i="40"/>
  <c r="F81" i="40"/>
  <c r="F66" i="40"/>
  <c r="F60" i="40"/>
  <c r="F61" i="40"/>
  <c r="F62" i="40"/>
  <c r="F63" i="40"/>
  <c r="F64" i="40"/>
  <c r="F65" i="40"/>
  <c r="V152" i="24" l="1"/>
  <c r="I231" i="39"/>
  <c r="I232" i="39" s="1"/>
  <c r="F58" i="40"/>
  <c r="F57" i="40"/>
  <c r="I223" i="39"/>
  <c r="F56" i="40"/>
  <c r="I173" i="41"/>
  <c r="I172" i="41"/>
  <c r="I171" i="41"/>
  <c r="I170" i="41"/>
  <c r="I169" i="41"/>
  <c r="I168" i="41"/>
  <c r="I167" i="41"/>
  <c r="I166" i="41"/>
  <c r="I165" i="41"/>
  <c r="I340" i="38"/>
  <c r="I339" i="38"/>
  <c r="I338" i="38"/>
  <c r="I160" i="41"/>
  <c r="I159" i="41"/>
  <c r="I158" i="41"/>
  <c r="I157" i="41"/>
  <c r="I156" i="41"/>
  <c r="I155" i="41"/>
  <c r="I154" i="41"/>
  <c r="I153" i="41"/>
  <c r="I152" i="41"/>
  <c r="I161" i="41" s="1"/>
  <c r="D54" i="40" s="1"/>
  <c r="F54" i="40" s="1"/>
  <c r="I20" i="38"/>
  <c r="I174" i="41" l="1"/>
  <c r="D55" i="40" s="1"/>
  <c r="F55" i="40" s="1"/>
  <c r="I341" i="38"/>
  <c r="E43" i="40"/>
  <c r="E3" i="40"/>
  <c r="E4" i="40" s="1"/>
  <c r="E40" i="40" l="1"/>
  <c r="E49" i="40"/>
  <c r="E39" i="40" l="1"/>
  <c r="F38" i="40" l="1"/>
  <c r="F28" i="40"/>
  <c r="F27" i="40"/>
  <c r="F26" i="40"/>
  <c r="F24" i="40"/>
  <c r="F22" i="40"/>
  <c r="F21" i="40"/>
  <c r="F19" i="40"/>
  <c r="F13" i="40"/>
  <c r="F12" i="40"/>
  <c r="F39" i="40"/>
  <c r="F34" i="40"/>
  <c r="F32" i="40"/>
  <c r="F52" i="40"/>
  <c r="D49" i="40"/>
  <c r="D48" i="40"/>
  <c r="F48" i="40" s="1"/>
  <c r="F10" i="40"/>
  <c r="D9" i="40"/>
  <c r="F9" i="40" s="1"/>
  <c r="I148" i="41"/>
  <c r="I147" i="41"/>
  <c r="I146" i="41"/>
  <c r="I149" i="41" s="1"/>
  <c r="I142" i="41"/>
  <c r="I141" i="41"/>
  <c r="I143" i="41" s="1"/>
  <c r="I137" i="41"/>
  <c r="I136" i="41"/>
  <c r="I135" i="41"/>
  <c r="I134" i="41"/>
  <c r="I133" i="41"/>
  <c r="I132" i="41"/>
  <c r="I131" i="41"/>
  <c r="I130" i="41"/>
  <c r="I129" i="41"/>
  <c r="I128" i="41"/>
  <c r="I127" i="41"/>
  <c r="I126" i="41"/>
  <c r="I125" i="41"/>
  <c r="I124" i="41"/>
  <c r="I123" i="41"/>
  <c r="I122" i="41"/>
  <c r="I121" i="41"/>
  <c r="I120" i="41"/>
  <c r="I119" i="41"/>
  <c r="I118" i="41"/>
  <c r="I117" i="41"/>
  <c r="I116" i="41"/>
  <c r="I115" i="41"/>
  <c r="I114" i="41"/>
  <c r="I113" i="41"/>
  <c r="I112" i="41"/>
  <c r="I111" i="41"/>
  <c r="I110" i="41"/>
  <c r="I109" i="41"/>
  <c r="I108" i="41"/>
  <c r="I107" i="41"/>
  <c r="I106" i="41"/>
  <c r="I105" i="41"/>
  <c r="I104" i="41"/>
  <c r="I99" i="41"/>
  <c r="I98" i="41"/>
  <c r="I97" i="41"/>
  <c r="I96" i="41"/>
  <c r="I95" i="41"/>
  <c r="I94" i="41"/>
  <c r="I93" i="41"/>
  <c r="I92" i="41"/>
  <c r="I88" i="41"/>
  <c r="I87" i="41"/>
  <c r="I86" i="41"/>
  <c r="I85" i="41"/>
  <c r="I81" i="41"/>
  <c r="I80" i="41"/>
  <c r="I79" i="41"/>
  <c r="I78" i="41"/>
  <c r="I77" i="41"/>
  <c r="I76" i="41"/>
  <c r="I75" i="41"/>
  <c r="I74" i="41"/>
  <c r="I73" i="41"/>
  <c r="I72" i="41"/>
  <c r="I71" i="41"/>
  <c r="I70" i="41"/>
  <c r="I69" i="41"/>
  <c r="I68" i="41"/>
  <c r="I67" i="41"/>
  <c r="I63" i="41"/>
  <c r="I62" i="41"/>
  <c r="I64" i="41" s="1"/>
  <c r="D40" i="40" s="1"/>
  <c r="I58" i="41"/>
  <c r="I57" i="41"/>
  <c r="I56" i="41"/>
  <c r="I52" i="41"/>
  <c r="I53" i="41" s="1"/>
  <c r="I48" i="41"/>
  <c r="I49" i="41" s="1"/>
  <c r="I44" i="41"/>
  <c r="I43" i="41"/>
  <c r="I45" i="41" s="1"/>
  <c r="D8" i="40" s="1"/>
  <c r="F8" i="40" s="1"/>
  <c r="I39" i="41"/>
  <c r="I40" i="41" s="1"/>
  <c r="I35" i="41"/>
  <c r="I36" i="41" s="1"/>
  <c r="D7" i="40" s="1"/>
  <c r="I31" i="41"/>
  <c r="I32" i="41" s="1"/>
  <c r="D6" i="40" s="1"/>
  <c r="F6" i="40" s="1"/>
  <c r="I27" i="41"/>
  <c r="I28" i="41" s="1"/>
  <c r="D5" i="40" s="1"/>
  <c r="I23" i="41"/>
  <c r="I22" i="41"/>
  <c r="I21" i="41"/>
  <c r="I20" i="41"/>
  <c r="I19" i="41"/>
  <c r="I15" i="41"/>
  <c r="I14" i="41"/>
  <c r="I13" i="41"/>
  <c r="I12" i="41"/>
  <c r="I11" i="41"/>
  <c r="I10" i="41"/>
  <c r="I9" i="41"/>
  <c r="I8" i="41"/>
  <c r="I7" i="41"/>
  <c r="I6" i="41"/>
  <c r="I5" i="41"/>
  <c r="F53" i="40"/>
  <c r="F51" i="40"/>
  <c r="F50" i="40"/>
  <c r="F47" i="40"/>
  <c r="F42" i="40"/>
  <c r="F41" i="40"/>
  <c r="F37" i="40"/>
  <c r="F36" i="40"/>
  <c r="F35" i="40"/>
  <c r="F33" i="40"/>
  <c r="F31" i="40"/>
  <c r="F30" i="40"/>
  <c r="F29" i="40"/>
  <c r="F25" i="40"/>
  <c r="F23" i="40"/>
  <c r="F20" i="40"/>
  <c r="F17" i="40"/>
  <c r="F16" i="40"/>
  <c r="F15" i="40"/>
  <c r="F14" i="40"/>
  <c r="F11" i="40"/>
  <c r="I244" i="39"/>
  <c r="I243" i="39"/>
  <c r="I157" i="39"/>
  <c r="I125" i="39"/>
  <c r="I124" i="39"/>
  <c r="W71" i="24"/>
  <c r="W68" i="24"/>
  <c r="W52" i="24"/>
  <c r="W45" i="24"/>
  <c r="V14" i="24"/>
  <c r="X14" i="24" s="1"/>
  <c r="I250" i="39"/>
  <c r="I249" i="39"/>
  <c r="I248" i="39"/>
  <c r="I251" i="39" s="1"/>
  <c r="V162" i="24" s="1"/>
  <c r="I239" i="39"/>
  <c r="I238" i="39"/>
  <c r="I237" i="39"/>
  <c r="I236" i="39"/>
  <c r="I227" i="39"/>
  <c r="I228" i="39" s="1"/>
  <c r="V150" i="24" s="1"/>
  <c r="I222" i="39"/>
  <c r="I221" i="39"/>
  <c r="I220" i="39"/>
  <c r="I219" i="39"/>
  <c r="I218" i="39"/>
  <c r="I217" i="39"/>
  <c r="I216" i="39"/>
  <c r="I215" i="39"/>
  <c r="I211" i="39"/>
  <c r="I210" i="39"/>
  <c r="I209" i="39"/>
  <c r="I208" i="39"/>
  <c r="I207" i="39"/>
  <c r="I206" i="39"/>
  <c r="I205" i="39"/>
  <c r="I204" i="39"/>
  <c r="I203" i="39"/>
  <c r="I202" i="39"/>
  <c r="I201" i="39"/>
  <c r="I200" i="39"/>
  <c r="I199" i="39"/>
  <c r="I198" i="39"/>
  <c r="I194" i="39"/>
  <c r="I195" i="39" s="1"/>
  <c r="V139" i="24" s="1"/>
  <c r="I190" i="39"/>
  <c r="I191" i="39" s="1"/>
  <c r="V138" i="24" s="1"/>
  <c r="I185" i="39"/>
  <c r="I184" i="39"/>
  <c r="I180" i="39"/>
  <c r="I181" i="39" s="1"/>
  <c r="V125" i="24" s="1"/>
  <c r="I176" i="39"/>
  <c r="I177" i="39" s="1"/>
  <c r="V120" i="24" s="1"/>
  <c r="I172" i="39"/>
  <c r="I173" i="39" s="1"/>
  <c r="V115" i="24" s="1"/>
  <c r="X115" i="24" s="1"/>
  <c r="I168" i="39"/>
  <c r="I169" i="39" s="1"/>
  <c r="V113" i="24" s="1"/>
  <c r="I164" i="39"/>
  <c r="I165" i="39" s="1"/>
  <c r="V111" i="24" s="1"/>
  <c r="F160" i="39"/>
  <c r="I160" i="39" s="1"/>
  <c r="I161" i="39" s="1"/>
  <c r="V109" i="24" s="1"/>
  <c r="X109" i="24" s="1"/>
  <c r="I156" i="39"/>
  <c r="I153" i="39"/>
  <c r="I154" i="39" s="1"/>
  <c r="V107" i="24" s="1"/>
  <c r="I150" i="39"/>
  <c r="I151" i="39" s="1"/>
  <c r="V106" i="24" s="1"/>
  <c r="I147" i="39"/>
  <c r="I146" i="39"/>
  <c r="I145" i="39"/>
  <c r="I141" i="39"/>
  <c r="I142" i="39" s="1"/>
  <c r="V93" i="24" s="1"/>
  <c r="I138" i="39"/>
  <c r="I139" i="39" s="1"/>
  <c r="V92" i="24" s="1"/>
  <c r="V94" i="24" s="1"/>
  <c r="I134" i="39"/>
  <c r="I135" i="39" s="1"/>
  <c r="V87" i="24" s="1"/>
  <c r="I130" i="39"/>
  <c r="I129" i="39"/>
  <c r="I131" i="39" s="1"/>
  <c r="V85" i="24" s="1"/>
  <c r="I120" i="39"/>
  <c r="I119" i="39"/>
  <c r="I115" i="39"/>
  <c r="I114" i="39"/>
  <c r="I113" i="39"/>
  <c r="I112" i="39"/>
  <c r="I111" i="39"/>
  <c r="I110" i="39"/>
  <c r="I109" i="39"/>
  <c r="I108" i="39"/>
  <c r="I107" i="39"/>
  <c r="I106" i="39"/>
  <c r="I105" i="39"/>
  <c r="I104" i="39"/>
  <c r="I103" i="39"/>
  <c r="I102" i="39"/>
  <c r="I101" i="39"/>
  <c r="I100" i="39"/>
  <c r="I99" i="39"/>
  <c r="I95" i="39"/>
  <c r="I94" i="39"/>
  <c r="I93" i="39"/>
  <c r="I92" i="39"/>
  <c r="I91" i="39"/>
  <c r="I90" i="39"/>
  <c r="I89" i="39"/>
  <c r="I88" i="39"/>
  <c r="I87" i="39"/>
  <c r="I86" i="39"/>
  <c r="I85" i="39"/>
  <c r="I84" i="39"/>
  <c r="I83" i="39"/>
  <c r="I82" i="39"/>
  <c r="I81" i="39"/>
  <c r="I80" i="39"/>
  <c r="I76" i="39"/>
  <c r="I75" i="39"/>
  <c r="I74" i="39"/>
  <c r="I73" i="39"/>
  <c r="I72" i="39"/>
  <c r="I71" i="39"/>
  <c r="I70" i="39"/>
  <c r="I69" i="39"/>
  <c r="I68" i="39"/>
  <c r="I67" i="39"/>
  <c r="I66" i="39"/>
  <c r="I65" i="39"/>
  <c r="I64" i="39"/>
  <c r="I63" i="39"/>
  <c r="I62" i="39"/>
  <c r="I61" i="39"/>
  <c r="I60" i="39"/>
  <c r="I59" i="39"/>
  <c r="I58" i="39"/>
  <c r="I54" i="39"/>
  <c r="I55" i="39" s="1"/>
  <c r="V65" i="24" s="1"/>
  <c r="X65" i="24" s="1"/>
  <c r="I50" i="39"/>
  <c r="I51" i="39" s="1"/>
  <c r="V58" i="24" s="1"/>
  <c r="I46" i="39"/>
  <c r="I47" i="39" s="1"/>
  <c r="V56" i="24" s="1"/>
  <c r="I42" i="39"/>
  <c r="I43" i="39" s="1"/>
  <c r="V52" i="24" s="1"/>
  <c r="X52" i="24" s="1"/>
  <c r="I38" i="39"/>
  <c r="I39" i="39" s="1"/>
  <c r="V50" i="24" s="1"/>
  <c r="I35" i="39"/>
  <c r="I36" i="39" s="1"/>
  <c r="V45" i="24" s="1"/>
  <c r="X45" i="24" s="1"/>
  <c r="I31" i="39"/>
  <c r="I32" i="39" s="1"/>
  <c r="V43" i="24" s="1"/>
  <c r="I28" i="39"/>
  <c r="I29" i="39" s="1"/>
  <c r="V42" i="24" s="1"/>
  <c r="I24" i="39"/>
  <c r="I23" i="39"/>
  <c r="I22" i="39"/>
  <c r="I17" i="39"/>
  <c r="I18" i="39" s="1"/>
  <c r="I13" i="39"/>
  <c r="I14" i="39" s="1"/>
  <c r="V11" i="24" s="1"/>
  <c r="I9" i="39"/>
  <c r="I10" i="39" s="1"/>
  <c r="V9" i="24" s="1"/>
  <c r="I5" i="39"/>
  <c r="I6" i="39" s="1"/>
  <c r="V7" i="24" s="1"/>
  <c r="W162" i="24"/>
  <c r="W160" i="24"/>
  <c r="W157" i="24"/>
  <c r="W152" i="24"/>
  <c r="X152" i="24" s="1"/>
  <c r="W151" i="24"/>
  <c r="X151" i="24" s="1"/>
  <c r="W150" i="24"/>
  <c r="W148" i="24"/>
  <c r="X147" i="24"/>
  <c r="W147" i="24"/>
  <c r="W146" i="24"/>
  <c r="W144" i="24"/>
  <c r="W143" i="24"/>
  <c r="X143" i="24" s="1"/>
  <c r="W139" i="24"/>
  <c r="W138" i="24"/>
  <c r="W133" i="24"/>
  <c r="X133" i="24" s="1"/>
  <c r="W132" i="24"/>
  <c r="W125" i="24"/>
  <c r="W120" i="24"/>
  <c r="W115" i="24"/>
  <c r="W113" i="24"/>
  <c r="W111" i="24"/>
  <c r="W109" i="24"/>
  <c r="W108" i="24"/>
  <c r="W107" i="24"/>
  <c r="W106" i="24"/>
  <c r="W101" i="24"/>
  <c r="W99" i="24"/>
  <c r="X99" i="24" s="1"/>
  <c r="W98" i="24"/>
  <c r="X98" i="24" s="1"/>
  <c r="X97" i="24"/>
  <c r="W97" i="24"/>
  <c r="W96" i="24"/>
  <c r="X96" i="24" s="1"/>
  <c r="W95" i="24"/>
  <c r="X95" i="24" s="1"/>
  <c r="W94" i="24"/>
  <c r="W93" i="24"/>
  <c r="W92" i="24"/>
  <c r="W87" i="24"/>
  <c r="W85" i="24"/>
  <c r="W79" i="24"/>
  <c r="W76" i="24"/>
  <c r="W74" i="24"/>
  <c r="W66" i="24"/>
  <c r="X66" i="24" s="1"/>
  <c r="W65" i="24"/>
  <c r="W58" i="24"/>
  <c r="W56" i="24"/>
  <c r="W50" i="24"/>
  <c r="W43" i="24"/>
  <c r="W42" i="24"/>
  <c r="W19" i="24"/>
  <c r="W14" i="24"/>
  <c r="W13" i="24"/>
  <c r="W11" i="24"/>
  <c r="W10" i="24"/>
  <c r="X10" i="24" s="1"/>
  <c r="W9" i="24"/>
  <c r="X8" i="24"/>
  <c r="W8" i="24"/>
  <c r="W7" i="24"/>
  <c r="I412" i="38"/>
  <c r="I411" i="38"/>
  <c r="I410" i="38"/>
  <c r="I409" i="38"/>
  <c r="I408" i="38"/>
  <c r="I407" i="38"/>
  <c r="I403" i="38"/>
  <c r="I402" i="38"/>
  <c r="I404" i="38" s="1"/>
  <c r="U90" i="23" s="1"/>
  <c r="W90" i="23" s="1"/>
  <c r="I398" i="38"/>
  <c r="I397" i="38"/>
  <c r="I396" i="38"/>
  <c r="I395" i="38"/>
  <c r="I394" i="38"/>
  <c r="I393" i="38"/>
  <c r="I388" i="38"/>
  <c r="I387" i="38"/>
  <c r="I386" i="38"/>
  <c r="I385" i="38"/>
  <c r="I384" i="38"/>
  <c r="I383" i="38"/>
  <c r="I389" i="38" s="1"/>
  <c r="U86" i="23" s="1"/>
  <c r="W86" i="23" s="1"/>
  <c r="I379" i="38"/>
  <c r="I378" i="38"/>
  <c r="I377" i="38"/>
  <c r="I376" i="38"/>
  <c r="I375" i="38"/>
  <c r="I374" i="38"/>
  <c r="I373" i="38"/>
  <c r="I372" i="38"/>
  <c r="I371" i="38"/>
  <c r="I370" i="38"/>
  <c r="I369" i="38"/>
  <c r="I368" i="38"/>
  <c r="I367" i="38"/>
  <c r="I366" i="38"/>
  <c r="I365" i="38"/>
  <c r="I364" i="38"/>
  <c r="I363" i="38"/>
  <c r="I362" i="38"/>
  <c r="I361" i="38"/>
  <c r="I360" i="38"/>
  <c r="I359" i="38"/>
  <c r="I358" i="38"/>
  <c r="I357" i="38"/>
  <c r="I356" i="38"/>
  <c r="I352" i="38"/>
  <c r="I353" i="38" s="1"/>
  <c r="U82" i="23" s="1"/>
  <c r="W82" i="23" s="1"/>
  <c r="I348" i="38"/>
  <c r="I347" i="38"/>
  <c r="I346" i="38"/>
  <c r="I345" i="38"/>
  <c r="I344" i="38"/>
  <c r="I337" i="38"/>
  <c r="I336" i="38"/>
  <c r="I335" i="38"/>
  <c r="I334" i="38"/>
  <c r="I333" i="38"/>
  <c r="I332" i="38"/>
  <c r="I328" i="38"/>
  <c r="I327" i="38"/>
  <c r="I326" i="38"/>
  <c r="I325" i="38"/>
  <c r="I324" i="38"/>
  <c r="I323" i="38"/>
  <c r="I322" i="38"/>
  <c r="I321" i="38"/>
  <c r="I315" i="38"/>
  <c r="I314" i="38"/>
  <c r="I313" i="38"/>
  <c r="I312" i="38"/>
  <c r="I308" i="38"/>
  <c r="I307" i="38"/>
  <c r="I306" i="38"/>
  <c r="I305" i="38"/>
  <c r="I301" i="38"/>
  <c r="I300" i="38"/>
  <c r="I299" i="38"/>
  <c r="I298" i="38"/>
  <c r="I297" i="38"/>
  <c r="I296" i="38"/>
  <c r="I292" i="38"/>
  <c r="I291" i="38"/>
  <c r="I290" i="38"/>
  <c r="I289" i="38"/>
  <c r="I288" i="38"/>
  <c r="I284" i="38"/>
  <c r="I283" i="38"/>
  <c r="I282" i="38"/>
  <c r="I281" i="38"/>
  <c r="I280" i="38"/>
  <c r="I276" i="38"/>
  <c r="I275" i="38"/>
  <c r="I274" i="38"/>
  <c r="I273" i="38"/>
  <c r="I272" i="38"/>
  <c r="I271" i="38"/>
  <c r="I270" i="38"/>
  <c r="I269" i="38"/>
  <c r="I268" i="38"/>
  <c r="I267" i="38"/>
  <c r="I266" i="38"/>
  <c r="I265" i="38"/>
  <c r="I264" i="38"/>
  <c r="I263" i="38"/>
  <c r="I262" i="38"/>
  <c r="I261" i="38"/>
  <c r="I260" i="38"/>
  <c r="I259" i="38"/>
  <c r="I258" i="38"/>
  <c r="I257" i="38"/>
  <c r="I256" i="38"/>
  <c r="I255" i="38"/>
  <c r="I254" i="38"/>
  <c r="I253" i="38"/>
  <c r="I248" i="38"/>
  <c r="I247" i="38"/>
  <c r="I246" i="38"/>
  <c r="I245" i="38"/>
  <c r="I244" i="38"/>
  <c r="I249" i="38" s="1"/>
  <c r="U57" i="23" s="1"/>
  <c r="W57" i="23" s="1"/>
  <c r="I239" i="38"/>
  <c r="I238" i="38"/>
  <c r="I237" i="38"/>
  <c r="I236" i="38"/>
  <c r="I235" i="38"/>
  <c r="I234" i="38"/>
  <c r="I233" i="38"/>
  <c r="I232" i="38"/>
  <c r="I231" i="38"/>
  <c r="I230" i="38"/>
  <c r="F229" i="38"/>
  <c r="I229" i="38" s="1"/>
  <c r="I228" i="38"/>
  <c r="I227" i="38"/>
  <c r="I226" i="38"/>
  <c r="I225" i="38"/>
  <c r="I221" i="38"/>
  <c r="I220" i="38"/>
  <c r="I219" i="38"/>
  <c r="I218" i="38"/>
  <c r="I214" i="38"/>
  <c r="I213" i="38"/>
  <c r="I212" i="38"/>
  <c r="I211" i="38"/>
  <c r="I210" i="38"/>
  <c r="I215" i="38" s="1"/>
  <c r="U46" i="23" s="1"/>
  <c r="W46" i="23" s="1"/>
  <c r="I206" i="38"/>
  <c r="I207" i="38" s="1"/>
  <c r="U44" i="23" s="1"/>
  <c r="W44" i="23" s="1"/>
  <c r="I203" i="38"/>
  <c r="I204" i="38" s="1"/>
  <c r="U43" i="23" s="1"/>
  <c r="W43" i="23" s="1"/>
  <c r="I200" i="38"/>
  <c r="I201" i="38" s="1"/>
  <c r="U42" i="23" s="1"/>
  <c r="W42" i="23" s="1"/>
  <c r="I197" i="38"/>
  <c r="I196" i="38"/>
  <c r="I195" i="38"/>
  <c r="I194" i="38"/>
  <c r="I193" i="38"/>
  <c r="I192" i="38"/>
  <c r="I191" i="38"/>
  <c r="I186" i="38"/>
  <c r="I185" i="38"/>
  <c r="I187" i="38" s="1"/>
  <c r="U36" i="23" s="1"/>
  <c r="W36" i="23" s="1"/>
  <c r="I182" i="38"/>
  <c r="I183" i="38" s="1"/>
  <c r="U35" i="23" s="1"/>
  <c r="W35" i="23" s="1"/>
  <c r="I179" i="38"/>
  <c r="I178" i="38"/>
  <c r="I177" i="38"/>
  <c r="I176" i="38"/>
  <c r="I175" i="38"/>
  <c r="I174" i="38"/>
  <c r="I173" i="38"/>
  <c r="I169" i="38"/>
  <c r="I168" i="38"/>
  <c r="I167" i="38"/>
  <c r="I166" i="38"/>
  <c r="I165" i="38"/>
  <c r="I164" i="38"/>
  <c r="I163" i="38"/>
  <c r="I162" i="38"/>
  <c r="I158" i="38"/>
  <c r="I157" i="38"/>
  <c r="I156" i="38"/>
  <c r="I155" i="38"/>
  <c r="I154" i="38"/>
  <c r="I153" i="38"/>
  <c r="I152" i="38"/>
  <c r="I151" i="38"/>
  <c r="I150" i="38"/>
  <c r="I149" i="38"/>
  <c r="I147" i="38"/>
  <c r="I146" i="38"/>
  <c r="I145" i="38"/>
  <c r="I144" i="38"/>
  <c r="I143" i="38"/>
  <c r="I142" i="38"/>
  <c r="I141" i="38"/>
  <c r="I140" i="38"/>
  <c r="I139" i="38"/>
  <c r="I138" i="38"/>
  <c r="I137" i="38"/>
  <c r="I136" i="38"/>
  <c r="I135" i="38"/>
  <c r="I134" i="38"/>
  <c r="I133" i="38"/>
  <c r="I129" i="38"/>
  <c r="I128" i="38"/>
  <c r="I127" i="38"/>
  <c r="I126" i="38"/>
  <c r="I125" i="38"/>
  <c r="I124" i="38"/>
  <c r="I123" i="38"/>
  <c r="I122" i="38"/>
  <c r="I117" i="38"/>
  <c r="I116" i="38"/>
  <c r="I115" i="38"/>
  <c r="I114" i="38"/>
  <c r="I113" i="38"/>
  <c r="I112" i="38"/>
  <c r="I111" i="38"/>
  <c r="I110" i="38"/>
  <c r="I109" i="38"/>
  <c r="I108" i="38"/>
  <c r="I104" i="38"/>
  <c r="I103" i="38"/>
  <c r="I102" i="38"/>
  <c r="I101" i="38"/>
  <c r="I100" i="38"/>
  <c r="I99" i="38"/>
  <c r="I98" i="38"/>
  <c r="I97" i="38"/>
  <c r="I96" i="38"/>
  <c r="I95" i="38"/>
  <c r="I94" i="38"/>
  <c r="I93" i="38"/>
  <c r="I92" i="38"/>
  <c r="I91" i="38"/>
  <c r="I87" i="38"/>
  <c r="I86" i="38"/>
  <c r="I85" i="38"/>
  <c r="I84" i="38"/>
  <c r="I79" i="38"/>
  <c r="I78" i="38"/>
  <c r="I77" i="38"/>
  <c r="I76" i="38"/>
  <c r="I72" i="38"/>
  <c r="I71" i="38"/>
  <c r="I70" i="38"/>
  <c r="I67" i="38"/>
  <c r="I66" i="38"/>
  <c r="I65" i="38"/>
  <c r="I64" i="38"/>
  <c r="I60" i="38"/>
  <c r="I59" i="38"/>
  <c r="I56" i="38"/>
  <c r="I55" i="38"/>
  <c r="I54" i="38"/>
  <c r="I53" i="38"/>
  <c r="I52" i="38"/>
  <c r="I51" i="38"/>
  <c r="I50" i="38"/>
  <c r="I49" i="38"/>
  <c r="I48" i="38"/>
  <c r="I47" i="38"/>
  <c r="I46" i="38"/>
  <c r="I45" i="38"/>
  <c r="I44" i="38"/>
  <c r="I43" i="38"/>
  <c r="I42" i="38"/>
  <c r="I41" i="38"/>
  <c r="I40" i="38"/>
  <c r="I39" i="38"/>
  <c r="I38" i="38"/>
  <c r="I37" i="38"/>
  <c r="I36" i="38"/>
  <c r="I35" i="38"/>
  <c r="I31" i="38"/>
  <c r="I30" i="38"/>
  <c r="I29" i="38"/>
  <c r="I28" i="38"/>
  <c r="I27" i="38"/>
  <c r="I26" i="38"/>
  <c r="I25" i="38"/>
  <c r="I15" i="38"/>
  <c r="I14" i="38"/>
  <c r="I13" i="38"/>
  <c r="I12" i="38"/>
  <c r="I11" i="38"/>
  <c r="I10" i="38"/>
  <c r="I9" i="38"/>
  <c r="I8" i="38"/>
  <c r="I7" i="38"/>
  <c r="I6" i="38"/>
  <c r="I5" i="38"/>
  <c r="W58" i="23"/>
  <c r="W10" i="23"/>
  <c r="W9" i="23"/>
  <c r="W8" i="23"/>
  <c r="I224" i="39" l="1"/>
  <c r="I240" i="39"/>
  <c r="V157" i="24" s="1"/>
  <c r="X157" i="24" s="1"/>
  <c r="I121" i="39"/>
  <c r="V76" i="24" s="1"/>
  <c r="I413" i="38"/>
  <c r="U92" i="23" s="1"/>
  <c r="W92" i="23" s="1"/>
  <c r="I80" i="38"/>
  <c r="U20" i="23" s="1"/>
  <c r="W20" i="23" s="1"/>
  <c r="I380" i="38"/>
  <c r="U84" i="23" s="1"/>
  <c r="W84" i="23" s="1"/>
  <c r="I88" i="38"/>
  <c r="U23" i="23" s="1"/>
  <c r="W23" i="23" s="1"/>
  <c r="I349" i="38"/>
  <c r="U80" i="23" s="1"/>
  <c r="W80" i="23" s="1"/>
  <c r="I198" i="38"/>
  <c r="U41" i="23" s="1"/>
  <c r="W41" i="23" s="1"/>
  <c r="I73" i="38"/>
  <c r="U19" i="23" s="1"/>
  <c r="W19" i="23" s="1"/>
  <c r="W67" i="23"/>
  <c r="I61" i="38"/>
  <c r="U17" i="23" s="1"/>
  <c r="W17" i="23" s="1"/>
  <c r="I159" i="38"/>
  <c r="U29" i="23" s="1"/>
  <c r="W29" i="23" s="1"/>
  <c r="I21" i="38"/>
  <c r="I57" i="38"/>
  <c r="U16" i="23" s="1"/>
  <c r="W16" i="23" s="1"/>
  <c r="I222" i="38"/>
  <c r="U49" i="23" s="1"/>
  <c r="W49" i="23" s="1"/>
  <c r="I240" i="38"/>
  <c r="U52" i="23" s="1"/>
  <c r="W52" i="23" s="1"/>
  <c r="I329" i="38"/>
  <c r="U77" i="23" s="1"/>
  <c r="W77" i="23" s="1"/>
  <c r="I170" i="38"/>
  <c r="U31" i="23" s="1"/>
  <c r="W31" i="23" s="1"/>
  <c r="I277" i="38"/>
  <c r="U62" i="23" s="1"/>
  <c r="W62" i="23" s="1"/>
  <c r="I309" i="38"/>
  <c r="U69" i="23" s="1"/>
  <c r="W69" i="23" s="1"/>
  <c r="U78" i="23"/>
  <c r="W78" i="23" s="1"/>
  <c r="I68" i="38"/>
  <c r="U18" i="23" s="1"/>
  <c r="W18" i="23" s="1"/>
  <c r="U5" i="23"/>
  <c r="W5" i="23" s="1"/>
  <c r="I32" i="38"/>
  <c r="U15" i="23" s="1"/>
  <c r="W15" i="23" s="1"/>
  <c r="I105" i="38"/>
  <c r="U24" i="23" s="1"/>
  <c r="W24" i="23" s="1"/>
  <c r="I316" i="38"/>
  <c r="U70" i="23" s="1"/>
  <c r="W70" i="23" s="1"/>
  <c r="I293" i="38"/>
  <c r="U64" i="23" s="1"/>
  <c r="W64" i="23" s="1"/>
  <c r="I302" i="38"/>
  <c r="U65" i="23" s="1"/>
  <c r="W65" i="23" s="1"/>
  <c r="I130" i="38"/>
  <c r="U28" i="23" s="1"/>
  <c r="W28" i="23" s="1"/>
  <c r="I180" i="38"/>
  <c r="U34" i="23" s="1"/>
  <c r="W34" i="23" s="1"/>
  <c r="I285" i="38"/>
  <c r="U63" i="23" s="1"/>
  <c r="W63" i="23" s="1"/>
  <c r="I118" i="38"/>
  <c r="U25" i="23" s="1"/>
  <c r="W25" i="23" s="1"/>
  <c r="I399" i="38"/>
  <c r="U88" i="23" s="1"/>
  <c r="W88" i="23" s="1"/>
  <c r="F49" i="40"/>
  <c r="F40" i="40"/>
  <c r="F5" i="40"/>
  <c r="I82" i="41"/>
  <c r="D43" i="40" s="1"/>
  <c r="F43" i="40" s="1"/>
  <c r="F7" i="40"/>
  <c r="I24" i="41"/>
  <c r="D4" i="40" s="1"/>
  <c r="F4" i="40" s="1"/>
  <c r="I138" i="41"/>
  <c r="D46" i="40" s="1"/>
  <c r="F46" i="40" s="1"/>
  <c r="I16" i="41"/>
  <c r="D3" i="40" s="1"/>
  <c r="F3" i="40" s="1"/>
  <c r="F85" i="40" s="1"/>
  <c r="I100" i="41"/>
  <c r="D45" i="40" s="1"/>
  <c r="F45" i="40" s="1"/>
  <c r="I89" i="41"/>
  <c r="D44" i="40" s="1"/>
  <c r="F44" i="40" s="1"/>
  <c r="I59" i="41"/>
  <c r="D18" i="40" s="1"/>
  <c r="F18" i="40" s="1"/>
  <c r="X162" i="24"/>
  <c r="I245" i="39"/>
  <c r="V160" i="24" s="1"/>
  <c r="X160" i="24" s="1"/>
  <c r="X150" i="24"/>
  <c r="I158" i="39"/>
  <c r="V108" i="24" s="1"/>
  <c r="X108" i="24" s="1"/>
  <c r="X148" i="24"/>
  <c r="X125" i="24"/>
  <c r="X93" i="24"/>
  <c r="V146" i="24"/>
  <c r="X106" i="24"/>
  <c r="X146" i="24"/>
  <c r="X107" i="24"/>
  <c r="X139" i="24"/>
  <c r="X113" i="24"/>
  <c r="X138" i="24"/>
  <c r="X120" i="24"/>
  <c r="X111" i="24"/>
  <c r="X92" i="24"/>
  <c r="X94" i="24"/>
  <c r="X87" i="24"/>
  <c r="I212" i="39"/>
  <c r="V144" i="24" s="1"/>
  <c r="X144" i="24" s="1"/>
  <c r="X43" i="24"/>
  <c r="I116" i="39"/>
  <c r="V74" i="24" s="1"/>
  <c r="X74" i="24" s="1"/>
  <c r="X42" i="24"/>
  <c r="X7" i="24"/>
  <c r="I77" i="39"/>
  <c r="V68" i="24" s="1"/>
  <c r="X68" i="24" s="1"/>
  <c r="I148" i="39"/>
  <c r="V101" i="24" s="1"/>
  <c r="X101" i="24" s="1"/>
  <c r="I96" i="39"/>
  <c r="V71" i="24" s="1"/>
  <c r="X71" i="24" s="1"/>
  <c r="I25" i="39"/>
  <c r="V19" i="24" s="1"/>
  <c r="X19" i="24" s="1"/>
  <c r="I186" i="39"/>
  <c r="V132" i="24" s="1"/>
  <c r="X132" i="24" s="1"/>
  <c r="I126" i="39"/>
  <c r="V79" i="24" s="1"/>
  <c r="X79" i="24" s="1"/>
  <c r="X76" i="24"/>
  <c r="X11" i="24"/>
  <c r="X50" i="24"/>
  <c r="X13" i="24"/>
  <c r="X58" i="24"/>
  <c r="X56" i="24"/>
  <c r="X9" i="24"/>
  <c r="J15" i="11" l="1"/>
  <c r="X165" i="24"/>
  <c r="U11" i="23"/>
  <c r="W11" i="23" s="1"/>
  <c r="W72" i="23" s="1"/>
  <c r="W94" i="23"/>
  <c r="X154" i="24"/>
  <c r="J11" i="11" s="1"/>
  <c r="X16" i="24"/>
  <c r="X135" i="24"/>
  <c r="J10" i="11" s="1"/>
  <c r="J9" i="11" l="1"/>
  <c r="I39" i="36"/>
  <c r="I37" i="36"/>
  <c r="L85" i="24"/>
  <c r="F24" i="37"/>
  <c r="G24" i="37" s="1"/>
  <c r="F23" i="37"/>
  <c r="G23" i="37" s="1"/>
  <c r="F22" i="37"/>
  <c r="G22" i="37" s="1"/>
  <c r="F21" i="37"/>
  <c r="G21" i="37" s="1"/>
  <c r="G10" i="37"/>
  <c r="G9" i="37"/>
  <c r="G11" i="37" s="1"/>
  <c r="G8" i="37"/>
  <c r="G7" i="37"/>
  <c r="G25" i="37" l="1"/>
  <c r="G13" i="37"/>
  <c r="G14" i="37"/>
  <c r="G15" i="37" l="1"/>
  <c r="G17" i="37" s="1"/>
  <c r="G18" i="37" s="1"/>
  <c r="G27" i="37" s="1"/>
  <c r="G29" i="37" l="1"/>
  <c r="G30" i="37"/>
  <c r="G34" i="37" s="1"/>
  <c r="G32" i="37"/>
  <c r="G31" i="37"/>
  <c r="G37" i="37" l="1"/>
  <c r="G36" i="37"/>
  <c r="G39" i="37" l="1"/>
  <c r="O29" i="33" l="1"/>
  <c r="O27" i="33"/>
  <c r="K27" i="33"/>
  <c r="K26" i="33"/>
  <c r="F11" i="36"/>
  <c r="G11" i="36" s="1"/>
  <c r="F22" i="36"/>
  <c r="G22" i="36" s="1"/>
  <c r="G10" i="36"/>
  <c r="G23" i="36" l="1"/>
  <c r="G12" i="36"/>
  <c r="G14" i="36" s="1"/>
  <c r="G15" i="36" l="1"/>
  <c r="G16" i="36" s="1"/>
  <c r="G18" i="36" s="1"/>
  <c r="G19" i="36" s="1"/>
  <c r="G25" i="36" s="1"/>
  <c r="G30" i="36" l="1"/>
  <c r="G27" i="36"/>
  <c r="G29" i="36"/>
  <c r="G28" i="36"/>
  <c r="G32" i="36" l="1"/>
  <c r="G34" i="36" l="1"/>
  <c r="G35" i="36"/>
  <c r="G37" i="36" l="1"/>
  <c r="G39" i="36" s="1"/>
  <c r="L146" i="24" s="1"/>
  <c r="M52" i="24"/>
  <c r="G10" i="35"/>
  <c r="G9" i="35"/>
  <c r="G8" i="35"/>
  <c r="G7" i="35"/>
  <c r="G12" i="35" l="1"/>
  <c r="G14" i="35" s="1"/>
  <c r="G15" i="35" s="1"/>
  <c r="G18" i="35" l="1"/>
  <c r="L98" i="24"/>
  <c r="G26" i="34"/>
  <c r="F25" i="34"/>
  <c r="G25" i="34" s="1"/>
  <c r="F24" i="34"/>
  <c r="G24" i="34" s="1"/>
  <c r="F23" i="34"/>
  <c r="G23" i="34" s="1"/>
  <c r="G27" i="34" s="1"/>
  <c r="G13" i="34"/>
  <c r="G15" i="34" s="1"/>
  <c r="G12" i="34"/>
  <c r="G11" i="34"/>
  <c r="G10" i="34"/>
  <c r="F26" i="33"/>
  <c r="G26" i="33" s="1"/>
  <c r="F25" i="33"/>
  <c r="G25" i="33" s="1"/>
  <c r="F24" i="33"/>
  <c r="G24" i="33" s="1"/>
  <c r="F13" i="33"/>
  <c r="G13" i="33" s="1"/>
  <c r="F12" i="33"/>
  <c r="G12" i="33" s="1"/>
  <c r="G11" i="33"/>
  <c r="G14" i="33" l="1"/>
  <c r="G17" i="33" s="1"/>
  <c r="G20" i="35"/>
  <c r="G16" i="34"/>
  <c r="G17" i="34"/>
  <c r="G27" i="33"/>
  <c r="G16" i="33" l="1"/>
  <c r="G18" i="33" s="1"/>
  <c r="G20" i="33" s="1"/>
  <c r="G21" i="33" s="1"/>
  <c r="G29" i="33" s="1"/>
  <c r="G22" i="35"/>
  <c r="G19" i="34"/>
  <c r="G20" i="34" s="1"/>
  <c r="G29" i="34" s="1"/>
  <c r="G27" i="35" l="1"/>
  <c r="G26" i="35"/>
  <c r="G25" i="35"/>
  <c r="G24" i="35"/>
  <c r="G31" i="34"/>
  <c r="G34" i="34"/>
  <c r="G33" i="34"/>
  <c r="G32" i="34"/>
  <c r="G32" i="33"/>
  <c r="G31" i="33"/>
  <c r="G34" i="33"/>
  <c r="G33" i="33"/>
  <c r="G36" i="34" l="1"/>
  <c r="G39" i="34" s="1"/>
  <c r="G36" i="33"/>
  <c r="G39" i="33" s="1"/>
  <c r="G29" i="35"/>
  <c r="G32" i="35" s="1"/>
  <c r="G38" i="34" l="1"/>
  <c r="G41" i="34" s="1"/>
  <c r="G43" i="34" s="1"/>
  <c r="L148" i="24" s="1"/>
  <c r="G38" i="33"/>
  <c r="G41" i="33" s="1"/>
  <c r="G43" i="33" s="1"/>
  <c r="G44" i="33" s="1"/>
  <c r="L144" i="24" s="1"/>
  <c r="G31" i="35"/>
  <c r="G34" i="35" s="1"/>
  <c r="G36" i="35" s="1"/>
  <c r="C12" i="11"/>
  <c r="C13" i="11"/>
  <c r="I18" i="27"/>
  <c r="I16" i="27"/>
  <c r="I14" i="27"/>
  <c r="I12" i="27"/>
  <c r="I10" i="27"/>
  <c r="I8" i="27"/>
  <c r="I23" i="27" s="1"/>
  <c r="I16" i="28" l="1"/>
  <c r="C14" i="11"/>
  <c r="I83" i="24"/>
  <c r="O83" i="24" s="1"/>
  <c r="I26" i="24"/>
  <c r="O26" i="24" s="1"/>
  <c r="I36" i="24"/>
  <c r="O36" i="24" s="1"/>
  <c r="I31" i="24"/>
  <c r="O31" i="24" s="1"/>
  <c r="I130" i="24"/>
  <c r="O130" i="24" s="1"/>
  <c r="I162" i="24" l="1"/>
  <c r="I160" i="24"/>
  <c r="I157" i="24"/>
  <c r="I144" i="24"/>
  <c r="I143" i="24"/>
  <c r="I133" i="24"/>
  <c r="I132" i="24"/>
  <c r="I125" i="24"/>
  <c r="I120" i="24"/>
  <c r="I115" i="24"/>
  <c r="I113" i="24"/>
  <c r="I111" i="24"/>
  <c r="I109" i="24"/>
  <c r="I108" i="24"/>
  <c r="I107" i="24"/>
  <c r="I106" i="24"/>
  <c r="I101" i="24"/>
  <c r="I98" i="24"/>
  <c r="I97" i="24"/>
  <c r="I96" i="24"/>
  <c r="I95" i="24"/>
  <c r="I94" i="24"/>
  <c r="I93" i="24"/>
  <c r="I92" i="24"/>
  <c r="I87" i="24"/>
  <c r="I85" i="24"/>
  <c r="I79" i="24"/>
  <c r="I76" i="24"/>
  <c r="I74" i="24"/>
  <c r="I72" i="24"/>
  <c r="I71" i="24"/>
  <c r="I68" i="24"/>
  <c r="I66" i="24"/>
  <c r="I65" i="24"/>
  <c r="I58" i="24"/>
  <c r="I56" i="24"/>
  <c r="I54" i="24"/>
  <c r="I53" i="24"/>
  <c r="I52" i="24"/>
  <c r="I50" i="24"/>
  <c r="I48" i="24"/>
  <c r="I47" i="24"/>
  <c r="I46" i="24"/>
  <c r="I45" i="24"/>
  <c r="I43" i="24"/>
  <c r="I42" i="24"/>
  <c r="I22" i="24"/>
  <c r="I21" i="24"/>
  <c r="I20" i="24"/>
  <c r="I19" i="24"/>
  <c r="I135" i="24" s="1"/>
  <c r="I14" i="24"/>
  <c r="I13" i="24"/>
  <c r="I11" i="24"/>
  <c r="I9" i="24"/>
  <c r="I7" i="24"/>
  <c r="I29" i="23"/>
  <c r="I28" i="23"/>
  <c r="I20" i="23"/>
  <c r="I19" i="23"/>
  <c r="I18" i="23"/>
  <c r="I17" i="23"/>
  <c r="I16" i="23"/>
  <c r="I15" i="23"/>
  <c r="M92" i="23"/>
  <c r="M90" i="23"/>
  <c r="M88" i="23"/>
  <c r="M86" i="23"/>
  <c r="M84" i="23"/>
  <c r="M82" i="23"/>
  <c r="M80" i="23"/>
  <c r="O80" i="23" s="1"/>
  <c r="M78" i="23"/>
  <c r="M77" i="23"/>
  <c r="M70" i="23"/>
  <c r="M69" i="23"/>
  <c r="M67" i="23"/>
  <c r="M65" i="23"/>
  <c r="M64" i="23"/>
  <c r="M63" i="23"/>
  <c r="M62" i="23"/>
  <c r="M58" i="23"/>
  <c r="O58" i="23" s="1"/>
  <c r="M57" i="23"/>
  <c r="M52" i="23"/>
  <c r="M49" i="23"/>
  <c r="M46" i="23"/>
  <c r="M44" i="23"/>
  <c r="M43" i="23"/>
  <c r="M42" i="23"/>
  <c r="M41" i="23"/>
  <c r="M36" i="23"/>
  <c r="M35" i="23"/>
  <c r="M34" i="23"/>
  <c r="M31" i="23"/>
  <c r="M29" i="23"/>
  <c r="M28" i="23"/>
  <c r="M25" i="23"/>
  <c r="M24" i="23"/>
  <c r="M23" i="23"/>
  <c r="M20" i="23"/>
  <c r="O20" i="23" s="1"/>
  <c r="M19" i="23"/>
  <c r="O19" i="23" s="1"/>
  <c r="M18" i="23"/>
  <c r="O18" i="23" s="1"/>
  <c r="M17" i="23"/>
  <c r="O17" i="23" s="1"/>
  <c r="M16" i="23"/>
  <c r="O16" i="23" s="1"/>
  <c r="M15" i="23"/>
  <c r="O15" i="23" s="1"/>
  <c r="M11" i="23"/>
  <c r="M10" i="23"/>
  <c r="M9" i="23"/>
  <c r="M8" i="23"/>
  <c r="M5" i="23"/>
  <c r="I9" i="23"/>
  <c r="I92" i="23"/>
  <c r="I90" i="23"/>
  <c r="I84" i="23"/>
  <c r="I88" i="23"/>
  <c r="I86" i="23"/>
  <c r="I82" i="23"/>
  <c r="I80" i="23"/>
  <c r="I78" i="23"/>
  <c r="I77" i="23"/>
  <c r="I69" i="23"/>
  <c r="I67" i="23"/>
  <c r="I64" i="23"/>
  <c r="I63" i="23"/>
  <c r="I62" i="23"/>
  <c r="I58" i="23"/>
  <c r="I57" i="23"/>
  <c r="I52" i="23"/>
  <c r="I49" i="23"/>
  <c r="I46" i="23"/>
  <c r="I43" i="23"/>
  <c r="I42" i="23"/>
  <c r="I41" i="23"/>
  <c r="I36" i="23"/>
  <c r="I35" i="23"/>
  <c r="I34" i="23"/>
  <c r="I31" i="23"/>
  <c r="I24" i="23"/>
  <c r="I23" i="23"/>
  <c r="I11" i="23"/>
  <c r="I10" i="23"/>
  <c r="I8" i="23"/>
  <c r="I5" i="23"/>
  <c r="I70" i="23"/>
  <c r="I65" i="23"/>
  <c r="I44" i="23"/>
  <c r="I25" i="23"/>
  <c r="O11" i="23" l="1"/>
  <c r="O41" i="23"/>
  <c r="O77" i="23"/>
  <c r="O92" i="23"/>
  <c r="O25" i="23"/>
  <c r="O42" i="23"/>
  <c r="O62" i="23"/>
  <c r="O78" i="23"/>
  <c r="O28" i="23"/>
  <c r="O63" i="23"/>
  <c r="O64" i="23"/>
  <c r="O43" i="23"/>
  <c r="O44" i="23"/>
  <c r="O82" i="23"/>
  <c r="O29" i="23"/>
  <c r="O5" i="23"/>
  <c r="O31" i="23"/>
  <c r="O46" i="23"/>
  <c r="O65" i="23"/>
  <c r="O84" i="23"/>
  <c r="O8" i="23"/>
  <c r="O34" i="23"/>
  <c r="O49" i="23"/>
  <c r="O67" i="23"/>
  <c r="O86" i="23"/>
  <c r="O24" i="23"/>
  <c r="O9" i="23"/>
  <c r="O35" i="23"/>
  <c r="O52" i="23"/>
  <c r="O69" i="23"/>
  <c r="O88" i="23"/>
  <c r="O10" i="23"/>
  <c r="O23" i="23"/>
  <c r="O36" i="23"/>
  <c r="O57" i="23"/>
  <c r="O70" i="23"/>
  <c r="O90" i="23"/>
  <c r="I16" i="24"/>
  <c r="I165" i="24"/>
  <c r="C10" i="11" s="1"/>
  <c r="I94" i="23"/>
  <c r="I72" i="23"/>
  <c r="C9" i="11" s="1"/>
  <c r="O94" i="23" l="1"/>
  <c r="O72" i="23"/>
  <c r="L120" i="24"/>
  <c r="M120" i="24" s="1"/>
  <c r="O120" i="24" s="1"/>
  <c r="M162" i="24"/>
  <c r="O162" i="24" s="1"/>
  <c r="M160" i="24"/>
  <c r="O160" i="24" s="1"/>
  <c r="M157" i="24"/>
  <c r="O157" i="24" s="1"/>
  <c r="M152" i="24"/>
  <c r="O152" i="24" s="1"/>
  <c r="M151" i="24"/>
  <c r="O151" i="24" s="1"/>
  <c r="M150" i="24"/>
  <c r="O150" i="24" s="1"/>
  <c r="M144" i="24"/>
  <c r="O144" i="24" s="1"/>
  <c r="M143" i="24"/>
  <c r="O143" i="24" s="1"/>
  <c r="M133" i="24"/>
  <c r="O133" i="24" s="1"/>
  <c r="M132" i="24"/>
  <c r="O132" i="24" s="1"/>
  <c r="M125" i="24"/>
  <c r="O125" i="24" s="1"/>
  <c r="M115" i="24"/>
  <c r="O115" i="24" s="1"/>
  <c r="M113" i="24"/>
  <c r="O113" i="24" s="1"/>
  <c r="M111" i="24"/>
  <c r="O111" i="24" s="1"/>
  <c r="E12" i="11"/>
  <c r="G12" i="11" s="1"/>
  <c r="M109" i="24"/>
  <c r="O109" i="24" s="1"/>
  <c r="M108" i="24"/>
  <c r="O108" i="24" s="1"/>
  <c r="M107" i="24"/>
  <c r="O107" i="24" s="1"/>
  <c r="M106" i="24"/>
  <c r="O106" i="24" s="1"/>
  <c r="M101" i="24"/>
  <c r="O101" i="24" s="1"/>
  <c r="M98" i="24"/>
  <c r="O98" i="24" s="1"/>
  <c r="M97" i="24"/>
  <c r="O97" i="24" s="1"/>
  <c r="M96" i="24"/>
  <c r="O96" i="24" s="1"/>
  <c r="M95" i="24"/>
  <c r="O95" i="24" s="1"/>
  <c r="M94" i="24"/>
  <c r="O94" i="24" s="1"/>
  <c r="M93" i="24"/>
  <c r="O93" i="24" s="1"/>
  <c r="M92" i="24"/>
  <c r="O92" i="24" s="1"/>
  <c r="M87" i="24"/>
  <c r="O87" i="24" s="1"/>
  <c r="M85" i="24"/>
  <c r="O85" i="24" s="1"/>
  <c r="M79" i="24"/>
  <c r="O79" i="24" s="1"/>
  <c r="M76" i="24"/>
  <c r="O76" i="24" s="1"/>
  <c r="M74" i="24"/>
  <c r="O74" i="24" s="1"/>
  <c r="M72" i="24"/>
  <c r="M71" i="24"/>
  <c r="O71" i="24" s="1"/>
  <c r="M68" i="24"/>
  <c r="O68" i="24" s="1"/>
  <c r="M66" i="24"/>
  <c r="O66" i="24" s="1"/>
  <c r="M65" i="24"/>
  <c r="O65" i="24" s="1"/>
  <c r="M58" i="24"/>
  <c r="M56" i="24"/>
  <c r="O56" i="24" s="1"/>
  <c r="M54" i="24"/>
  <c r="M53" i="24"/>
  <c r="O52" i="24"/>
  <c r="M50" i="24"/>
  <c r="O50" i="24" s="1"/>
  <c r="M48" i="24"/>
  <c r="M47" i="24"/>
  <c r="M46" i="24"/>
  <c r="M45" i="24"/>
  <c r="O45" i="24" s="1"/>
  <c r="M43" i="24"/>
  <c r="O43" i="24" s="1"/>
  <c r="M42" i="24"/>
  <c r="O42" i="24" s="1"/>
  <c r="M139" i="24"/>
  <c r="M22" i="24"/>
  <c r="M21" i="24"/>
  <c r="M20" i="24"/>
  <c r="M19" i="24"/>
  <c r="M14" i="24"/>
  <c r="O14" i="24" s="1"/>
  <c r="M13" i="24"/>
  <c r="O13" i="24" s="1"/>
  <c r="M11" i="24"/>
  <c r="O11" i="24" s="1"/>
  <c r="M9" i="24"/>
  <c r="O9" i="24" s="1"/>
  <c r="M7" i="24"/>
  <c r="O7" i="24" s="1"/>
  <c r="I13" i="28"/>
  <c r="I11" i="28"/>
  <c r="I9" i="28"/>
  <c r="I7" i="28"/>
  <c r="L20" i="27"/>
  <c r="L19" i="27"/>
  <c r="L16" i="27"/>
  <c r="L12" i="27"/>
  <c r="L10" i="27"/>
  <c r="L8" i="27"/>
  <c r="O58" i="24" l="1"/>
  <c r="O19" i="24"/>
  <c r="M135" i="24"/>
  <c r="O139" i="24"/>
  <c r="O165" i="24"/>
  <c r="O16" i="24"/>
  <c r="L23" i="27"/>
  <c r="C16" i="11" s="1"/>
  <c r="C18" i="11" s="1"/>
  <c r="C19" i="11" s="1"/>
  <c r="M165" i="24"/>
  <c r="M148" i="24" l="1"/>
  <c r="O148" i="24" s="1"/>
  <c r="M147" i="24"/>
  <c r="O147" i="24" s="1"/>
  <c r="M146" i="24"/>
  <c r="M154" i="24" l="1"/>
  <c r="E11" i="11" s="1"/>
  <c r="G11" i="11" s="1"/>
  <c r="O146" i="24"/>
  <c r="G14" i="28"/>
  <c r="E13" i="11" l="1"/>
  <c r="G13" i="11" s="1"/>
  <c r="I17" i="25"/>
  <c r="I15" i="25"/>
  <c r="I13" i="25"/>
  <c r="I11" i="25"/>
  <c r="I10" i="25"/>
  <c r="I19" i="25" l="1"/>
  <c r="E14" i="11" s="1"/>
  <c r="G14" i="11" s="1"/>
  <c r="M16" i="24" l="1"/>
  <c r="E10" i="11" l="1"/>
  <c r="G10" i="11" s="1"/>
  <c r="M18" i="24"/>
  <c r="M72" i="23" l="1"/>
  <c r="M94" i="23"/>
  <c r="E9" i="11" l="1"/>
  <c r="E16" i="11" l="1"/>
  <c r="G9" i="11"/>
  <c r="E17" i="20"/>
  <c r="E16" i="20"/>
  <c r="J15" i="20"/>
  <c r="E12" i="20"/>
  <c r="E13" i="20" s="1"/>
  <c r="E8" i="20"/>
  <c r="E7" i="20"/>
  <c r="E9" i="20" s="1"/>
  <c r="E10" i="20" s="1"/>
  <c r="H5" i="20"/>
  <c r="I5" i="20" s="1"/>
  <c r="D5" i="20"/>
  <c r="G16" i="11" l="1"/>
  <c r="G18" i="11" s="1"/>
  <c r="G19" i="11" s="1"/>
  <c r="J16" i="11"/>
  <c r="J18" i="11" s="1"/>
  <c r="J19" i="11" s="1"/>
  <c r="E18" i="11"/>
  <c r="E19" i="11" s="1"/>
  <c r="E18" i="20"/>
  <c r="F18" i="20" s="1"/>
  <c r="O31" i="33" l="1"/>
</calcChain>
</file>

<file path=xl/sharedStrings.xml><?xml version="1.0" encoding="utf-8"?>
<sst xmlns="http://schemas.openxmlformats.org/spreadsheetml/2006/main" count="2877" uniqueCount="958">
  <si>
    <t>*</t>
  </si>
  <si>
    <t>Annexure I</t>
  </si>
  <si>
    <t>a</t>
  </si>
  <si>
    <t>b</t>
  </si>
  <si>
    <t>c</t>
  </si>
  <si>
    <t>d</t>
  </si>
  <si>
    <t>Sr. No.</t>
  </si>
  <si>
    <t>Item Description</t>
  </si>
  <si>
    <t>Subtotal amount INR. (without taxes)</t>
  </si>
  <si>
    <t>SR.NO.</t>
  </si>
  <si>
    <t>DESCRIPTION</t>
  </si>
  <si>
    <t>UNIT</t>
  </si>
  <si>
    <t>AMOUNT</t>
  </si>
  <si>
    <t>TOTAL OF CIVIL WORK</t>
  </si>
  <si>
    <t>Civil  Works.</t>
  </si>
  <si>
    <t>Location :</t>
  </si>
  <si>
    <t>RATE</t>
  </si>
  <si>
    <t>QTY.</t>
  </si>
  <si>
    <t>Grand Total</t>
  </si>
  <si>
    <t>DIMENSION</t>
  </si>
  <si>
    <t>GST @ 18%</t>
  </si>
  <si>
    <t>ITEM</t>
  </si>
  <si>
    <t>Block Work</t>
  </si>
  <si>
    <t>Internal Plaster</t>
  </si>
  <si>
    <t>PCC Work</t>
  </si>
  <si>
    <t>KOTA Flooring</t>
  </si>
  <si>
    <t>Decorative Wall Tiles</t>
  </si>
  <si>
    <t>SS Corner Guard</t>
  </si>
  <si>
    <t>Wall Puncture</t>
  </si>
  <si>
    <t>Pest control at site</t>
  </si>
  <si>
    <t>GENERAL SITE WORKS</t>
  </si>
  <si>
    <t>DEMOLITION WORKS</t>
  </si>
  <si>
    <t>INTERIOR CIVIL WORK</t>
  </si>
  <si>
    <t>STONE &amp; TILE WORKS</t>
  </si>
  <si>
    <t>Size : 550x550 Basic Rate : 55 Per SFT</t>
  </si>
  <si>
    <t>POP Punning</t>
  </si>
  <si>
    <t>Gypsum Ceiling</t>
  </si>
  <si>
    <t>DRAWING NO</t>
  </si>
  <si>
    <t>N.A</t>
  </si>
  <si>
    <t>NO's</t>
  </si>
  <si>
    <t>TOTAL of POP &amp; PAINTING WORK</t>
  </si>
  <si>
    <t>POP &amp; PAINTING WORK</t>
  </si>
  <si>
    <t>Demolition Work</t>
  </si>
  <si>
    <t>Removing Debris out of site included loading, unloading &amp; shifting as per statutory rules and regulations.</t>
  </si>
  <si>
    <t xml:space="preserve">Debris </t>
  </si>
  <si>
    <t>RFT</t>
  </si>
  <si>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</si>
  <si>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</si>
  <si>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</si>
  <si>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Providing &amp; applying three (03) coats of approved Plastic paint on walls including scraping, primer , filling with putty etc. complete with final coat no brush mark to be visible after painting colour shade as specified.</t>
  </si>
  <si>
    <t>Providing &amp; applying three (03) coats of approved Plastic paint on  exposed surface on ceiling including scraping, primer , filling with putty etc. complete with final coat no brush mark to be visible after painting colour shade as specified.</t>
  </si>
  <si>
    <t>Providing &amp; applying Three (03) coats of approved Plastic paint on  exposed surface on ceiling including HVAC ducts,  Sprinkler Pipes etc. complete with final coat no brush mark to be visible after painting colour shade as specified.</t>
  </si>
  <si>
    <t>SFT</t>
  </si>
  <si>
    <t>FT</t>
  </si>
  <si>
    <t>BOQ of Total C&amp;I works for Copper Chimney</t>
  </si>
  <si>
    <t>Note: This is tentative BOQ for Civil Interior works, without services coordination. Items will be added / alterted as per coordinated layout and scheme. The structural support grid required for services and ceiling support will be additional as per required.</t>
  </si>
  <si>
    <t xml:space="preserve">GROUND FLOOR </t>
  </si>
  <si>
    <t xml:space="preserve">REMARK </t>
  </si>
  <si>
    <t>Pattern Tile Flooring</t>
  </si>
  <si>
    <t>Kitchen</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</si>
  <si>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</si>
  <si>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</si>
  <si>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t>As actual</t>
  </si>
  <si>
    <t>Wooden finish herringbone pattern Tile Flooring</t>
  </si>
  <si>
    <t>size - 300x300. Basic Rate : 220 Per SFT</t>
  </si>
  <si>
    <t>Size : 300x600. Rate : 45per SFT</t>
  </si>
  <si>
    <t xml:space="preserve">Ceiling Paint ON Gypsum </t>
  </si>
  <si>
    <t xml:space="preserve">Expose Ceiling Paint including all beams </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</si>
  <si>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</si>
  <si>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</si>
  <si>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</si>
  <si>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Size : 75x300 Rate : 275per SFT</t>
  </si>
  <si>
    <t>Textured Wall Paint</t>
  </si>
  <si>
    <t>DOORS</t>
  </si>
  <si>
    <t>CARPENTRY WORK</t>
  </si>
  <si>
    <t>Kitchen Door</t>
  </si>
  <si>
    <t>NOS</t>
  </si>
  <si>
    <t>TOTAL DOORS</t>
  </si>
  <si>
    <t>Veneer  Make - Euro/Greenlam/Merino/ or equivalent  (Basic Rate- 140 Sq. ft.)</t>
  </si>
  <si>
    <t>Laminate Make - Euro/Greenlam/Merino/ or equivalent  (Basic Rate- 40 Sq. ft.)</t>
  </si>
  <si>
    <t>Hostess Desk</t>
  </si>
  <si>
    <t>1050mm L X 500mm W X 1050 H</t>
  </si>
  <si>
    <t xml:space="preserve">Desk to have 2 drawers of ht 155mm, finished with duco outside and veneer maching laminate inside with inbuilt recessed handles in wood and polish. </t>
  </si>
  <si>
    <t>Basic cost of Veneer : 140/- SFT</t>
  </si>
  <si>
    <t>Veneer on exterior finish Basic cost @ 140Rs sft</t>
  </si>
  <si>
    <t>Fabric Basic cost @ 600 per MTR</t>
  </si>
  <si>
    <t>Size : W 650 x H 900</t>
  </si>
  <si>
    <t>Sqft</t>
  </si>
  <si>
    <t>Basic Rate of Veneer @ 120 Rs per SFT</t>
  </si>
  <si>
    <t>Basic rate of Veneer @ 120 Rs per SFT</t>
  </si>
  <si>
    <t>Basic rate of laminate @ 50 Rs per SFT</t>
  </si>
  <si>
    <t xml:space="preserve">Texture wallpaper </t>
  </si>
  <si>
    <t xml:space="preserve">P &amp; F of texture wallpaper as per approval </t>
  </si>
  <si>
    <t>Basic rate- 155/Sq Ft</t>
  </si>
  <si>
    <t>Ceiling Fans</t>
  </si>
  <si>
    <t xml:space="preserve">P &amp; F of ceiling fans paper as per approval </t>
  </si>
  <si>
    <t>SQFT</t>
  </si>
  <si>
    <t>LOCATION</t>
  </si>
  <si>
    <t>KITCHEN ENTRY</t>
  </si>
  <si>
    <t>LIVE KITCHEN ENTRY</t>
  </si>
  <si>
    <t xml:space="preserve">Wall dado - Veneer panelling </t>
  </si>
  <si>
    <t>Remarks</t>
  </si>
  <si>
    <t>Story Wall Images</t>
  </si>
  <si>
    <t>High Resolution Digital printing on HP Canvas STRETCHED on 1 inch wooden frame (stapling on sides)</t>
  </si>
  <si>
    <t>Back: 3 mm sun board with leather finish vinyl pasted on it.</t>
  </si>
  <si>
    <t>Size :</t>
  </si>
  <si>
    <t>Chef Photos</t>
  </si>
  <si>
    <t xml:space="preserve">Artifact </t>
  </si>
  <si>
    <t>P &amp; F of decorative artifact (approx cost - 250000)</t>
  </si>
  <si>
    <t>Natural &amp; Artificial</t>
  </si>
  <si>
    <t>P &amp; F of planters (approx cost - 200000)</t>
  </si>
  <si>
    <t>MISCELLANEOUS -2</t>
  </si>
  <si>
    <t>TOTAL MISCELLANEOUS - 2</t>
  </si>
  <si>
    <t>LS</t>
  </si>
  <si>
    <t>COPPER CHIMNEY</t>
  </si>
  <si>
    <t>A</t>
  </si>
  <si>
    <t>Copper Chimney logo - Main signage</t>
  </si>
  <si>
    <t xml:space="preserve">SAME AS ABOVE </t>
  </si>
  <si>
    <t>520mm X 350mm</t>
  </si>
  <si>
    <t>B</t>
  </si>
  <si>
    <t>C</t>
  </si>
  <si>
    <t>Copper Chimney Logo - hostess desk</t>
  </si>
  <si>
    <t>D</t>
  </si>
  <si>
    <t>E</t>
  </si>
  <si>
    <t>Copper Chimney Lettering - English</t>
  </si>
  <si>
    <t>Copper Chimney Slogan</t>
  </si>
  <si>
    <t>REFERENCE IMAGE</t>
  </si>
  <si>
    <t>FAÇADE SIGNAGE</t>
  </si>
  <si>
    <t>TOTAL FAÇADE SIGNAGE</t>
  </si>
  <si>
    <t>Façade Sigange</t>
  </si>
  <si>
    <t>BELLS</t>
  </si>
  <si>
    <t>S. N.</t>
  </si>
  <si>
    <t>QTY</t>
  </si>
  <si>
    <t>REMARKS</t>
  </si>
  <si>
    <t>Bells</t>
  </si>
  <si>
    <t>Height</t>
  </si>
  <si>
    <t>Diameter</t>
  </si>
  <si>
    <t>Design no.</t>
  </si>
  <si>
    <t>(160mm+30mm)</t>
  </si>
  <si>
    <t>(120mm)</t>
  </si>
  <si>
    <t>nos</t>
  </si>
  <si>
    <t>7" (135mm+30mm)</t>
  </si>
  <si>
    <t>4" (100mm)</t>
  </si>
  <si>
    <t>6 ¾" (115mm+30mm)</t>
  </si>
  <si>
    <t>3.5" (90mm)</t>
  </si>
  <si>
    <t>5" (100mm+20mm)</t>
  </si>
  <si>
    <t>3"      (80mm)</t>
  </si>
  <si>
    <t>TOTAL OF BELLS</t>
  </si>
  <si>
    <t>Size : 440 x 600mm</t>
  </si>
  <si>
    <t>Size : 440 x 340mm</t>
  </si>
  <si>
    <t>440 x 600mm</t>
  </si>
  <si>
    <t>440 x 340mm</t>
  </si>
  <si>
    <t xml:space="preserve">Exposed ceiling </t>
  </si>
  <si>
    <t>SAME AS ABOVE</t>
  </si>
  <si>
    <t xml:space="preserve">block work walls </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</si>
  <si>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</si>
  <si>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NO</t>
  </si>
  <si>
    <t xml:space="preserve">ALL WALLS </t>
  </si>
  <si>
    <t>GROUND FLOOR</t>
  </si>
  <si>
    <t>GROUND+MEZZANINE FLOOR</t>
  </si>
  <si>
    <t>e</t>
  </si>
  <si>
    <t>ELECTRICAL PANEL</t>
  </si>
  <si>
    <t>Using 150mm thk  Walls upto 1200 mm</t>
  </si>
  <si>
    <t>Area may increase as per actuals</t>
  </si>
  <si>
    <t>f</t>
  </si>
  <si>
    <t xml:space="preserve">Brass Inlay in Flooring </t>
  </si>
  <si>
    <t>2075MM X 150MM</t>
  </si>
  <si>
    <t xml:space="preserve">Providing, making and fixing of \wooden mouldings as per detail drawing with  grooves  to be added with all necessary required wooden framing, approved make adhesive and fasteners, cutting/ chamfering/ groove/rounding wherever required, at all height with lead and lift, finishing, cleaning as per design and drawing etc. all complete. </t>
  </si>
  <si>
    <t>Pune- Wakad</t>
  </si>
  <si>
    <t>BOQ of Civil work for Copper Chimney Project, Pune-Wakad</t>
  </si>
  <si>
    <t>BOQ of Civil work for Copper Chimney Project,  Pune-Wakad</t>
  </si>
  <si>
    <t>R0</t>
  </si>
  <si>
    <t>Main Door</t>
  </si>
  <si>
    <t>MAIN ENTRY</t>
  </si>
  <si>
    <t xml:space="preserve">20mm thk sandwiched glass shelf with cane in center and with veneer finish frame </t>
  </si>
  <si>
    <t>500mm x 200mm</t>
  </si>
  <si>
    <t>Banquet Seating</t>
  </si>
  <si>
    <t xml:space="preserve">Service Station </t>
  </si>
  <si>
    <t>NOS.</t>
  </si>
  <si>
    <t>upto 900mm ht</t>
  </si>
  <si>
    <t>Sada Wall Tiles for kitchen</t>
  </si>
  <si>
    <r>
      <t>Size : 775</t>
    </r>
    <r>
      <rPr>
        <sz val="12"/>
        <color theme="1"/>
        <rFont val="Calibri"/>
        <family val="2"/>
        <scheme val="minor"/>
      </rPr>
      <t xml:space="preserve"> x 1050mm</t>
    </r>
  </si>
  <si>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</si>
  <si>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</si>
  <si>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NEAR COLUMN</t>
  </si>
  <si>
    <t>1540mm L X 500mmW X 900H</t>
  </si>
  <si>
    <t xml:space="preserve">9145x 300 x 900 HT  
</t>
  </si>
  <si>
    <t>9145x 650 x 900 HT</t>
  </si>
  <si>
    <t>1200 x 2600 (H)</t>
  </si>
  <si>
    <t>Bar</t>
  </si>
  <si>
    <t>Live kitchen</t>
  </si>
  <si>
    <t>Using 150mm thk  Walls upto 5000mm</t>
  </si>
  <si>
    <t>size - 100x1200. Basic Rate : 120 Per SFT</t>
  </si>
  <si>
    <t>Live Kitchen</t>
  </si>
  <si>
    <t>Bar Area</t>
  </si>
  <si>
    <t>Bar Area  &amp; Live Kitchen (low height wall 1200mm)</t>
  </si>
  <si>
    <t>Wall height (3600mm) consider</t>
  </si>
  <si>
    <t>Main kitchen and under counter wall tiles upto 2400mm ht</t>
  </si>
  <si>
    <t>Ply boxing with Veneer finish on shaft</t>
  </si>
  <si>
    <t xml:space="preserve">Storage Cabinet - with bamboo cane shutter </t>
  </si>
  <si>
    <t>NO.</t>
  </si>
  <si>
    <t xml:space="preserve">Story wall sigange (Our legacy since 1972) </t>
  </si>
  <si>
    <t xml:space="preserve">signage bulkhead Ply boxing with leather finish granite panelling on façade </t>
  </si>
  <si>
    <t>Live kitchen Wall tiles upto 2400mm ht</t>
  </si>
  <si>
    <t>NEAR ENTRANCE</t>
  </si>
  <si>
    <t xml:space="preserve">P/F Display unit having 20 x 20mm MS framework with black powder coat upto ceiling height, having wooden shelf @ every 350mm c/c including all necessary hardware etc. complete.
20mm thk sandwitched glass shelf with cane in center and with veneer finish frame </t>
  </si>
  <si>
    <t>20X20mm MS section finish with black powder coat</t>
  </si>
  <si>
    <t>Planter Box
above Banquete</t>
  </si>
  <si>
    <t xml:space="preserve">9145x 3100 x 300 HT  </t>
  </si>
  <si>
    <t>MS Display Unit_01</t>
  </si>
  <si>
    <t>MS Display Unit_02</t>
  </si>
  <si>
    <t>Bar Counter</t>
  </si>
  <si>
    <t>Marble  Basic Rate 600/- per SQ.FT.</t>
  </si>
  <si>
    <t>Top service Counter Ply Base with Neccesory Support to receved marble</t>
  </si>
  <si>
    <t>50mm thk Top service platform in Marble</t>
  </si>
  <si>
    <t>450mm Width</t>
  </si>
  <si>
    <t>Nos</t>
  </si>
  <si>
    <t>100mm high Wooden Skirting</t>
  </si>
  <si>
    <t>g</t>
  </si>
  <si>
    <t>Bar Display unit</t>
  </si>
  <si>
    <t>Mirror Panelling</t>
  </si>
  <si>
    <t>brass shelves</t>
  </si>
  <si>
    <t>no.</t>
  </si>
  <si>
    <t>brass patti</t>
  </si>
  <si>
    <t>Rft</t>
  </si>
  <si>
    <t>Veneer Cladding</t>
  </si>
  <si>
    <t>Buffet Counter_01</t>
  </si>
  <si>
    <t>Buffet Counter_02</t>
  </si>
  <si>
    <t>Buffet Counter_03</t>
  </si>
  <si>
    <t xml:space="preserve">4185 (L) x 600 (D) x
750mm (H) </t>
  </si>
  <si>
    <t xml:space="preserve">1575 (L) x 600 (D) x
750mm (H) </t>
  </si>
  <si>
    <t xml:space="preserve">2100 (L) x 600 (D) x
750mm (H) </t>
  </si>
  <si>
    <t xml:space="preserve"> MISCELLANEOUS</t>
  </si>
  <si>
    <t>1200mm L X
600mmW X  900H</t>
  </si>
  <si>
    <t>Bar Wall tiles upto 2400mm ht</t>
  </si>
  <si>
    <t>IMAGE</t>
  </si>
  <si>
    <t>Bar Counter Back</t>
  </si>
  <si>
    <t>Bar Bulkhead</t>
  </si>
  <si>
    <t xml:space="preserve">Metal Ceiling
</t>
  </si>
  <si>
    <t>Kitchen Door beside buffet</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</si>
  <si>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</si>
  <si>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1580mm L X 200mm W X    5000H</t>
  </si>
  <si>
    <t>1060mm L X 200mm W X    5000H</t>
  </si>
  <si>
    <t>Trap Door</t>
  </si>
  <si>
    <t>NEAR LIVE KITCHEN</t>
  </si>
  <si>
    <t>1800X 2400MM</t>
  </si>
  <si>
    <t>900X 2400 MM</t>
  </si>
  <si>
    <t>1200 X 2400 MM</t>
  </si>
  <si>
    <t>1200X 900 MM</t>
  </si>
  <si>
    <t>NEAR BANQUETTE</t>
  </si>
  <si>
    <t>Cane Panel Shutter</t>
  </si>
  <si>
    <t>Wooden finish Tile skirting</t>
  </si>
  <si>
    <t>2925x 450mm</t>
  </si>
  <si>
    <t>2925x 350mm</t>
  </si>
  <si>
    <t xml:space="preserve">Entry Glass Partition </t>
  </si>
  <si>
    <t>ENTRANCE</t>
  </si>
  <si>
    <t>7700x 3500mm</t>
  </si>
  <si>
    <t>900mm X300mm</t>
  </si>
  <si>
    <t>18/9/2023</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</si>
  <si>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</si>
  <si>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CONSOLE</t>
  </si>
  <si>
    <t>BEHIND BANQUETE SEATING</t>
  </si>
  <si>
    <t>WAITING AREA</t>
  </si>
  <si>
    <t>2700 x 550mm</t>
  </si>
  <si>
    <t>1200 x 2000 (H)</t>
  </si>
  <si>
    <t>ABOVE BUFFET COUNTER, KITCHEN DOOR, ABOVE SHAFT DOOR, CURTAIN WALL, WALLPAPER WALL</t>
  </si>
  <si>
    <t>STORY WALL</t>
  </si>
  <si>
    <t>75mm (thick)
5000mm (height)</t>
  </si>
  <si>
    <t>Bench Seating</t>
  </si>
  <si>
    <t>Main Door Handle</t>
  </si>
  <si>
    <t xml:space="preserve">Liquor Store Room Door </t>
  </si>
  <si>
    <t>Moulding</t>
  </si>
  <si>
    <t>Liquor Store Room</t>
  </si>
  <si>
    <t>R1</t>
  </si>
  <si>
    <t>Banquet back
planter Box</t>
  </si>
  <si>
    <t>F</t>
  </si>
  <si>
    <t xml:space="preserve">G </t>
  </si>
  <si>
    <t>Modiform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</si>
  <si>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COBA Work (Modiform)</t>
  </si>
  <si>
    <t>P&amp;A Waterproofing on mother slabs &amp; wall till 450mm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</si>
  <si>
    <t>Membrane
Waterproofing</t>
  </si>
  <si>
    <t>20/9/2023</t>
  </si>
  <si>
    <t xml:space="preserve">Kitchen (300mm) appox </t>
  </si>
  <si>
    <t xml:space="preserve">Live kitchen (300mm)  appox </t>
  </si>
  <si>
    <t xml:space="preserve">Bar (150mm)  appox </t>
  </si>
  <si>
    <t>size - 200x1200. Basic Rate : 150 Per SFT (make kajaria)</t>
  </si>
  <si>
    <t>Providing &amp; fixing in position of wooden FRD Double Leaf Door made up of 45mm thick firerated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</si>
  <si>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950 X 2400 MM</t>
  </si>
  <si>
    <t>Providing &amp; fixing in position of wooden FRD single Leaf Door made up of 45mm thick firerated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</si>
  <si>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 xml:space="preserve">Live Kitchen sliding Door </t>
  </si>
  <si>
    <t>Providing &amp; fixing in position of wooden FRD sliding door made up of 38mm thick firerated flush door shutter of approved make &amp; thickness, both side to be finished with wooden laminate including providing &amp; fixing 750mm X 200mm fire rated glass Vision panel and 12mm  thk  Wooden lipping all around, including conceal handle a and 300mm high SS kick plate, including P/F of Door frame made out of CP Teak / Ash wood or equivalent with melamine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
Need heavy duty floor spring &amp; both sides openable.</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</si>
  <si>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</si>
  <si>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t>
  </si>
  <si>
    <t>Plywood -  branded firerated  -- Greenply or Equivalent brand</t>
  </si>
  <si>
    <t>Plywood -  branded fire rated Ply (MR Calibrated, IS 303) -- Greenply or Equivalent brand</t>
  </si>
  <si>
    <t xml:space="preserve">P/F Display unit having 20 x 20mm MS framework with black powder coat upto ceiling height, having wooden shelf @ every 350mm c/c including all necessary hardware etc. complete.
20mm thk sandwitched glass shelf with cane in center and with wooden frame.
Plywood -  branded fire rated Ply (MR Calibrated, IS 303) -- Greenply or Equivalent brand
Veneer  Make - Euro/Greenlam/Merino/ or equivalent  (Basic Rate- 140 Sq. ft.)
Laminate Make - Euro/Greenlam/Merino/ or equivalent  (Basic Rate- 40 Sq. ft.)
20X20mm MS section finish with black powder coat
20mm thk sandwiched glass shelf with cane in center and with veneer finish frame </t>
  </si>
  <si>
    <t>Plywood -  branded firerated Ply (MR Calibrated, IS 303) -- Greenply or Equivalent brand</t>
  </si>
  <si>
    <t xml:space="preserve">P/F  75mm thk fire rated plywood partition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</si>
  <si>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 xml:space="preserve">P/F louver shutter with fire rated plywood  framework finished with veneer as per design &amp; detail made in wood with openable shutters with  bamboo cane paneling back side of the cane to be finished with laminate. Including all necessary required wooden framing, approved make adhesive and fasteners, Lock, cutting/ chamfering/ groove/rounding wherever required, at all height with lead and lift, finishing, cleaning as per design and drawing etc. all complete.  </t>
  </si>
  <si>
    <t>Providing, making and fixing of wall panel made of 12mm thk  branded fire rated Ply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</si>
  <si>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 xml:space="preserve">Providing, making and fixing fire rated ply boxing made out of wooden/ aluminium frame work and cladded with 12mm thk approved make  branded fire rated Ply (MR Calibrated, IS 303) -- Greenply or Equivalent brand finished with veneer from all side and top finished with veneer with melamine polish, with one openable shutter on push button. all with required frame finishing/cleaning/cutting/required fixture &amp; fasteners etc. as per design &amp; drawing &amp; as directed by Project Manager etc. complete. </t>
  </si>
  <si>
    <t xml:space="preserve">Providing and fixing M.S frame stand made out of 20mm x 20mm hollow box sections with 19mm thk approved make  branded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</si>
  <si>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Front Elevation (apron) to be to be made out of 19mm thk approved make  branded fire rated Ply)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</si>
  <si>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 xml:space="preserve">P/F  75mm thk fire rated plywood partition finished with bamboo closed cane matting ,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</si>
  <si>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Plywood -  branded fire rated Ply-- Greenply or Equivalent brand</t>
  </si>
  <si>
    <t xml:space="preserve">Providing and fixing of 19mm thk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</si>
  <si>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</si>
  <si>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 xml:space="preserve">38mm dia brass top rail </t>
  </si>
  <si>
    <t>Providing, making and fixing sofa made out of wooden frame work and cladded with 12mm thk approved make  branded fire rated Ply -- Greenply or Equivalent brand &amp;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</si>
  <si>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 xml:space="preserve">Heavy duty sliding trolly for storage </t>
  </si>
  <si>
    <t>Cane Panelling</t>
  </si>
  <si>
    <t xml:space="preserve">P/F  75mm thk firerated plywood paneling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</si>
  <si>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Providing, making and fixing fire rated ply boxing made out of wooden/ aluminium frame work and cladded with 12mm thk approved make  branded  fire rated Ply (MR Calibrated, IS 303) -- Greenply or Equivalent brand finished with 18mm thk leather finish granite. all with required frame finishing/cleaning/cutting/required fixture &amp; fasteners etc. as per design &amp; drawing &amp; as directed by Project Manager etc. complete.</t>
  </si>
  <si>
    <t>Marble  Basic Rate 800/- per SQ.FT.</t>
  </si>
  <si>
    <t>P/F  Bar counter to be made out of 19mm thk approved make  branded fire rated ply-- Greenply or Equivalent brand apron to be cladded with wood &amp; bamboo cane as per detail and 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t>
  </si>
  <si>
    <t>38mm Dia Foot rest real brass antique finish at the bottom.</t>
  </si>
  <si>
    <t>750mm  Flap door for bar area entry finished same as counter appron</t>
  </si>
  <si>
    <t>750x 1100mm</t>
  </si>
  <si>
    <t>2925x 2000mm</t>
  </si>
  <si>
    <t>P/F  350mm deep Bar display unit to be made out of 19mm thk approved make  branded fire rated Ply -- Greenply or Equivalent brand with veneer finish, having brass shelf @ every 400mm c/c.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t>
  </si>
  <si>
    <t>2925x 600mm</t>
  </si>
  <si>
    <t>P&amp;F of back counter of 600mm wide granite top working back counter, with 19mm thick fire rated plywood structure &amp; 12mm plywood back, counter having 4 nos. of open able shutters (in 19mm thick plywood) on front side of the unit. Counter top to be finished with 19mm thick black galaxy granite with 38mm dual nose finished, counter front part, &amp; all the visible part to be finished with 1mm thick wooden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50mm ht. 18 mm thick flamed granite skirting on front side on existing 150mm ht. kobah. Complete as per architectural detail drawing &amp; site engineer's instruction.</t>
  </si>
  <si>
    <t>12mm fire rated ply box structure, wooden 6" high, 2" to 1" dia legs as per drawing finished in approved polish Top made out of fire rated plywood and finished in marble top with mitred Buffet counter to have cutouts on couner top for chaffing dishes as per measurements.
Structure to have base boxing to place chaffing dishes which with be finished with veneer as approved ( slot size 300mm x 300mmx 80mm )
Buffet front to have niches in front finished in veneer,polish as approved. Niche to have shelf finished in veneer and polish as per design detail
Buffet front to have shutters in fire rated plywood, veneer and rattan mesh screen in beading finished in polish as approved as per design detail
Provision of wiremanager slot and trunking as per design</t>
  </si>
  <si>
    <t>Providing, making and fixing of wall paneling made of 12mm thk  branded bison board/ V board paneling on wall including MS framework from slab to slab height of 5000mm.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</si>
  <si>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P/F 10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
skirting in metal, brass finish (same as main door handle)</t>
  </si>
  <si>
    <t xml:space="preserve">Providing, Supplying &amp; fixing of double sided 3mm thk Sign handle in  brass </t>
  </si>
  <si>
    <t xml:space="preserve">450mm x 450mm </t>
  </si>
  <si>
    <t xml:space="preserve">Wooden bench with cane back rest &amp; 25mm wooden framework base with 75mm cousion seat (branded form)  approved shade of fabric including 4 number pillow. </t>
  </si>
  <si>
    <t>Bison board/ v- board Paneling</t>
  </si>
  <si>
    <t xml:space="preserve">All walls </t>
  </si>
  <si>
    <t xml:space="preserve">MS framework for curtain wall </t>
  </si>
  <si>
    <t xml:space="preserve">SS PVD COATING framework for wallpaper </t>
  </si>
  <si>
    <t xml:space="preserve">P/F of 20 x 20mm MS framework with black powder coat upto ceiling height, having intermediate memebr @ every 900mm c/c including all necessary hardware etc. complete.
</t>
  </si>
  <si>
    <t xml:space="preserve">P/F of 20 x 20mm ss brass pvd coating  framework upto ceiling height, having intermediate memebr @ every 900mm c/c including all necessary hardware etc. complete.
</t>
  </si>
  <si>
    <t>Bamboo blind curtain on S.S PVD black coating framework / roller blinds</t>
  </si>
  <si>
    <t xml:space="preserve">P &amp; F of bamboo blind manual folding curtains as per approval </t>
  </si>
  <si>
    <t xml:space="preserve">TOTAL MISCELLANEOUS </t>
  </si>
  <si>
    <t xml:space="preserve">FAÇADE granite bulkhead </t>
  </si>
  <si>
    <t>Providing, making and fixing of bulkhead 600mm box paneling made of 12mm thk  branded bison board/ V board paneling on wall including MS framework from slab.  framework to be finished with zink oxide and enamel finish. the boxing to be finisged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</si>
  <si>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 xml:space="preserve">P/F 10 mm thk. toughened glass double leaf openable door with 20x 40mm MS framework with  white/ black powder coating and bottom base wooden partiton height upto 600mm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lock. </t>
  </si>
  <si>
    <t>Glass PARTITION on live kitchen</t>
  </si>
  <si>
    <t xml:space="preserve">P/F 10 mm thk.fire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</si>
  <si>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Live kitchen </t>
  </si>
  <si>
    <t>flutted Glass PARTITION on live kitchen</t>
  </si>
  <si>
    <t xml:space="preserve">P/F 8 mm thk. flutted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</si>
  <si>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near buffet </t>
  </si>
  <si>
    <t>cane screen</t>
  </si>
  <si>
    <t xml:space="preserve">P/F of self supported bamboo cane screen having 30mm dia wooden framework with reuqired hinges and  wooden frame/ bidding to be finished with melamine polish with necessary fittings as per design and details. </t>
  </si>
  <si>
    <t xml:space="preserve">pass window jamb line </t>
  </si>
  <si>
    <t>4200mm X 340mm</t>
  </si>
  <si>
    <t>340mm X 500mm</t>
  </si>
  <si>
    <t>1400mm X 200mm</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</si>
  <si>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</si>
  <si>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500mm x 150mm</t>
  </si>
  <si>
    <t xml:space="preserve">Veg &amp; Non-Veg SIGNAGE, </t>
  </si>
  <si>
    <t>H</t>
  </si>
  <si>
    <t xml:space="preserve">200 x 200mm </t>
  </si>
  <si>
    <t xml:space="preserve">No entry </t>
  </si>
  <si>
    <t xml:space="preserve">200 x 400mm </t>
  </si>
  <si>
    <t>Interior Work</t>
  </si>
  <si>
    <t xml:space="preserve">bells </t>
  </si>
  <si>
    <t>Miscellaneous</t>
  </si>
  <si>
    <t>We have chaged unit from Rft to Sqft</t>
  </si>
  <si>
    <t>SS PVD Coating to be fixed to all edges of Door shutters.</t>
  </si>
  <si>
    <t>TOTAL CARPENTRY WORK</t>
  </si>
  <si>
    <t>Saint Goabain FRD Glass with Partion full system price quoted</t>
  </si>
  <si>
    <t>Spectfication same as per ITEM No 30</t>
  </si>
  <si>
    <t>Total</t>
  </si>
  <si>
    <t>Upto 1meter Height</t>
  </si>
  <si>
    <t>Using 100mm thk Walls upto 5000mm</t>
  </si>
  <si>
    <t>Kitchen -floor up to 1000mm</t>
  </si>
  <si>
    <t>Bar  -floor up to 1000mm</t>
  </si>
  <si>
    <r>
      <t xml:space="preserve">Kitchen -wall up to </t>
    </r>
    <r>
      <rPr>
        <strike/>
        <sz val="10"/>
        <color rgb="FFFF0000"/>
        <rFont val="Calibri"/>
        <family val="2"/>
        <scheme val="minor"/>
      </rPr>
      <t>600mm</t>
    </r>
    <r>
      <rPr>
        <sz val="10"/>
        <rFont val="Calibri"/>
        <family val="2"/>
        <scheme val="minor"/>
      </rPr>
      <t xml:space="preserve"> 1000mm</t>
    </r>
  </si>
  <si>
    <r>
      <t xml:space="preserve">Live kitchen -wall up to </t>
    </r>
    <r>
      <rPr>
        <strike/>
        <sz val="10"/>
        <color rgb="FFFF0000"/>
        <rFont val="Calibri"/>
        <family val="2"/>
        <scheme val="minor"/>
      </rPr>
      <t>600mm</t>
    </r>
    <r>
      <rPr>
        <sz val="10"/>
        <rFont val="Calibri"/>
        <family val="2"/>
        <scheme val="minor"/>
      </rPr>
      <t xml:space="preserve"> 1000mm</t>
    </r>
  </si>
  <si>
    <r>
      <t xml:space="preserve">Bar  -wall up to </t>
    </r>
    <r>
      <rPr>
        <strike/>
        <sz val="10"/>
        <color rgb="FFFF0000"/>
        <rFont val="Calibri"/>
        <family val="2"/>
        <scheme val="minor"/>
      </rPr>
      <t>600mm</t>
    </r>
    <r>
      <rPr>
        <sz val="10"/>
        <rFont val="Calibri"/>
        <family val="2"/>
        <scheme val="minor"/>
      </rPr>
      <t xml:space="preserve"> 1000mm</t>
    </r>
  </si>
  <si>
    <t>Live kitchen -floor up to 1000mm</t>
  </si>
  <si>
    <t>Purchase Remark</t>
  </si>
  <si>
    <t xml:space="preserve">Rates are okay </t>
  </si>
  <si>
    <t>Demolition of existing 100/125 mm thick Brick wall with marble, including cleaning the surface &amp; dump the debris's at ground floor debris point.Demolition of existing Pantry counter &amp; wash basin counter, including cleaning the surface &amp; dump the debris's at ground floor debris point.</t>
  </si>
  <si>
    <t>Removing of POP punning and making wall puncture size of 200-600mm wide  on existing wall, including cleaning the surface and proper plaster in line and level ready to paint &amp; dump the debris's at ground floor debris point.</t>
  </si>
  <si>
    <t>Providing and constructing Light weight blocks masonry in cement mortar 1:4 of approved make like Aerocon/Siporex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</si>
  <si>
    <t xml:space="preserve">P&amp;A of single coat backing plaster of 15-18 mm thick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</si>
  <si>
    <t>Providing and laying up to 50-75 mm thick cement concrete flooring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</si>
  <si>
    <r>
      <t>Providing and Laying KOTA stone of 19mm thk.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sz val="10"/>
        <color indexed="10"/>
        <rFont val="Calibri"/>
        <family val="2"/>
        <scheme val="minor"/>
      </rPr>
      <t xml:space="preserve"> </t>
    </r>
  </si>
  <si>
    <t>Providing and fixing Glazed Decorative wall tiles 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</si>
  <si>
    <t>Providing and fixing Ceramic wall tiles 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</si>
  <si>
    <t>P&amp;F of 304 grade 3mm thick SS Corner guard (30mm x 30mm, mat finished as per approved sample) fixing with conceal tile on each corner of the kitchen's wall before cladding of tiles, so that the corner may be protected from the damages.  Complete in proper line &amp; level and site engineer's instruction.</t>
  </si>
  <si>
    <t>P&amp;F ofe3mm thick antique brass floor inlay fixing with thread screws on each corner of the kitchen's wall before cladding of tiles, so that the corner may be protected from the damages.  Complete in proper line &amp; level and site engineer's instruction.</t>
  </si>
  <si>
    <t>Providing and fixing 300mm wide granite jamb line for pass window in live kitchen area which includes-approved make of adhesive like bal Endura or equivalent, joint filler of approved make and colour, as and where ever required, in proper line and level in all direction, at all height with lead and lift, polishing/finishing/cleaning etc as per design, drawing and directed by PMC etc. all complete. (Color - white/ ivory)</t>
  </si>
  <si>
    <t>Basic rate to reduced to Rs135</t>
  </si>
  <si>
    <t>Require granite basic price</t>
  </si>
  <si>
    <t>Rates are approved</t>
  </si>
  <si>
    <t>Rates should be 55/-SFt</t>
  </si>
  <si>
    <t>Proposed rate 49600</t>
  </si>
  <si>
    <t>Units should be proposed in Kg</t>
  </si>
  <si>
    <t>Rates approved</t>
  </si>
  <si>
    <t xml:space="preserve">Check with ARA vishal cinema we had done
560/ Sq ft glass partition why this is required? </t>
  </si>
  <si>
    <t>Proposed rate Rs 1250</t>
  </si>
  <si>
    <t>Purchase remark</t>
  </si>
  <si>
    <t xml:space="preserve">Suggest this item be removed from vendor scope , TFS purchase </t>
  </si>
  <si>
    <t>Remark</t>
  </si>
  <si>
    <t>VIPL Remark</t>
  </si>
  <si>
    <t>ok</t>
  </si>
  <si>
    <t>Item</t>
  </si>
  <si>
    <t>Rate</t>
  </si>
  <si>
    <t>Per</t>
  </si>
  <si>
    <t>Sft</t>
  </si>
  <si>
    <t>Percentage</t>
  </si>
  <si>
    <t>Amount</t>
  </si>
  <si>
    <t>12mm Fire Rated Ply</t>
  </si>
  <si>
    <t>Total Material</t>
  </si>
  <si>
    <t xml:space="preserve">Total </t>
  </si>
  <si>
    <t>Material</t>
  </si>
  <si>
    <t>Labour</t>
  </si>
  <si>
    <t>Total Labour</t>
  </si>
  <si>
    <t>12mm Fire Rated Ply (2 Nos)</t>
  </si>
  <si>
    <t>Scaffolding</t>
  </si>
  <si>
    <t>Transportation</t>
  </si>
  <si>
    <t>Mathadi / Local Charges</t>
  </si>
  <si>
    <t>Lead &amp; Lift (Gr Floor to 2nd floor)</t>
  </si>
  <si>
    <t>Hardwear</t>
  </si>
  <si>
    <t>Insurance</t>
  </si>
  <si>
    <t>Total Material + Labour</t>
  </si>
  <si>
    <t>Safety</t>
  </si>
  <si>
    <t>Overheads</t>
  </si>
  <si>
    <t>Profit</t>
  </si>
  <si>
    <t>Rate Analyisis attached in separte sheet</t>
  </si>
  <si>
    <t>Rate Analysis of Bison board/ v- board Paneling Item No 26</t>
  </si>
  <si>
    <t>Fire Rated Gypsum Baord</t>
  </si>
  <si>
    <t>Costing for (4.0m x 5.0m = 20 Sqm)</t>
  </si>
  <si>
    <t>Kg</t>
  </si>
  <si>
    <t>Sqm</t>
  </si>
  <si>
    <t>MS Labour</t>
  </si>
  <si>
    <t>Rate per Sqft</t>
  </si>
  <si>
    <t>Rate per Sqm</t>
  </si>
  <si>
    <t>05m x 8 Nos = 40m Vertical Support @ 600mm C/c</t>
  </si>
  <si>
    <t>04m x 04 Nos = 16m Horizontal support @ 1200mm C/c</t>
  </si>
  <si>
    <t>50 x 50 x 02 MS Pipe</t>
  </si>
  <si>
    <t>Total = 56m x 3.05 Kg/M = 170.8Kg</t>
  </si>
  <si>
    <t>Grand Total for 20 Sqm</t>
  </si>
  <si>
    <t>MS Pipe 50 x 50 x 02 at 600mm C/c finish with one layer 12mm Fire rated Ply + 12mm Fire rated Gypsum</t>
  </si>
  <si>
    <t>In Kg unit is not workable price</t>
  </si>
  <si>
    <t>Rate Analysis of Bison board/ v- board Paneling Item No 29</t>
  </si>
  <si>
    <t>0.60m x 15 Nos = 09m Vertical Support @ 600mm C/c</t>
  </si>
  <si>
    <t>Cost for 55 Sqft</t>
  </si>
  <si>
    <t>Total = 29m x 3.05 Kg/M = 88.45Kg</t>
  </si>
  <si>
    <t>12mm Bison Board</t>
  </si>
  <si>
    <t>Lather finish Granite</t>
  </si>
  <si>
    <t>Grand Total for 55 Sqft</t>
  </si>
  <si>
    <t>Grnaite Moulding</t>
  </si>
  <si>
    <t>Wall Chasing</t>
  </si>
  <si>
    <t>Removing of existing wall including 200-300mm thick wall/ sand cement layer, including cleaning the surface &amp; dump the debris's at ground floor debris point.</t>
  </si>
  <si>
    <t>Granite Basic price 300/- per sqft</t>
  </si>
  <si>
    <t>Spray Paint</t>
  </si>
  <si>
    <t>SS PVD 50mm Cosidered</t>
  </si>
  <si>
    <t xml:space="preserve">Bison board/ V board panelling </t>
  </si>
  <si>
    <t>Providing, making and fixing of wall panelling made of 12mm thk  branded bison board/ V board paneling on wall including ALU framework finish with all necessary required framing, approved make adhesive and fasteners, cutting/ chamfering/ groove/rounding wherever required, at all height with lead and lift, finishing, cleaning as per design and drawing etc. all complete.</t>
  </si>
  <si>
    <t>KITCHEN WINDOW</t>
  </si>
  <si>
    <t>3900x 3500mm</t>
  </si>
  <si>
    <t>2a</t>
  </si>
  <si>
    <t>CONSOLE_02</t>
  </si>
  <si>
    <t>The base CONSOLE  finished in duco from outer surface &amp; top finished in veneer. The storage under the Counter should be provided with 6" ht. drawers at top row finished with wooden ribs. top of the shutter having C section brass inlay  &amp;  below openable  shutters finished with duco. Shutters made out of 19mm thk. plywood finished with  1mm thk. laminate internally. The shutters to be provided with fittings such as hinges; handles; ball catch etc. complete in all respect. Including castor wheels (4nos) equipped wih 100mm wheels for smoothly running. The rates for the Shutters to be included. as per design and details.</t>
  </si>
  <si>
    <t>Plywood -  branded Commercial Ply (MR Calibrated, IS 303) -- Greenply or Equivalent brand</t>
  </si>
  <si>
    <t>2b</t>
  </si>
  <si>
    <t>CONSOLE_03
(for salad &amp; dessert)</t>
  </si>
  <si>
    <t>NEAR
LIVE KITCHEN</t>
  </si>
  <si>
    <t>3895mm L X 500mmW X 900H</t>
  </si>
  <si>
    <t>CONSOLE_01</t>
  </si>
  <si>
    <t>NEAR HOSTESS DESK</t>
  </si>
  <si>
    <t>1265mm L X 500mmW X  900H</t>
  </si>
  <si>
    <t xml:space="preserve">Ply boxing with leather finish granite panelling on façade column </t>
  </si>
  <si>
    <t xml:space="preserve">Providing, making and fixing ply boxing made out of wooden/ aluminium frame work and cladded with 12mm thk approved make  branded Commercial Ply (MR Calibrated, IS 303) -- Greenply or Equivalent brand finished with 18mm thk leather finish granite. all with required frame finishing/cleaning/cutting/required fixture &amp; fasteners etc. as per design &amp; drawing &amp; as directed by Project Manager etc. complete. </t>
  </si>
  <si>
    <t>PO Amount in INR.</t>
  </si>
  <si>
    <t>Revised Amount in INR.</t>
  </si>
  <si>
    <t>DEVIATION</t>
  </si>
  <si>
    <t>08m x 4 Nos = 20m Horizontal support</t>
  </si>
  <si>
    <t>why is rates escalated from 32 Psft to 100 Psft</t>
  </si>
  <si>
    <t xml:space="preserve">Ravi please re check the qty </t>
  </si>
  <si>
    <t>Basic rate should be 125/- as tile basic rate given Rs 45/-</t>
  </si>
  <si>
    <r>
      <t xml:space="preserve">P&amp;F of 350mm wide </t>
    </r>
    <r>
      <rPr>
        <sz val="10"/>
        <rFont val="Book Antiqua"/>
        <family val="1"/>
      </rPr>
      <t xml:space="preserve">Bar Bulkhead/ glass hanger 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</si>
  <si>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33%-Cost escalation on acccount of increment of material from commercial ply to fire rated ply</t>
  </si>
  <si>
    <t>Addiitional service counter rates approved</t>
  </si>
  <si>
    <t>Why rate escalation on account of qty increase</t>
  </si>
  <si>
    <t>33% rate escalation on account of material change from commercial to fire rated ply not justified</t>
  </si>
  <si>
    <t>12,900/Rft for sofa is to high rate suggest the rate to be maintained to 9500/Rft in line with Air side</t>
  </si>
  <si>
    <t>Approved as per rate analysis</t>
  </si>
  <si>
    <t>There is no change in specs for this item so no escalation to be paid</t>
  </si>
  <si>
    <t>Rates approved as material changed to fire rated</t>
  </si>
  <si>
    <t>Ther rate difference between commercial ply &amp; fire rated ply of Rs 50/Sq Ft to be payable whereas actual claim amount is 100% higher</t>
  </si>
  <si>
    <t>Approved</t>
  </si>
  <si>
    <t>Ther rate difference between commercial ply &amp; fire rated ply of Rs 100/Sq Ft to be payable whereas actual claim amount is 100% higher</t>
  </si>
  <si>
    <t>contractore submit rae analysis for this item, contractors justifcation on rate escalation not accepted hence old rates to be maintained</t>
  </si>
  <si>
    <t>Approved based upon historic rates paid at Airside</t>
  </si>
  <si>
    <t>There is no spec change thus rate escalation should not be paid</t>
  </si>
  <si>
    <t>Proposed rate 342, attachment missing</t>
  </si>
  <si>
    <t>Rate Quoted as per PO approved Rates</t>
  </si>
  <si>
    <t>Rate is revised</t>
  </si>
  <si>
    <t>VIPL Remark 17.10.2023</t>
  </si>
  <si>
    <t>QTY Variation</t>
  </si>
  <si>
    <t>Rates Revised
Easty.com site price 36,000/- + 3,900/- Trasportation = Total 39,900 + 7,095/- 20.5% (Shifing Material Ground to 2nd 10% + Overhead 2.5% + Profit 08%) = Grand Total Price = 46,995/-</t>
  </si>
  <si>
    <t xml:space="preserve">P&amp;F of 350mm wide Bar Bulkhead/ glass hanger 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</si>
  <si>
    <t>Materials - Woodworks</t>
  </si>
  <si>
    <t>Brass Metal Strips (25x25mm) - Solid Rods for Self Brackets</t>
  </si>
  <si>
    <t>Solid Rod Bands including Light Provisions</t>
  </si>
  <si>
    <t>Clits / brackets Screw &amp; Fastners</t>
  </si>
  <si>
    <t>Fitters for Bending &amp; Fixing</t>
  </si>
  <si>
    <t>Grand Total for 9.5 Rft</t>
  </si>
  <si>
    <t>Rate per Rft</t>
  </si>
  <si>
    <t>2925x 350mm (Running Feet - 9.5 Rft)</t>
  </si>
  <si>
    <t>Rates Revised</t>
  </si>
  <si>
    <t xml:space="preserve"> Material changed to fire rated
Rates Revised</t>
  </si>
  <si>
    <t>12mm Fluted Glass Shelves</t>
  </si>
  <si>
    <t>Rate Analysis attached</t>
  </si>
  <si>
    <t>Rate revised 1250/- Per sqft 
same Item No 09 Cane Panlling Rate Considered</t>
  </si>
  <si>
    <t>Rate Analysis Attached 
same as per Items No 29</t>
  </si>
  <si>
    <t xml:space="preserve">Rate for Revised Benquet Seating to 9500/- Rft
Length 9.145 x 3.28 x 29.99 Rft
30 Rft x 9500/- = 2,85.000/- Per Nos
</t>
  </si>
  <si>
    <t>Rate Analyisis attached</t>
  </si>
  <si>
    <t>Revised Rates Quoted
As per ARA Design approved Stucco Texture Paint - 8473 - Royal Play</t>
  </si>
  <si>
    <t>ARA Remark</t>
  </si>
  <si>
    <t xml:space="preserve">Chnages done by mall team. </t>
  </si>
  <si>
    <t xml:space="preserve">ok </t>
  </si>
  <si>
    <t>OK</t>
  </si>
  <si>
    <t xml:space="preserve">The team has seen the KG site before giving the quotation. Thye should have give considered this before. As the paint finish was clear. </t>
  </si>
  <si>
    <t xml:space="preserve">no changes to be accepted. </t>
  </si>
  <si>
    <t xml:space="preserve">give the breakup only for differennce between commercial ply and fire rated plywood. The finishing material is not changing. </t>
  </si>
  <si>
    <t xml:space="preserve">no change in design why the cost going too high. Only the plywood chnages to fire rated ply. give the breakup only for differennce between commercial ply and fire rated plywood. The finishing material is not changing. </t>
  </si>
  <si>
    <t xml:space="preserve">no changes in design and specification </t>
  </si>
  <si>
    <t xml:space="preserve">you give the rate analysis for binu to approvae </t>
  </si>
  <si>
    <t xml:space="preserve">this is a mall requirement, we have to submit the fire safety certificate to mall team. </t>
  </si>
  <si>
    <t xml:space="preserve">lets finalise the mockup first, then close the cost.  </t>
  </si>
  <si>
    <t>ADDITIONAL ITEMS</t>
  </si>
  <si>
    <t>- Rate revised 6500/- Per Rft added for Material changed Commercial to Fire Rated Ply 
+ 38mm Dia brass top Rail add
+ Heavy duty sliding trolly storge added</t>
  </si>
  <si>
    <t>Rate Anlysis attached</t>
  </si>
  <si>
    <t>Rate Analysis already attached 
We have not received Sinage Bulkhead drawing at the time of Tender submission</t>
  </si>
  <si>
    <t>Rate Analysis attached
We have not received Bulkhead drawing at the time of Tender submission</t>
  </si>
  <si>
    <t>Additional Interior Work</t>
  </si>
  <si>
    <t>TOTAL CARPENTRY ADDITONAL WORK</t>
  </si>
  <si>
    <t>4.a</t>
  </si>
  <si>
    <t xml:space="preserve">20%-Cost escalation on acccount of increment of material from for Material changed Commercial to Fire Rated Ply </t>
  </si>
  <si>
    <t xml:space="preserve">Rates Revised
20%-Cost escalation on acccount of increment of material from for Material changed Commercial to Fire Rated Ply  </t>
  </si>
  <si>
    <t xml:space="preserve">Rates Revised
20%-Cost escalation on acccount of increment of material from for Material changed Commercial to Fire Rated Ply </t>
  </si>
  <si>
    <t>P/F of 20 x 20mm MS framework with black powder coat upto ceiling height, having intermediate memebr @ every 900mm c/c including all necessary hardware etc. complete.</t>
  </si>
  <si>
    <t>20 x 20 x 02 MS Pipe</t>
  </si>
  <si>
    <t>Black Powder Coating &amp; Primer Cost</t>
  </si>
  <si>
    <t>4.10m x 16 Nos = 65.60 Rmt Vertical Support</t>
  </si>
  <si>
    <t>Total = 89.60m x 1.04 Kg/M = 93.184 Kg</t>
  </si>
  <si>
    <t>12.00m x 2 Nos = 24.00 Rmt Horizontal support</t>
  </si>
  <si>
    <t>Grand Total for 87 Sqft</t>
  </si>
  <si>
    <t>Cost for 87 Sqft (Elevation A-A')</t>
  </si>
  <si>
    <t>Rate Anylisis Attached</t>
  </si>
  <si>
    <t>VIPL Remark 13.11.2023</t>
  </si>
  <si>
    <t>It was a type of error from our 32/- per sqft is never for Texture paint</t>
  </si>
  <si>
    <t>Mathadi / Local Charges, Lead &amp; Lift (Gr Floor to 2nd floor)</t>
  </si>
  <si>
    <t xml:space="preserve">12mm Fire Rated Ply </t>
  </si>
  <si>
    <t>Hardwear &amp; Redoxide Paint</t>
  </si>
  <si>
    <t>Rate Analysis of Cane Panelling Item No 09</t>
  </si>
  <si>
    <t>Basic Rate Of Materials at Site (Including transport, loading, unloading &amp; all taxes)</t>
  </si>
  <si>
    <t>Bamboo cane</t>
  </si>
  <si>
    <t>40x20 Wood frame (CP first wood)</t>
  </si>
  <si>
    <t>Cft</t>
  </si>
  <si>
    <t>Laminate</t>
  </si>
  <si>
    <t>40x20 Wood frame (Teak wood)</t>
  </si>
  <si>
    <t>BOQ</t>
  </si>
  <si>
    <t>ACTUAL</t>
  </si>
  <si>
    <t>No</t>
  </si>
  <si>
    <t>Length</t>
  </si>
  <si>
    <t>Width</t>
  </si>
  <si>
    <t>Total Qty</t>
  </si>
  <si>
    <t>Interior Civil Works</t>
  </si>
  <si>
    <t>Providing Pest Control &amp; Anti-termite treatment by appointing a specialized agency as per the specifications mentioned by the Bureau of Indian Standard &amp; Agencies specification</t>
  </si>
  <si>
    <t>FOH Area floor</t>
  </si>
  <si>
    <t>-</t>
  </si>
  <si>
    <t>Less entrance side column</t>
  </si>
  <si>
    <t>Buffet counter area</t>
  </si>
  <si>
    <t>Bar area</t>
  </si>
  <si>
    <t>Bar store</t>
  </si>
  <si>
    <t>Dish wash area</t>
  </si>
  <si>
    <t>Less column</t>
  </si>
  <si>
    <t>Less dish wash area</t>
  </si>
  <si>
    <t>Less bar store area</t>
  </si>
  <si>
    <t>Niche near bar store</t>
  </si>
  <si>
    <t>Kitchen passage</t>
  </si>
  <si>
    <t>Debris</t>
  </si>
  <si>
    <t>INTERIOR CIVIL WORKS</t>
  </si>
  <si>
    <t>P&amp;A Waterproofing on mother slabs &amp; wall till 450mm height, with membrane water proofing  treatment on the mother slab,</t>
  </si>
  <si>
    <t>Kitchen floor</t>
  </si>
  <si>
    <t>Kitchen wall</t>
  </si>
  <si>
    <t>Back side wall</t>
  </si>
  <si>
    <t>RHS Wall near gas meter</t>
  </si>
  <si>
    <t>Shaft</t>
  </si>
  <si>
    <t>Passage wall shaft side</t>
  </si>
  <si>
    <t>2nd shaft</t>
  </si>
  <si>
    <t>Passage DB Wall</t>
  </si>
  <si>
    <t>Dish wash area from kitchen side</t>
  </si>
  <si>
    <t>Wall edge</t>
  </si>
  <si>
    <t>Dish wash area sink wall</t>
  </si>
  <si>
    <t>Dish washer side wall</t>
  </si>
  <si>
    <t>buffet counter side wall</t>
  </si>
  <si>
    <t>Kitchen entry wall</t>
  </si>
  <si>
    <t>Live kitchen entry wall</t>
  </si>
  <si>
    <t>Live kitchen back wall</t>
  </si>
  <si>
    <t>Niche wall</t>
  </si>
  <si>
    <t>Bar store wall</t>
  </si>
  <si>
    <t>LHS Wall</t>
  </si>
  <si>
    <t>Column near gas meter</t>
  </si>
  <si>
    <t>Live kitchen floor</t>
  </si>
  <si>
    <t>Below door</t>
  </si>
  <si>
    <t>Live kitchen wall</t>
  </si>
  <si>
    <t>LHS &amp; RHS Wall</t>
  </si>
  <si>
    <t>Entrance wall</t>
  </si>
  <si>
    <t>Bar area floor</t>
  </si>
  <si>
    <t>Bar area wall</t>
  </si>
  <si>
    <t>Back side &amp; Entrance wall</t>
  </si>
  <si>
    <t>Less door</t>
  </si>
  <si>
    <t>Block works</t>
  </si>
  <si>
    <t xml:space="preserve">Providing and constructing Light weight blocks masonry in cement mortar 1:4 of approved make like Aerocon/Siporex etc. Job to include raking out  joints, scaffolding, making openings walls, curing etc. </t>
  </si>
  <si>
    <t>Bar counter wall</t>
  </si>
  <si>
    <t>Live kitchen front wall</t>
  </si>
  <si>
    <t>Dish wash area wall near water cooler</t>
  </si>
  <si>
    <t>Near pot wash ( Rework )</t>
  </si>
  <si>
    <t>Using 150mm thk  Walls upto 5000 mm</t>
  </si>
  <si>
    <t>Kitchen &amp; Live kitchen front wall</t>
  </si>
  <si>
    <t>Wall near kitchen door</t>
  </si>
  <si>
    <t>Less Kitchen door</t>
  </si>
  <si>
    <t>Less passage door</t>
  </si>
  <si>
    <t>Less live kitchen glass</t>
  </si>
  <si>
    <t>Dish wash area RHS Wall</t>
  </si>
  <si>
    <t>Dish wash area back side wall</t>
  </si>
  <si>
    <t>Live kitchen entrance &amp; Back side wall</t>
  </si>
  <si>
    <t>Live kitchen RHS wall</t>
  </si>
  <si>
    <t>Bar store entry wall</t>
  </si>
  <si>
    <t>Using 100mm thk  Walls upto 5000 mm</t>
  </si>
  <si>
    <t>Bar store RHS Wall</t>
  </si>
  <si>
    <t>Kitchen LHS Wall</t>
  </si>
  <si>
    <t>Kitchen back side wall</t>
  </si>
  <si>
    <t>Bar area LHS Wall</t>
  </si>
  <si>
    <t>Internal plaster</t>
  </si>
  <si>
    <t>P&amp;A of single coat backing plaster of 15-18 mm thick in CM 1:4 proportion to the walls &amp; others surface including scaffolding,</t>
  </si>
  <si>
    <t>Near pot wash</t>
  </si>
  <si>
    <t>Using 100mm thk Walls</t>
  </si>
  <si>
    <t xml:space="preserve">Providing and laying up to 50-75 mm thick cement concrete flooring with 1:2:4 cement concrete laid to proper level and slope in alternate bays including compactions, </t>
  </si>
  <si>
    <t>25mm thk for protaction</t>
  </si>
  <si>
    <t xml:space="preserve">Modiform of Avg. thickness mentioned below;  After laying of soil pipes, floor traps is completed the floor of the sunken portion shall be covered with Modiform manually with 15-20 mm wide joints in 20 mm thk. </t>
  </si>
  <si>
    <t>Kota flooring</t>
  </si>
  <si>
    <t>Providing and Laying KOTA stone of 19mm thk. on avg 40 mm thk bed of 1:4 cement mortar in proper line and level including neat cement float, filling joints with neat cement slurry of appropriate colour,</t>
  </si>
  <si>
    <t>Fixing &amp; laying of  tiles for flooring which includes --bedding of appropriate thickness with mortar of 1:6 ratio (1cement:6sand), spreading of grey cement slurry with minimum of 2kg/ Sq.mt. ratio over bedding mortar, complete.</t>
  </si>
  <si>
    <t>Less shaft area</t>
  </si>
  <si>
    <t>Less pattern tile in center area</t>
  </si>
  <si>
    <t>Less pattern tile in entrance area</t>
  </si>
  <si>
    <t>Pattern tile flooring</t>
  </si>
  <si>
    <t>Pattern tile in center area</t>
  </si>
  <si>
    <t>Pattern tile in entrance area</t>
  </si>
  <si>
    <t>DB Area</t>
  </si>
  <si>
    <t>Fixing &amp; laying of 100mm high tiles for skirting with bedding of appropriate approved make adhesive &amp; colour joint filler inclusive of making all  groove/chamfering/rounding/hole where ever required,</t>
  </si>
  <si>
    <t>From RHS DB To center column</t>
  </si>
  <si>
    <t>Column side</t>
  </si>
  <si>
    <t>Column</t>
  </si>
  <si>
    <t>column to buffet counter</t>
  </si>
  <si>
    <t>Buffet counter</t>
  </si>
  <si>
    <t>Entrance side behind Screen</t>
  </si>
  <si>
    <t>LHS DB Paneling</t>
  </si>
  <si>
    <t>DB Side</t>
  </si>
  <si>
    <t>From DB To center column</t>
  </si>
  <si>
    <t>From column to bar counter</t>
  </si>
  <si>
    <t xml:space="preserve">Providing and fixing Glazed Decorative wall tiles which includes-approved make of adhesive like bal Endura or equivalent, grey cement paste with backing coat of 1:3 cement mortar not less than 12mm thick as &amp; where ever required, </t>
  </si>
  <si>
    <t>RHS Wall</t>
  </si>
  <si>
    <t xml:space="preserve">Providing and fixing Ceramic wall tiles which includes-approved make of adhesive like bal Endura or equivalent, </t>
  </si>
  <si>
    <t>Less shaft shutter</t>
  </si>
  <si>
    <t>Ramp side</t>
  </si>
  <si>
    <t>Counter wall</t>
  </si>
  <si>
    <t>P&amp;F of 304 grade 3mm thick SS Corner guard (30mm x 30mm, mat finished as per approved sample)</t>
  </si>
  <si>
    <t>Live kitchen door frame</t>
  </si>
  <si>
    <t>Dish wash area wall edge</t>
  </si>
  <si>
    <t>Dish wash area wall corner near passage</t>
  </si>
  <si>
    <t>Shaft near passage</t>
  </si>
  <si>
    <t xml:space="preserve">Niche near bar store </t>
  </si>
  <si>
    <t>Dish wash low ht wall</t>
  </si>
  <si>
    <t xml:space="preserve">P&amp;F ofe3mm thick antique brass floor inlay fixing with thread screws on each corner of the kitchen's wall before cladding of tiles, </t>
  </si>
  <si>
    <t>Near entry</t>
  </si>
  <si>
    <t>Seating area</t>
  </si>
  <si>
    <t>For entrance</t>
  </si>
  <si>
    <t>Providing and fixing 300mm wide granite jamb line for pass window in live kitchen area which includes-approved make of adhesive like bal Endura or equivalent,</t>
  </si>
  <si>
    <t>Live kitchen window top &amp; Bottom</t>
  </si>
  <si>
    <t>Live kitchen window vertical</t>
  </si>
  <si>
    <t>Live kitchen door frame vertical</t>
  </si>
  <si>
    <t>Live kitchen door frame top</t>
  </si>
  <si>
    <t>POP &amp; PAINTING WORKS</t>
  </si>
  <si>
    <t>Providing and applying Plaster of Paris punning of average thickness 20-25mm to existing wall surfaces</t>
  </si>
  <si>
    <t>Block work walls</t>
  </si>
  <si>
    <t>Kitchen wall from buffet counter side</t>
  </si>
  <si>
    <t>Less kitchen door</t>
  </si>
  <si>
    <t>Live kitchen wall edge</t>
  </si>
  <si>
    <t>Kitchen door top</t>
  </si>
  <si>
    <t xml:space="preserve">Kitchen door wall side </t>
  </si>
  <si>
    <t>Bar area RHS Wall</t>
  </si>
  <si>
    <t>Exposed ceiling</t>
  </si>
  <si>
    <t>FOH Area</t>
  </si>
  <si>
    <t>Less column entrance side</t>
  </si>
  <si>
    <t>Less column center area</t>
  </si>
  <si>
    <t>RHS Beam</t>
  </si>
  <si>
    <t>LHS Beam</t>
  </si>
  <si>
    <t>Entrance side beam</t>
  </si>
  <si>
    <t>Gypsum ceiling</t>
  </si>
  <si>
    <t>Providing, making and fixing of POP false ceiling as per manufacturer design and drawing including cut-outs for hvac grille, lights etc.at any / all heights.k.</t>
  </si>
  <si>
    <t>Less wooden trap door</t>
  </si>
  <si>
    <t>Vertical above buffet counter</t>
  </si>
  <si>
    <t>Vertical in FOH Area</t>
  </si>
  <si>
    <t>Bar area ceiling</t>
  </si>
  <si>
    <t>Metal Ceiling</t>
  </si>
  <si>
    <t>Fitting of false ceiling consisting of 20g Aluminium planks made of pre-coated ( Top &amp; Bottom ) &amp; Size : 600mmx600mm tiles.</t>
  </si>
  <si>
    <t>RHS DB Wall</t>
  </si>
  <si>
    <t>From DB to column</t>
  </si>
  <si>
    <t>From column to buffet counter corner</t>
  </si>
  <si>
    <t>Wall near kitchen entry</t>
  </si>
  <si>
    <t>Above kitchen door</t>
  </si>
  <si>
    <t>Wall above kitchen door for cane mesh</t>
  </si>
  <si>
    <t>LHS DB Wall</t>
  </si>
  <si>
    <t>Less wallpaper</t>
  </si>
  <si>
    <t>Bar counter front side</t>
  </si>
  <si>
    <t>RHS &amp; LHS wall above bar counter</t>
  </si>
  <si>
    <t>Vertical near façade</t>
  </si>
  <si>
    <t>façade top</t>
  </si>
  <si>
    <t>Above façade for cane mesh</t>
  </si>
  <si>
    <t>Providing &amp; applying three (03) coats of approved Plastic paint on  exposed surface on ceiling including scraping, primer , filling with putty etc.</t>
  </si>
  <si>
    <t>Wooden ceiling</t>
  </si>
  <si>
    <t>Providing &amp; applying Three (03) coats of approved Plastic paint on  exposed surface on ceiling</t>
  </si>
  <si>
    <t>Providing &amp; applying Three (03) coats of powder coat (as per approved shade) on exposed surface on metal duct including removing of old paint, specified.</t>
  </si>
  <si>
    <t>Duct paint</t>
  </si>
  <si>
    <t>End cap</t>
  </si>
  <si>
    <t>Providing &amp; applying Three (03) coats of fire rated paint as per standard on exposed surface on metal including removing of old paint etc.</t>
  </si>
  <si>
    <t>G I Pipe 100 mm</t>
  </si>
  <si>
    <t>G I Pipe 80 mm</t>
  </si>
  <si>
    <t>G I Pipe 65 mm</t>
  </si>
  <si>
    <t>G I Pipe 50 mm</t>
  </si>
  <si>
    <t>G I Pipe 32 mm</t>
  </si>
  <si>
    <t>G I Pipe 25 mm</t>
  </si>
  <si>
    <t>:</t>
  </si>
  <si>
    <t>VIPL</t>
  </si>
  <si>
    <t>Kitchen door</t>
  </si>
  <si>
    <t>Providing &amp; fixing in position of wooden FRD Double Leaf Door made up of 45mm thick firerated flush door shutter of approved make &amp; thickness,</t>
  </si>
  <si>
    <t>Providing &amp; fixing in position of wooden FRD single Leaf Door made up of 45mm thick firerated flush door shutter of approved make &amp; thickness</t>
  </si>
  <si>
    <t>Kitchen door beside buffet</t>
  </si>
  <si>
    <t>Live kitchen sliding door</t>
  </si>
  <si>
    <t>Providing &amp; fixing in position of wooden FRD sliding door made up of 38mm thick firerated flush door shutter of approved make &amp; thickness, both side to be finished with wooden laminate</t>
  </si>
  <si>
    <t>Main door</t>
  </si>
  <si>
    <t>Trap door</t>
  </si>
  <si>
    <t xml:space="preserve">Providing and fixing trap doors for access to the service areas. The trap door shall have an external frame made of 50mm x 50mm in good quality seasoned wood scantling on which the shutter is hinged. </t>
  </si>
  <si>
    <t>Trap door for AHU in Buffet area</t>
  </si>
  <si>
    <t>Service station</t>
  </si>
  <si>
    <t>P/F service counters in duco finished  from outer surface &amp; top finished in veneer. The storage under the Counter should be provided with 6" ht. drawers at top row finished with wooden ribs.</t>
  </si>
  <si>
    <t>Near LHS Column in FOH Area</t>
  </si>
  <si>
    <t>Near RHS Column in FOH Area</t>
  </si>
  <si>
    <t>Near kitchen entry</t>
  </si>
  <si>
    <t>P/F Display unit having 20 x 20mm MS framework with black powder coat upto ceiling height, having wooden shelf @ every 350mm c/c including all necessary hardware etc. complete.</t>
  </si>
  <si>
    <t>Near main entry</t>
  </si>
  <si>
    <t>Above console unit</t>
  </si>
  <si>
    <t>Providing and fixing Hostess desk made out of approved make  branded fire rated ply -- Greenply or Equivalent brand and finished with veneer as approved with veneer groves as per design with melamine matt polish</t>
  </si>
  <si>
    <t>Providing and fixing of 19mm thk fire rated Ply-- Greenply or Equivalent brand apron to be cladded with Veneer</t>
  </si>
  <si>
    <t>Providing, making and fixing sofa made out of wooden frame work and cladded with 12mm thk approved make  branded fire rated Ply -- Greenply or Equivalent brand &amp; approved fabric with required wooden frame, top rail having 38mm dia brass metal rail</t>
  </si>
  <si>
    <t>P/F  75mm thk fire rated plywood partition finished with bamboo Cane from Single side, internal ply finished with laminate.</t>
  </si>
  <si>
    <t>Electrical &amp; Fire DB</t>
  </si>
  <si>
    <t xml:space="preserve">P/F  75mm thk firerated plywood paneling finished with bamboo Cane from Single side, internal ply finished with laminate. </t>
  </si>
  <si>
    <t xml:space="preserve">Above main entrance </t>
  </si>
  <si>
    <t>RHS &amp; LHS DB Boxing</t>
  </si>
  <si>
    <t>Left side vertical panel</t>
  </si>
  <si>
    <t>RHS Wall bottom</t>
  </si>
  <si>
    <t xml:space="preserve">RHS Wall top </t>
  </si>
  <si>
    <t>RHS Column side top</t>
  </si>
  <si>
    <t>RHS Column top</t>
  </si>
  <si>
    <t>RHS Column side bottom</t>
  </si>
  <si>
    <t>RHS Column bottom</t>
  </si>
  <si>
    <t>Top paneling next RHS Column</t>
  </si>
  <si>
    <t>Bottom paneling next RHS Column</t>
  </si>
  <si>
    <t>Bar counter</t>
  </si>
  <si>
    <t>Bar counter shutter</t>
  </si>
  <si>
    <t>RHS &amp; LHS Paneling above bar counter</t>
  </si>
  <si>
    <t>Shaft paneling</t>
  </si>
  <si>
    <t>Providing, making and fixing of wall panel made of 12mm thk  branded fire rated Ply -- Greenply or Equivalent brand with Veneer finish with melamine polish</t>
  </si>
  <si>
    <t>RHS DB paneling</t>
  </si>
  <si>
    <t>Above glazing boxing</t>
  </si>
  <si>
    <t>Bar area LHS &amp; Wall</t>
  </si>
  <si>
    <t xml:space="preserve">Providing, making and fixing of \wooden mouldings as per detail drawing with  grooves  to be added with all necessary required wooden framing, </t>
  </si>
  <si>
    <t>Entrance façade LHS boxing</t>
  </si>
  <si>
    <t>Entrance façade RHS boxing</t>
  </si>
  <si>
    <t xml:space="preserve">Shaft side </t>
  </si>
  <si>
    <t>Shaft front side</t>
  </si>
  <si>
    <t xml:space="preserve">Providing, making and fixing fire rated ply boxing made out of wooden/ aluminium frame work and cladded with 12mm thk approved make  branded  fire rated Ply </t>
  </si>
  <si>
    <t>Entrance side top</t>
  </si>
  <si>
    <t>Entrance side vertical</t>
  </si>
  <si>
    <t>Providing and fixing M.S frame stand made out of 20mm x 20mm hollow box sections with 19mm thk approved make  branded  fire rated Ply-- Greenply or Equivalent brand apron to be cladded with Veneer</t>
  </si>
  <si>
    <t>Planter box in FOH Area</t>
  </si>
  <si>
    <t>P/F  Bar counter to be made out of 19mm thk approved make  branded fire rated ply-- Greenply or Equivalent brand apron to be cladded with wood &amp; bamboo cane as per detail and platform in white Marble finished based on ply with necessary ms barcket</t>
  </si>
  <si>
    <t>Front Elevation (apron) to be to be made out of 19mm thk approved make  branded fire rated Ply)</t>
  </si>
  <si>
    <t xml:space="preserve">P/F  350mm deep Bar display unit to be made out of 19mm thk approved make  branded fire rated Ply -- Greenply or Equivalent brand with veneer finish, having brass shelf </t>
  </si>
  <si>
    <t>Back side boxing</t>
  </si>
  <si>
    <t>Less niche</t>
  </si>
  <si>
    <t>Mirror paneling</t>
  </si>
  <si>
    <t>Brass shelf</t>
  </si>
  <si>
    <t>Brass patti</t>
  </si>
  <si>
    <t>Veneer cladding</t>
  </si>
  <si>
    <t>Bar back counter</t>
  </si>
  <si>
    <t>P&amp;F of back counter of 600mm wide granite top working back counter, with 19mm thick fire rated plywood structure</t>
  </si>
  <si>
    <t>Counter</t>
  </si>
  <si>
    <t>Bar bulk head</t>
  </si>
  <si>
    <r>
      <t xml:space="preserve">P&amp;F of 350mm wide </t>
    </r>
    <r>
      <rPr>
        <sz val="10"/>
        <rFont val="Arial"/>
        <family val="2"/>
      </rPr>
      <t>Bar Bulkhead/ glass hanger having 25mm X 25MM brass metal/ SS PVD COATING box section in 2 layers having vertical and horizontal member @every 450mm c/c with 10mm thk toughthned glass</t>
    </r>
  </si>
  <si>
    <t>12mm fire rated ply box structure, wooden 6" high, 2" to 1" dia legs as per drawing finished in approved polish Top made out of fire rated plywood and finished in marble top</t>
  </si>
  <si>
    <t xml:space="preserve">P/F 10 mm thk. toughened glass partitions with 20 x 40mm MS framework with white/ black powder coating and all necessary required groove, wooden framing,  </t>
  </si>
  <si>
    <t>LHS Glass partition</t>
  </si>
  <si>
    <t>RHS Glass partition</t>
  </si>
  <si>
    <t>Additional items</t>
  </si>
  <si>
    <t>Providing &amp; fixing in position of FRD Glass Single Leaf Door made up of 45mm thick commercial flush door shutter of approved make &amp; thickness,  Inner side finished with laminate and outer side with veneer finish</t>
  </si>
  <si>
    <t xml:space="preserve">P/F service counters in duco finished  from outer surface &amp; top finished in veneer. The storage under the Counter should be provided with 6" ht. drawers at top row finished with wooden ribs. </t>
  </si>
  <si>
    <t xml:space="preserve">Providing, making and fixing of wall paneling made of 12mm thk  branded bison board/ V board paneling on wall including MS framework from slab to slab </t>
  </si>
  <si>
    <t>RHS From DB to column</t>
  </si>
  <si>
    <t>Buffet counter wall</t>
  </si>
  <si>
    <t>Shaft side</t>
  </si>
  <si>
    <t>LHS From DB to column</t>
  </si>
  <si>
    <t>LHS Column</t>
  </si>
  <si>
    <t>From column to bar store</t>
  </si>
  <si>
    <t xml:space="preserve">P/F 10 mm thk.fire rated glass partitions with 20 x 40mm MS framework with white/ black powder coating and all necessary required groove, </t>
  </si>
  <si>
    <t>Live kitchen partition</t>
  </si>
  <si>
    <t>Next to column</t>
  </si>
  <si>
    <t>Near bar counter</t>
  </si>
  <si>
    <t>From RHS DB to column</t>
  </si>
  <si>
    <t>Banquet Seating
planter Box</t>
  </si>
  <si>
    <t xml:space="preserve">P/F louver shutter with fire rated plywood  framework finished with veneer as per design &amp; detail made in wood with openable shutters with  bamboo cane paneling back side of the cane to be finished with laminate. </t>
  </si>
  <si>
    <t>Electrical panel</t>
  </si>
  <si>
    <t>Electrical DB</t>
  </si>
  <si>
    <t>LHS in FOH Area</t>
  </si>
  <si>
    <t>RHS in FOH Area</t>
  </si>
  <si>
    <t>Copper Chimney l Wakad Pune l Additional Works</t>
  </si>
  <si>
    <t>Sr no</t>
  </si>
  <si>
    <t>Description</t>
  </si>
  <si>
    <t>Unit</t>
  </si>
  <si>
    <t>Quantity</t>
  </si>
  <si>
    <t>12mm Additional ply for veneer paneling</t>
  </si>
  <si>
    <t>Ceiling ply for light &amp; MS Support</t>
  </si>
  <si>
    <t>Installation of slotted angle rack with MS case &amp; shutter</t>
  </si>
  <si>
    <t>Wooden trap door for signage 1'x1'</t>
  </si>
  <si>
    <t>Replacement of flex with MS Works</t>
  </si>
  <si>
    <t>MS Plateform for fresh air Machine &amp; Water tank</t>
  </si>
  <si>
    <t>Hood installation</t>
  </si>
  <si>
    <t>MS Case for gas meter with shutter</t>
  </si>
  <si>
    <t>MS Frame for kitchen ceiling light</t>
  </si>
  <si>
    <t>MS Base for cold room machine</t>
  </si>
  <si>
    <t>Supply of PVC Pallate</t>
  </si>
  <si>
    <t>Supply of Safe</t>
  </si>
  <si>
    <t>MS Stand for UPS in kitchen passage</t>
  </si>
  <si>
    <t>Loading, Unloading &amp; shifting all equipment and materials</t>
  </si>
  <si>
    <t>Wooden box for FOH Ceiling light</t>
  </si>
  <si>
    <t>Fixing of SS Shelf in kitchen</t>
  </si>
  <si>
    <t>Supply &amp; Installation of TV with additional breaket</t>
  </si>
  <si>
    <t>Installation of plants in FOH area</t>
  </si>
  <si>
    <t xml:space="preserve">Gas burner works </t>
  </si>
  <si>
    <t>Installation of CCTV Screen with breaket</t>
  </si>
  <si>
    <t>Fixing of bells with required fittings</t>
  </si>
  <si>
    <t>MS Stand for glass washer &amp; Ice cube machine</t>
  </si>
  <si>
    <t>Supply of staff locker</t>
  </si>
  <si>
    <t>Supply of Aluminium ladder</t>
  </si>
  <si>
    <t>Supply of chair</t>
  </si>
  <si>
    <t>Wooden display box with veneer finish for buffet</t>
  </si>
  <si>
    <t xml:space="preserve">Laying of fabric in console &amp; Service station </t>
  </si>
  <si>
    <t xml:space="preserve">Installtion of soap dispensor in kitchen </t>
  </si>
  <si>
    <t>Supply of portable LED in DB Area</t>
  </si>
  <si>
    <t>Additional marble on front wall in live kitchen ( 300mm wide )</t>
  </si>
  <si>
    <t>Modification of existing SS Table</t>
  </si>
  <si>
    <t>Fixing of double marble patti in pot wash area</t>
  </si>
  <si>
    <t>Supply of wooden table for store keeper</t>
  </si>
  <si>
    <t>Wooden shelf for printer in kitchen area</t>
  </si>
  <si>
    <t>Supply &amp; Installation of gypsum trap door ( one is 400mm &amp; one is 600mm )</t>
  </si>
  <si>
    <t>Supply &amp; fixing of main door handle</t>
  </si>
  <si>
    <t>Supply &amp; Installation of brass skirting</t>
  </si>
  <si>
    <t>Grenite step for kitchen entry</t>
  </si>
  <si>
    <t>Supply &amp; fixing of fire rated gypsum on wall paneling</t>
  </si>
  <si>
    <t>Supply and laying of wallpaper in buffet counter</t>
  </si>
  <si>
    <t>Oil base preparation for wallpaper</t>
  </si>
  <si>
    <t>Oil base paint on kitchen walls &amp; Ceiling</t>
  </si>
  <si>
    <t>MS Plateform above door level for UPS (5'x3')</t>
  </si>
  <si>
    <t>Glass film on live kitchen partition</t>
  </si>
  <si>
    <t>Bison board for DB &amp; Water tank</t>
  </si>
  <si>
    <t>Red paint on PT Slab</t>
  </si>
  <si>
    <t>ADDITIONAL WORKS</t>
  </si>
  <si>
    <t>From LHS DB To center column</t>
  </si>
  <si>
    <t>Bar store LHS Wall</t>
  </si>
  <si>
    <t>Above bar counter</t>
  </si>
  <si>
    <t>For hanging light near bar counter</t>
  </si>
  <si>
    <t>For fixing of MS Screen above console</t>
  </si>
  <si>
    <t>For UPS Plateform in kitchen passage</t>
  </si>
  <si>
    <t>Ply Packing above DB as per mall required</t>
  </si>
  <si>
    <t>Kitchen area</t>
  </si>
  <si>
    <t>Above façade</t>
  </si>
  <si>
    <t>Existing flex in entrance area</t>
  </si>
  <si>
    <t>Kitchen area above pot wash</t>
  </si>
  <si>
    <t>MS Frame kitchen ceiling light</t>
  </si>
  <si>
    <t>Kitchen &amp; Dish wash area</t>
  </si>
  <si>
    <t>Fixing of SS Shelf in kitchen area</t>
  </si>
  <si>
    <t>Live kitchen Paneling</t>
  </si>
  <si>
    <t>LHS Wall in bar store</t>
  </si>
  <si>
    <t>Shaft in buffet area</t>
  </si>
  <si>
    <t>Kitchen ceiling</t>
  </si>
  <si>
    <t>Dish wash area ceiling</t>
  </si>
  <si>
    <t>Kitchen passage ceiling</t>
  </si>
  <si>
    <t>Capital side</t>
  </si>
  <si>
    <t>Bar store ceiling</t>
  </si>
  <si>
    <t>Paint on ply for UPS Plateform</t>
  </si>
  <si>
    <t>Live kitchen partition top side</t>
  </si>
  <si>
    <t>Live kitchen partition bottom</t>
  </si>
  <si>
    <t>For water tank</t>
  </si>
  <si>
    <t>For UPS platform in kitchen passage</t>
  </si>
  <si>
    <t>For DB in kitchen passage</t>
  </si>
  <si>
    <t>Additional works</t>
  </si>
  <si>
    <t>3 trip</t>
  </si>
  <si>
    <t>Transportation for equipment from wakad to BKC &amp; Wakad to viman nagar</t>
  </si>
  <si>
    <t>Wooden shelf for amplifier with veneer finish</t>
  </si>
  <si>
    <t>Rate to be check</t>
  </si>
  <si>
    <t>Hood installation with required hardware</t>
  </si>
  <si>
    <t>Transportation for Aqua guard (From Mall to Godown &amp; Godown to mall with loading unloading)</t>
  </si>
  <si>
    <t>Debris trip</t>
  </si>
  <si>
    <t>SS Corner guard in kitchen area as per architect approval</t>
  </si>
  <si>
    <t>Bond it chemical for expose ceiling</t>
  </si>
  <si>
    <t>Rework due to leakage</t>
  </si>
  <si>
    <t>Ceiling framing above sofa seating</t>
  </si>
  <si>
    <t xml:space="preserve">Rework in live kitchen partition </t>
  </si>
  <si>
    <t>Job</t>
  </si>
  <si>
    <t>Compressure repair</t>
  </si>
  <si>
    <t>Supply and laying of wallpaper in buffet counter ( Basic rate of wallpaper @ 250 rs per sqft )</t>
  </si>
  <si>
    <t>Screen near kitchen entry</t>
  </si>
  <si>
    <t>Rework for bar counter wall ( door location ) with changing in plumbing &amp; Electrical line</t>
  </si>
  <si>
    <t>Ramp in kitchen passage ( 5'x3' )</t>
  </si>
  <si>
    <t>Sliding channel &amp; Fire rated hinges for door with consultant charges ( Form A )</t>
  </si>
  <si>
    <t>SS Equipments</t>
  </si>
  <si>
    <t>SS Table in bar area</t>
  </si>
  <si>
    <t>Oil trey 4"x4"</t>
  </si>
  <si>
    <t>GN Pan rack wall mounted</t>
  </si>
  <si>
    <t>Louver for hood</t>
  </si>
  <si>
    <t>Wall mounted rack for oven</t>
  </si>
  <si>
    <t>Live kitchen overhead shelf</t>
  </si>
  <si>
    <t>Heater</t>
  </si>
  <si>
    <t>Attic stock</t>
  </si>
  <si>
    <t>Flooring tile ( wooden )</t>
  </si>
  <si>
    <t>Flooring tile ( pattern )</t>
  </si>
  <si>
    <t>Metal ceiling tile</t>
  </si>
  <si>
    <t>Nahani trap jali</t>
  </si>
  <si>
    <t>Cane mesh jali</t>
  </si>
  <si>
    <t>White tile for kitchen</t>
  </si>
  <si>
    <t>Box</t>
  </si>
  <si>
    <t>Roll</t>
  </si>
  <si>
    <t>Electronic weighing scale</t>
  </si>
  <si>
    <t>Blue star cold room</t>
  </si>
  <si>
    <t>Rework on bar store door ( Additional veneer )</t>
  </si>
  <si>
    <t>Flap &amp; Wicket door in bar area</t>
  </si>
  <si>
    <t>Additional boxing of automation panel</t>
  </si>
  <si>
    <t>Temporary vinyl in bar area niche ( work hold )</t>
  </si>
  <si>
    <t>Scotch guard work on sofa seating ( as per instruction )</t>
  </si>
  <si>
    <t>Décor</t>
  </si>
  <si>
    <t>Additional fabric behind sofa seating ( as per RM instruction )</t>
  </si>
  <si>
    <t>Supply of PU foam bottle as per requirement</t>
  </si>
  <si>
    <t>Deep cleaning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</si>
</sst>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 numFmtId="168" formatCode="0.0%"/>
    <numFmt numFmtId="169" formatCode="_(* #,##0_);_(* \(#,##0\);_(* &quot;-&quot;??_);_(@_)"/>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Book Antiqua"/>
      <family val="1"/>
    </font>
    <font>
      <sz val="8"/>
      <name val="Arial"/>
      <family val="2"/>
    </font>
    <font>
      <sz val="10"/>
      <name val="Book Antiqua"/>
      <family val="1"/>
    </font>
    <font>
      <sz val="10"/>
      <color indexed="8"/>
      <name val="Calibri"/>
      <family val="2"/>
      <scheme val="minor"/>
    </font>
    <font>
      <sz val="10"/>
      <color theme="1"/>
      <name val="Book Antiqua"/>
      <family val="1"/>
    </font>
    <font>
      <sz val="10"/>
      <name val="Calibri"/>
      <family val="2"/>
      <scheme val="minor"/>
    </font>
    <font>
      <sz val="10"/>
      <name val="Arial"/>
      <family val="2"/>
      <charset val="204"/>
    </font>
    <font>
      <b/>
      <sz val="10"/>
      <name val="Calibri"/>
      <family val="2"/>
      <scheme val="minor"/>
    </font>
    <font>
      <sz val="10"/>
      <color rgb="FF000000"/>
      <name val="Calibri"/>
      <family val="2"/>
      <scheme val="minor"/>
    </font>
    <font>
      <sz val="10"/>
      <color rgb="FFFF0000"/>
      <name val="Calibri"/>
      <family val="2"/>
      <scheme val="minor"/>
    </font>
    <font>
      <sz val="10"/>
      <color theme="1"/>
      <name val="Calibri"/>
      <family val="2"/>
      <scheme val="minor"/>
    </font>
    <font>
      <strike/>
      <sz val="10"/>
      <name val="Calibri"/>
      <family val="2"/>
      <scheme val="minor"/>
    </font>
    <font>
      <sz val="11"/>
      <color indexed="8"/>
      <name val="Times New Roman"/>
      <family val="1"/>
    </font>
    <font>
      <sz val="18"/>
      <name val="Arial"/>
      <family val="2"/>
    </font>
    <font>
      <sz val="15"/>
      <name val="Arial"/>
      <family val="2"/>
    </font>
    <font>
      <sz val="15"/>
      <color theme="1"/>
      <name val="Calibri"/>
      <family val="2"/>
      <scheme val="minor"/>
    </font>
    <font>
      <b/>
      <i/>
      <sz val="12"/>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sz val="12"/>
      <color theme="1"/>
      <name val="Calibri"/>
      <family val="2"/>
      <scheme val="minor"/>
    </font>
    <font>
      <b/>
      <i/>
      <sz val="16"/>
      <name val="Calibri"/>
      <family val="2"/>
      <scheme val="minor"/>
    </font>
    <font>
      <b/>
      <sz val="16"/>
      <name val="Calibri"/>
      <family val="2"/>
      <scheme val="minor"/>
    </font>
    <font>
      <sz val="12"/>
      <color rgb="FFFF0000"/>
      <name val="Calibri"/>
      <family val="2"/>
      <scheme val="minor"/>
    </font>
    <font>
      <b/>
      <sz val="10"/>
      <name val="Arial"/>
      <family val="2"/>
    </font>
    <font>
      <strike/>
      <sz val="10"/>
      <color rgb="FFFF0000"/>
      <name val="Calibri"/>
      <family val="2"/>
      <scheme val="minor"/>
    </font>
    <font>
      <sz val="10"/>
      <color indexed="10"/>
      <name val="Calibri"/>
      <family val="2"/>
      <scheme val="minor"/>
    </font>
    <font>
      <sz val="18"/>
      <name val="Calibri"/>
      <family val="2"/>
      <scheme val="minor"/>
    </font>
    <font>
      <sz val="10"/>
      <color rgb="FF663300"/>
      <name val="Calibri"/>
      <family val="2"/>
      <scheme val="minor"/>
    </font>
    <font>
      <b/>
      <sz val="10"/>
      <color rgb="FF663300"/>
      <name val="Calibri"/>
      <family val="2"/>
      <scheme val="minor"/>
    </font>
    <font>
      <b/>
      <strike/>
      <sz val="10"/>
      <color rgb="FF663300"/>
      <name val="Calibri"/>
      <family val="2"/>
      <scheme val="minor"/>
    </font>
    <font>
      <b/>
      <strike/>
      <sz val="10"/>
      <name val="Calibri"/>
      <family val="2"/>
      <scheme val="minor"/>
    </font>
    <font>
      <b/>
      <sz val="11"/>
      <color indexed="8"/>
      <name val="Times New Roman"/>
      <family val="1"/>
    </font>
    <font>
      <b/>
      <sz val="11"/>
      <color theme="1"/>
      <name val="Calibri"/>
      <family val="2"/>
      <scheme val="minor"/>
    </font>
    <font>
      <sz val="11"/>
      <name val="Calibri"/>
      <family val="2"/>
      <scheme val="minor"/>
    </font>
    <font>
      <sz val="10"/>
      <name val="Arial"/>
      <family val="2"/>
    </font>
    <font>
      <i/>
      <sz val="16"/>
      <name val="Calibri"/>
      <family val="2"/>
      <scheme val="minor"/>
    </font>
    <font>
      <sz val="16"/>
      <name val="Calibri"/>
      <family val="2"/>
      <scheme val="minor"/>
    </font>
    <font>
      <sz val="10"/>
      <color rgb="FFC00000"/>
      <name val="Calibri"/>
      <family val="2"/>
      <scheme val="minor"/>
    </font>
    <font>
      <strike/>
      <sz val="10"/>
      <color rgb="FF663300"/>
      <name val="Calibri"/>
      <family val="2"/>
      <scheme val="minor"/>
    </font>
    <font>
      <sz val="10"/>
      <name val="Times New Roman"/>
      <family val="1"/>
    </font>
    <font>
      <sz val="10"/>
      <color theme="1"/>
      <name val="Times New Roman"/>
      <family val="1"/>
    </font>
    <font>
      <sz val="10"/>
      <color indexed="8"/>
      <name val="Times New Roman"/>
      <family val="1"/>
    </font>
    <font>
      <sz val="10"/>
      <color theme="1"/>
      <name val="Arial"/>
      <family val="2"/>
    </font>
    <font>
      <b/>
      <sz val="14"/>
      <name val="Calibri"/>
      <family val="2"/>
      <scheme val="minor"/>
    </font>
    <font>
      <b/>
      <sz val="12"/>
      <name val="Arial"/>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249977111117893"/>
        <bgColor indexed="64"/>
      </patternFill>
    </fill>
    <fill>
      <patternFill patternType="solid">
        <fgColor rgb="FFCCFFFF"/>
        <bgColor indexed="64"/>
      </patternFill>
    </fill>
    <fill>
      <patternFill patternType="solid">
        <fgColor rgb="FFFFFFCC"/>
        <bgColor indexed="64"/>
      </patternFill>
    </fill>
    <fill>
      <patternFill patternType="solid">
        <fgColor rgb="FF92D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theme="1"/>
      </left>
      <right/>
      <top style="thin">
        <color theme="1"/>
      </top>
      <bottom style="thin">
        <color theme="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
    <xf numFmtId="0" fontId="0" fillId="0" borderId="0"/>
    <xf numFmtId="164" fontId="12"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164" fontId="12"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165" fontId="12" fillId="0" borderId="0" applyFill="0" applyBorder="0" applyAlignment="0" applyProtection="0"/>
    <xf numFmtId="0" fontId="11" fillId="0" borderId="0"/>
    <xf numFmtId="0" fontId="12" fillId="0" borderId="0"/>
    <xf numFmtId="0" fontId="10" fillId="0" borderId="0"/>
    <xf numFmtId="0" fontId="9" fillId="0" borderId="0"/>
    <xf numFmtId="0" fontId="20" fillId="0" borderId="0"/>
    <xf numFmtId="0" fontId="12" fillId="0" borderId="0">
      <alignment vertical="center" wrapText="1"/>
    </xf>
    <xf numFmtId="0" fontId="12" fillId="0" borderId="0">
      <alignment vertical="center" wrapText="1"/>
    </xf>
    <xf numFmtId="0" fontId="12" fillId="0" borderId="0"/>
    <xf numFmtId="0" fontId="8" fillId="0" borderId="0"/>
    <xf numFmtId="43" fontId="8" fillId="0" borderId="0" applyFont="0" applyFill="0" applyBorder="0" applyAlignment="0" applyProtection="0"/>
    <xf numFmtId="0" fontId="7" fillId="0" borderId="0"/>
    <xf numFmtId="9" fontId="50" fillId="0" borderId="0" applyFont="0" applyFill="0" applyBorder="0" applyAlignment="0" applyProtection="0"/>
  </cellStyleXfs>
  <cellXfs count="714">
    <xf numFmtId="0" fontId="0" fillId="0" borderId="0" xfId="0"/>
    <xf numFmtId="164" fontId="19" fillId="0" borderId="0" xfId="1" applyFont="1" applyBorder="1" applyAlignment="1">
      <alignment horizontal="center" vertical="center"/>
    </xf>
    <xf numFmtId="0" fontId="19" fillId="0" borderId="0" xfId="0" applyFont="1" applyAlignment="1">
      <alignment horizontal="center" vertical="center"/>
    </xf>
    <xf numFmtId="0" fontId="19" fillId="0" borderId="0" xfId="0" applyFont="1"/>
    <xf numFmtId="0" fontId="19" fillId="4" borderId="0" xfId="0" applyFont="1" applyFill="1" applyAlignment="1">
      <alignment horizontal="center" vertical="center"/>
    </xf>
    <xf numFmtId="0" fontId="19" fillId="3" borderId="0" xfId="0" applyFont="1" applyFill="1"/>
    <xf numFmtId="0" fontId="19" fillId="0" borderId="0" xfId="0" applyFont="1" applyAlignment="1">
      <alignment horizontal="justify" vertical="top" wrapText="1"/>
    </xf>
    <xf numFmtId="0" fontId="19" fillId="0" borderId="0" xfId="0" applyFont="1" applyAlignment="1">
      <alignment vertical="center"/>
    </xf>
    <xf numFmtId="0" fontId="17" fillId="3" borderId="0" xfId="0" applyFont="1" applyFill="1"/>
    <xf numFmtId="0" fontId="19" fillId="0" borderId="0" xfId="8" applyFont="1"/>
    <xf numFmtId="0" fontId="19" fillId="0" borderId="0" xfId="8" applyFont="1" applyAlignment="1">
      <alignment horizontal="left" vertical="top" wrapText="1"/>
    </xf>
    <xf numFmtId="0" fontId="19" fillId="0" borderId="0" xfId="8" applyFont="1" applyAlignment="1">
      <alignment horizontal="center" vertical="center" wrapText="1"/>
    </xf>
    <xf numFmtId="2" fontId="19" fillId="0" borderId="0" xfId="8" applyNumberFormat="1" applyFont="1" applyAlignment="1">
      <alignment horizontal="center" vertical="center" wrapText="1"/>
    </xf>
    <xf numFmtId="0" fontId="16" fillId="0" borderId="0" xfId="0" applyFont="1" applyAlignment="1">
      <alignment horizontal="justify" vertical="top" wrapText="1"/>
    </xf>
    <xf numFmtId="0" fontId="25" fillId="0" borderId="0" xfId="8" applyFont="1"/>
    <xf numFmtId="0" fontId="26" fillId="0" borderId="0" xfId="0" applyFont="1"/>
    <xf numFmtId="0" fontId="27" fillId="0" borderId="0" xfId="0" applyFont="1" applyAlignment="1">
      <alignment horizontal="center" vertical="center"/>
    </xf>
    <xf numFmtId="0" fontId="28" fillId="0" borderId="0" xfId="0" applyFont="1" applyAlignment="1">
      <alignment horizontal="center" vertical="center"/>
    </xf>
    <xf numFmtId="0" fontId="29" fillId="0" borderId="0" xfId="13" applyFont="1" applyAlignment="1">
      <alignment horizontal="center" vertical="center"/>
    </xf>
    <xf numFmtId="0" fontId="29" fillId="0" borderId="0" xfId="13" applyFont="1" applyAlignment="1">
      <alignment horizontal="center" vertical="center" wrapText="1"/>
    </xf>
    <xf numFmtId="0" fontId="19" fillId="0" borderId="0" xfId="8" applyFont="1" applyAlignment="1">
      <alignment horizontal="center" vertical="top" wrapText="1"/>
    </xf>
    <xf numFmtId="0" fontId="19" fillId="2" borderId="0" xfId="0" applyFont="1" applyFill="1"/>
    <xf numFmtId="0" fontId="19" fillId="0" borderId="0" xfId="0" applyFont="1" applyAlignment="1">
      <alignment vertical="center" wrapText="1"/>
    </xf>
    <xf numFmtId="0" fontId="19" fillId="0" borderId="0" xfId="8" applyFont="1" applyAlignment="1">
      <alignment horizontal="center" vertical="center"/>
    </xf>
    <xf numFmtId="0" fontId="23" fillId="2" borderId="0" xfId="0" applyFont="1" applyFill="1"/>
    <xf numFmtId="0" fontId="31" fillId="0" borderId="4" xfId="0" applyFont="1" applyBorder="1" applyAlignment="1">
      <alignment horizontal="center" vertical="center"/>
    </xf>
    <xf numFmtId="0" fontId="31" fillId="0" borderId="1" xfId="0" applyFont="1" applyBorder="1" applyAlignment="1">
      <alignment horizontal="center" vertical="top"/>
    </xf>
    <xf numFmtId="0" fontId="30" fillId="0" borderId="1" xfId="0" applyFont="1" applyBorder="1" applyAlignment="1">
      <alignment horizontal="center" vertical="center"/>
    </xf>
    <xf numFmtId="0" fontId="30" fillId="0" borderId="1" xfId="0" applyFont="1" applyBorder="1" applyAlignment="1">
      <alignment horizontal="left" vertical="center"/>
    </xf>
    <xf numFmtId="164" fontId="31" fillId="0" borderId="1" xfId="5" applyFont="1" applyBorder="1" applyAlignment="1">
      <alignment horizontal="center" vertical="center"/>
    </xf>
    <xf numFmtId="0" fontId="32" fillId="0" borderId="5" xfId="0" applyFont="1" applyBorder="1"/>
    <xf numFmtId="0" fontId="31" fillId="4" borderId="4" xfId="8" applyFont="1" applyFill="1" applyBorder="1" applyAlignment="1">
      <alignment horizontal="center" vertical="center"/>
    </xf>
    <xf numFmtId="0" fontId="31" fillId="4" borderId="1" xfId="8" applyFont="1" applyFill="1" applyBorder="1" applyAlignment="1">
      <alignment horizontal="center" vertical="center"/>
    </xf>
    <xf numFmtId="165" fontId="31" fillId="4" borderId="1" xfId="9" applyFont="1" applyFill="1" applyBorder="1" applyAlignment="1">
      <alignment horizontal="center" vertical="center"/>
    </xf>
    <xf numFmtId="0" fontId="31" fillId="4" borderId="5" xfId="0" applyFont="1" applyFill="1" applyBorder="1" applyAlignment="1">
      <alignment horizontal="center" vertical="center"/>
    </xf>
    <xf numFmtId="0" fontId="32" fillId="0" borderId="4"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pplyAlignment="1">
      <alignment vertical="center"/>
    </xf>
    <xf numFmtId="164" fontId="32" fillId="0" borderId="1" xfId="1" applyFont="1" applyBorder="1" applyAlignment="1">
      <alignment horizontal="center" vertical="center"/>
    </xf>
    <xf numFmtId="0" fontId="31" fillId="3" borderId="4" xfId="0" applyFont="1" applyFill="1" applyBorder="1" applyAlignment="1">
      <alignment vertical="center"/>
    </xf>
    <xf numFmtId="0" fontId="32" fillId="3" borderId="1" xfId="0" applyFont="1" applyFill="1" applyBorder="1" applyAlignment="1">
      <alignment vertical="center"/>
    </xf>
    <xf numFmtId="0" fontId="32" fillId="3" borderId="1" xfId="0" applyFont="1" applyFill="1" applyBorder="1" applyAlignment="1">
      <alignment horizontal="center" vertical="center"/>
    </xf>
    <xf numFmtId="44" fontId="31" fillId="3" borderId="1" xfId="0" applyNumberFormat="1" applyFont="1" applyFill="1" applyBorder="1" applyAlignment="1">
      <alignment horizontal="right" vertical="center"/>
    </xf>
    <xf numFmtId="0" fontId="32" fillId="3" borderId="5" xfId="0" applyFont="1" applyFill="1" applyBorder="1"/>
    <xf numFmtId="0" fontId="32" fillId="0" borderId="1" xfId="0" applyFont="1" applyBorder="1" applyAlignment="1">
      <alignment vertical="center" wrapText="1"/>
    </xf>
    <xf numFmtId="0" fontId="33" fillId="0" borderId="1" xfId="12" applyFont="1" applyBorder="1" applyAlignment="1">
      <alignment horizontal="center" vertical="center" wrapText="1"/>
    </xf>
    <xf numFmtId="164" fontId="34" fillId="0" borderId="1" xfId="5" applyFont="1" applyBorder="1" applyAlignment="1">
      <alignment horizontal="center" vertical="center" wrapText="1"/>
    </xf>
    <xf numFmtId="2" fontId="32" fillId="0" borderId="1" xfId="0" applyNumberFormat="1" applyFont="1" applyBorder="1" applyAlignment="1">
      <alignment horizontal="center" vertical="center" wrapText="1"/>
    </xf>
    <xf numFmtId="2" fontId="32" fillId="0" borderId="1" xfId="1" applyNumberFormat="1" applyFont="1" applyBorder="1" applyAlignment="1">
      <alignment horizontal="center" vertical="center" wrapText="1"/>
    </xf>
    <xf numFmtId="44" fontId="32" fillId="2" borderId="1" xfId="1" applyNumberFormat="1" applyFont="1" applyFill="1" applyBorder="1" applyAlignment="1">
      <alignment horizontal="right" vertical="center"/>
    </xf>
    <xf numFmtId="0" fontId="32" fillId="0" borderId="5" xfId="8" applyFont="1" applyBorder="1"/>
    <xf numFmtId="0" fontId="32" fillId="0" borderId="1" xfId="0" applyFont="1" applyBorder="1" applyAlignment="1">
      <alignment horizontal="center" vertical="center" wrapText="1"/>
    </xf>
    <xf numFmtId="44" fontId="32" fillId="0" borderId="1" xfId="0" applyNumberFormat="1" applyFont="1" applyBorder="1" applyAlignment="1">
      <alignment vertical="center" wrapText="1"/>
    </xf>
    <xf numFmtId="0" fontId="31" fillId="5" borderId="4" xfId="0" applyFont="1" applyFill="1" applyBorder="1" applyAlignment="1">
      <alignment vertical="center"/>
    </xf>
    <xf numFmtId="0" fontId="32" fillId="5" borderId="1" xfId="0" applyFont="1" applyFill="1" applyBorder="1" applyAlignment="1">
      <alignment vertical="center"/>
    </xf>
    <xf numFmtId="0" fontId="32" fillId="5" borderId="1" xfId="0" applyFont="1" applyFill="1" applyBorder="1" applyAlignment="1">
      <alignment horizontal="center" vertical="center"/>
    </xf>
    <xf numFmtId="44" fontId="31" fillId="5" borderId="1" xfId="0" applyNumberFormat="1" applyFont="1" applyFill="1" applyBorder="1" applyAlignment="1">
      <alignment horizontal="right" vertical="center"/>
    </xf>
    <xf numFmtId="0" fontId="32" fillId="5" borderId="5" xfId="0" applyFont="1" applyFill="1" applyBorder="1"/>
    <xf numFmtId="0" fontId="32" fillId="0" borderId="7" xfId="0" applyFont="1" applyBorder="1" applyAlignment="1">
      <alignment horizontal="center" vertical="center"/>
    </xf>
    <xf numFmtId="0" fontId="32" fillId="0" borderId="8" xfId="0" applyFont="1" applyBorder="1" applyAlignment="1">
      <alignment horizontal="center" vertical="center"/>
    </xf>
    <xf numFmtId="0" fontId="32" fillId="0" borderId="8" xfId="0" applyFont="1" applyBorder="1" applyAlignment="1">
      <alignment vertical="center"/>
    </xf>
    <xf numFmtId="164" fontId="32" fillId="0" borderId="8" xfId="1" applyFont="1" applyBorder="1" applyAlignment="1">
      <alignment horizontal="center" vertical="center"/>
    </xf>
    <xf numFmtId="2" fontId="32" fillId="0" borderId="8" xfId="0" applyNumberFormat="1" applyFont="1" applyBorder="1" applyAlignment="1">
      <alignment horizontal="center" vertical="center"/>
    </xf>
    <xf numFmtId="2" fontId="32" fillId="0" borderId="8" xfId="1" applyNumberFormat="1" applyFont="1" applyBorder="1" applyAlignment="1">
      <alignment horizontal="center" vertical="center"/>
    </xf>
    <xf numFmtId="0" fontId="32" fillId="0" borderId="9" xfId="0" applyFont="1" applyBorder="1"/>
    <xf numFmtId="0" fontId="31" fillId="0" borderId="1" xfId="0" applyFont="1" applyBorder="1" applyAlignment="1">
      <alignment horizontal="center" vertical="center"/>
    </xf>
    <xf numFmtId="0" fontId="29" fillId="3" borderId="0" xfId="13" applyFont="1" applyFill="1" applyAlignment="1">
      <alignment horizontal="center" vertical="center"/>
    </xf>
    <xf numFmtId="0" fontId="29" fillId="3" borderId="0" xfId="13" applyFont="1" applyFill="1" applyAlignment="1">
      <alignment horizontal="center" vertical="center" wrapText="1"/>
    </xf>
    <xf numFmtId="0" fontId="37" fillId="7" borderId="3" xfId="0" applyFont="1" applyFill="1" applyBorder="1" applyAlignment="1">
      <alignment horizontal="center" vertical="center"/>
    </xf>
    <xf numFmtId="0" fontId="19" fillId="2" borderId="0" xfId="0" applyFont="1" applyFill="1" applyAlignment="1">
      <alignment horizontal="center" vertical="center" wrapText="1"/>
    </xf>
    <xf numFmtId="0" fontId="19" fillId="6" borderId="0" xfId="0" applyFont="1" applyFill="1" applyAlignment="1">
      <alignment horizontal="center" vertical="center"/>
    </xf>
    <xf numFmtId="0" fontId="19" fillId="2" borderId="0" xfId="8" applyFont="1" applyFill="1"/>
    <xf numFmtId="0" fontId="19" fillId="2" borderId="0" xfId="0" applyFont="1" applyFill="1" applyAlignment="1">
      <alignment horizontal="center" vertical="center"/>
    </xf>
    <xf numFmtId="0" fontId="17" fillId="2" borderId="0" xfId="0" applyFont="1" applyFill="1"/>
    <xf numFmtId="0" fontId="31" fillId="0" borderId="1" xfId="0" applyFont="1" applyBorder="1" applyAlignment="1">
      <alignment horizontal="left" vertical="center"/>
    </xf>
    <xf numFmtId="0" fontId="0" fillId="0" borderId="0" xfId="0" applyAlignment="1">
      <alignment horizontal="center"/>
    </xf>
    <xf numFmtId="0" fontId="39" fillId="0" borderId="0" xfId="0" applyFont="1"/>
    <xf numFmtId="0" fontId="19" fillId="2" borderId="0" xfId="8" applyFont="1" applyFill="1" applyAlignment="1">
      <alignment horizontal="center" vertical="top"/>
    </xf>
    <xf numFmtId="0" fontId="19" fillId="0" borderId="0" xfId="8" applyFont="1" applyAlignment="1">
      <alignment horizontal="center" vertical="top"/>
    </xf>
    <xf numFmtId="0" fontId="43" fillId="8" borderId="0" xfId="0" applyFont="1" applyFill="1" applyAlignment="1">
      <alignment horizontal="center" vertical="center"/>
    </xf>
    <xf numFmtId="0" fontId="44" fillId="8" borderId="14" xfId="0" applyFont="1" applyFill="1" applyBorder="1" applyAlignment="1">
      <alignment horizontal="center" vertical="center"/>
    </xf>
    <xf numFmtId="0" fontId="43" fillId="8" borderId="0" xfId="8" applyFont="1" applyFill="1" applyAlignment="1">
      <alignment horizontal="center" vertical="center"/>
    </xf>
    <xf numFmtId="0" fontId="44" fillId="8" borderId="14" xfId="0" applyFont="1" applyFill="1" applyBorder="1" applyAlignment="1">
      <alignment vertical="center" wrapText="1"/>
    </xf>
    <xf numFmtId="0" fontId="44" fillId="8" borderId="14" xfId="0" applyFont="1" applyFill="1" applyBorder="1" applyAlignment="1">
      <alignment vertical="center"/>
    </xf>
    <xf numFmtId="0" fontId="44" fillId="2" borderId="0" xfId="0" applyFont="1" applyFill="1" applyAlignment="1">
      <alignment vertical="center"/>
    </xf>
    <xf numFmtId="0" fontId="44" fillId="2" borderId="0" xfId="0" applyFont="1" applyFill="1" applyAlignment="1">
      <alignment vertical="center" wrapText="1"/>
    </xf>
    <xf numFmtId="0" fontId="44" fillId="2" borderId="0" xfId="8" applyFont="1" applyFill="1" applyAlignment="1">
      <alignment vertical="center" wrapText="1"/>
    </xf>
    <xf numFmtId="0" fontId="44" fillId="2" borderId="0" xfId="8" applyFont="1" applyFill="1" applyAlignment="1">
      <alignment vertical="center"/>
    </xf>
    <xf numFmtId="0" fontId="45" fillId="2" borderId="0" xfId="8" applyFont="1" applyFill="1" applyAlignment="1">
      <alignment vertical="center"/>
    </xf>
    <xf numFmtId="0" fontId="21" fillId="2" borderId="0" xfId="8" applyFont="1" applyFill="1" applyAlignment="1">
      <alignment vertical="center"/>
    </xf>
    <xf numFmtId="0" fontId="46" fillId="2" borderId="0" xfId="8" applyFont="1" applyFill="1" applyAlignment="1">
      <alignment vertical="center"/>
    </xf>
    <xf numFmtId="0" fontId="21" fillId="2" borderId="0" xfId="0" applyFont="1" applyFill="1" applyAlignment="1">
      <alignment vertical="center"/>
    </xf>
    <xf numFmtId="0" fontId="47" fillId="2" borderId="0" xfId="0" applyFont="1" applyFill="1" applyAlignment="1">
      <alignment vertical="center"/>
    </xf>
    <xf numFmtId="0" fontId="14" fillId="2" borderId="0" xfId="0" applyFont="1" applyFill="1" applyAlignment="1">
      <alignment vertical="center" wrapText="1"/>
    </xf>
    <xf numFmtId="0" fontId="31" fillId="0" borderId="18" xfId="0" applyFont="1" applyBorder="1" applyAlignment="1">
      <alignment horizontal="center" vertical="center"/>
    </xf>
    <xf numFmtId="0" fontId="31" fillId="0" borderId="14" xfId="8" applyFont="1" applyBorder="1" applyAlignment="1">
      <alignment horizontal="center" vertical="center"/>
    </xf>
    <xf numFmtId="165" fontId="31" fillId="0" borderId="14" xfId="9" applyFont="1" applyBorder="1" applyAlignment="1">
      <alignment horizontal="center" vertical="center"/>
    </xf>
    <xf numFmtId="165" fontId="31" fillId="0" borderId="14" xfId="9" applyFont="1" applyFill="1" applyBorder="1" applyAlignment="1" applyProtection="1">
      <alignment horizontal="center" vertical="center"/>
    </xf>
    <xf numFmtId="0" fontId="35" fillId="0" borderId="14" xfId="13" applyFont="1" applyBorder="1" applyAlignment="1">
      <alignment horizontal="center" vertical="center"/>
    </xf>
    <xf numFmtId="0" fontId="35" fillId="0" borderId="14" xfId="13" applyFont="1" applyBorder="1" applyAlignment="1">
      <alignment horizontal="center" vertical="center" wrapText="1"/>
    </xf>
    <xf numFmtId="0" fontId="32" fillId="0" borderId="14" xfId="13" applyFont="1" applyBorder="1" applyAlignment="1">
      <alignment horizontal="center" vertical="center"/>
    </xf>
    <xf numFmtId="0" fontId="35" fillId="3" borderId="14" xfId="13" applyFont="1" applyFill="1" applyBorder="1" applyAlignment="1">
      <alignment horizontal="center" vertical="center"/>
    </xf>
    <xf numFmtId="0" fontId="31" fillId="3" borderId="14" xfId="0" applyFont="1" applyFill="1" applyBorder="1" applyAlignment="1">
      <alignment vertical="center" wrapText="1"/>
    </xf>
    <xf numFmtId="164" fontId="32" fillId="3" borderId="14" xfId="1" applyFont="1" applyFill="1" applyBorder="1" applyAlignment="1">
      <alignment horizontal="center" vertical="center"/>
    </xf>
    <xf numFmtId="0" fontId="32" fillId="3" borderId="14" xfId="0" applyFont="1" applyFill="1" applyBorder="1" applyAlignment="1">
      <alignment horizontal="center" vertical="center"/>
    </xf>
    <xf numFmtId="0" fontId="37" fillId="7" borderId="0" xfId="0" applyFont="1" applyFill="1" applyAlignment="1">
      <alignment horizontal="center" vertical="center"/>
    </xf>
    <xf numFmtId="0" fontId="31" fillId="0" borderId="0" xfId="0" applyFont="1" applyAlignment="1">
      <alignment horizontal="center" vertical="center"/>
    </xf>
    <xf numFmtId="0" fontId="31" fillId="0" borderId="0" xfId="0" applyFont="1" applyAlignment="1">
      <alignment horizontal="center" vertical="top"/>
    </xf>
    <xf numFmtId="0" fontId="30" fillId="0" borderId="0" xfId="0" applyFont="1" applyAlignment="1">
      <alignment horizontal="center" vertical="center"/>
    </xf>
    <xf numFmtId="0" fontId="30" fillId="0" borderId="0" xfId="0" applyFont="1" applyAlignment="1">
      <alignment horizontal="left" vertical="center"/>
    </xf>
    <xf numFmtId="164" fontId="31" fillId="0" borderId="0" xfId="5" applyFont="1" applyBorder="1" applyAlignment="1">
      <alignment horizontal="center" vertical="center"/>
    </xf>
    <xf numFmtId="0" fontId="32" fillId="0" borderId="0" xfId="0" applyFont="1"/>
    <xf numFmtId="0" fontId="32" fillId="0" borderId="0" xfId="0" applyFont="1" applyAlignment="1">
      <alignment horizontal="center" vertical="center"/>
    </xf>
    <xf numFmtId="0" fontId="32" fillId="0" borderId="0" xfId="0" applyFont="1" applyAlignment="1">
      <alignment vertical="center"/>
    </xf>
    <xf numFmtId="164" fontId="32" fillId="0" borderId="0" xfId="1" applyFont="1" applyBorder="1" applyAlignment="1">
      <alignment horizontal="center" vertical="center"/>
    </xf>
    <xf numFmtId="0" fontId="31" fillId="4" borderId="13" xfId="8" applyFont="1" applyFill="1" applyBorder="1" applyAlignment="1">
      <alignment horizontal="center" vertical="center"/>
    </xf>
    <xf numFmtId="165" fontId="31" fillId="4" borderId="13" xfId="9" applyFont="1" applyFill="1" applyBorder="1" applyAlignment="1">
      <alignment horizontal="center" vertical="center"/>
    </xf>
    <xf numFmtId="0" fontId="31" fillId="4" borderId="13" xfId="0" applyFont="1" applyFill="1" applyBorder="1" applyAlignment="1">
      <alignment horizontal="center" vertical="center"/>
    </xf>
    <xf numFmtId="0" fontId="31" fillId="0" borderId="13" xfId="0" applyFont="1" applyBorder="1" applyAlignment="1">
      <alignment horizontal="right" vertical="center"/>
    </xf>
    <xf numFmtId="0" fontId="31" fillId="0" borderId="13" xfId="0" applyFont="1" applyBorder="1" applyAlignment="1">
      <alignment horizontal="center" vertical="center"/>
    </xf>
    <xf numFmtId="44" fontId="31" fillId="0" borderId="13" xfId="0" applyNumberFormat="1" applyFont="1" applyBorder="1" applyAlignment="1">
      <alignment horizontal="right" vertical="center"/>
    </xf>
    <xf numFmtId="0" fontId="32" fillId="0" borderId="13" xfId="0" applyFont="1" applyBorder="1"/>
    <xf numFmtId="0" fontId="31" fillId="3" borderId="13" xfId="0" applyFont="1" applyFill="1" applyBorder="1" applyAlignment="1">
      <alignment vertical="center"/>
    </xf>
    <xf numFmtId="0" fontId="31" fillId="3" borderId="13" xfId="0" applyFont="1" applyFill="1" applyBorder="1" applyAlignment="1">
      <alignment horizontal="center" vertical="center"/>
    </xf>
    <xf numFmtId="0" fontId="32" fillId="0" borderId="13" xfId="0" applyFont="1" applyBorder="1" applyAlignment="1">
      <alignment horizontal="center" vertical="center"/>
    </xf>
    <xf numFmtId="3" fontId="31" fillId="0" borderId="13" xfId="0" applyNumberFormat="1" applyFont="1" applyBorder="1" applyAlignment="1">
      <alignment horizontal="left" vertical="center" wrapText="1"/>
    </xf>
    <xf numFmtId="3" fontId="32" fillId="0" borderId="13" xfId="0" applyNumberFormat="1" applyFont="1" applyBorder="1" applyAlignment="1">
      <alignment horizontal="left" vertical="center" wrapText="1"/>
    </xf>
    <xf numFmtId="3" fontId="32" fillId="0" borderId="13" xfId="0" applyNumberFormat="1" applyFont="1" applyBorder="1" applyAlignment="1">
      <alignment horizontal="center" vertical="center" wrapText="1"/>
    </xf>
    <xf numFmtId="2" fontId="33" fillId="0" borderId="13" xfId="12" applyNumberFormat="1" applyFont="1" applyBorder="1" applyAlignment="1">
      <alignment horizontal="center" vertical="center" wrapText="1"/>
    </xf>
    <xf numFmtId="44" fontId="32" fillId="0" borderId="13" xfId="0" applyNumberFormat="1" applyFont="1" applyBorder="1" applyAlignment="1">
      <alignment horizontal="right" vertical="center"/>
    </xf>
    <xf numFmtId="164" fontId="34" fillId="0" borderId="13" xfId="5" applyFont="1" applyFill="1" applyBorder="1" applyAlignment="1">
      <alignment horizontal="center" vertical="center" wrapText="1"/>
    </xf>
    <xf numFmtId="2" fontId="32" fillId="0" borderId="13" xfId="0" applyNumberFormat="1" applyFont="1" applyBorder="1" applyAlignment="1">
      <alignment horizontal="center" vertical="center" wrapText="1"/>
    </xf>
    <xf numFmtId="0" fontId="32" fillId="0" borderId="13" xfId="0" applyFont="1" applyBorder="1" applyAlignment="1">
      <alignment horizontal="center" vertical="center" wrapText="1"/>
    </xf>
    <xf numFmtId="0" fontId="32" fillId="0" borderId="13" xfId="8" applyFont="1" applyBorder="1"/>
    <xf numFmtId="0" fontId="32" fillId="6" borderId="13" xfId="0" applyFont="1" applyFill="1" applyBorder="1" applyAlignment="1">
      <alignment horizontal="center" vertical="center"/>
    </xf>
    <xf numFmtId="3" fontId="31" fillId="6" borderId="13" xfId="0" applyNumberFormat="1" applyFont="1" applyFill="1" applyBorder="1" applyAlignment="1">
      <alignment horizontal="left" vertical="center" wrapText="1"/>
    </xf>
    <xf numFmtId="3" fontId="32" fillId="6" borderId="13" xfId="0" applyNumberFormat="1" applyFont="1" applyFill="1" applyBorder="1" applyAlignment="1">
      <alignment horizontal="center" vertical="center" wrapText="1"/>
    </xf>
    <xf numFmtId="0" fontId="32" fillId="6" borderId="13" xfId="0" applyFont="1" applyFill="1" applyBorder="1" applyAlignment="1">
      <alignment horizontal="center" vertical="center" wrapText="1"/>
    </xf>
    <xf numFmtId="164" fontId="34" fillId="6" borderId="13" xfId="5" applyFont="1" applyFill="1" applyBorder="1" applyAlignment="1">
      <alignment horizontal="center" vertical="center" wrapText="1"/>
    </xf>
    <xf numFmtId="2" fontId="32" fillId="6" borderId="13" xfId="0" applyNumberFormat="1" applyFont="1" applyFill="1" applyBorder="1" applyAlignment="1">
      <alignment horizontal="center" vertical="center" wrapText="1"/>
    </xf>
    <xf numFmtId="2" fontId="33" fillId="6" borderId="13" xfId="12" applyNumberFormat="1" applyFont="1" applyFill="1" applyBorder="1" applyAlignment="1">
      <alignment horizontal="center" vertical="center" wrapText="1"/>
    </xf>
    <xf numFmtId="0" fontId="32" fillId="6" borderId="13" xfId="8" applyFont="1" applyFill="1" applyBorder="1"/>
    <xf numFmtId="44" fontId="31" fillId="2" borderId="13" xfId="0" applyNumberFormat="1" applyFont="1" applyFill="1" applyBorder="1" applyAlignment="1">
      <alignment horizontal="right" vertical="center"/>
    </xf>
    <xf numFmtId="0" fontId="32" fillId="2" borderId="13" xfId="0" applyFont="1" applyFill="1" applyBorder="1"/>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4" fillId="2" borderId="0" xfId="8" applyFont="1" applyFill="1" applyAlignment="1">
      <alignment horizontal="center" vertical="center" wrapText="1"/>
    </xf>
    <xf numFmtId="0" fontId="44" fillId="2" borderId="0" xfId="8" applyFont="1" applyFill="1" applyAlignment="1">
      <alignment horizontal="center" vertical="center"/>
    </xf>
    <xf numFmtId="0" fontId="45" fillId="2" borderId="0" xfId="8" applyFont="1" applyFill="1" applyAlignment="1">
      <alignment horizontal="center" vertical="center"/>
    </xf>
    <xf numFmtId="0" fontId="21" fillId="2" borderId="0" xfId="8" applyFont="1" applyFill="1" applyAlignment="1">
      <alignment horizontal="center" vertical="center"/>
    </xf>
    <xf numFmtId="0" fontId="46" fillId="2" borderId="0" xfId="8" applyFont="1" applyFill="1" applyAlignment="1">
      <alignment horizontal="center" vertical="center"/>
    </xf>
    <xf numFmtId="0" fontId="21" fillId="2" borderId="0" xfId="0" applyFont="1" applyFill="1" applyAlignment="1">
      <alignment horizontal="center" vertical="center"/>
    </xf>
    <xf numFmtId="0" fontId="47" fillId="2" borderId="0" xfId="0" applyFont="1" applyFill="1" applyAlignment="1">
      <alignment horizontal="center" vertical="center"/>
    </xf>
    <xf numFmtId="0" fontId="14" fillId="2" borderId="0" xfId="0" applyFont="1" applyFill="1" applyAlignment="1">
      <alignment horizontal="center" vertical="center" wrapText="1"/>
    </xf>
    <xf numFmtId="0" fontId="44" fillId="8" borderId="19" xfId="0" applyFont="1" applyFill="1" applyBorder="1" applyAlignment="1">
      <alignment horizontal="center" vertical="center"/>
    </xf>
    <xf numFmtId="0" fontId="44" fillId="0" borderId="1" xfId="0" applyFont="1" applyBorder="1" applyAlignment="1">
      <alignment horizontal="center" vertical="center"/>
    </xf>
    <xf numFmtId="0" fontId="19" fillId="0" borderId="0" xfId="8" applyFont="1" applyAlignment="1">
      <alignment vertical="center"/>
    </xf>
    <xf numFmtId="0" fontId="44" fillId="8" borderId="19" xfId="0" applyFont="1" applyFill="1" applyBorder="1" applyAlignment="1">
      <alignment vertical="center"/>
    </xf>
    <xf numFmtId="0" fontId="44" fillId="8" borderId="19" xfId="0" applyFont="1" applyFill="1" applyBorder="1" applyAlignment="1">
      <alignment vertical="center" wrapText="1"/>
    </xf>
    <xf numFmtId="0" fontId="29" fillId="0" borderId="1" xfId="13" applyFont="1" applyBorder="1" applyAlignment="1">
      <alignment horizontal="center" vertical="center"/>
    </xf>
    <xf numFmtId="0" fontId="28" fillId="0" borderId="1" xfId="0" applyFont="1" applyBorder="1" applyAlignment="1">
      <alignment horizontal="center" vertical="center"/>
    </xf>
    <xf numFmtId="164" fontId="0" fillId="0" borderId="0" xfId="1" applyFont="1"/>
    <xf numFmtId="0" fontId="0" fillId="0" borderId="11" xfId="0" applyBorder="1"/>
    <xf numFmtId="0" fontId="48" fillId="0" borderId="11" xfId="0" applyFont="1" applyBorder="1" applyAlignment="1">
      <alignment horizontal="center"/>
    </xf>
    <xf numFmtId="2" fontId="0" fillId="0" borderId="11" xfId="0" applyNumberFormat="1" applyBorder="1"/>
    <xf numFmtId="0" fontId="48" fillId="0" borderId="11" xfId="0" applyFont="1" applyBorder="1"/>
    <xf numFmtId="0" fontId="0" fillId="0" borderId="11" xfId="0" applyBorder="1" applyAlignment="1">
      <alignment horizontal="center"/>
    </xf>
    <xf numFmtId="164" fontId="0" fillId="0" borderId="11" xfId="1" applyFont="1" applyBorder="1"/>
    <xf numFmtId="0" fontId="48" fillId="0" borderId="11" xfId="0" applyFont="1" applyBorder="1" applyAlignment="1">
      <alignment horizontal="left"/>
    </xf>
    <xf numFmtId="164" fontId="48" fillId="0" borderId="11" xfId="1" applyFont="1" applyBorder="1" applyAlignment="1">
      <alignment horizontal="center"/>
    </xf>
    <xf numFmtId="0" fontId="39" fillId="0" borderId="11" xfId="0" applyFont="1" applyBorder="1"/>
    <xf numFmtId="2" fontId="39" fillId="0" borderId="11" xfId="0" applyNumberFormat="1" applyFont="1" applyBorder="1"/>
    <xf numFmtId="0" fontId="39" fillId="0" borderId="11" xfId="0" applyFont="1" applyBorder="1" applyAlignment="1">
      <alignment horizontal="center"/>
    </xf>
    <xf numFmtId="0" fontId="12" fillId="0" borderId="11" xfId="0" applyFont="1" applyBorder="1"/>
    <xf numFmtId="168" fontId="0" fillId="0" borderId="11" xfId="0" applyNumberFormat="1" applyBorder="1"/>
    <xf numFmtId="164" fontId="39" fillId="0" borderId="11" xfId="1" applyFont="1" applyBorder="1"/>
    <xf numFmtId="0" fontId="39" fillId="6" borderId="11" xfId="0" applyFont="1" applyFill="1" applyBorder="1"/>
    <xf numFmtId="0" fontId="39" fillId="6" borderId="11" xfId="0" applyFont="1" applyFill="1" applyBorder="1" applyAlignment="1">
      <alignment horizontal="center"/>
    </xf>
    <xf numFmtId="164" fontId="39" fillId="6" borderId="11" xfId="1" applyFont="1" applyFill="1" applyBorder="1"/>
    <xf numFmtId="168" fontId="39" fillId="0" borderId="11" xfId="0" applyNumberFormat="1" applyFont="1" applyBorder="1"/>
    <xf numFmtId="164" fontId="39" fillId="0" borderId="11" xfId="1" applyFont="1" applyFill="1" applyBorder="1"/>
    <xf numFmtId="0" fontId="0" fillId="6" borderId="11" xfId="0" applyFill="1" applyBorder="1"/>
    <xf numFmtId="0" fontId="0" fillId="6" borderId="11" xfId="0" applyFill="1" applyBorder="1" applyAlignment="1">
      <alignment horizontal="center"/>
    </xf>
    <xf numFmtId="164" fontId="19" fillId="0" borderId="0" xfId="1" applyFont="1" applyFill="1" applyBorder="1" applyAlignment="1">
      <alignment horizontal="center" vertical="center"/>
    </xf>
    <xf numFmtId="0" fontId="6" fillId="0" borderId="11" xfId="0" applyFont="1" applyBorder="1"/>
    <xf numFmtId="0" fontId="6" fillId="0" borderId="11" xfId="0" applyFont="1" applyBorder="1" applyAlignment="1">
      <alignment horizontal="center"/>
    </xf>
    <xf numFmtId="164" fontId="19" fillId="2" borderId="0" xfId="1" applyFont="1" applyFill="1" applyBorder="1" applyAlignment="1">
      <alignment vertical="center" wrapText="1"/>
    </xf>
    <xf numFmtId="0" fontId="32" fillId="2" borderId="0" xfId="0" applyFont="1" applyFill="1"/>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0" fontId="32" fillId="2" borderId="0" xfId="0" applyFont="1" applyFill="1" applyAlignment="1">
      <alignment horizontal="center"/>
    </xf>
    <xf numFmtId="164" fontId="32" fillId="2" borderId="0" xfId="1" applyFont="1" applyFill="1" applyBorder="1" applyAlignment="1">
      <alignment vertical="center" wrapText="1"/>
    </xf>
    <xf numFmtId="0" fontId="19" fillId="2" borderId="0" xfId="0" applyFont="1" applyFill="1" applyAlignment="1">
      <alignment horizontal="center"/>
    </xf>
    <xf numFmtId="0" fontId="49" fillId="2" borderId="0" xfId="0" applyFont="1" applyFill="1"/>
    <xf numFmtId="0" fontId="51" fillId="2" borderId="13" xfId="0" applyFont="1" applyFill="1" applyBorder="1" applyAlignment="1">
      <alignment vertical="top"/>
    </xf>
    <xf numFmtId="164" fontId="32" fillId="2" borderId="13" xfId="2" applyFont="1" applyFill="1" applyBorder="1" applyAlignment="1">
      <alignment horizontal="center" vertical="center"/>
    </xf>
    <xf numFmtId="0" fontId="52" fillId="2" borderId="13" xfId="0" applyFont="1" applyFill="1" applyBorder="1" applyAlignment="1">
      <alignment horizontal="left" vertical="top"/>
    </xf>
    <xf numFmtId="0" fontId="51" fillId="2" borderId="13" xfId="0" applyFont="1" applyFill="1" applyBorder="1" applyAlignment="1">
      <alignment horizontal="left" vertical="top"/>
    </xf>
    <xf numFmtId="164" fontId="32" fillId="2" borderId="13" xfId="1" applyFont="1" applyFill="1" applyBorder="1" applyAlignment="1">
      <alignment horizontal="center" vertical="center" wrapText="1"/>
    </xf>
    <xf numFmtId="0" fontId="32"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2" fillId="2" borderId="13" xfId="0" applyFont="1" applyFill="1" applyBorder="1" applyAlignment="1">
      <alignment horizontal="center"/>
    </xf>
    <xf numFmtId="0" fontId="32" fillId="2" borderId="13" xfId="0" applyFont="1" applyFill="1" applyBorder="1" applyAlignment="1">
      <alignment horizontal="left" vertical="top"/>
    </xf>
    <xf numFmtId="164" fontId="32" fillId="2" borderId="13" xfId="1" applyFont="1" applyFill="1" applyBorder="1" applyAlignment="1">
      <alignment vertical="center" wrapText="1"/>
    </xf>
    <xf numFmtId="0" fontId="32" fillId="2" borderId="13" xfId="0" applyFont="1" applyFill="1" applyBorder="1" applyAlignment="1">
      <alignment horizontal="center" vertical="top"/>
    </xf>
    <xf numFmtId="44" fontId="32" fillId="2" borderId="13" xfId="0" applyNumberFormat="1" applyFont="1" applyFill="1" applyBorder="1" applyAlignment="1">
      <alignment horizontal="left" vertical="top"/>
    </xf>
    <xf numFmtId="164" fontId="32" fillId="2" borderId="13" xfId="1" applyFont="1" applyFill="1" applyBorder="1" applyAlignment="1">
      <alignment horizontal="left" vertical="top"/>
    </xf>
    <xf numFmtId="43" fontId="32" fillId="2" borderId="13" xfId="0" applyNumberFormat="1" applyFont="1" applyFill="1" applyBorder="1" applyAlignment="1">
      <alignment horizontal="right"/>
    </xf>
    <xf numFmtId="0" fontId="32" fillId="2" borderId="13" xfId="0" applyFont="1" applyFill="1" applyBorder="1" applyAlignment="1">
      <alignment horizontal="right"/>
    </xf>
    <xf numFmtId="0" fontId="19" fillId="2" borderId="13" xfId="0" applyFont="1" applyFill="1" applyBorder="1" applyAlignment="1">
      <alignment horizontal="center" vertical="center"/>
    </xf>
    <xf numFmtId="0" fontId="43" fillId="2" borderId="13" xfId="0" applyFont="1" applyFill="1" applyBorder="1" applyAlignment="1">
      <alignment horizontal="center" vertical="center"/>
    </xf>
    <xf numFmtId="0" fontId="19" fillId="0" borderId="13" xfId="0" applyFont="1" applyBorder="1" applyAlignment="1">
      <alignment horizontal="center" vertical="top"/>
    </xf>
    <xf numFmtId="0" fontId="19" fillId="0" borderId="13" xfId="0" applyFont="1" applyBorder="1" applyAlignment="1">
      <alignment horizontal="center" vertical="center"/>
    </xf>
    <xf numFmtId="0" fontId="19" fillId="0" borderId="13" xfId="0" applyFont="1" applyBorder="1" applyAlignment="1">
      <alignment horizontal="left" vertical="center"/>
    </xf>
    <xf numFmtId="164" fontId="19" fillId="0" borderId="13" xfId="2" applyFont="1" applyBorder="1" applyAlignment="1">
      <alignment horizontal="center" vertical="center"/>
    </xf>
    <xf numFmtId="164" fontId="19" fillId="0" borderId="13" xfId="2" applyFont="1" applyFill="1" applyBorder="1" applyAlignment="1">
      <alignment horizontal="center" vertical="center"/>
    </xf>
    <xf numFmtId="0" fontId="19" fillId="0" borderId="13" xfId="0" applyFont="1" applyBorder="1"/>
    <xf numFmtId="0" fontId="43" fillId="8" borderId="13" xfId="0" applyFont="1" applyFill="1" applyBorder="1" applyAlignment="1">
      <alignment horizontal="center" vertical="center"/>
    </xf>
    <xf numFmtId="0" fontId="19" fillId="0" borderId="13" xfId="0" applyFont="1" applyBorder="1" applyAlignment="1">
      <alignment vertical="center"/>
    </xf>
    <xf numFmtId="0" fontId="19" fillId="2" borderId="13" xfId="8" applyFont="1" applyFill="1" applyBorder="1" applyAlignment="1">
      <alignment horizontal="center" vertical="center"/>
    </xf>
    <xf numFmtId="165" fontId="19" fillId="2" borderId="13" xfId="9" applyFont="1" applyFill="1" applyBorder="1" applyAlignment="1">
      <alignment horizontal="center" vertical="center"/>
    </xf>
    <xf numFmtId="0" fontId="44" fillId="2" borderId="13" xfId="0" applyFont="1" applyFill="1" applyBorder="1" applyAlignment="1">
      <alignment horizontal="center" vertical="center"/>
    </xf>
    <xf numFmtId="0" fontId="19" fillId="2" borderId="13" xfId="0" applyFont="1" applyFill="1" applyBorder="1" applyAlignment="1">
      <alignment vertical="center"/>
    </xf>
    <xf numFmtId="0" fontId="19" fillId="2" borderId="13" xfId="0" applyFont="1" applyFill="1" applyBorder="1"/>
    <xf numFmtId="0" fontId="19" fillId="2" borderId="13" xfId="5" applyNumberFormat="1" applyFont="1" applyFill="1" applyBorder="1" applyAlignment="1">
      <alignment horizontal="center" vertical="center" wrapText="1"/>
    </xf>
    <xf numFmtId="0" fontId="16" fillId="2" borderId="13" xfId="0" applyFont="1" applyFill="1" applyBorder="1" applyAlignment="1">
      <alignment vertical="top" wrapText="1"/>
    </xf>
    <xf numFmtId="0" fontId="22" fillId="2" borderId="13" xfId="12" applyFont="1" applyFill="1" applyBorder="1" applyAlignment="1">
      <alignment horizontal="center" vertical="center" wrapText="1"/>
    </xf>
    <xf numFmtId="164" fontId="17" fillId="2" borderId="13" xfId="5" applyFont="1" applyFill="1" applyBorder="1" applyAlignment="1">
      <alignment horizontal="center" vertical="center" wrapText="1"/>
    </xf>
    <xf numFmtId="2" fontId="17" fillId="2" borderId="13" xfId="0" applyNumberFormat="1" applyFont="1" applyFill="1" applyBorder="1" applyAlignment="1">
      <alignment horizontal="center" vertical="center" wrapText="1"/>
    </xf>
    <xf numFmtId="0" fontId="19" fillId="2" borderId="13" xfId="0" applyFont="1" applyFill="1" applyBorder="1" applyAlignment="1">
      <alignment horizontal="justify" vertical="top" wrapText="1"/>
    </xf>
    <xf numFmtId="0" fontId="19" fillId="2" borderId="13" xfId="0" applyFont="1" applyFill="1" applyBorder="1" applyAlignment="1">
      <alignment horizontal="justify" vertical="center" wrapText="1"/>
    </xf>
    <xf numFmtId="0" fontId="19" fillId="2" borderId="13" xfId="0" applyFont="1" applyFill="1" applyBorder="1" applyAlignment="1">
      <alignment horizontal="center" vertical="center" wrapText="1"/>
    </xf>
    <xf numFmtId="0" fontId="19" fillId="2" borderId="13" xfId="0" applyFont="1" applyFill="1" applyBorder="1" applyAlignment="1">
      <alignment vertical="top" wrapText="1"/>
    </xf>
    <xf numFmtId="164" fontId="17" fillId="2" borderId="13" xfId="2" applyFont="1" applyFill="1" applyBorder="1" applyAlignment="1">
      <alignment horizontal="center" vertical="center" wrapText="1"/>
    </xf>
    <xf numFmtId="2" fontId="19" fillId="2" borderId="13" xfId="0" applyNumberFormat="1" applyFont="1" applyFill="1" applyBorder="1" applyAlignment="1">
      <alignment horizontal="center" vertical="center" wrapText="1"/>
    </xf>
    <xf numFmtId="44" fontId="19" fillId="2" borderId="13" xfId="1" applyNumberFormat="1" applyFont="1" applyFill="1" applyBorder="1" applyAlignment="1">
      <alignment horizontal="right" vertical="center" wrapText="1"/>
    </xf>
    <xf numFmtId="0" fontId="23" fillId="2" borderId="13" xfId="0" applyFont="1" applyFill="1" applyBorder="1"/>
    <xf numFmtId="0" fontId="19" fillId="2" borderId="13" xfId="0" applyFont="1" applyFill="1" applyBorder="1" applyAlignment="1">
      <alignment horizontal="center"/>
    </xf>
    <xf numFmtId="164" fontId="19" fillId="2" borderId="13" xfId="1" applyFont="1" applyFill="1" applyBorder="1" applyAlignment="1">
      <alignment horizontal="center" vertical="center" wrapText="1"/>
    </xf>
    <xf numFmtId="44" fontId="19" fillId="2" borderId="13" xfId="1" applyNumberFormat="1" applyFont="1" applyFill="1" applyBorder="1" applyAlignment="1">
      <alignment horizontal="right" vertical="center"/>
    </xf>
    <xf numFmtId="0" fontId="19" fillId="2" borderId="13" xfId="0" applyFont="1" applyFill="1" applyBorder="1" applyAlignment="1">
      <alignment horizontal="justify" vertical="justify" wrapText="1"/>
    </xf>
    <xf numFmtId="0" fontId="19" fillId="2" borderId="13" xfId="0" applyFont="1" applyFill="1" applyBorder="1" applyAlignment="1">
      <alignment horizontal="center" vertical="justify" wrapText="1"/>
    </xf>
    <xf numFmtId="1" fontId="19" fillId="2" borderId="13" xfId="0" quotePrefix="1" applyNumberFormat="1" applyFont="1" applyFill="1" applyBorder="1" applyAlignment="1">
      <alignment horizontal="justify" vertical="justify" wrapText="1"/>
    </xf>
    <xf numFmtId="2" fontId="24" fillId="2" borderId="13" xfId="0" applyNumberFormat="1" applyFont="1" applyFill="1" applyBorder="1" applyAlignment="1">
      <alignment horizontal="center" vertical="center" wrapText="1"/>
    </xf>
    <xf numFmtId="0" fontId="19" fillId="2" borderId="13" xfId="0" applyFont="1" applyFill="1" applyBorder="1" applyAlignment="1">
      <alignment vertical="center" wrapText="1"/>
    </xf>
    <xf numFmtId="44" fontId="19" fillId="2" borderId="13" xfId="0" applyNumberFormat="1" applyFont="1" applyFill="1" applyBorder="1" applyAlignment="1">
      <alignment horizontal="right" vertical="center"/>
    </xf>
    <xf numFmtId="0" fontId="19" fillId="2" borderId="13" xfId="0" applyFont="1" applyFill="1" applyBorder="1" applyAlignment="1">
      <alignment horizontal="left" vertical="center"/>
    </xf>
    <xf numFmtId="0" fontId="19" fillId="2" borderId="13" xfId="0" applyFont="1" applyFill="1" applyBorder="1" applyAlignment="1">
      <alignment horizontal="center" vertical="top"/>
    </xf>
    <xf numFmtId="2" fontId="19" fillId="2" borderId="13" xfId="0" applyNumberFormat="1" applyFont="1" applyFill="1" applyBorder="1" applyAlignment="1">
      <alignment horizontal="center" vertical="center"/>
    </xf>
    <xf numFmtId="2" fontId="19" fillId="2" borderId="13" xfId="0" applyNumberFormat="1" applyFont="1" applyFill="1" applyBorder="1" applyAlignment="1">
      <alignment horizontal="center"/>
    </xf>
    <xf numFmtId="0" fontId="19" fillId="2" borderId="13" xfId="8" applyFont="1" applyFill="1" applyBorder="1" applyAlignment="1">
      <alignment horizontal="center" vertical="center" wrapText="1"/>
    </xf>
    <xf numFmtId="0" fontId="17" fillId="2" borderId="13" xfId="0" applyFont="1" applyFill="1" applyBorder="1"/>
    <xf numFmtId="0" fontId="19" fillId="2" borderId="13" xfId="8" applyFont="1" applyFill="1" applyBorder="1"/>
    <xf numFmtId="0" fontId="19" fillId="2" borderId="13" xfId="8" applyFont="1" applyFill="1" applyBorder="1" applyAlignment="1">
      <alignment vertical="center"/>
    </xf>
    <xf numFmtId="3" fontId="19" fillId="2" borderId="13" xfId="0" applyNumberFormat="1" applyFont="1" applyFill="1" applyBorder="1" applyAlignment="1">
      <alignment horizontal="center" vertical="center" wrapText="1"/>
    </xf>
    <xf numFmtId="3" fontId="19" fillId="2" borderId="13" xfId="0" applyNumberFormat="1" applyFont="1" applyFill="1" applyBorder="1" applyAlignment="1">
      <alignment horizontal="left" vertical="center" wrapText="1"/>
    </xf>
    <xf numFmtId="2" fontId="22" fillId="2" borderId="13" xfId="12" applyNumberFormat="1" applyFont="1" applyFill="1" applyBorder="1" applyAlignment="1">
      <alignment horizontal="center" vertical="center" wrapText="1"/>
    </xf>
    <xf numFmtId="0" fontId="19" fillId="2" borderId="13" xfId="0" applyFont="1" applyFill="1" applyBorder="1" applyAlignment="1">
      <alignment horizontal="right"/>
    </xf>
    <xf numFmtId="0" fontId="23" fillId="2" borderId="13" xfId="0" applyFont="1" applyFill="1" applyBorder="1" applyAlignment="1">
      <alignment horizontal="justify" vertical="top" wrapText="1"/>
    </xf>
    <xf numFmtId="0" fontId="23" fillId="2" borderId="13" xfId="0" applyFont="1" applyFill="1" applyBorder="1" applyAlignment="1">
      <alignment horizontal="center" vertical="top" wrapText="1"/>
    </xf>
    <xf numFmtId="0" fontId="19" fillId="2" borderId="13" xfId="0" applyFont="1" applyFill="1" applyBorder="1" applyAlignment="1">
      <alignment horizontal="center" vertical="top" wrapText="1"/>
    </xf>
    <xf numFmtId="0" fontId="43" fillId="2" borderId="13" xfId="0" applyFont="1" applyFill="1" applyBorder="1" applyAlignment="1">
      <alignment horizontal="center" vertical="center" wrapText="1"/>
    </xf>
    <xf numFmtId="44" fontId="23" fillId="2" borderId="13" xfId="0" applyNumberFormat="1" applyFont="1" applyFill="1" applyBorder="1" applyAlignment="1">
      <alignment horizontal="right" vertical="center"/>
    </xf>
    <xf numFmtId="2" fontId="19" fillId="2" borderId="13" xfId="5" applyNumberFormat="1" applyFont="1" applyFill="1" applyBorder="1" applyAlignment="1" applyProtection="1">
      <alignment horizontal="center" vertical="center" wrapText="1"/>
      <protection locked="0"/>
    </xf>
    <xf numFmtId="0" fontId="17" fillId="2" borderId="13" xfId="0" applyFont="1" applyFill="1" applyBorder="1" applyAlignment="1">
      <alignment horizontal="justify" vertical="top" wrapText="1"/>
    </xf>
    <xf numFmtId="0" fontId="19" fillId="2" borderId="13" xfId="5" applyNumberFormat="1" applyFont="1" applyFill="1" applyBorder="1" applyAlignment="1">
      <alignment horizontal="left" vertical="center" wrapText="1"/>
    </xf>
    <xf numFmtId="0" fontId="16" fillId="2" borderId="13" xfId="18" applyFont="1" applyFill="1" applyBorder="1" applyAlignment="1">
      <alignment horizontal="left" vertical="top" wrapText="1"/>
    </xf>
    <xf numFmtId="0" fontId="18" fillId="2" borderId="13" xfId="18" applyFont="1" applyFill="1" applyBorder="1" applyAlignment="1">
      <alignment horizontal="center" vertical="center"/>
    </xf>
    <xf numFmtId="43" fontId="18" fillId="2" borderId="13" xfId="19" applyFont="1" applyFill="1" applyBorder="1" applyAlignment="1">
      <alignment horizontal="center" vertical="center"/>
    </xf>
    <xf numFmtId="0" fontId="17" fillId="2" borderId="13" xfId="0" applyFont="1" applyFill="1" applyBorder="1" applyAlignment="1">
      <alignment horizontal="left" vertical="center"/>
    </xf>
    <xf numFmtId="0" fontId="17" fillId="2" borderId="13" xfId="0" applyFont="1" applyFill="1" applyBorder="1" applyAlignment="1">
      <alignment horizontal="center" vertical="center"/>
    </xf>
    <xf numFmtId="0" fontId="19" fillId="2" borderId="13" xfId="8" applyFont="1" applyFill="1" applyBorder="1" applyAlignment="1">
      <alignment vertical="center" wrapText="1"/>
    </xf>
    <xf numFmtId="0" fontId="22" fillId="2" borderId="13" xfId="20" applyFont="1" applyFill="1" applyBorder="1" applyAlignment="1">
      <alignment horizontal="center" vertical="center" wrapText="1"/>
    </xf>
    <xf numFmtId="2" fontId="19" fillId="2" borderId="13" xfId="8" applyNumberFormat="1" applyFont="1" applyFill="1" applyBorder="1" applyAlignment="1">
      <alignment horizontal="center" vertical="center"/>
    </xf>
    <xf numFmtId="0" fontId="17" fillId="2" borderId="13" xfId="0" applyFont="1" applyFill="1" applyBorder="1" applyAlignment="1">
      <alignment vertical="center"/>
    </xf>
    <xf numFmtId="0" fontId="43" fillId="2" borderId="13" xfId="8" applyFont="1" applyFill="1" applyBorder="1" applyAlignment="1">
      <alignment horizontal="center" vertical="center"/>
    </xf>
    <xf numFmtId="0" fontId="17" fillId="2" borderId="13" xfId="5" applyNumberFormat="1" applyFont="1" applyFill="1" applyBorder="1" applyAlignment="1">
      <alignment horizontal="left" vertical="center" wrapText="1"/>
    </xf>
    <xf numFmtId="164" fontId="19" fillId="2" borderId="13" xfId="1" applyFont="1" applyFill="1" applyBorder="1" applyAlignment="1">
      <alignment horizontal="center" vertical="center"/>
    </xf>
    <xf numFmtId="169" fontId="32" fillId="2" borderId="13" xfId="1" applyNumberFormat="1" applyFont="1" applyFill="1" applyBorder="1" applyAlignment="1">
      <alignment horizontal="center" vertical="center" wrapText="1"/>
    </xf>
    <xf numFmtId="169" fontId="19" fillId="0" borderId="13" xfId="1" applyNumberFormat="1" applyFont="1" applyBorder="1" applyAlignment="1">
      <alignment horizontal="center" vertical="center"/>
    </xf>
    <xf numFmtId="169" fontId="19" fillId="2" borderId="13" xfId="1" applyNumberFormat="1" applyFont="1" applyFill="1" applyBorder="1" applyAlignment="1">
      <alignment horizontal="center" vertical="center"/>
    </xf>
    <xf numFmtId="169" fontId="19" fillId="2" borderId="13" xfId="1" applyNumberFormat="1" applyFont="1" applyFill="1" applyBorder="1" applyAlignment="1">
      <alignment horizontal="right" vertical="center"/>
    </xf>
    <xf numFmtId="169" fontId="19" fillId="0" borderId="0" xfId="1" applyNumberFormat="1" applyFont="1"/>
    <xf numFmtId="169" fontId="19" fillId="0" borderId="0" xfId="1" applyNumberFormat="1" applyFont="1" applyBorder="1" applyAlignment="1">
      <alignment horizontal="center" vertical="center"/>
    </xf>
    <xf numFmtId="169" fontId="19" fillId="2" borderId="13" xfId="1" applyNumberFormat="1" applyFont="1" applyFill="1" applyBorder="1" applyAlignment="1">
      <alignment horizontal="center" vertical="center" wrapText="1"/>
    </xf>
    <xf numFmtId="169" fontId="24" fillId="2" borderId="13" xfId="1" applyNumberFormat="1" applyFont="1" applyFill="1" applyBorder="1" applyAlignment="1">
      <alignment horizontal="center" vertical="center" wrapText="1"/>
    </xf>
    <xf numFmtId="169" fontId="19" fillId="0" borderId="0" xfId="1" applyNumberFormat="1" applyFont="1" applyAlignment="1">
      <alignment horizontal="center" vertical="center" wrapText="1"/>
    </xf>
    <xf numFmtId="169" fontId="19" fillId="0" borderId="0" xfId="1" applyNumberFormat="1" applyFont="1" applyAlignment="1">
      <alignment horizontal="center" vertical="center"/>
    </xf>
    <xf numFmtId="169" fontId="19" fillId="0" borderId="13" xfId="1" applyNumberFormat="1" applyFont="1" applyFill="1" applyBorder="1" applyAlignment="1">
      <alignment horizontal="center" vertical="center"/>
    </xf>
    <xf numFmtId="169" fontId="19" fillId="2" borderId="13" xfId="1" applyNumberFormat="1" applyFont="1" applyFill="1" applyBorder="1" applyAlignment="1">
      <alignment vertical="center"/>
    </xf>
    <xf numFmtId="169" fontId="19" fillId="0" borderId="0" xfId="1" applyNumberFormat="1" applyFont="1" applyFill="1" applyBorder="1" applyAlignment="1">
      <alignment horizontal="center" vertical="center"/>
    </xf>
    <xf numFmtId="169" fontId="53" fillId="6" borderId="13" xfId="1" applyNumberFormat="1" applyFont="1" applyFill="1" applyBorder="1" applyAlignment="1">
      <alignment horizontal="right" vertical="center"/>
    </xf>
    <xf numFmtId="44" fontId="53" fillId="6" borderId="13" xfId="0" applyNumberFormat="1" applyFont="1" applyFill="1" applyBorder="1" applyAlignment="1">
      <alignment horizontal="right" vertical="center"/>
    </xf>
    <xf numFmtId="169" fontId="53" fillId="6" borderId="13" xfId="1" applyNumberFormat="1" applyFont="1" applyFill="1" applyBorder="1" applyAlignment="1">
      <alignment horizontal="center" vertical="center" wrapText="1"/>
    </xf>
    <xf numFmtId="0" fontId="43" fillId="6" borderId="13" xfId="8"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2" borderId="13" xfId="0" applyFont="1" applyFill="1" applyBorder="1"/>
    <xf numFmtId="0" fontId="53" fillId="6" borderId="13" xfId="0" applyFont="1" applyFill="1" applyBorder="1" applyAlignment="1">
      <alignment horizontal="center" vertical="center"/>
    </xf>
    <xf numFmtId="2" fontId="53" fillId="6" borderId="13" xfId="0" applyNumberFormat="1" applyFont="1" applyFill="1" applyBorder="1" applyAlignment="1">
      <alignment horizontal="center" vertical="center"/>
    </xf>
    <xf numFmtId="169" fontId="53" fillId="6" borderId="13" xfId="1" applyNumberFormat="1" applyFont="1" applyFill="1" applyBorder="1" applyAlignment="1">
      <alignment horizontal="center"/>
    </xf>
    <xf numFmtId="169" fontId="53" fillId="6" borderId="13" xfId="1" applyNumberFormat="1" applyFont="1" applyFill="1" applyBorder="1" applyAlignment="1">
      <alignment horizontal="center" vertical="center"/>
    </xf>
    <xf numFmtId="169" fontId="24" fillId="2" borderId="13" xfId="1" applyNumberFormat="1" applyFont="1" applyFill="1" applyBorder="1" applyAlignment="1">
      <alignment horizontal="right" vertical="center"/>
    </xf>
    <xf numFmtId="44" fontId="24" fillId="2" borderId="13" xfId="0" applyNumberFormat="1" applyFont="1" applyFill="1" applyBorder="1" applyAlignment="1">
      <alignment horizontal="right" vertical="center"/>
    </xf>
    <xf numFmtId="0" fontId="24" fillId="2" borderId="13" xfId="0" applyFont="1" applyFill="1" applyBorder="1"/>
    <xf numFmtId="0" fontId="19" fillId="2" borderId="0" xfId="0" applyFont="1" applyFill="1" applyAlignment="1">
      <alignment vertical="center"/>
    </xf>
    <xf numFmtId="0" fontId="19" fillId="2" borderId="0" xfId="0" applyFont="1" applyFill="1" applyAlignment="1">
      <alignment horizontal="justify" vertical="top" wrapText="1"/>
    </xf>
    <xf numFmtId="0" fontId="25" fillId="2" borderId="0" xfId="8" applyFont="1" applyFill="1"/>
    <xf numFmtId="164" fontId="19" fillId="2" borderId="0" xfId="1" applyFont="1" applyFill="1" applyBorder="1" applyAlignment="1">
      <alignment horizontal="center" vertical="center"/>
    </xf>
    <xf numFmtId="0" fontId="16" fillId="2" borderId="0" xfId="0" applyFont="1" applyFill="1" applyAlignment="1">
      <alignment horizontal="justify" vertical="top" wrapText="1"/>
    </xf>
    <xf numFmtId="0" fontId="19" fillId="2" borderId="10" xfId="0" applyFont="1" applyFill="1" applyBorder="1" applyAlignment="1">
      <alignment vertical="center" wrapText="1"/>
    </xf>
    <xf numFmtId="0" fontId="19" fillId="2" borderId="12" xfId="0" applyFont="1" applyFill="1" applyBorder="1" applyAlignment="1">
      <alignment horizontal="center" vertical="center" wrapText="1"/>
    </xf>
    <xf numFmtId="0" fontId="57" fillId="2" borderId="0" xfId="0" applyFont="1" applyFill="1"/>
    <xf numFmtId="0" fontId="19" fillId="2" borderId="17" xfId="0" applyFont="1" applyFill="1" applyBorder="1" applyAlignment="1">
      <alignment vertical="center" wrapText="1"/>
    </xf>
    <xf numFmtId="0" fontId="19" fillId="2" borderId="18" xfId="0" applyFont="1" applyFill="1" applyBorder="1" applyAlignment="1">
      <alignment horizontal="center" vertical="center" wrapText="1"/>
    </xf>
    <xf numFmtId="0" fontId="19" fillId="2" borderId="18" xfId="0" applyFont="1" applyFill="1" applyBorder="1" applyAlignment="1">
      <alignment horizontal="center" vertical="center"/>
    </xf>
    <xf numFmtId="0" fontId="43" fillId="2" borderId="15" xfId="0" applyFont="1" applyFill="1" applyBorder="1" applyAlignment="1">
      <alignment horizontal="center" vertical="center"/>
    </xf>
    <xf numFmtId="164" fontId="19" fillId="2" borderId="13" xfId="5" applyFont="1" applyFill="1" applyBorder="1" applyAlignment="1">
      <alignment horizontal="center" vertical="center"/>
    </xf>
    <xf numFmtId="0" fontId="43" fillId="2" borderId="13" xfId="0" applyFont="1" applyFill="1" applyBorder="1"/>
    <xf numFmtId="0" fontId="19" fillId="2" borderId="13" xfId="8" applyFont="1" applyFill="1" applyBorder="1" applyAlignment="1">
      <alignment horizontal="center" vertical="top"/>
    </xf>
    <xf numFmtId="0" fontId="19" fillId="2" borderId="13" xfId="8" applyFont="1" applyFill="1" applyBorder="1" applyAlignment="1">
      <alignment horizontal="left" vertical="top" wrapText="1"/>
    </xf>
    <xf numFmtId="166" fontId="19" fillId="2" borderId="13" xfId="8" applyNumberFormat="1" applyFont="1" applyFill="1" applyBorder="1" applyAlignment="1">
      <alignment horizontal="center" vertical="center" wrapText="1"/>
    </xf>
    <xf numFmtId="167" fontId="19" fillId="2" borderId="13" xfId="8" applyNumberFormat="1" applyFont="1" applyFill="1" applyBorder="1" applyAlignment="1">
      <alignment horizontal="center" vertical="center" wrapText="1"/>
    </xf>
    <xf numFmtId="44" fontId="19" fillId="2" borderId="13" xfId="0" applyNumberFormat="1" applyFont="1" applyFill="1" applyBorder="1" applyAlignment="1">
      <alignment vertical="center" wrapText="1"/>
    </xf>
    <xf numFmtId="0" fontId="23" fillId="2" borderId="13" xfId="8" applyFont="1" applyFill="1" applyBorder="1" applyAlignment="1">
      <alignment vertical="center" wrapText="1"/>
    </xf>
    <xf numFmtId="0" fontId="43" fillId="2" borderId="13" xfId="0" applyFont="1" applyFill="1" applyBorder="1" applyAlignment="1">
      <alignment vertical="center"/>
    </xf>
    <xf numFmtId="0" fontId="19" fillId="2" borderId="13" xfId="8" applyFont="1" applyFill="1" applyBorder="1" applyAlignment="1">
      <alignment horizontal="left" vertical="center" wrapText="1"/>
    </xf>
    <xf numFmtId="1" fontId="19" fillId="2" borderId="13" xfId="8" applyNumberFormat="1" applyFont="1" applyFill="1" applyBorder="1" applyAlignment="1">
      <alignment horizontal="center" vertical="center"/>
    </xf>
    <xf numFmtId="2" fontId="19" fillId="2" borderId="13" xfId="8" applyNumberFormat="1" applyFont="1" applyFill="1" applyBorder="1" applyAlignment="1">
      <alignment horizontal="left" vertical="center"/>
    </xf>
    <xf numFmtId="167" fontId="19" fillId="2" borderId="13" xfId="1" applyNumberFormat="1" applyFont="1" applyFill="1" applyBorder="1" applyAlignment="1">
      <alignment horizontal="center" vertical="center"/>
    </xf>
    <xf numFmtId="0" fontId="43" fillId="2" borderId="13" xfId="0" applyFont="1" applyFill="1" applyBorder="1" applyAlignment="1">
      <alignment horizontal="justify" vertical="top" wrapText="1"/>
    </xf>
    <xf numFmtId="2" fontId="19" fillId="2" borderId="13" xfId="8" applyNumberFormat="1" applyFont="1" applyFill="1" applyBorder="1" applyAlignment="1">
      <alignment horizontal="center" vertical="center" wrapText="1"/>
    </xf>
    <xf numFmtId="44" fontId="19" fillId="2" borderId="13" xfId="8" applyNumberFormat="1" applyFont="1" applyFill="1" applyBorder="1" applyAlignment="1">
      <alignment horizontal="center" vertical="center" wrapText="1"/>
    </xf>
    <xf numFmtId="0" fontId="19" fillId="2" borderId="13" xfId="8" applyFont="1" applyFill="1" applyBorder="1" applyAlignment="1">
      <alignment horizontal="center"/>
    </xf>
    <xf numFmtId="0" fontId="43" fillId="2" borderId="13" xfId="0" applyFont="1" applyFill="1" applyBorder="1" applyAlignment="1">
      <alignment vertical="center" wrapText="1"/>
    </xf>
    <xf numFmtId="0" fontId="19" fillId="2" borderId="13" xfId="0" applyFont="1" applyFill="1" applyBorder="1" applyAlignment="1">
      <alignment horizontal="left" vertical="top" wrapText="1"/>
    </xf>
    <xf numFmtId="0" fontId="24" fillId="2" borderId="13" xfId="0" applyFont="1" applyFill="1" applyBorder="1" applyAlignment="1">
      <alignment horizontal="left" vertical="center" wrapText="1"/>
    </xf>
    <xf numFmtId="169" fontId="19" fillId="2" borderId="13" xfId="1" applyNumberFormat="1" applyFont="1" applyFill="1" applyBorder="1" applyAlignment="1">
      <alignment vertical="center" wrapText="1"/>
    </xf>
    <xf numFmtId="0" fontId="19" fillId="2" borderId="13" xfId="8" applyFont="1" applyFill="1" applyBorder="1" applyAlignment="1">
      <alignment horizontal="left" vertical="top"/>
    </xf>
    <xf numFmtId="44" fontId="19" fillId="2" borderId="13" xfId="1" applyNumberFormat="1" applyFont="1" applyFill="1" applyBorder="1" applyAlignment="1">
      <alignment vertical="center"/>
    </xf>
    <xf numFmtId="44" fontId="19" fillId="2" borderId="13" xfId="8" applyNumberFormat="1" applyFont="1" applyFill="1" applyBorder="1" applyAlignment="1">
      <alignment horizontal="right" vertical="center"/>
    </xf>
    <xf numFmtId="2" fontId="19" fillId="2" borderId="13" xfId="8" applyNumberFormat="1" applyFont="1" applyFill="1" applyBorder="1" applyAlignment="1">
      <alignment vertical="center" wrapText="1"/>
    </xf>
    <xf numFmtId="44" fontId="19" fillId="2" borderId="13" xfId="8" applyNumberFormat="1" applyFont="1" applyFill="1" applyBorder="1" applyAlignment="1">
      <alignment vertical="center"/>
    </xf>
    <xf numFmtId="0" fontId="19" fillId="2" borderId="13" xfId="8" applyFont="1" applyFill="1" applyBorder="1" applyAlignment="1">
      <alignment horizontal="center" vertical="top" wrapText="1"/>
    </xf>
    <xf numFmtId="44" fontId="19" fillId="2" borderId="13" xfId="8" applyNumberFormat="1" applyFont="1" applyFill="1" applyBorder="1" applyAlignment="1">
      <alignment horizontal="right"/>
    </xf>
    <xf numFmtId="44" fontId="19" fillId="2" borderId="13" xfId="8" applyNumberFormat="1" applyFont="1" applyFill="1" applyBorder="1" applyAlignment="1">
      <alignment horizontal="center" vertical="center"/>
    </xf>
    <xf numFmtId="0" fontId="24" fillId="2" borderId="13" xfId="8" applyFont="1" applyFill="1" applyBorder="1" applyAlignment="1">
      <alignment wrapText="1"/>
    </xf>
    <xf numFmtId="44" fontId="19" fillId="2" borderId="13" xfId="8" applyNumberFormat="1" applyFont="1" applyFill="1" applyBorder="1" applyAlignment="1">
      <alignment horizontal="right" vertical="center" wrapText="1"/>
    </xf>
    <xf numFmtId="0" fontId="43" fillId="2" borderId="13" xfId="8" applyFont="1" applyFill="1" applyBorder="1" applyAlignment="1">
      <alignment vertical="center" wrapText="1"/>
    </xf>
    <xf numFmtId="0" fontId="43" fillId="2" borderId="13" xfId="8" applyFont="1" applyFill="1" applyBorder="1" applyAlignment="1">
      <alignment horizontal="center" vertical="center" wrapText="1"/>
    </xf>
    <xf numFmtId="0" fontId="24" fillId="2" borderId="13" xfId="8" applyFont="1" applyFill="1" applyBorder="1" applyAlignment="1">
      <alignment vertical="top" wrapText="1"/>
    </xf>
    <xf numFmtId="0" fontId="43" fillId="2" borderId="13" xfId="8" applyFont="1" applyFill="1" applyBorder="1"/>
    <xf numFmtId="0" fontId="55" fillId="2" borderId="13" xfId="8" applyFont="1" applyFill="1" applyBorder="1" applyAlignment="1">
      <alignment horizontal="center" vertical="center" wrapText="1"/>
    </xf>
    <xf numFmtId="0" fontId="56" fillId="2" borderId="13" xfId="8" applyFont="1" applyFill="1" applyBorder="1" applyAlignment="1">
      <alignment vertical="top" wrapText="1"/>
    </xf>
    <xf numFmtId="0" fontId="19" fillId="2" borderId="13" xfId="8" applyFont="1" applyFill="1" applyBorder="1" applyAlignment="1">
      <alignment horizontal="left" vertical="center"/>
    </xf>
    <xf numFmtId="0" fontId="54" fillId="2" borderId="13" xfId="8" applyFont="1" applyFill="1" applyBorder="1"/>
    <xf numFmtId="0" fontId="19" fillId="2" borderId="13" xfId="8" applyFont="1" applyFill="1" applyBorder="1" applyAlignment="1">
      <alignment vertical="top" wrapText="1"/>
    </xf>
    <xf numFmtId="0" fontId="43" fillId="2" borderId="13" xfId="8" applyFont="1" applyFill="1" applyBorder="1" applyAlignment="1">
      <alignment wrapText="1"/>
    </xf>
    <xf numFmtId="169" fontId="25" fillId="2" borderId="13" xfId="1" applyNumberFormat="1" applyFont="1" applyFill="1" applyBorder="1"/>
    <xf numFmtId="44" fontId="23" fillId="2" borderId="13"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43" fillId="2" borderId="13" xfId="8" applyFont="1" applyFill="1" applyBorder="1" applyAlignment="1">
      <alignment vertical="center"/>
    </xf>
    <xf numFmtId="44" fontId="23" fillId="2" borderId="13" xfId="8" applyNumberFormat="1" applyFont="1" applyFill="1" applyBorder="1" applyAlignment="1">
      <alignment horizontal="center" vertical="center" wrapText="1"/>
    </xf>
    <xf numFmtId="0" fontId="23" fillId="2" borderId="13" xfId="8" applyFont="1" applyFill="1" applyBorder="1" applyAlignment="1">
      <alignment horizontal="center" vertical="center" wrapText="1"/>
    </xf>
    <xf numFmtId="2" fontId="19" fillId="2" borderId="13" xfId="1" applyNumberFormat="1" applyFont="1" applyFill="1" applyBorder="1" applyAlignment="1">
      <alignment horizontal="center" vertical="center"/>
    </xf>
    <xf numFmtId="169" fontId="19" fillId="2" borderId="17" xfId="1" applyNumberFormat="1" applyFont="1" applyFill="1" applyBorder="1" applyAlignment="1">
      <alignment vertical="center" wrapText="1"/>
    </xf>
    <xf numFmtId="169" fontId="19" fillId="2" borderId="13" xfId="1" applyNumberFormat="1" applyFont="1" applyFill="1" applyBorder="1" applyAlignment="1">
      <alignment horizontal="center" vertical="top" wrapText="1"/>
    </xf>
    <xf numFmtId="169" fontId="22" fillId="2" borderId="13" xfId="1" applyNumberFormat="1" applyFont="1" applyFill="1" applyBorder="1" applyAlignment="1">
      <alignment horizontal="center" vertical="center" wrapText="1"/>
    </xf>
    <xf numFmtId="169" fontId="19" fillId="2" borderId="0" xfId="1" applyNumberFormat="1" applyFont="1" applyFill="1" applyAlignment="1">
      <alignment horizontal="center" vertical="center"/>
    </xf>
    <xf numFmtId="169" fontId="19" fillId="2" borderId="13" xfId="1" applyNumberFormat="1" applyFont="1" applyFill="1" applyBorder="1"/>
    <xf numFmtId="169" fontId="19" fillId="2" borderId="13" xfId="1" applyNumberFormat="1" applyFont="1" applyFill="1" applyBorder="1" applyAlignment="1">
      <alignment horizontal="right"/>
    </xf>
    <xf numFmtId="169" fontId="19" fillId="2" borderId="13" xfId="1" applyNumberFormat="1" applyFont="1" applyFill="1" applyBorder="1" applyAlignment="1">
      <alignment horizontal="right" vertical="center" wrapText="1"/>
    </xf>
    <xf numFmtId="169" fontId="19" fillId="2" borderId="0" xfId="1" applyNumberFormat="1" applyFont="1" applyFill="1" applyBorder="1" applyAlignment="1">
      <alignment horizontal="center" vertical="center"/>
    </xf>
    <xf numFmtId="3" fontId="19" fillId="2" borderId="18" xfId="1" applyNumberFormat="1" applyFont="1" applyFill="1" applyBorder="1" applyAlignment="1">
      <alignment horizontal="center" vertical="center" wrapText="1"/>
    </xf>
    <xf numFmtId="3" fontId="19" fillId="2" borderId="13" xfId="1" applyNumberFormat="1" applyFont="1" applyFill="1" applyBorder="1" applyAlignment="1">
      <alignment horizontal="center" vertical="center"/>
    </xf>
    <xf numFmtId="3" fontId="19" fillId="2" borderId="13" xfId="1" applyNumberFormat="1" applyFont="1" applyFill="1" applyBorder="1" applyAlignment="1">
      <alignment horizontal="left" vertical="center"/>
    </xf>
    <xf numFmtId="3" fontId="19" fillId="2" borderId="13" xfId="1" applyNumberFormat="1" applyFont="1" applyFill="1" applyBorder="1"/>
    <xf numFmtId="3" fontId="19" fillId="2" borderId="13" xfId="1" applyNumberFormat="1" applyFont="1" applyFill="1" applyBorder="1" applyAlignment="1">
      <alignment vertical="center" wrapText="1"/>
    </xf>
    <xf numFmtId="3" fontId="19" fillId="2" borderId="13" xfId="1" applyNumberFormat="1" applyFont="1" applyFill="1" applyBorder="1" applyAlignment="1">
      <alignment horizontal="right" vertical="center"/>
    </xf>
    <xf numFmtId="3" fontId="19" fillId="2" borderId="13" xfId="1" applyNumberFormat="1" applyFont="1" applyFill="1" applyBorder="1" applyAlignment="1">
      <alignment horizontal="center" vertical="center" wrapText="1"/>
    </xf>
    <xf numFmtId="3" fontId="19" fillId="2" borderId="13" xfId="1" applyNumberFormat="1" applyFont="1" applyFill="1" applyBorder="1" applyAlignment="1">
      <alignment vertical="center"/>
    </xf>
    <xf numFmtId="3" fontId="19" fillId="2" borderId="13" xfId="1" applyNumberFormat="1" applyFont="1" applyFill="1" applyBorder="1" applyAlignment="1">
      <alignment horizontal="center" vertical="top" wrapText="1"/>
    </xf>
    <xf numFmtId="3" fontId="19" fillId="2" borderId="13" xfId="1" applyNumberFormat="1" applyFont="1" applyFill="1" applyBorder="1" applyAlignment="1">
      <alignment horizontal="right"/>
    </xf>
    <xf numFmtId="3" fontId="19" fillId="2" borderId="13" xfId="1" applyNumberFormat="1" applyFont="1" applyFill="1" applyBorder="1" applyAlignment="1">
      <alignment horizontal="right" vertical="center" wrapText="1"/>
    </xf>
    <xf numFmtId="3" fontId="23" fillId="2" borderId="13" xfId="1" applyNumberFormat="1" applyFont="1" applyFill="1" applyBorder="1" applyAlignment="1">
      <alignment horizontal="right" vertical="center" wrapText="1"/>
    </xf>
    <xf numFmtId="3" fontId="23" fillId="2" borderId="13" xfId="1" applyNumberFormat="1" applyFont="1" applyFill="1" applyBorder="1" applyAlignment="1">
      <alignment vertical="center"/>
    </xf>
    <xf numFmtId="3" fontId="23" fillId="2" borderId="13" xfId="1" applyNumberFormat="1" applyFont="1" applyFill="1" applyBorder="1" applyAlignment="1">
      <alignment vertical="center" wrapText="1"/>
    </xf>
    <xf numFmtId="3" fontId="23" fillId="2" borderId="13" xfId="1" applyNumberFormat="1" applyFont="1" applyFill="1" applyBorder="1" applyAlignment="1">
      <alignment horizontal="right" vertical="center"/>
    </xf>
    <xf numFmtId="3" fontId="19" fillId="2" borderId="0" xfId="1" applyNumberFormat="1" applyFont="1" applyFill="1" applyBorder="1" applyAlignment="1">
      <alignment horizontal="center" vertical="center"/>
    </xf>
    <xf numFmtId="9" fontId="19" fillId="2" borderId="13" xfId="21" applyFont="1" applyFill="1" applyBorder="1" applyAlignment="1">
      <alignment horizontal="center" vertical="center"/>
    </xf>
    <xf numFmtId="0" fontId="53" fillId="9" borderId="13" xfId="0" applyFont="1" applyFill="1" applyBorder="1" applyAlignment="1">
      <alignment vertical="center" wrapText="1"/>
    </xf>
    <xf numFmtId="169" fontId="19" fillId="9" borderId="13" xfId="1" applyNumberFormat="1" applyFont="1" applyFill="1" applyBorder="1" applyAlignment="1">
      <alignment horizontal="center" vertical="center" wrapText="1"/>
    </xf>
    <xf numFmtId="44" fontId="19" fillId="9" borderId="13" xfId="8" applyNumberFormat="1" applyFont="1" applyFill="1" applyBorder="1" applyAlignment="1">
      <alignment horizontal="center" vertical="center" wrapText="1"/>
    </xf>
    <xf numFmtId="169" fontId="53" fillId="9" borderId="13" xfId="1" applyNumberFormat="1" applyFont="1" applyFill="1" applyBorder="1" applyAlignment="1">
      <alignment horizontal="center" vertical="center" wrapText="1"/>
    </xf>
    <xf numFmtId="44" fontId="53" fillId="9" borderId="13" xfId="8" applyNumberFormat="1" applyFont="1" applyFill="1" applyBorder="1" applyAlignment="1">
      <alignment horizontal="center" vertical="center" wrapText="1"/>
    </xf>
    <xf numFmtId="2" fontId="19" fillId="9" borderId="13" xfId="8" applyNumberFormat="1" applyFont="1" applyFill="1" applyBorder="1" applyAlignment="1">
      <alignment horizontal="center" vertical="center" wrapText="1"/>
    </xf>
    <xf numFmtId="3" fontId="19" fillId="9" borderId="13" xfId="1" applyNumberFormat="1" applyFont="1" applyFill="1" applyBorder="1" applyAlignment="1">
      <alignment horizontal="center" vertical="center" wrapText="1"/>
    </xf>
    <xf numFmtId="169" fontId="19" fillId="9" borderId="13" xfId="1" applyNumberFormat="1" applyFont="1" applyFill="1" applyBorder="1" applyAlignment="1">
      <alignment vertical="center"/>
    </xf>
    <xf numFmtId="44" fontId="19" fillId="9" borderId="13" xfId="1" applyNumberFormat="1" applyFont="1" applyFill="1" applyBorder="1" applyAlignment="1">
      <alignment vertical="center"/>
    </xf>
    <xf numFmtId="3" fontId="19" fillId="9" borderId="13" xfId="1" applyNumberFormat="1" applyFont="1" applyFill="1" applyBorder="1" applyAlignment="1">
      <alignment vertical="center"/>
    </xf>
    <xf numFmtId="0" fontId="53" fillId="9" borderId="13" xfId="0" applyFont="1" applyFill="1" applyBorder="1" applyAlignment="1">
      <alignment horizontal="center" vertical="center" wrapText="1"/>
    </xf>
    <xf numFmtId="44" fontId="19" fillId="9" borderId="13" xfId="8" applyNumberFormat="1" applyFont="1" applyFill="1" applyBorder="1" applyAlignment="1">
      <alignment horizontal="right" vertical="center"/>
    </xf>
    <xf numFmtId="3" fontId="19" fillId="9" borderId="13" xfId="1" applyNumberFormat="1" applyFont="1" applyFill="1" applyBorder="1" applyAlignment="1">
      <alignment horizontal="right" vertical="center"/>
    </xf>
    <xf numFmtId="44" fontId="53" fillId="9" borderId="13" xfId="8" applyNumberFormat="1" applyFont="1" applyFill="1" applyBorder="1" applyAlignment="1">
      <alignment horizontal="right" vertical="center"/>
    </xf>
    <xf numFmtId="169" fontId="53" fillId="9" borderId="13" xfId="1" applyNumberFormat="1" applyFont="1" applyFill="1" applyBorder="1" applyAlignment="1">
      <alignment horizontal="center" vertical="center"/>
    </xf>
    <xf numFmtId="43" fontId="19" fillId="2" borderId="26" xfId="8" applyNumberFormat="1" applyFont="1" applyFill="1" applyBorder="1" applyAlignment="1">
      <alignment vertical="center"/>
    </xf>
    <xf numFmtId="44" fontId="19" fillId="9" borderId="13" xfId="8" applyNumberFormat="1" applyFont="1" applyFill="1" applyBorder="1" applyAlignment="1">
      <alignment vertical="center"/>
    </xf>
    <xf numFmtId="43" fontId="19" fillId="2" borderId="27" xfId="8" applyNumberFormat="1" applyFont="1" applyFill="1" applyBorder="1" applyAlignment="1">
      <alignment horizontal="center" vertical="center"/>
    </xf>
    <xf numFmtId="43" fontId="19" fillId="2" borderId="28" xfId="8" applyNumberFormat="1" applyFont="1" applyFill="1" applyBorder="1" applyAlignment="1">
      <alignment horizontal="center" vertical="center"/>
    </xf>
    <xf numFmtId="44" fontId="19" fillId="9" borderId="13" xfId="8" applyNumberFormat="1" applyFont="1" applyFill="1" applyBorder="1" applyAlignment="1">
      <alignment horizontal="right" vertical="center" wrapText="1"/>
    </xf>
    <xf numFmtId="0" fontId="53" fillId="9" borderId="13" xfId="8" applyFont="1" applyFill="1" applyBorder="1" applyAlignment="1">
      <alignment vertical="center" wrapText="1"/>
    </xf>
    <xf numFmtId="164" fontId="19" fillId="9" borderId="13" xfId="1" applyFont="1" applyFill="1" applyBorder="1" applyAlignment="1">
      <alignment horizontal="center" vertical="center"/>
    </xf>
    <xf numFmtId="169" fontId="19" fillId="9" borderId="13" xfId="1" applyNumberFormat="1" applyFont="1" applyFill="1" applyBorder="1" applyAlignment="1">
      <alignment horizontal="right" vertical="center"/>
    </xf>
    <xf numFmtId="0" fontId="53" fillId="9" borderId="13" xfId="8" applyFont="1" applyFill="1" applyBorder="1" applyAlignment="1">
      <alignment wrapText="1"/>
    </xf>
    <xf numFmtId="2" fontId="53" fillId="9" borderId="13" xfId="8" applyNumberFormat="1" applyFont="1" applyFill="1" applyBorder="1" applyAlignment="1">
      <alignment horizontal="center" vertical="center" wrapText="1"/>
    </xf>
    <xf numFmtId="169" fontId="53" fillId="9" borderId="13" xfId="1" applyNumberFormat="1" applyFont="1" applyFill="1" applyBorder="1" applyAlignment="1">
      <alignment vertical="center"/>
    </xf>
    <xf numFmtId="44" fontId="53" fillId="9" borderId="13" xfId="1" applyNumberFormat="1" applyFont="1" applyFill="1" applyBorder="1" applyAlignment="1">
      <alignment vertical="center"/>
    </xf>
    <xf numFmtId="3" fontId="53" fillId="9" borderId="13" xfId="1" applyNumberFormat="1" applyFont="1" applyFill="1" applyBorder="1" applyAlignment="1">
      <alignment vertical="center"/>
    </xf>
    <xf numFmtId="169" fontId="19" fillId="9" borderId="13" xfId="1" applyNumberFormat="1" applyFont="1" applyFill="1" applyBorder="1" applyAlignment="1">
      <alignment horizontal="center" vertical="center"/>
    </xf>
    <xf numFmtId="169" fontId="19" fillId="6" borderId="13" xfId="1" applyNumberFormat="1" applyFont="1" applyFill="1" applyBorder="1" applyAlignment="1">
      <alignment horizontal="center" vertical="center" wrapText="1"/>
    </xf>
    <xf numFmtId="0" fontId="5" fillId="0" borderId="11" xfId="0" applyFont="1" applyBorder="1" applyAlignment="1">
      <alignment horizontal="left"/>
    </xf>
    <xf numFmtId="0" fontId="5" fillId="0" borderId="11" xfId="0" applyFont="1" applyBorder="1" applyAlignment="1">
      <alignment horizontal="center"/>
    </xf>
    <xf numFmtId="164" fontId="5" fillId="0" borderId="11" xfId="1" applyFont="1" applyBorder="1" applyAlignment="1">
      <alignment horizontal="center"/>
    </xf>
    <xf numFmtId="0" fontId="12" fillId="0" borderId="0" xfId="0" applyFont="1"/>
    <xf numFmtId="2" fontId="5" fillId="0" borderId="11" xfId="0" applyNumberFormat="1" applyFont="1" applyBorder="1" applyAlignment="1">
      <alignment horizontal="center"/>
    </xf>
    <xf numFmtId="0" fontId="0" fillId="0" borderId="11" xfId="0" applyBorder="1" applyAlignment="1">
      <alignment horizontal="center" vertical="center"/>
    </xf>
    <xf numFmtId="0" fontId="4" fillId="0" borderId="11" xfId="0" applyFont="1" applyBorder="1" applyAlignment="1">
      <alignment horizontal="left"/>
    </xf>
    <xf numFmtId="0" fontId="4" fillId="0" borderId="11" xfId="0" applyFont="1" applyBorder="1" applyAlignment="1">
      <alignment horizontal="center"/>
    </xf>
    <xf numFmtId="43" fontId="0" fillId="0" borderId="11" xfId="0" applyNumberFormat="1" applyBorder="1" applyAlignment="1">
      <alignment horizontal="center"/>
    </xf>
    <xf numFmtId="164" fontId="19" fillId="2" borderId="13" xfId="1" applyFont="1" applyFill="1" applyBorder="1" applyAlignment="1">
      <alignment vertical="center"/>
    </xf>
    <xf numFmtId="44" fontId="19" fillId="2" borderId="13" xfId="8" applyNumberFormat="1" applyFont="1" applyFill="1" applyBorder="1" applyAlignment="1">
      <alignment vertical="center" wrapText="1"/>
    </xf>
    <xf numFmtId="0" fontId="19" fillId="6" borderId="13" xfId="8" applyFont="1" applyFill="1" applyBorder="1" applyAlignment="1">
      <alignment horizontal="center" vertical="center" wrapText="1"/>
    </xf>
    <xf numFmtId="0" fontId="21" fillId="6" borderId="13" xfId="8" applyFont="1" applyFill="1" applyBorder="1" applyAlignment="1">
      <alignment horizontal="left" vertical="center" wrapText="1"/>
    </xf>
    <xf numFmtId="2" fontId="19" fillId="6" borderId="13" xfId="8" applyNumberFormat="1" applyFont="1" applyFill="1" applyBorder="1" applyAlignment="1">
      <alignment horizontal="center" vertical="center" wrapText="1"/>
    </xf>
    <xf numFmtId="0" fontId="19" fillId="6" borderId="13" xfId="0" applyFont="1" applyFill="1" applyBorder="1" applyAlignment="1">
      <alignment horizontal="center" vertical="center"/>
    </xf>
    <xf numFmtId="169" fontId="19" fillId="6" borderId="13" xfId="1" applyNumberFormat="1" applyFont="1" applyFill="1" applyBorder="1" applyAlignment="1">
      <alignment vertical="center"/>
    </xf>
    <xf numFmtId="44" fontId="19" fillId="6" borderId="13" xfId="1" applyNumberFormat="1" applyFont="1" applyFill="1" applyBorder="1" applyAlignment="1">
      <alignment vertical="center"/>
    </xf>
    <xf numFmtId="169" fontId="19" fillId="6" borderId="13" xfId="1" applyNumberFormat="1" applyFont="1" applyFill="1" applyBorder="1" applyAlignment="1">
      <alignment horizontal="center" vertical="center"/>
    </xf>
    <xf numFmtId="3" fontId="19" fillId="6" borderId="13" xfId="1" applyNumberFormat="1" applyFont="1" applyFill="1" applyBorder="1" applyAlignment="1">
      <alignment vertical="center"/>
    </xf>
    <xf numFmtId="44" fontId="19" fillId="6" borderId="13" xfId="0" applyNumberFormat="1" applyFont="1" applyFill="1" applyBorder="1" applyAlignment="1">
      <alignment horizontal="right" vertical="center"/>
    </xf>
    <xf numFmtId="0" fontId="19" fillId="6" borderId="13" xfId="0" applyFont="1" applyFill="1" applyBorder="1"/>
    <xf numFmtId="0" fontId="43" fillId="6" borderId="13" xfId="8" applyFont="1" applyFill="1" applyBorder="1"/>
    <xf numFmtId="0" fontId="19" fillId="6" borderId="13" xfId="8" applyFont="1" applyFill="1" applyBorder="1" applyAlignment="1">
      <alignment vertical="center"/>
    </xf>
    <xf numFmtId="0" fontId="40" fillId="2" borderId="13" xfId="0" applyFont="1" applyFill="1" applyBorder="1" applyAlignment="1">
      <alignment horizontal="center" vertical="center" wrapText="1"/>
    </xf>
    <xf numFmtId="0" fontId="44" fillId="0" borderId="13" xfId="0" applyFont="1" applyBorder="1" applyAlignment="1">
      <alignment horizontal="center" vertical="center"/>
    </xf>
    <xf numFmtId="0" fontId="17" fillId="0" borderId="0" xfId="0" applyFont="1"/>
    <xf numFmtId="0" fontId="19" fillId="0" borderId="0" xfId="8" applyFont="1" applyAlignment="1">
      <alignment wrapText="1"/>
    </xf>
    <xf numFmtId="0" fontId="19" fillId="2" borderId="13" xfId="0" quotePrefix="1" applyFont="1" applyFill="1" applyBorder="1" applyAlignment="1">
      <alignment horizontal="center" vertical="center" wrapText="1"/>
    </xf>
    <xf numFmtId="9" fontId="19" fillId="2" borderId="13" xfId="21" applyFont="1" applyFill="1" applyBorder="1" applyAlignment="1">
      <alignment horizontal="center" vertical="center" wrapText="1"/>
    </xf>
    <xf numFmtId="0" fontId="19" fillId="2" borderId="13" xfId="0" applyFont="1" applyFill="1" applyBorder="1" applyAlignment="1">
      <alignment wrapText="1"/>
    </xf>
    <xf numFmtId="0" fontId="17" fillId="2" borderId="13" xfId="0" applyFont="1" applyFill="1" applyBorder="1" applyAlignment="1">
      <alignment vertical="center" wrapText="1"/>
    </xf>
    <xf numFmtId="0" fontId="19" fillId="2" borderId="13" xfId="8" applyFont="1" applyFill="1" applyBorder="1" applyAlignment="1">
      <alignment wrapText="1"/>
    </xf>
    <xf numFmtId="0" fontId="19" fillId="6" borderId="13" xfId="8" applyFont="1" applyFill="1" applyBorder="1" applyAlignment="1">
      <alignment vertical="center" wrapText="1"/>
    </xf>
    <xf numFmtId="0" fontId="3" fillId="0" borderId="11" xfId="0" applyFont="1" applyBorder="1"/>
    <xf numFmtId="0" fontId="2" fillId="0" borderId="11" xfId="0" applyFont="1" applyBorder="1"/>
    <xf numFmtId="43" fontId="39" fillId="0" borderId="0" xfId="0" applyNumberFormat="1" applyFont="1"/>
    <xf numFmtId="0" fontId="32" fillId="2" borderId="13" xfId="0" applyFont="1" applyFill="1" applyBorder="1" applyAlignment="1">
      <alignment horizontal="left" vertical="top" indent="5"/>
    </xf>
    <xf numFmtId="0" fontId="0" fillId="0" borderId="11" xfId="0" applyBorder="1" applyAlignment="1">
      <alignment vertical="center"/>
    </xf>
    <xf numFmtId="0" fontId="12" fillId="0" borderId="11" xfId="0" applyFont="1" applyBorder="1" applyAlignment="1">
      <alignment vertical="center" wrapText="1"/>
    </xf>
    <xf numFmtId="168" fontId="0" fillId="0" borderId="11" xfId="0" applyNumberFormat="1" applyBorder="1" applyAlignment="1">
      <alignment vertical="center"/>
    </xf>
    <xf numFmtId="164" fontId="0" fillId="0" borderId="11" xfId="1" applyFont="1" applyBorder="1" applyAlignment="1">
      <alignment vertical="center"/>
    </xf>
    <xf numFmtId="0" fontId="0" fillId="0" borderId="0" xfId="0" applyAlignment="1">
      <alignment vertical="center"/>
    </xf>
    <xf numFmtId="43" fontId="0" fillId="0" borderId="0" xfId="0" applyNumberFormat="1"/>
    <xf numFmtId="0" fontId="1" fillId="0" borderId="11" xfId="0" applyFont="1" applyBorder="1"/>
    <xf numFmtId="0" fontId="1" fillId="0" borderId="11" xfId="0" applyFont="1" applyBorder="1" applyAlignment="1">
      <alignment horizontal="center"/>
    </xf>
    <xf numFmtId="9" fontId="0" fillId="0" borderId="11" xfId="0" applyNumberFormat="1" applyBorder="1"/>
    <xf numFmtId="9" fontId="43" fillId="2" borderId="13" xfId="21" applyFont="1" applyFill="1" applyBorder="1"/>
    <xf numFmtId="169" fontId="19" fillId="10" borderId="13" xfId="1" applyNumberFormat="1" applyFont="1" applyFill="1" applyBorder="1" applyAlignment="1">
      <alignment horizontal="center" vertical="center" wrapText="1"/>
    </xf>
    <xf numFmtId="43" fontId="12" fillId="0" borderId="0" xfId="0" applyNumberFormat="1" applyFont="1"/>
    <xf numFmtId="169" fontId="53" fillId="10" borderId="13" xfId="1" applyNumberFormat="1" applyFont="1" applyFill="1" applyBorder="1" applyAlignment="1">
      <alignment horizontal="center" vertical="center" wrapText="1"/>
    </xf>
    <xf numFmtId="169" fontId="19" fillId="10" borderId="13" xfId="1" applyNumberFormat="1" applyFont="1" applyFill="1" applyBorder="1" applyAlignment="1">
      <alignment vertical="center"/>
    </xf>
    <xf numFmtId="9" fontId="19" fillId="2" borderId="13" xfId="21" applyFont="1" applyFill="1" applyBorder="1" applyAlignment="1">
      <alignment horizontal="right" vertical="center"/>
    </xf>
    <xf numFmtId="43" fontId="19" fillId="2" borderId="0" xfId="0" applyNumberFormat="1" applyFont="1" applyFill="1"/>
    <xf numFmtId="9" fontId="19" fillId="2" borderId="0" xfId="21" applyFont="1" applyFill="1"/>
    <xf numFmtId="169" fontId="19" fillId="10" borderId="13" xfId="1" applyNumberFormat="1" applyFont="1" applyFill="1" applyBorder="1" applyAlignment="1">
      <alignment horizontal="right" vertical="center"/>
    </xf>
    <xf numFmtId="0" fontId="32" fillId="2" borderId="0" xfId="0" applyFont="1" applyFill="1" applyAlignment="1">
      <alignment horizontal="center"/>
    </xf>
    <xf numFmtId="0" fontId="32" fillId="2" borderId="0" xfId="0" applyFont="1" applyFill="1" applyAlignment="1">
      <alignment horizontal="center" wrapText="1"/>
    </xf>
    <xf numFmtId="0" fontId="19" fillId="2" borderId="13" xfId="0" applyFont="1" applyFill="1" applyBorder="1" applyAlignment="1">
      <alignment horizontal="center" vertical="center"/>
    </xf>
    <xf numFmtId="0" fontId="19" fillId="2" borderId="13" xfId="0" applyFont="1" applyFill="1" applyBorder="1" applyAlignment="1">
      <alignment horizontal="center" vertical="center" wrapText="1"/>
    </xf>
    <xf numFmtId="164" fontId="19" fillId="2" borderId="13" xfId="1" applyFont="1" applyFill="1" applyBorder="1" applyAlignment="1">
      <alignment horizontal="center" vertical="center"/>
    </xf>
    <xf numFmtId="169" fontId="19" fillId="2" borderId="13" xfId="1" applyNumberFormat="1" applyFont="1" applyFill="1" applyBorder="1" applyAlignment="1">
      <alignment horizontal="center" vertical="center"/>
    </xf>
    <xf numFmtId="169" fontId="19" fillId="2" borderId="13" xfId="1" applyNumberFormat="1" applyFont="1" applyFill="1" applyBorder="1" applyAlignment="1">
      <alignment horizontal="center" vertical="center" wrapText="1"/>
    </xf>
    <xf numFmtId="169" fontId="19" fillId="2" borderId="13" xfId="1" applyNumberFormat="1" applyFont="1" applyFill="1" applyBorder="1" applyAlignment="1">
      <alignment horizontal="right" vertical="center"/>
    </xf>
    <xf numFmtId="164" fontId="19" fillId="2" borderId="0" xfId="1" applyFont="1" applyFill="1"/>
    <xf numFmtId="44" fontId="32" fillId="0" borderId="13" xfId="0" applyNumberFormat="1" applyFont="1" applyFill="1" applyBorder="1" applyAlignment="1">
      <alignment horizontal="left" vertical="top"/>
    </xf>
    <xf numFmtId="0" fontId="39" fillId="2" borderId="33" xfId="8" applyFont="1" applyFill="1" applyBorder="1" applyAlignment="1">
      <alignment horizontal="center" vertical="center" wrapText="1"/>
    </xf>
    <xf numFmtId="0" fontId="39" fillId="2" borderId="34" xfId="8" applyFont="1" applyFill="1" applyBorder="1" applyAlignment="1">
      <alignment horizontal="center" vertical="center"/>
    </xf>
    <xf numFmtId="0" fontId="39" fillId="2" borderId="35" xfId="8" applyFont="1" applyFill="1" applyBorder="1" applyAlignment="1">
      <alignment horizontal="center" vertical="center"/>
    </xf>
    <xf numFmtId="165" fontId="39" fillId="2" borderId="34" xfId="9" applyFont="1" applyFill="1" applyBorder="1" applyAlignment="1">
      <alignment horizontal="center" vertical="center"/>
    </xf>
    <xf numFmtId="164" fontId="39" fillId="2" borderId="34" xfId="1" applyFont="1" applyFill="1" applyBorder="1" applyAlignment="1">
      <alignment horizontal="center" vertical="center"/>
    </xf>
    <xf numFmtId="0" fontId="39" fillId="2" borderId="36" xfId="8" applyFont="1" applyFill="1" applyBorder="1" applyAlignment="1">
      <alignment horizontal="center" vertical="center"/>
    </xf>
    <xf numFmtId="0" fontId="12" fillId="0" borderId="0" xfId="0" applyFont="1" applyFill="1"/>
    <xf numFmtId="0" fontId="12" fillId="2" borderId="1" xfId="0" applyFont="1" applyFill="1" applyBorder="1" applyAlignment="1">
      <alignment horizontal="center" vertical="center"/>
    </xf>
    <xf numFmtId="3" fontId="12"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left" vertical="center" wrapText="1"/>
    </xf>
    <xf numFmtId="0" fontId="12" fillId="0" borderId="1" xfId="0" applyFont="1" applyFill="1" applyBorder="1" applyAlignment="1">
      <alignment horizontal="center" vertical="center"/>
    </xf>
    <xf numFmtId="2" fontId="12" fillId="0" borderId="1" xfId="0" applyNumberFormat="1" applyFont="1" applyFill="1" applyBorder="1" applyAlignment="1">
      <alignment horizontal="center"/>
    </xf>
    <xf numFmtId="164" fontId="39" fillId="0" borderId="1" xfId="1" applyFont="1" applyFill="1" applyBorder="1" applyAlignment="1">
      <alignment horizontal="center"/>
    </xf>
    <xf numFmtId="2" fontId="12" fillId="0" borderId="1" xfId="0" applyNumberFormat="1" applyFont="1" applyFill="1" applyBorder="1" applyAlignment="1"/>
    <xf numFmtId="0" fontId="39" fillId="0" borderId="1" xfId="0" applyFont="1" applyFill="1" applyBorder="1" applyAlignment="1"/>
    <xf numFmtId="0" fontId="12" fillId="0" borderId="1" xfId="0" applyFont="1" applyFill="1" applyBorder="1" applyAlignment="1">
      <alignment horizontal="right"/>
    </xf>
    <xf numFmtId="0" fontId="12" fillId="0" borderId="1" xfId="0" applyFont="1" applyFill="1" applyBorder="1" applyAlignment="1"/>
    <xf numFmtId="0" fontId="12" fillId="0" borderId="1" xfId="0" applyFont="1" applyFill="1" applyBorder="1" applyAlignment="1">
      <alignment horizontal="center"/>
    </xf>
    <xf numFmtId="164" fontId="12" fillId="0" borderId="1" xfId="1" applyFont="1" applyFill="1" applyBorder="1" applyAlignment="1">
      <alignment horizontal="center"/>
    </xf>
    <xf numFmtId="0" fontId="39" fillId="6" borderId="1" xfId="0" applyFont="1" applyFill="1" applyBorder="1" applyAlignment="1"/>
    <xf numFmtId="0" fontId="12" fillId="6" borderId="1" xfId="0" applyFont="1" applyFill="1" applyBorder="1" applyAlignment="1">
      <alignment horizontal="right"/>
    </xf>
    <xf numFmtId="0" fontId="12" fillId="6" borderId="1" xfId="0" applyFont="1" applyFill="1" applyBorder="1" applyAlignment="1"/>
    <xf numFmtId="0" fontId="12" fillId="6" borderId="1" xfId="0" applyFont="1" applyFill="1" applyBorder="1" applyAlignment="1">
      <alignment horizontal="center"/>
    </xf>
    <xf numFmtId="2" fontId="12" fillId="6" borderId="1" xfId="0" applyNumberFormat="1" applyFont="1" applyFill="1" applyBorder="1" applyAlignment="1">
      <alignment horizontal="center"/>
    </xf>
    <xf numFmtId="164" fontId="12" fillId="6" borderId="1" xfId="1" applyFont="1" applyFill="1" applyBorder="1" applyAlignment="1">
      <alignment horizontal="center"/>
    </xf>
    <xf numFmtId="2" fontId="12" fillId="6" borderId="1" xfId="0" applyNumberFormat="1" applyFont="1" applyFill="1" applyBorder="1" applyAlignment="1"/>
    <xf numFmtId="0" fontId="12" fillId="6" borderId="0" xfId="0" applyFont="1" applyFill="1"/>
    <xf numFmtId="0" fontId="39" fillId="0" borderId="1" xfId="0" applyFont="1" applyFill="1" applyBorder="1" applyAlignment="1">
      <alignment horizontal="right"/>
    </xf>
    <xf numFmtId="2" fontId="39" fillId="0" borderId="1" xfId="0" applyNumberFormat="1" applyFont="1" applyFill="1" applyBorder="1" applyAlignment="1"/>
    <xf numFmtId="0" fontId="12" fillId="2" borderId="1" xfId="0" applyFont="1" applyFill="1" applyBorder="1" applyAlignment="1">
      <alignment horizontal="center" vertical="center" wrapText="1"/>
    </xf>
    <xf numFmtId="0" fontId="12" fillId="2" borderId="1" xfId="0" applyFont="1" applyFill="1" applyBorder="1" applyAlignment="1">
      <alignment vertical="top" wrapText="1"/>
    </xf>
    <xf numFmtId="0" fontId="39" fillId="0" borderId="0" xfId="0" applyFont="1" applyFill="1" applyBorder="1" applyAlignment="1"/>
    <xf numFmtId="0" fontId="12" fillId="0" borderId="1" xfId="0" applyFont="1" applyFill="1" applyBorder="1" applyAlignment="1">
      <alignment wrapText="1"/>
    </xf>
    <xf numFmtId="1" fontId="12" fillId="2" borderId="13" xfId="0" quotePrefix="1" applyNumberFormat="1" applyFont="1" applyFill="1" applyBorder="1" applyAlignment="1">
      <alignment horizontal="justify" vertical="justify" wrapText="1"/>
    </xf>
    <xf numFmtId="0" fontId="12" fillId="0" borderId="0" xfId="0" applyFont="1" applyFill="1" applyBorder="1" applyAlignment="1">
      <alignment vertical="center" wrapText="1"/>
    </xf>
    <xf numFmtId="0" fontId="12" fillId="2" borderId="13" xfId="0" applyFont="1" applyFill="1" applyBorder="1" applyAlignment="1">
      <alignment horizontal="center" vertical="center" wrapText="1"/>
    </xf>
    <xf numFmtId="2" fontId="39" fillId="0" borderId="0" xfId="0" applyNumberFormat="1" applyFont="1" applyFill="1" applyBorder="1" applyAlignment="1"/>
    <xf numFmtId="0" fontId="12" fillId="0" borderId="1" xfId="0" applyFont="1" applyFill="1" applyBorder="1" applyAlignment="1">
      <alignment vertical="center" wrapText="1"/>
    </xf>
    <xf numFmtId="0" fontId="12" fillId="2" borderId="1" xfId="8" applyFont="1" applyFill="1" applyBorder="1" applyAlignment="1">
      <alignment vertical="center" wrapText="1"/>
    </xf>
    <xf numFmtId="2" fontId="12" fillId="0" borderId="1" xfId="0" applyNumberFormat="1" applyFont="1" applyFill="1" applyBorder="1" applyAlignment="1">
      <alignment horizontal="center" vertical="center"/>
    </xf>
    <xf numFmtId="164" fontId="39" fillId="0" borderId="1" xfId="1" applyFont="1" applyFill="1" applyBorder="1" applyAlignment="1">
      <alignment horizontal="center" vertical="center"/>
    </xf>
    <xf numFmtId="0" fontId="12" fillId="2" borderId="1" xfId="8" applyFont="1" applyFill="1" applyBorder="1" applyAlignment="1">
      <alignment horizontal="right" vertical="center" wrapText="1"/>
    </xf>
    <xf numFmtId="164" fontId="12" fillId="0" borderId="1" xfId="1" applyFont="1" applyFill="1" applyBorder="1" applyAlignment="1">
      <alignment horizontal="center" vertical="center"/>
    </xf>
    <xf numFmtId="0" fontId="12" fillId="0" borderId="1" xfId="0" applyFont="1" applyFill="1" applyBorder="1" applyAlignment="1">
      <alignment horizontal="left" vertical="center"/>
    </xf>
    <xf numFmtId="2" fontId="12" fillId="0" borderId="1" xfId="0" applyNumberFormat="1" applyFont="1" applyFill="1" applyBorder="1"/>
    <xf numFmtId="164" fontId="12" fillId="0" borderId="0" xfId="1" applyFont="1" applyAlignment="1">
      <alignment horizontal="center"/>
    </xf>
    <xf numFmtId="164" fontId="22" fillId="2" borderId="13" xfId="1" applyFont="1" applyFill="1" applyBorder="1" applyAlignment="1">
      <alignment horizontal="center" vertical="center" wrapText="1"/>
    </xf>
    <xf numFmtId="164" fontId="19" fillId="0" borderId="0" xfId="1" applyFont="1"/>
    <xf numFmtId="164" fontId="17" fillId="2" borderId="13" xfId="1" applyFont="1" applyFill="1" applyBorder="1" applyAlignment="1">
      <alignment horizontal="center" vertical="center" wrapText="1"/>
    </xf>
    <xf numFmtId="164" fontId="18" fillId="2" borderId="13" xfId="1" applyFont="1" applyFill="1" applyBorder="1" applyAlignment="1">
      <alignment horizontal="center" vertical="center"/>
    </xf>
    <xf numFmtId="164" fontId="24" fillId="2" borderId="13" xfId="1" applyFont="1" applyFill="1" applyBorder="1" applyAlignment="1">
      <alignment horizontal="center" vertical="center" wrapText="1"/>
    </xf>
    <xf numFmtId="164" fontId="53" fillId="6" borderId="13" xfId="1" applyFont="1" applyFill="1" applyBorder="1" applyAlignment="1">
      <alignment horizontal="center" vertical="center" wrapText="1"/>
    </xf>
    <xf numFmtId="164" fontId="53" fillId="6" borderId="13" xfId="1" applyFont="1" applyFill="1" applyBorder="1" applyAlignment="1">
      <alignment horizontal="center" vertical="center"/>
    </xf>
    <xf numFmtId="164" fontId="19" fillId="0" borderId="0" xfId="1" applyFont="1" applyAlignment="1">
      <alignment horizontal="center" vertical="center" wrapText="1"/>
    </xf>
    <xf numFmtId="164" fontId="19" fillId="0" borderId="0" xfId="1" applyFont="1" applyAlignment="1">
      <alignment horizontal="center" vertical="center"/>
    </xf>
    <xf numFmtId="0" fontId="12" fillId="2" borderId="13" xfId="8" applyFont="1" applyFill="1" applyBorder="1" applyAlignment="1">
      <alignment horizontal="left" vertical="top" wrapText="1"/>
    </xf>
    <xf numFmtId="0" fontId="12" fillId="2" borderId="13" xfId="8" applyFont="1" applyFill="1" applyBorder="1" applyAlignment="1">
      <alignment horizontal="left" vertical="center" wrapText="1"/>
    </xf>
    <xf numFmtId="0" fontId="58" fillId="2" borderId="13" xfId="0" applyFont="1" applyFill="1" applyBorder="1" applyAlignment="1">
      <alignment horizontal="left" vertical="center" wrapText="1"/>
    </xf>
    <xf numFmtId="2" fontId="12" fillId="0" borderId="1" xfId="0" applyNumberFormat="1" applyFont="1" applyFill="1" applyBorder="1" applyAlignment="1">
      <alignment vertical="center"/>
    </xf>
    <xf numFmtId="0" fontId="12" fillId="2" borderId="13" xfId="0" applyFont="1" applyFill="1" applyBorder="1" applyAlignment="1">
      <alignment horizontal="left" vertical="top" wrapText="1"/>
    </xf>
    <xf numFmtId="0" fontId="58" fillId="2" borderId="13" xfId="8" applyFont="1" applyFill="1" applyBorder="1" applyAlignment="1">
      <alignment wrapText="1"/>
    </xf>
    <xf numFmtId="0" fontId="58" fillId="2" borderId="13" xfId="8" applyFont="1" applyFill="1" applyBorder="1" applyAlignment="1">
      <alignment vertical="top" wrapText="1"/>
    </xf>
    <xf numFmtId="0" fontId="58" fillId="2" borderId="13" xfId="8" applyFont="1" applyFill="1" applyBorder="1" applyAlignment="1">
      <alignment vertical="center" wrapText="1"/>
    </xf>
    <xf numFmtId="0" fontId="39" fillId="0" borderId="1" xfId="0" applyFont="1" applyFill="1" applyBorder="1" applyAlignment="1">
      <alignment vertical="center"/>
    </xf>
    <xf numFmtId="0" fontId="39" fillId="0" borderId="0" xfId="0" applyFont="1" applyFill="1" applyBorder="1" applyAlignment="1">
      <alignment vertical="center"/>
    </xf>
    <xf numFmtId="0" fontId="58" fillId="2" borderId="1" xfId="8" applyFont="1" applyFill="1" applyBorder="1" applyAlignment="1">
      <alignment vertical="center" wrapText="1"/>
    </xf>
    <xf numFmtId="0" fontId="39" fillId="0" borderId="1" xfId="0" applyFont="1" applyFill="1" applyBorder="1" applyAlignment="1">
      <alignment horizontal="center" vertical="center"/>
    </xf>
    <xf numFmtId="0" fontId="12" fillId="2" borderId="13" xfId="8" applyFont="1" applyFill="1" applyBorder="1" applyAlignment="1">
      <alignment vertical="center" wrapText="1"/>
    </xf>
    <xf numFmtId="0" fontId="12" fillId="2" borderId="1" xfId="8" applyFont="1" applyFill="1" applyBorder="1" applyAlignment="1">
      <alignment horizontal="center" vertical="center" wrapText="1"/>
    </xf>
    <xf numFmtId="0" fontId="12" fillId="2" borderId="13" xfId="8" applyFont="1" applyFill="1" applyBorder="1" applyAlignment="1">
      <alignment horizontal="center" vertical="center" wrapText="1"/>
    </xf>
    <xf numFmtId="0" fontId="12" fillId="0" borderId="1" xfId="0" applyFont="1" applyBorder="1"/>
    <xf numFmtId="0" fontId="39" fillId="0" borderId="1" xfId="0" applyFont="1" applyBorder="1"/>
    <xf numFmtId="0" fontId="12" fillId="0" borderId="1" xfId="0" applyFont="1" applyBorder="1" applyAlignment="1">
      <alignment horizontal="center" vertical="center"/>
    </xf>
    <xf numFmtId="164" fontId="12" fillId="0" borderId="1" xfId="1" applyFont="1" applyBorder="1" applyAlignment="1">
      <alignment horizontal="center" vertical="center"/>
    </xf>
    <xf numFmtId="0" fontId="12" fillId="2" borderId="1" xfId="0" applyFont="1" applyFill="1" applyBorder="1" applyAlignment="1">
      <alignment horizontal="left" vertical="center" wrapText="1"/>
    </xf>
    <xf numFmtId="0" fontId="12" fillId="0" borderId="0" xfId="0" applyFont="1" applyAlignment="1">
      <alignment horizontal="center" vertical="center"/>
    </xf>
    <xf numFmtId="164" fontId="12" fillId="0" borderId="0" xfId="1" applyFont="1" applyAlignment="1">
      <alignment horizontal="center" vertical="center"/>
    </xf>
    <xf numFmtId="164" fontId="19" fillId="2" borderId="0" xfId="1" applyFont="1" applyFill="1" applyAlignment="1">
      <alignment horizontal="center" vertical="center"/>
    </xf>
    <xf numFmtId="164" fontId="25" fillId="2" borderId="0" xfId="1" applyFont="1" applyFill="1"/>
    <xf numFmtId="164" fontId="57" fillId="2" borderId="0" xfId="1" applyFont="1" applyFill="1"/>
    <xf numFmtId="164" fontId="16" fillId="2" borderId="0" xfId="1" applyFont="1" applyFill="1" applyAlignment="1">
      <alignment horizontal="justify" vertical="top" wrapText="1"/>
    </xf>
    <xf numFmtId="0" fontId="21" fillId="2" borderId="0" xfId="0" applyFont="1" applyFill="1" applyAlignment="1">
      <alignment vertical="center" wrapText="1"/>
    </xf>
    <xf numFmtId="169" fontId="19" fillId="2" borderId="28" xfId="1" applyNumberFormat="1" applyFont="1" applyFill="1" applyBorder="1" applyAlignment="1">
      <alignment vertical="center" wrapText="1"/>
    </xf>
    <xf numFmtId="0" fontId="39" fillId="0" borderId="1" xfId="0" applyFont="1" applyFill="1" applyBorder="1" applyAlignment="1">
      <alignment horizontal="center"/>
    </xf>
    <xf numFmtId="0" fontId="39" fillId="0" borderId="1" xfId="0" applyFont="1" applyBorder="1" applyAlignment="1">
      <alignment horizontal="center" vertical="center"/>
    </xf>
    <xf numFmtId="164" fontId="39" fillId="0" borderId="1" xfId="1" applyFont="1" applyBorder="1"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left" vertical="center"/>
    </xf>
    <xf numFmtId="164" fontId="0" fillId="0" borderId="1" xfId="1" applyFont="1" applyBorder="1" applyAlignment="1">
      <alignment horizontal="center" vertical="center"/>
    </xf>
    <xf numFmtId="0" fontId="12" fillId="0" borderId="1" xfId="0" applyFont="1" applyBorder="1" applyAlignment="1">
      <alignment horizontal="left" vertical="center" wrapText="1"/>
    </xf>
    <xf numFmtId="0" fontId="39" fillId="0" borderId="1" xfId="0" applyFont="1" applyBorder="1" applyAlignment="1">
      <alignment horizontal="right" vertical="center"/>
    </xf>
    <xf numFmtId="0" fontId="0" fillId="0" borderId="0" xfId="0" applyAlignment="1">
      <alignment horizontal="center" vertical="center"/>
    </xf>
    <xf numFmtId="164" fontId="0" fillId="0" borderId="0" xfId="1" applyFont="1" applyAlignment="1">
      <alignment horizontal="center" vertical="center"/>
    </xf>
    <xf numFmtId="2" fontId="39" fillId="0" borderId="1" xfId="1" applyNumberFormat="1" applyFont="1" applyFill="1" applyBorder="1" applyAlignment="1">
      <alignment horizontal="center" vertical="center"/>
    </xf>
    <xf numFmtId="2" fontId="12" fillId="0" borderId="1" xfId="1" applyNumberFormat="1" applyFont="1" applyFill="1" applyBorder="1" applyAlignment="1">
      <alignment horizontal="center" vertical="center"/>
    </xf>
    <xf numFmtId="0" fontId="12" fillId="0" borderId="0" xfId="0" applyFont="1" applyAlignment="1">
      <alignment vertical="center"/>
    </xf>
    <xf numFmtId="0" fontId="19" fillId="6" borderId="0" xfId="0" applyFont="1" applyFill="1" applyAlignment="1">
      <alignment vertical="center" wrapText="1"/>
    </xf>
    <xf numFmtId="0" fontId="12" fillId="0" borderId="1" xfId="0" applyFont="1" applyFill="1" applyBorder="1" applyAlignment="1">
      <alignment horizontal="left"/>
    </xf>
    <xf numFmtId="169" fontId="19" fillId="2" borderId="0" xfId="0" applyNumberFormat="1" applyFont="1" applyFill="1"/>
    <xf numFmtId="164" fontId="0" fillId="6" borderId="1" xfId="1" applyFont="1" applyFill="1" applyBorder="1" applyAlignment="1">
      <alignment horizontal="center" vertical="center"/>
    </xf>
    <xf numFmtId="164" fontId="0" fillId="0" borderId="1" xfId="1" applyFont="1" applyFill="1" applyBorder="1" applyAlignment="1">
      <alignment horizontal="center" vertical="center"/>
    </xf>
    <xf numFmtId="0" fontId="0" fillId="0" borderId="1" xfId="0" applyBorder="1" applyAlignment="1">
      <alignment horizontal="right" vertical="center"/>
    </xf>
    <xf numFmtId="0" fontId="32" fillId="2" borderId="0" xfId="0" applyFont="1" applyFill="1" applyAlignment="1">
      <alignment horizontal="center"/>
    </xf>
    <xf numFmtId="0" fontId="32" fillId="2" borderId="0" xfId="0" applyFont="1" applyFill="1" applyAlignment="1">
      <alignment horizontal="center" wrapText="1"/>
    </xf>
    <xf numFmtId="169" fontId="32" fillId="2" borderId="13" xfId="1" applyNumberFormat="1" applyFont="1" applyFill="1" applyBorder="1" applyAlignment="1">
      <alignment horizontal="center" vertical="center" wrapText="1"/>
    </xf>
    <xf numFmtId="169" fontId="59" fillId="0" borderId="30" xfId="1" applyNumberFormat="1" applyFont="1" applyBorder="1" applyAlignment="1">
      <alignment horizontal="center" vertical="center"/>
    </xf>
    <xf numFmtId="169" fontId="59" fillId="0" borderId="31" xfId="1" applyNumberFormat="1" applyFont="1" applyBorder="1" applyAlignment="1">
      <alignment horizontal="center" vertical="center"/>
    </xf>
    <xf numFmtId="169" fontId="59" fillId="0" borderId="32" xfId="1" applyNumberFormat="1" applyFont="1" applyBorder="1" applyAlignment="1">
      <alignment horizontal="center" vertical="center"/>
    </xf>
    <xf numFmtId="0" fontId="19" fillId="2" borderId="13" xfId="0" applyFont="1" applyFill="1" applyBorder="1" applyAlignment="1">
      <alignment horizontal="center" vertical="center"/>
    </xf>
    <xf numFmtId="0" fontId="19" fillId="2" borderId="13" xfId="0" applyFont="1" applyFill="1" applyBorder="1" applyAlignment="1">
      <alignment horizontal="left" vertical="center"/>
    </xf>
    <xf numFmtId="0" fontId="19" fillId="2" borderId="13"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19" fillId="0" borderId="29" xfId="0" applyFont="1" applyBorder="1" applyAlignment="1">
      <alignment horizontal="center"/>
    </xf>
    <xf numFmtId="0" fontId="42" fillId="2" borderId="13" xfId="0" applyFont="1" applyFill="1" applyBorder="1" applyAlignment="1">
      <alignment horizontal="left" vertical="center" wrapText="1"/>
    </xf>
    <xf numFmtId="0" fontId="39" fillId="0" borderId="40" xfId="0" applyFont="1" applyFill="1" applyBorder="1" applyAlignment="1">
      <alignment horizontal="center"/>
    </xf>
    <xf numFmtId="0" fontId="39" fillId="0" borderId="41" xfId="0" applyFont="1" applyFill="1" applyBorder="1" applyAlignment="1">
      <alignment horizontal="center"/>
    </xf>
    <xf numFmtId="0" fontId="39" fillId="0" borderId="42" xfId="0" applyFont="1" applyFill="1" applyBorder="1" applyAlignment="1">
      <alignment horizontal="center"/>
    </xf>
    <xf numFmtId="0" fontId="12" fillId="0" borderId="40" xfId="0" applyFont="1" applyFill="1" applyBorder="1" applyAlignment="1">
      <alignment horizontal="left"/>
    </xf>
    <xf numFmtId="0" fontId="12" fillId="0" borderId="41" xfId="0" applyFont="1" applyFill="1" applyBorder="1" applyAlignment="1">
      <alignment horizontal="left"/>
    </xf>
    <xf numFmtId="0" fontId="12" fillId="0" borderId="42" xfId="0" applyFont="1" applyFill="1" applyBorder="1" applyAlignment="1">
      <alignment horizontal="left"/>
    </xf>
    <xf numFmtId="0" fontId="39" fillId="6" borderId="37" xfId="0" applyFont="1" applyFill="1" applyBorder="1" applyAlignment="1">
      <alignment horizontal="center"/>
    </xf>
    <xf numFmtId="0" fontId="39" fillId="6" borderId="38" xfId="0" applyFont="1" applyFill="1" applyBorder="1" applyAlignment="1">
      <alignment horizontal="center"/>
    </xf>
    <xf numFmtId="0" fontId="39" fillId="6" borderId="39" xfId="0" applyFont="1" applyFill="1" applyBorder="1" applyAlignment="1">
      <alignment horizontal="center"/>
    </xf>
    <xf numFmtId="164" fontId="19" fillId="2" borderId="26" xfId="1" applyFont="1" applyFill="1" applyBorder="1" applyAlignment="1">
      <alignment horizontal="center" vertical="center" wrapText="1"/>
    </xf>
    <xf numFmtId="164" fontId="19" fillId="2" borderId="28" xfId="1" applyFont="1" applyFill="1" applyBorder="1" applyAlignment="1">
      <alignment horizontal="center" vertical="center" wrapText="1"/>
    </xf>
    <xf numFmtId="169" fontId="19" fillId="2" borderId="26" xfId="1" applyNumberFormat="1" applyFont="1" applyFill="1" applyBorder="1" applyAlignment="1">
      <alignment horizontal="center" vertical="center" wrapText="1"/>
    </xf>
    <xf numFmtId="169" fontId="19" fillId="2" borderId="28" xfId="1" applyNumberFormat="1" applyFont="1" applyFill="1" applyBorder="1" applyAlignment="1">
      <alignment horizontal="center" vertical="center" wrapText="1"/>
    </xf>
    <xf numFmtId="0" fontId="59" fillId="2" borderId="30" xfId="0" applyFont="1" applyFill="1" applyBorder="1" applyAlignment="1">
      <alignment horizontal="center" vertical="center"/>
    </xf>
    <xf numFmtId="0" fontId="59" fillId="2" borderId="31" xfId="0" applyFont="1" applyFill="1" applyBorder="1" applyAlignment="1">
      <alignment horizontal="center" vertical="center"/>
    </xf>
    <xf numFmtId="0" fontId="59" fillId="2" borderId="32" xfId="0" applyFont="1" applyFill="1" applyBorder="1" applyAlignment="1">
      <alignment horizontal="center" vertical="center"/>
    </xf>
    <xf numFmtId="164" fontId="59" fillId="2" borderId="30" xfId="1" applyFont="1" applyFill="1" applyBorder="1" applyAlignment="1">
      <alignment horizontal="center" vertical="center" wrapText="1"/>
    </xf>
    <xf numFmtId="169" fontId="59" fillId="2" borderId="31" xfId="1" applyNumberFormat="1" applyFont="1" applyFill="1" applyBorder="1" applyAlignment="1">
      <alignment horizontal="center" vertical="center" wrapText="1"/>
    </xf>
    <xf numFmtId="169" fontId="59" fillId="2" borderId="32" xfId="1" applyNumberFormat="1" applyFont="1" applyFill="1" applyBorder="1" applyAlignment="1">
      <alignment horizontal="center" vertical="center" wrapText="1"/>
    </xf>
    <xf numFmtId="164" fontId="19" fillId="2" borderId="27" xfId="1" applyFont="1" applyFill="1" applyBorder="1" applyAlignment="1">
      <alignment horizontal="center" vertical="center" wrapText="1"/>
    </xf>
    <xf numFmtId="169" fontId="19" fillId="2" borderId="27" xfId="1" applyNumberFormat="1" applyFont="1" applyFill="1" applyBorder="1" applyAlignment="1">
      <alignment horizontal="center" vertical="center" wrapText="1"/>
    </xf>
    <xf numFmtId="164" fontId="19" fillId="2" borderId="13" xfId="1" applyFont="1" applyFill="1" applyBorder="1" applyAlignment="1">
      <alignment horizontal="center" vertical="center"/>
    </xf>
    <xf numFmtId="169" fontId="19" fillId="2" borderId="13" xfId="1" applyNumberFormat="1" applyFont="1" applyFill="1" applyBorder="1" applyAlignment="1">
      <alignment horizontal="center" vertical="center" wrapText="1"/>
    </xf>
    <xf numFmtId="169" fontId="19" fillId="9" borderId="26" xfId="1" applyNumberFormat="1" applyFont="1" applyFill="1" applyBorder="1" applyAlignment="1">
      <alignment horizontal="center" vertical="center" wrapText="1"/>
    </xf>
    <xf numFmtId="169" fontId="19" fillId="9" borderId="28" xfId="1" applyNumberFormat="1" applyFont="1" applyFill="1" applyBorder="1" applyAlignment="1">
      <alignment horizontal="center" vertical="center" wrapText="1"/>
    </xf>
    <xf numFmtId="2" fontId="19" fillId="9" borderId="26" xfId="8" applyNumberFormat="1" applyFont="1" applyFill="1" applyBorder="1" applyAlignment="1">
      <alignment horizontal="center" vertical="center" wrapText="1"/>
    </xf>
    <xf numFmtId="2" fontId="19" fillId="9" borderId="28" xfId="8" applyNumberFormat="1" applyFont="1" applyFill="1" applyBorder="1" applyAlignment="1">
      <alignment horizontal="center" vertical="center" wrapText="1"/>
    </xf>
    <xf numFmtId="3" fontId="19" fillId="9" borderId="26" xfId="1" applyNumberFormat="1" applyFont="1" applyFill="1" applyBorder="1" applyAlignment="1">
      <alignment horizontal="center" vertical="center" wrapText="1"/>
    </xf>
    <xf numFmtId="3" fontId="19" fillId="9" borderId="28" xfId="1" applyNumberFormat="1" applyFont="1" applyFill="1" applyBorder="1" applyAlignment="1">
      <alignment horizontal="center" vertical="center" wrapText="1"/>
    </xf>
    <xf numFmtId="44" fontId="19" fillId="9" borderId="26" xfId="8" applyNumberFormat="1" applyFont="1" applyFill="1" applyBorder="1" applyAlignment="1">
      <alignment horizontal="center" vertical="center" wrapText="1"/>
    </xf>
    <xf numFmtId="44" fontId="19" fillId="9" borderId="28" xfId="8" applyNumberFormat="1" applyFont="1" applyFill="1" applyBorder="1" applyAlignment="1">
      <alignment horizontal="center" vertical="center" wrapText="1"/>
    </xf>
    <xf numFmtId="0" fontId="19" fillId="2" borderId="13" xfId="8" applyFont="1" applyFill="1" applyBorder="1" applyAlignment="1">
      <alignment horizontal="center" vertical="center" wrapText="1"/>
    </xf>
    <xf numFmtId="0" fontId="53" fillId="2" borderId="13" xfId="0" applyFont="1" applyFill="1" applyBorder="1" applyAlignment="1">
      <alignment horizontal="center" vertical="center" wrapText="1"/>
    </xf>
    <xf numFmtId="169" fontId="19" fillId="2" borderId="13" xfId="1" applyNumberFormat="1" applyFont="1" applyFill="1" applyBorder="1" applyAlignment="1">
      <alignment horizontal="center" vertical="center"/>
    </xf>
    <xf numFmtId="169" fontId="53" fillId="9" borderId="13" xfId="1" applyNumberFormat="1" applyFont="1" applyFill="1" applyBorder="1" applyAlignment="1">
      <alignment horizontal="right" vertical="center"/>
    </xf>
    <xf numFmtId="169" fontId="19" fillId="2" borderId="13" xfId="1" applyNumberFormat="1" applyFont="1" applyFill="1" applyBorder="1" applyAlignment="1">
      <alignment horizontal="right" vertical="center"/>
    </xf>
    <xf numFmtId="169" fontId="53" fillId="9" borderId="13" xfId="1" applyNumberFormat="1" applyFont="1" applyFill="1" applyBorder="1" applyAlignment="1">
      <alignment horizontal="center" vertical="center"/>
    </xf>
    <xf numFmtId="169" fontId="53" fillId="10" borderId="13" xfId="1" applyNumberFormat="1" applyFont="1" applyFill="1" applyBorder="1" applyAlignment="1">
      <alignment horizontal="center" vertical="center" wrapText="1"/>
    </xf>
    <xf numFmtId="169" fontId="19" fillId="10" borderId="13" xfId="1" applyNumberFormat="1" applyFont="1" applyFill="1" applyBorder="1" applyAlignment="1">
      <alignment horizontal="center" vertical="center" wrapText="1"/>
    </xf>
    <xf numFmtId="0" fontId="19" fillId="2" borderId="13" xfId="8" applyFont="1" applyFill="1" applyBorder="1" applyAlignment="1">
      <alignment horizontal="center"/>
    </xf>
    <xf numFmtId="44" fontId="19" fillId="2" borderId="13" xfId="1" applyNumberFormat="1" applyFont="1" applyFill="1" applyBorder="1" applyAlignment="1">
      <alignment horizontal="center" vertical="center"/>
    </xf>
    <xf numFmtId="44" fontId="19" fillId="2" borderId="13" xfId="8" applyNumberFormat="1" applyFont="1" applyFill="1" applyBorder="1" applyAlignment="1">
      <alignment horizontal="center" vertical="center"/>
    </xf>
    <xf numFmtId="3" fontId="19" fillId="2" borderId="13" xfId="1" applyNumberFormat="1" applyFont="1" applyFill="1" applyBorder="1" applyAlignment="1">
      <alignment horizontal="center" vertical="center"/>
    </xf>
    <xf numFmtId="2" fontId="53" fillId="9" borderId="13" xfId="8" applyNumberFormat="1" applyFont="1" applyFill="1" applyBorder="1" applyAlignment="1">
      <alignment horizontal="center" vertical="center"/>
    </xf>
    <xf numFmtId="2" fontId="19" fillId="2" borderId="13" xfId="8" applyNumberFormat="1" applyFont="1" applyFill="1" applyBorder="1" applyAlignment="1">
      <alignment horizontal="center" vertical="center"/>
    </xf>
    <xf numFmtId="169" fontId="53" fillId="9" borderId="13" xfId="1" applyNumberFormat="1"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8" xfId="0" applyFont="1" applyFill="1" applyBorder="1" applyAlignment="1">
      <alignment horizontal="center" vertical="center" wrapText="1"/>
    </xf>
    <xf numFmtId="2" fontId="19" fillId="2" borderId="13" xfId="8" applyNumberFormat="1" applyFont="1" applyFill="1" applyBorder="1" applyAlignment="1">
      <alignment horizontal="center" vertical="center" wrapText="1"/>
    </xf>
    <xf numFmtId="14" fontId="19" fillId="2" borderId="17" xfId="0" applyNumberFormat="1"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3" xfId="8" applyFont="1" applyFill="1" applyBorder="1" applyAlignment="1">
      <alignment horizontal="center" vertical="center"/>
    </xf>
    <xf numFmtId="0" fontId="19"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169" fontId="19" fillId="9" borderId="13" xfId="1" applyNumberFormat="1" applyFont="1" applyFill="1" applyBorder="1" applyAlignment="1">
      <alignment horizontal="right" vertical="center" wrapText="1"/>
    </xf>
    <xf numFmtId="169" fontId="19" fillId="2" borderId="13" xfId="1" applyNumberFormat="1" applyFont="1" applyFill="1" applyBorder="1" applyAlignment="1">
      <alignment horizontal="right" vertical="center" wrapText="1"/>
    </xf>
    <xf numFmtId="169" fontId="19" fillId="9" borderId="13" xfId="1" applyNumberFormat="1" applyFont="1" applyFill="1" applyBorder="1" applyAlignment="1">
      <alignment horizontal="center" vertical="center" wrapText="1"/>
    </xf>
    <xf numFmtId="44" fontId="19" fillId="2" borderId="13" xfId="8" applyNumberFormat="1" applyFont="1" applyFill="1" applyBorder="1" applyAlignment="1">
      <alignment horizontal="center" vertical="center" wrapText="1"/>
    </xf>
    <xf numFmtId="169" fontId="19" fillId="2" borderId="13" xfId="1" applyNumberFormat="1" applyFont="1" applyFill="1" applyBorder="1" applyAlignment="1">
      <alignment horizontal="center"/>
    </xf>
    <xf numFmtId="0" fontId="19" fillId="2" borderId="13" xfId="8" applyFont="1" applyFill="1" applyBorder="1" applyAlignment="1">
      <alignment horizontal="center" vertical="top" wrapText="1"/>
    </xf>
    <xf numFmtId="0" fontId="53" fillId="9" borderId="13" xfId="8" applyFont="1" applyFill="1" applyBorder="1" applyAlignment="1">
      <alignment horizontal="center"/>
    </xf>
    <xf numFmtId="3" fontId="53" fillId="9" borderId="13" xfId="1" applyNumberFormat="1" applyFont="1" applyFill="1" applyBorder="1" applyAlignment="1">
      <alignment horizontal="center" vertical="center" wrapText="1"/>
    </xf>
    <xf numFmtId="3" fontId="19" fillId="2" borderId="13" xfId="1" applyNumberFormat="1" applyFont="1" applyFill="1" applyBorder="1" applyAlignment="1">
      <alignment horizontal="center" vertical="center" wrapText="1"/>
    </xf>
    <xf numFmtId="3" fontId="23" fillId="2" borderId="13" xfId="1" applyNumberFormat="1" applyFont="1" applyFill="1" applyBorder="1" applyAlignment="1">
      <alignment horizontal="center" vertical="center" wrapText="1"/>
    </xf>
    <xf numFmtId="3" fontId="53" fillId="9" borderId="26" xfId="1" applyNumberFormat="1" applyFont="1" applyFill="1" applyBorder="1" applyAlignment="1">
      <alignment horizontal="center" vertical="center"/>
    </xf>
    <xf numFmtId="3" fontId="53" fillId="9" borderId="27" xfId="1" applyNumberFormat="1" applyFont="1" applyFill="1" applyBorder="1" applyAlignment="1">
      <alignment horizontal="center" vertical="center"/>
    </xf>
    <xf numFmtId="3" fontId="53" fillId="9" borderId="28" xfId="1" applyNumberFormat="1" applyFont="1" applyFill="1" applyBorder="1" applyAlignment="1">
      <alignment horizontal="center" vertical="center"/>
    </xf>
    <xf numFmtId="44" fontId="53" fillId="9" borderId="26" xfId="8" applyNumberFormat="1" applyFont="1" applyFill="1" applyBorder="1" applyAlignment="1">
      <alignment horizontal="center" vertical="center"/>
    </xf>
    <xf numFmtId="44" fontId="53" fillId="9" borderId="27" xfId="8" applyNumberFormat="1" applyFont="1" applyFill="1" applyBorder="1" applyAlignment="1">
      <alignment horizontal="center" vertical="center"/>
    </xf>
    <xf numFmtId="44" fontId="53" fillId="9" borderId="28" xfId="8" applyNumberFormat="1" applyFont="1" applyFill="1" applyBorder="1" applyAlignment="1">
      <alignment horizontal="center" vertical="center"/>
    </xf>
    <xf numFmtId="0" fontId="39" fillId="0" borderId="1" xfId="0" applyFont="1" applyFill="1" applyBorder="1" applyAlignment="1">
      <alignment horizontal="center"/>
    </xf>
    <xf numFmtId="0" fontId="12" fillId="2" borderId="40" xfId="0" applyFont="1" applyFill="1" applyBorder="1" applyAlignment="1">
      <alignment horizontal="center" vertical="center"/>
    </xf>
    <xf numFmtId="0" fontId="12" fillId="2" borderId="41" xfId="0" applyFont="1" applyFill="1" applyBorder="1" applyAlignment="1">
      <alignment horizontal="center" vertical="center"/>
    </xf>
    <xf numFmtId="0" fontId="12" fillId="2" borderId="42" xfId="0" applyFont="1" applyFill="1" applyBorder="1" applyAlignment="1">
      <alignment horizontal="center" vertical="center"/>
    </xf>
    <xf numFmtId="0" fontId="60" fillId="0" borderId="1" xfId="0" applyFont="1" applyBorder="1" applyAlignment="1">
      <alignment horizontal="center" vertical="center"/>
    </xf>
    <xf numFmtId="0" fontId="39" fillId="0" borderId="40" xfId="0" applyFont="1" applyFill="1" applyBorder="1" applyAlignment="1">
      <alignment horizontal="left"/>
    </xf>
    <xf numFmtId="0" fontId="39" fillId="0" borderId="41" xfId="0" applyFont="1" applyFill="1" applyBorder="1" applyAlignment="1">
      <alignment horizontal="left"/>
    </xf>
    <xf numFmtId="0" fontId="39" fillId="0" borderId="42" xfId="0" applyFont="1" applyFill="1" applyBorder="1" applyAlignment="1">
      <alignment horizontal="left"/>
    </xf>
    <xf numFmtId="0" fontId="44" fillId="2" borderId="0" xfId="0" applyFont="1" applyFill="1" applyAlignment="1">
      <alignment vertical="center" wrapText="1"/>
    </xf>
    <xf numFmtId="0" fontId="31" fillId="3" borderId="14" xfId="0" applyFont="1" applyFill="1" applyBorder="1" applyAlignment="1">
      <alignment horizontal="center" vertical="center" wrapText="1"/>
    </xf>
    <xf numFmtId="14" fontId="31" fillId="0" borderId="17"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5" fillId="0" borderId="16" xfId="13" applyFont="1" applyBorder="1" applyAlignment="1">
      <alignment horizontal="center" vertical="center"/>
    </xf>
    <xf numFmtId="0" fontId="35" fillId="0" borderId="17" xfId="13" applyFont="1" applyBorder="1" applyAlignment="1">
      <alignment horizontal="center" vertical="center"/>
    </xf>
    <xf numFmtId="0" fontId="36" fillId="7" borderId="14" xfId="0" applyFont="1" applyFill="1" applyBorder="1" applyAlignment="1">
      <alignment horizontal="center" vertical="center"/>
    </xf>
    <xf numFmtId="0" fontId="31" fillId="2" borderId="14" xfId="0" applyFont="1" applyFill="1" applyBorder="1" applyAlignment="1">
      <alignment horizontal="center" vertical="center" wrapText="1"/>
    </xf>
    <xf numFmtId="0" fontId="31" fillId="0" borderId="14" xfId="8" applyFont="1" applyBorder="1" applyAlignment="1">
      <alignment horizontal="center" vertical="center"/>
    </xf>
    <xf numFmtId="0" fontId="38" fillId="0" borderId="14" xfId="13" applyFont="1" applyBorder="1" applyAlignment="1">
      <alignment horizontal="center" vertical="center" wrapText="1"/>
    </xf>
    <xf numFmtId="0" fontId="30" fillId="0" borderId="14" xfId="0" applyFont="1" applyBorder="1" applyAlignment="1">
      <alignment horizontal="center" vertical="center"/>
    </xf>
    <xf numFmtId="0" fontId="36" fillId="7" borderId="0" xfId="0" applyFont="1" applyFill="1" applyAlignment="1">
      <alignment horizontal="left" vertical="center" wrapText="1"/>
    </xf>
    <xf numFmtId="14" fontId="37" fillId="7" borderId="0" xfId="0" applyNumberFormat="1" applyFont="1" applyFill="1" applyAlignment="1">
      <alignment horizontal="center" vertical="center" wrapText="1"/>
    </xf>
    <xf numFmtId="0" fontId="37" fillId="7" borderId="0" xfId="0" applyFont="1" applyFill="1" applyAlignment="1">
      <alignment horizontal="center" vertical="center" wrapText="1"/>
    </xf>
    <xf numFmtId="0" fontId="31" fillId="2" borderId="13" xfId="0" applyFont="1" applyFill="1" applyBorder="1" applyAlignment="1">
      <alignment horizontal="left" vertical="center"/>
    </xf>
    <xf numFmtId="0" fontId="44" fillId="2" borderId="0" xfId="0" applyFont="1" applyFill="1" applyAlignment="1">
      <alignment horizontal="center" vertical="center" wrapText="1"/>
    </xf>
    <xf numFmtId="0" fontId="36" fillId="7" borderId="2" xfId="0" applyFont="1" applyFill="1" applyBorder="1" applyAlignment="1">
      <alignment horizontal="left" vertical="center" wrapText="1"/>
    </xf>
    <xf numFmtId="0" fontId="36" fillId="7" borderId="6" xfId="0" applyFont="1" applyFill="1" applyBorder="1" applyAlignment="1">
      <alignment horizontal="left" vertical="center" wrapText="1"/>
    </xf>
    <xf numFmtId="14" fontId="37" fillId="7" borderId="6" xfId="0" applyNumberFormat="1" applyFont="1" applyFill="1" applyBorder="1" applyAlignment="1">
      <alignment horizontal="center" vertical="center" wrapText="1"/>
    </xf>
    <xf numFmtId="0" fontId="37" fillId="7" borderId="6" xfId="0" applyFont="1" applyFill="1" applyBorder="1" applyAlignment="1">
      <alignment horizontal="center" vertical="center" wrapText="1"/>
    </xf>
    <xf numFmtId="0" fontId="32" fillId="0" borderId="4" xfId="8" applyFont="1" applyBorder="1" applyAlignment="1">
      <alignment horizontal="center" vertical="top" wrapText="1"/>
    </xf>
    <xf numFmtId="0" fontId="32" fillId="0" borderId="1" xfId="8" applyFont="1" applyBorder="1" applyAlignment="1">
      <alignment horizontal="center" vertical="top" wrapText="1"/>
    </xf>
    <xf numFmtId="0" fontId="32" fillId="0" borderId="5" xfId="8" applyFont="1" applyBorder="1" applyAlignment="1">
      <alignment horizontal="center" vertical="top" wrapText="1"/>
    </xf>
    <xf numFmtId="0" fontId="32" fillId="0" borderId="4" xfId="0" applyFont="1" applyBorder="1" applyAlignment="1">
      <alignment horizontal="center" vertical="center"/>
    </xf>
    <xf numFmtId="0" fontId="31" fillId="0" borderId="1" xfId="0" applyFont="1" applyBorder="1" applyAlignment="1">
      <alignment horizontal="center" vertical="center"/>
    </xf>
    <xf numFmtId="0" fontId="48" fillId="0" borderId="20" xfId="0" applyFont="1" applyBorder="1" applyAlignment="1">
      <alignment horizontal="left"/>
    </xf>
    <xf numFmtId="0" fontId="48" fillId="0" borderId="21" xfId="0" applyFont="1" applyBorder="1" applyAlignment="1">
      <alignment horizontal="left"/>
    </xf>
    <xf numFmtId="0" fontId="48" fillId="0" borderId="22" xfId="0" applyFont="1" applyBorder="1" applyAlignment="1">
      <alignment horizontal="left"/>
    </xf>
    <xf numFmtId="0" fontId="48" fillId="0" borderId="20" xfId="0" applyFont="1" applyBorder="1" applyAlignment="1">
      <alignment horizontal="center"/>
    </xf>
    <xf numFmtId="0" fontId="48" fillId="0" borderId="21" xfId="0" applyFont="1" applyBorder="1" applyAlignment="1">
      <alignment horizontal="center"/>
    </xf>
    <xf numFmtId="0" fontId="48" fillId="0" borderId="22" xfId="0" applyFont="1" applyBorder="1" applyAlignment="1">
      <alignment horizontal="center"/>
    </xf>
    <xf numFmtId="0" fontId="48" fillId="0" borderId="20" xfId="0" applyFont="1" applyBorder="1" applyAlignment="1">
      <alignment horizontal="left" vertical="center" wrapText="1"/>
    </xf>
    <xf numFmtId="0" fontId="48" fillId="0" borderId="21" xfId="0" applyFont="1" applyBorder="1" applyAlignment="1">
      <alignment horizontal="left" vertical="center" wrapText="1"/>
    </xf>
    <xf numFmtId="0" fontId="48" fillId="0" borderId="22" xfId="0" applyFont="1" applyBorder="1" applyAlignment="1">
      <alignment horizontal="left" vertical="center" wrapText="1"/>
    </xf>
    <xf numFmtId="0" fontId="0" fillId="0" borderId="20" xfId="0" applyBorder="1" applyAlignment="1">
      <alignment horizontal="left" wrapText="1"/>
    </xf>
    <xf numFmtId="0" fontId="0" fillId="0" borderId="21" xfId="0" applyBorder="1" applyAlignment="1">
      <alignment horizontal="left" wrapText="1"/>
    </xf>
    <xf numFmtId="0" fontId="0" fillId="0" borderId="22" xfId="0" applyBorder="1" applyAlignment="1">
      <alignment horizontal="left" wrapText="1"/>
    </xf>
  </cellXfs>
  <cellStyles count="22">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6" xfId="18" xr:uid="{00000000-0005-0000-0000-000012000000}"/>
    <cellStyle name="Percent" xfId="21" builtinId="5"/>
    <cellStyle name="Style 1" xfId="4" xr:uid="{00000000-0005-0000-0000-000013000000}"/>
    <cellStyle name="Style 1 2" xfId="17" xr:uid="{00000000-0005-0000-0000-000014000000}"/>
  </cellStyles>
  <dxfs count="0"/>
  <tableStyles count="0" defaultTableStyle="TableStyleMedium9" defaultPivotStyle="PivotStyleMedium4"/>
  <colors>
    <mruColors>
      <color rgb="FFFFFFCC"/>
      <color rgb="FFCCFFFF"/>
      <color rgb="FF663300"/>
      <color rgb="FF0000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95</xdr:row>
      <xdr:rowOff>0</xdr:rowOff>
    </xdr:from>
    <xdr:to>
      <xdr:col>11</xdr:col>
      <xdr:colOff>369169</xdr:colOff>
      <xdr:row>95</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488156</xdr:colOff>
      <xdr:row>95</xdr:row>
      <xdr:rowOff>0</xdr:rowOff>
    </xdr:from>
    <xdr:ext cx="1097302" cy="0"/>
    <xdr:pic>
      <xdr:nvPicPr>
        <xdr:cNvPr id="5" name="Picture 4">
          <a:extLst>
            <a:ext uri="{FF2B5EF4-FFF2-40B4-BE49-F238E27FC236}">
              <a16:creationId xmlns:a16="http://schemas.microsoft.com/office/drawing/2014/main" id="{D8E3950D-46A6-455D-99D7-10CCF63A4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37769800"/>
          <a:ext cx="109730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488156</xdr:colOff>
      <xdr:row>3</xdr:row>
      <xdr:rowOff>0</xdr:rowOff>
    </xdr:from>
    <xdr:to>
      <xdr:col>11</xdr:col>
      <xdr:colOff>797877</xdr:colOff>
      <xdr:row>3</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488156</xdr:colOff>
      <xdr:row>4</xdr:row>
      <xdr:rowOff>0</xdr:rowOff>
    </xdr:from>
    <xdr:ext cx="1071721" cy="2652"/>
    <xdr:pic>
      <xdr:nvPicPr>
        <xdr:cNvPr id="12" name="Picture 11">
          <a:extLst>
            <a:ext uri="{FF2B5EF4-FFF2-40B4-BE49-F238E27FC236}">
              <a16:creationId xmlns:a16="http://schemas.microsoft.com/office/drawing/2014/main" id="{7797F459-D0F0-4479-B1C2-4B5A0437D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4531" y="1047750"/>
          <a:ext cx="107172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251391</xdr:colOff>
      <xdr:row>6</xdr:row>
      <xdr:rowOff>61480</xdr:rowOff>
    </xdr:from>
    <xdr:to>
      <xdr:col>1</xdr:col>
      <xdr:colOff>1085850</xdr:colOff>
      <xdr:row>6</xdr:row>
      <xdr:rowOff>1347217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twoCellAnchor>
  <xdr:oneCellAnchor>
    <xdr:from>
      <xdr:col>1</xdr:col>
      <xdr:colOff>251391</xdr:colOff>
      <xdr:row>8</xdr:row>
      <xdr:rowOff>61480</xdr:rowOff>
    </xdr:from>
    <xdr:ext cx="834459" cy="1285737"/>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10</xdr:row>
      <xdr:rowOff>61480</xdr:rowOff>
    </xdr:from>
    <xdr:ext cx="834459" cy="1285737"/>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12</xdr:row>
      <xdr:rowOff>61480</xdr:rowOff>
    </xdr:from>
    <xdr:ext cx="834459" cy="1285737"/>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9</xdr:col>
      <xdr:colOff>488156</xdr:colOff>
      <xdr:row>3</xdr:row>
      <xdr:rowOff>0</xdr:rowOff>
    </xdr:from>
    <xdr:to>
      <xdr:col>11</xdr:col>
      <xdr:colOff>232542</xdr:colOff>
      <xdr:row>3</xdr:row>
      <xdr:rowOff>2652</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4631" y="590550"/>
          <a:ext cx="10302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231322</xdr:colOff>
      <xdr:row>7</xdr:row>
      <xdr:rowOff>28574</xdr:rowOff>
    </xdr:from>
    <xdr:to>
      <xdr:col>3</xdr:col>
      <xdr:colOff>1360714</xdr:colOff>
      <xdr:row>7</xdr:row>
      <xdr:rowOff>1009539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6803572" y="3090181"/>
          <a:ext cx="1129392" cy="980965"/>
        </a:xfrm>
        <a:prstGeom prst="rect">
          <a:avLst/>
        </a:prstGeom>
      </xdr:spPr>
    </xdr:pic>
    <xdr:clientData/>
  </xdr:twoCellAnchor>
  <xdr:twoCellAnchor editAs="oneCell">
    <xdr:from>
      <xdr:col>3</xdr:col>
      <xdr:colOff>438150</xdr:colOff>
      <xdr:row>9</xdr:row>
      <xdr:rowOff>19050</xdr:rowOff>
    </xdr:from>
    <xdr:to>
      <xdr:col>3</xdr:col>
      <xdr:colOff>1377762</xdr:colOff>
      <xdr:row>9</xdr:row>
      <xdr:rowOff>838199</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10400" y="3400425"/>
          <a:ext cx="939612" cy="819149"/>
        </a:xfrm>
        <a:prstGeom prst="rect">
          <a:avLst/>
        </a:prstGeom>
      </xdr:spPr>
    </xdr:pic>
    <xdr:clientData/>
  </xdr:twoCellAnchor>
  <xdr:twoCellAnchor editAs="oneCell">
    <xdr:from>
      <xdr:col>3</xdr:col>
      <xdr:colOff>76200</xdr:colOff>
      <xdr:row>11</xdr:row>
      <xdr:rowOff>57150</xdr:rowOff>
    </xdr:from>
    <xdr:to>
      <xdr:col>3</xdr:col>
      <xdr:colOff>1830160</xdr:colOff>
      <xdr:row>11</xdr:row>
      <xdr:rowOff>675187</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22" t="55831" r="34821" b="40609"/>
        <a:stretch/>
      </xdr:blipFill>
      <xdr:spPr>
        <a:xfrm>
          <a:off x="6648450" y="3962400"/>
          <a:ext cx="1753960" cy="618037"/>
        </a:xfrm>
        <a:prstGeom prst="rect">
          <a:avLst/>
        </a:prstGeom>
      </xdr:spPr>
    </xdr:pic>
    <xdr:clientData/>
  </xdr:twoCellAnchor>
  <xdr:twoCellAnchor editAs="oneCell">
    <xdr:from>
      <xdr:col>3</xdr:col>
      <xdr:colOff>268061</xdr:colOff>
      <xdr:row>15</xdr:row>
      <xdr:rowOff>31174</xdr:rowOff>
    </xdr:from>
    <xdr:to>
      <xdr:col>3</xdr:col>
      <xdr:colOff>1677760</xdr:colOff>
      <xdr:row>15</xdr:row>
      <xdr:rowOff>566688</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747" t="58152" r="35427" b="40898"/>
        <a:stretch/>
      </xdr:blipFill>
      <xdr:spPr>
        <a:xfrm>
          <a:off x="6840311" y="4974649"/>
          <a:ext cx="1409699" cy="535514"/>
        </a:xfrm>
        <a:prstGeom prst="rect">
          <a:avLst/>
        </a:prstGeom>
      </xdr:spPr>
    </xdr:pic>
    <xdr:clientData/>
  </xdr:twoCellAnchor>
  <xdr:oneCellAnchor>
    <xdr:from>
      <xdr:col>6</xdr:col>
      <xdr:colOff>488156</xdr:colOff>
      <xdr:row>3</xdr:row>
      <xdr:rowOff>0</xdr:rowOff>
    </xdr:from>
    <xdr:ext cx="1028900" cy="2652"/>
    <xdr:pic>
      <xdr:nvPicPr>
        <xdr:cNvPr id="3" name="Picture 2">
          <a:extLst>
            <a:ext uri="{FF2B5EF4-FFF2-40B4-BE49-F238E27FC236}">
              <a16:creationId xmlns:a16="http://schemas.microsoft.com/office/drawing/2014/main" id="{70D9802E-7146-4C0B-8095-3349A5DA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4327" y="968829"/>
          <a:ext cx="1028900"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8</xdr:col>
      <xdr:colOff>253709</xdr:colOff>
      <xdr:row>4</xdr:row>
      <xdr:rowOff>2652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te%20analysis_10.02.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1 Rate Analysis"/>
      <sheetName val="NT- 8 Rate Analysis"/>
      <sheetName val="NT-40 Rate Analysis"/>
      <sheetName val="NT-41 Rate Analysis"/>
      <sheetName val="NT-44 Rate Analysis"/>
      <sheetName val="NT-52 Rate Analysis"/>
      <sheetName val="CALCULATION PAINT"/>
    </sheetNames>
    <sheetDataSet>
      <sheetData sheetId="0">
        <row r="37">
          <cell r="G37">
            <v>217</v>
          </cell>
        </row>
      </sheetData>
      <sheetData sheetId="1"/>
      <sheetData sheetId="2">
        <row r="39">
          <cell r="G39">
            <v>6647.1716999999999</v>
          </cell>
        </row>
      </sheetData>
      <sheetData sheetId="3">
        <row r="35">
          <cell r="G35">
            <v>1464.93165</v>
          </cell>
        </row>
      </sheetData>
      <sheetData sheetId="4">
        <row r="37">
          <cell r="G37">
            <v>136</v>
          </cell>
        </row>
      </sheetData>
      <sheetData sheetId="5">
        <row r="37">
          <cell r="G37">
            <v>160</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1"/>
  <sheetViews>
    <sheetView zoomScaleNormal="100" zoomScaleSheetLayoutView="100" workbookViewId="0">
      <pane xSplit="2" ySplit="7" topLeftCell="C8" activePane="bottomRight" state="frozenSplit"/>
      <selection pane="topRight" activeCell="C1" sqref="C1"/>
      <selection pane="bottomLeft" activeCell="A5" sqref="A5"/>
      <selection pane="bottomRight" activeCell="J12" sqref="J12"/>
    </sheetView>
  </sheetViews>
  <sheetFormatPr defaultColWidth="8.88671875" defaultRowHeight="13.8" x14ac:dyDescent="0.3"/>
  <cols>
    <col min="1" max="1" width="16.44140625" style="21" customWidth="1"/>
    <col min="2" max="2" width="54.6640625" style="21" customWidth="1"/>
    <col min="3" max="3" width="19.5546875" style="21" hidden="1" customWidth="1"/>
    <col min="4" max="4" width="4.109375" style="21" customWidth="1"/>
    <col min="5" max="5" width="20.109375" style="186" bestFit="1" customWidth="1"/>
    <col min="6" max="6" width="2.109375" style="186" bestFit="1" customWidth="1"/>
    <col min="7" max="7" width="20.109375" style="186" customWidth="1"/>
    <col min="8" max="8" width="9.44140625" style="186" bestFit="1" customWidth="1"/>
    <col min="9" max="9" width="2.109375" style="186" bestFit="1" customWidth="1"/>
    <col min="10" max="10" width="20.109375" style="186" customWidth="1"/>
    <col min="11" max="11" width="11.21875" style="21" bestFit="1" customWidth="1"/>
    <col min="12" max="16384" width="8.88671875" style="21"/>
  </cols>
  <sheetData>
    <row r="1" spans="1:12" ht="15.6" x14ac:dyDescent="0.3">
      <c r="A1" s="187"/>
      <c r="B1" s="187"/>
      <c r="C1" s="187"/>
      <c r="D1" s="187"/>
      <c r="E1" s="188">
        <v>45189</v>
      </c>
      <c r="F1" s="188"/>
      <c r="G1" s="188"/>
      <c r="H1" s="189" t="s">
        <v>171</v>
      </c>
      <c r="I1" s="188"/>
      <c r="J1" s="188"/>
    </row>
    <row r="2" spans="1:12" ht="15.6" x14ac:dyDescent="0.3">
      <c r="A2" s="586" t="s">
        <v>1</v>
      </c>
      <c r="B2" s="586"/>
      <c r="C2" s="586"/>
      <c r="D2" s="586"/>
      <c r="E2" s="586"/>
      <c r="F2" s="190"/>
      <c r="G2" s="190"/>
      <c r="H2" s="191"/>
      <c r="I2" s="474"/>
      <c r="J2" s="474"/>
    </row>
    <row r="3" spans="1:12" ht="15.6" x14ac:dyDescent="0.3">
      <c r="A3" s="187"/>
      <c r="B3" s="187"/>
      <c r="C3" s="187"/>
      <c r="D3" s="187"/>
      <c r="E3" s="191"/>
      <c r="F3" s="191"/>
      <c r="G3" s="191"/>
      <c r="H3" s="191"/>
      <c r="I3" s="191"/>
      <c r="J3" s="191"/>
    </row>
    <row r="4" spans="1:12" ht="21" x14ac:dyDescent="0.3">
      <c r="A4" s="194" t="s">
        <v>54</v>
      </c>
      <c r="B4" s="194"/>
      <c r="C4" s="194"/>
      <c r="D4" s="194"/>
      <c r="E4" s="195"/>
      <c r="F4" s="195"/>
      <c r="G4" s="195"/>
      <c r="H4" s="195"/>
      <c r="I4" s="195"/>
      <c r="J4" s="195"/>
    </row>
    <row r="5" spans="1:12" ht="21" x14ac:dyDescent="0.3">
      <c r="A5" s="196" t="s">
        <v>15</v>
      </c>
      <c r="B5" s="197" t="s">
        <v>168</v>
      </c>
      <c r="C5" s="197"/>
      <c r="D5" s="197"/>
      <c r="E5" s="195"/>
      <c r="F5" s="195"/>
      <c r="G5" s="195"/>
      <c r="H5" s="195"/>
      <c r="I5" s="195"/>
      <c r="J5" s="195"/>
    </row>
    <row r="6" spans="1:12" ht="15.6" x14ac:dyDescent="0.3">
      <c r="A6" s="143"/>
      <c r="B6" s="143"/>
      <c r="C6" s="143"/>
      <c r="D6" s="143"/>
      <c r="E6" s="198"/>
      <c r="F6" s="198"/>
      <c r="G6" s="198"/>
      <c r="H6" s="198"/>
      <c r="I6" s="198"/>
      <c r="J6" s="198"/>
    </row>
    <row r="7" spans="1:12" s="192" customFormat="1" ht="40.5" customHeight="1" x14ac:dyDescent="0.3">
      <c r="A7" s="199" t="s">
        <v>6</v>
      </c>
      <c r="B7" s="199" t="s">
        <v>7</v>
      </c>
      <c r="C7" s="200" t="s">
        <v>472</v>
      </c>
      <c r="D7" s="200"/>
      <c r="E7" s="198" t="s">
        <v>473</v>
      </c>
      <c r="F7" s="198" t="s">
        <v>736</v>
      </c>
      <c r="G7" s="198" t="s">
        <v>474</v>
      </c>
      <c r="H7" s="198" t="s">
        <v>101</v>
      </c>
      <c r="I7" s="198" t="s">
        <v>736</v>
      </c>
      <c r="J7" s="198" t="s">
        <v>737</v>
      </c>
    </row>
    <row r="8" spans="1:12" ht="15.75" customHeight="1" x14ac:dyDescent="0.3">
      <c r="A8" s="201"/>
      <c r="B8" s="202"/>
      <c r="C8" s="202"/>
      <c r="D8" s="202"/>
      <c r="E8" s="203"/>
      <c r="F8" s="203"/>
      <c r="G8" s="203"/>
      <c r="H8" s="203"/>
      <c r="I8" s="203"/>
      <c r="J8" s="203"/>
    </row>
    <row r="9" spans="1:12" ht="15.75" customHeight="1" x14ac:dyDescent="0.3">
      <c r="A9" s="204">
        <v>1</v>
      </c>
      <c r="B9" s="202" t="s">
        <v>14</v>
      </c>
      <c r="C9" s="205">
        <f>'CIVIL WORK'!I72+'CIVIL WORK'!I94</f>
        <v>3350530</v>
      </c>
      <c r="D9" s="205"/>
      <c r="E9" s="483">
        <f>'CIVIL WORK'!M72+'CIVIL WORK'!M94</f>
        <v>3779000</v>
      </c>
      <c r="F9" s="483"/>
      <c r="G9" s="483">
        <f t="shared" ref="G9:G14" si="0">E9-C9</f>
        <v>428470</v>
      </c>
      <c r="H9" s="203"/>
      <c r="I9" s="483"/>
      <c r="J9" s="483">
        <f>'CIVIL WORK'!W72+'CIVIL WORK'!W94</f>
        <v>3506328.3712500003</v>
      </c>
    </row>
    <row r="10" spans="1:12" ht="15.75" customHeight="1" x14ac:dyDescent="0.3">
      <c r="A10" s="204">
        <v>4</v>
      </c>
      <c r="B10" s="202" t="s">
        <v>359</v>
      </c>
      <c r="C10" s="205">
        <f>'INTERIOR WORK'!I16+'INTERIOR WORK'!I135+'INTERIOR WORK'!I165</f>
        <v>3449150</v>
      </c>
      <c r="D10" s="205"/>
      <c r="E10" s="205">
        <f>'INTERIOR WORK'!M135+'INTERIOR WORK'!M165+'INTERIOR WORK'!M16</f>
        <v>4818150</v>
      </c>
      <c r="F10" s="205"/>
      <c r="G10" s="205">
        <f t="shared" si="0"/>
        <v>1369000</v>
      </c>
      <c r="H10" s="203"/>
      <c r="I10" s="205"/>
      <c r="J10" s="205">
        <f>'INTERIOR WORK'!X135+'INTERIOR WORK'!X16+'INTERIOR WORK'!X165</f>
        <v>4413950.875</v>
      </c>
    </row>
    <row r="11" spans="1:12" ht="15.75" customHeight="1" x14ac:dyDescent="0.3">
      <c r="A11" s="455" t="s">
        <v>537</v>
      </c>
      <c r="B11" s="202" t="s">
        <v>535</v>
      </c>
      <c r="C11" s="205"/>
      <c r="D11" s="205"/>
      <c r="E11" s="205">
        <f>'INTERIOR WORK'!M154</f>
        <v>2302324.7386129657</v>
      </c>
      <c r="F11" s="205"/>
      <c r="G11" s="205">
        <f t="shared" si="0"/>
        <v>2302324.7386129657</v>
      </c>
      <c r="H11" s="203"/>
      <c r="I11" s="205"/>
      <c r="J11" s="205">
        <f>'INTERIOR WORK'!X154</f>
        <v>1689752.8705106277</v>
      </c>
    </row>
    <row r="12" spans="1:12" ht="15.75" customHeight="1" x14ac:dyDescent="0.3">
      <c r="A12" s="204">
        <v>5</v>
      </c>
      <c r="B12" s="202" t="s">
        <v>360</v>
      </c>
      <c r="C12" s="206">
        <f>BELLS!I16</f>
        <v>263000</v>
      </c>
      <c r="D12" s="206"/>
      <c r="E12" s="205">
        <f>BELLS!I14</f>
        <v>0</v>
      </c>
      <c r="F12" s="205"/>
      <c r="G12" s="205">
        <f t="shared" si="0"/>
        <v>-263000</v>
      </c>
      <c r="H12" s="203"/>
      <c r="I12" s="205"/>
      <c r="J12" s="205"/>
    </row>
    <row r="13" spans="1:12" ht="15.75" customHeight="1" x14ac:dyDescent="0.3">
      <c r="A13" s="204">
        <v>9</v>
      </c>
      <c r="B13" s="202" t="s">
        <v>129</v>
      </c>
      <c r="C13" s="205">
        <f>'FACADE SIGNAGE'!I23</f>
        <v>237500</v>
      </c>
      <c r="D13" s="205"/>
      <c r="E13" s="205">
        <f>'FACADE SIGNAGE'!L21</f>
        <v>0</v>
      </c>
      <c r="F13" s="205"/>
      <c r="G13" s="205">
        <f t="shared" si="0"/>
        <v>-237500</v>
      </c>
      <c r="H13" s="203"/>
      <c r="I13" s="205"/>
      <c r="J13" s="205"/>
    </row>
    <row r="14" spans="1:12" ht="15.75" customHeight="1" x14ac:dyDescent="0.3">
      <c r="A14" s="204">
        <v>6</v>
      </c>
      <c r="B14" s="202" t="s">
        <v>361</v>
      </c>
      <c r="C14" s="205">
        <f>MISCELLANEOUS!I19</f>
        <v>506000</v>
      </c>
      <c r="D14" s="205"/>
      <c r="E14" s="205">
        <f>MISCELLANEOUS!I19</f>
        <v>506000</v>
      </c>
      <c r="F14" s="205"/>
      <c r="G14" s="205">
        <f t="shared" si="0"/>
        <v>0</v>
      </c>
      <c r="H14" s="203"/>
      <c r="I14" s="205"/>
      <c r="J14" s="205"/>
    </row>
    <row r="15" spans="1:12" ht="15.75" customHeight="1" x14ac:dyDescent="0.3">
      <c r="A15" s="204">
        <v>7</v>
      </c>
      <c r="B15" s="202" t="s">
        <v>910</v>
      </c>
      <c r="C15" s="202"/>
      <c r="D15" s="202"/>
      <c r="E15" s="205"/>
      <c r="F15" s="205"/>
      <c r="G15" s="205"/>
      <c r="H15" s="203"/>
      <c r="I15" s="205"/>
      <c r="J15" s="205">
        <f>'Additional works'!F85</f>
        <v>1888930.6201375001</v>
      </c>
    </row>
    <row r="16" spans="1:12" ht="15.6" x14ac:dyDescent="0.3">
      <c r="A16" s="202"/>
      <c r="B16" s="202" t="s">
        <v>8</v>
      </c>
      <c r="C16" s="203">
        <f>SUM(C8:C15)</f>
        <v>7806180</v>
      </c>
      <c r="D16" s="203"/>
      <c r="E16" s="203">
        <f>SUM(E8:E15)</f>
        <v>11405474.738612965</v>
      </c>
      <c r="F16" s="203"/>
      <c r="G16" s="203">
        <f>SUM(G8:G15)</f>
        <v>3599294.7386129657</v>
      </c>
      <c r="H16" s="203"/>
      <c r="I16" s="203"/>
      <c r="J16" s="203">
        <f>SUM(J8:J15)</f>
        <v>11498962.736898128</v>
      </c>
      <c r="K16" s="471"/>
      <c r="L16" s="472"/>
    </row>
    <row r="17" spans="1:12" s="193" customFormat="1" ht="15.6" x14ac:dyDescent="0.3">
      <c r="A17" s="202"/>
      <c r="B17" s="202"/>
      <c r="C17" s="202"/>
      <c r="D17" s="202"/>
      <c r="E17" s="207"/>
      <c r="F17" s="207"/>
      <c r="G17" s="207"/>
      <c r="H17" s="208"/>
      <c r="I17" s="207"/>
      <c r="J17" s="207"/>
      <c r="L17" s="472"/>
    </row>
    <row r="18" spans="1:12" ht="15.6" x14ac:dyDescent="0.3">
      <c r="A18" s="202"/>
      <c r="B18" s="202" t="s">
        <v>20</v>
      </c>
      <c r="C18" s="203">
        <f>C16*18%</f>
        <v>1405112.4</v>
      </c>
      <c r="D18" s="203"/>
      <c r="E18" s="203">
        <f>E16*18%</f>
        <v>2052985.4529503335</v>
      </c>
      <c r="F18" s="203"/>
      <c r="G18" s="203">
        <f>G16*18%</f>
        <v>647873.0529503338</v>
      </c>
      <c r="H18" s="203"/>
      <c r="I18" s="203"/>
      <c r="J18" s="203">
        <f>J16*18%</f>
        <v>2069813.292641663</v>
      </c>
      <c r="K18" s="482"/>
    </row>
    <row r="19" spans="1:12" ht="15.6" x14ac:dyDescent="0.3">
      <c r="A19" s="202"/>
      <c r="B19" s="202" t="s">
        <v>18</v>
      </c>
      <c r="C19" s="203">
        <f>C16+C18</f>
        <v>9211292.4000000004</v>
      </c>
      <c r="D19" s="203"/>
      <c r="E19" s="203">
        <f>E16+E18</f>
        <v>13458460.191563299</v>
      </c>
      <c r="F19" s="203"/>
      <c r="G19" s="203">
        <f>G16+G18</f>
        <v>4247167.7915632995</v>
      </c>
      <c r="H19" s="203"/>
      <c r="I19" s="203"/>
      <c r="J19" s="203">
        <f>J16+J18</f>
        <v>13568776.02953979</v>
      </c>
    </row>
    <row r="20" spans="1:12" ht="15.6" x14ac:dyDescent="0.3">
      <c r="A20" s="187" t="s">
        <v>0</v>
      </c>
      <c r="B20" s="187"/>
      <c r="C20" s="187"/>
      <c r="D20" s="187"/>
      <c r="E20" s="191"/>
      <c r="F20" s="191"/>
      <c r="G20" s="191"/>
      <c r="H20" s="191"/>
      <c r="I20" s="191"/>
      <c r="J20" s="191"/>
      <c r="K20" s="471"/>
    </row>
    <row r="21" spans="1:12" ht="57.75" customHeight="1" x14ac:dyDescent="0.3">
      <c r="A21" s="587" t="s">
        <v>55</v>
      </c>
      <c r="B21" s="587"/>
      <c r="C21" s="587"/>
      <c r="D21" s="587"/>
      <c r="E21" s="587"/>
      <c r="F21" s="587"/>
      <c r="G21" s="587"/>
      <c r="H21" s="587"/>
      <c r="I21" s="475"/>
      <c r="J21" s="21"/>
    </row>
  </sheetData>
  <protectedRanges>
    <protectedRange sqref="E4:J5" name="Range1_2"/>
  </protectedRanges>
  <mergeCells count="2">
    <mergeCell ref="A2:E2"/>
    <mergeCell ref="A21:H21"/>
  </mergeCells>
  <phoneticPr fontId="15" type="noConversion"/>
  <pageMargins left="0.51181102362204722" right="0" top="0.74803149606299213" bottom="0.98425196850393704" header="0.51181102362204722" footer="0.51181102362204722"/>
  <pageSetup paperSize="9" scale="60" fitToHeight="0" orientation="portrait" horizontalDpi="300" verticalDpi="300" r:id="rId1"/>
  <headerFooter alignWithMargins="0">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288"/>
  <sheetViews>
    <sheetView zoomScale="90" zoomScaleNormal="90" workbookViewId="0">
      <selection activeCell="C14" sqref="C14"/>
    </sheetView>
  </sheetViews>
  <sheetFormatPr defaultColWidth="8.88671875" defaultRowHeight="13.8" x14ac:dyDescent="0.3"/>
  <cols>
    <col min="1" max="1" width="7.88671875" style="2" customWidth="1"/>
    <col min="2" max="2" width="18.88671875" style="2" bestFit="1" customWidth="1"/>
    <col min="3" max="3" width="72.6640625" style="7" customWidth="1"/>
    <col min="4" max="4" width="13.33203125" style="7" customWidth="1"/>
    <col min="5" max="5" width="17.6640625" style="7" customWidth="1"/>
    <col min="6" max="6" width="8.109375" style="1" bestFit="1" customWidth="1"/>
    <col min="7" max="7" width="8.44140625" style="2" bestFit="1" customWidth="1"/>
    <col min="8" max="8" width="10.5546875" style="2" bestFit="1" customWidth="1"/>
    <col min="9" max="9" width="14.5546875" style="1" bestFit="1" customWidth="1"/>
    <col min="10" max="10" width="10.33203125" style="3" customWidth="1"/>
    <col min="11" max="11" width="3.88671875" style="3" customWidth="1"/>
    <col min="12" max="237" width="8.88671875" style="3"/>
    <col min="238" max="238" width="7.88671875" style="3" customWidth="1"/>
    <col min="239" max="239" width="65.6640625" style="3" customWidth="1"/>
    <col min="240" max="241" width="7.6640625" style="3" bestFit="1" customWidth="1"/>
    <col min="242" max="242" width="15.44140625" style="3" bestFit="1" customWidth="1"/>
    <col min="243" max="243" width="16.6640625" style="3" customWidth="1"/>
    <col min="244" max="244" width="18.44140625" style="3" customWidth="1"/>
    <col min="245" max="245" width="16" style="3" bestFit="1" customWidth="1"/>
    <col min="246" max="493" width="8.88671875" style="3"/>
    <col min="494" max="494" width="7.88671875" style="3" customWidth="1"/>
    <col min="495" max="495" width="65.6640625" style="3" customWidth="1"/>
    <col min="496" max="497" width="7.6640625" style="3" bestFit="1" customWidth="1"/>
    <col min="498" max="498" width="15.44140625" style="3" bestFit="1" customWidth="1"/>
    <col min="499" max="499" width="16.6640625" style="3" customWidth="1"/>
    <col min="500" max="500" width="18.44140625" style="3" customWidth="1"/>
    <col min="501" max="501" width="16" style="3" bestFit="1" customWidth="1"/>
    <col min="502" max="749" width="8.88671875" style="3"/>
    <col min="750" max="750" width="7.88671875" style="3" customWidth="1"/>
    <col min="751" max="751" width="65.6640625" style="3" customWidth="1"/>
    <col min="752" max="753" width="7.6640625" style="3" bestFit="1" customWidth="1"/>
    <col min="754" max="754" width="15.44140625" style="3" bestFit="1" customWidth="1"/>
    <col min="755" max="755" width="16.6640625" style="3" customWidth="1"/>
    <col min="756" max="756" width="18.44140625" style="3" customWidth="1"/>
    <col min="757" max="757" width="16" style="3" bestFit="1" customWidth="1"/>
    <col min="758" max="1005" width="8.88671875" style="3"/>
    <col min="1006" max="1006" width="7.88671875" style="3" customWidth="1"/>
    <col min="1007" max="1007" width="65.6640625" style="3" customWidth="1"/>
    <col min="1008" max="1009" width="7.6640625" style="3" bestFit="1" customWidth="1"/>
    <col min="1010" max="1010" width="15.44140625" style="3" bestFit="1" customWidth="1"/>
    <col min="1011" max="1011" width="16.6640625" style="3" customWidth="1"/>
    <col min="1012" max="1012" width="18.44140625" style="3" customWidth="1"/>
    <col min="1013" max="1013" width="16" style="3" bestFit="1" customWidth="1"/>
    <col min="1014" max="1261" width="8.88671875" style="3"/>
    <col min="1262" max="1262" width="7.88671875" style="3" customWidth="1"/>
    <col min="1263" max="1263" width="65.6640625" style="3" customWidth="1"/>
    <col min="1264" max="1265" width="7.6640625" style="3" bestFit="1" customWidth="1"/>
    <col min="1266" max="1266" width="15.44140625" style="3" bestFit="1" customWidth="1"/>
    <col min="1267" max="1267" width="16.6640625" style="3" customWidth="1"/>
    <col min="1268" max="1268" width="18.44140625" style="3" customWidth="1"/>
    <col min="1269" max="1269" width="16" style="3" bestFit="1" customWidth="1"/>
    <col min="1270" max="1517" width="8.88671875" style="3"/>
    <col min="1518" max="1518" width="7.88671875" style="3" customWidth="1"/>
    <col min="1519" max="1519" width="65.6640625" style="3" customWidth="1"/>
    <col min="1520" max="1521" width="7.6640625" style="3" bestFit="1" customWidth="1"/>
    <col min="1522" max="1522" width="15.44140625" style="3" bestFit="1" customWidth="1"/>
    <col min="1523" max="1523" width="16.6640625" style="3" customWidth="1"/>
    <col min="1524" max="1524" width="18.44140625" style="3" customWidth="1"/>
    <col min="1525" max="1525" width="16" style="3" bestFit="1" customWidth="1"/>
    <col min="1526" max="1773" width="8.88671875" style="3"/>
    <col min="1774" max="1774" width="7.88671875" style="3" customWidth="1"/>
    <col min="1775" max="1775" width="65.6640625" style="3" customWidth="1"/>
    <col min="1776" max="1777" width="7.6640625" style="3" bestFit="1" customWidth="1"/>
    <col min="1778" max="1778" width="15.44140625" style="3" bestFit="1" customWidth="1"/>
    <col min="1779" max="1779" width="16.6640625" style="3" customWidth="1"/>
    <col min="1780" max="1780" width="18.44140625" style="3" customWidth="1"/>
    <col min="1781" max="1781" width="16" style="3" bestFit="1" customWidth="1"/>
    <col min="1782" max="2029" width="8.88671875" style="3"/>
    <col min="2030" max="2030" width="7.88671875" style="3" customWidth="1"/>
    <col min="2031" max="2031" width="65.6640625" style="3" customWidth="1"/>
    <col min="2032" max="2033" width="7.6640625" style="3" bestFit="1" customWidth="1"/>
    <col min="2034" max="2034" width="15.44140625" style="3" bestFit="1" customWidth="1"/>
    <col min="2035" max="2035" width="16.6640625" style="3" customWidth="1"/>
    <col min="2036" max="2036" width="18.44140625" style="3" customWidth="1"/>
    <col min="2037" max="2037" width="16" style="3" bestFit="1" customWidth="1"/>
    <col min="2038" max="2285" width="8.88671875" style="3"/>
    <col min="2286" max="2286" width="7.88671875" style="3" customWidth="1"/>
    <col min="2287" max="2287" width="65.6640625" style="3" customWidth="1"/>
    <col min="2288" max="2289" width="7.6640625" style="3" bestFit="1" customWidth="1"/>
    <col min="2290" max="2290" width="15.44140625" style="3" bestFit="1" customWidth="1"/>
    <col min="2291" max="2291" width="16.6640625" style="3" customWidth="1"/>
    <col min="2292" max="2292" width="18.44140625" style="3" customWidth="1"/>
    <col min="2293" max="2293" width="16" style="3" bestFit="1" customWidth="1"/>
    <col min="2294" max="2541" width="8.88671875" style="3"/>
    <col min="2542" max="2542" width="7.88671875" style="3" customWidth="1"/>
    <col min="2543" max="2543" width="65.6640625" style="3" customWidth="1"/>
    <col min="2544" max="2545" width="7.6640625" style="3" bestFit="1" customWidth="1"/>
    <col min="2546" max="2546" width="15.44140625" style="3" bestFit="1" customWidth="1"/>
    <col min="2547" max="2547" width="16.6640625" style="3" customWidth="1"/>
    <col min="2548" max="2548" width="18.44140625" style="3" customWidth="1"/>
    <col min="2549" max="2549" width="16" style="3" bestFit="1" customWidth="1"/>
    <col min="2550" max="2797" width="8.88671875" style="3"/>
    <col min="2798" max="2798" width="7.88671875" style="3" customWidth="1"/>
    <col min="2799" max="2799" width="65.6640625" style="3" customWidth="1"/>
    <col min="2800" max="2801" width="7.6640625" style="3" bestFit="1" customWidth="1"/>
    <col min="2802" max="2802" width="15.44140625" style="3" bestFit="1" customWidth="1"/>
    <col min="2803" max="2803" width="16.6640625" style="3" customWidth="1"/>
    <col min="2804" max="2804" width="18.44140625" style="3" customWidth="1"/>
    <col min="2805" max="2805" width="16" style="3" bestFit="1" customWidth="1"/>
    <col min="2806" max="3053" width="8.88671875" style="3"/>
    <col min="3054" max="3054" width="7.88671875" style="3" customWidth="1"/>
    <col min="3055" max="3055" width="65.6640625" style="3" customWidth="1"/>
    <col min="3056" max="3057" width="7.6640625" style="3" bestFit="1" customWidth="1"/>
    <col min="3058" max="3058" width="15.44140625" style="3" bestFit="1" customWidth="1"/>
    <col min="3059" max="3059" width="16.6640625" style="3" customWidth="1"/>
    <col min="3060" max="3060" width="18.44140625" style="3" customWidth="1"/>
    <col min="3061" max="3061" width="16" style="3" bestFit="1" customWidth="1"/>
    <col min="3062" max="3309" width="8.88671875" style="3"/>
    <col min="3310" max="3310" width="7.88671875" style="3" customWidth="1"/>
    <col min="3311" max="3311" width="65.6640625" style="3" customWidth="1"/>
    <col min="3312" max="3313" width="7.6640625" style="3" bestFit="1" customWidth="1"/>
    <col min="3314" max="3314" width="15.44140625" style="3" bestFit="1" customWidth="1"/>
    <col min="3315" max="3315" width="16.6640625" style="3" customWidth="1"/>
    <col min="3316" max="3316" width="18.44140625" style="3" customWidth="1"/>
    <col min="3317" max="3317" width="16" style="3" bestFit="1" customWidth="1"/>
    <col min="3318" max="3565" width="8.88671875" style="3"/>
    <col min="3566" max="3566" width="7.88671875" style="3" customWidth="1"/>
    <col min="3567" max="3567" width="65.6640625" style="3" customWidth="1"/>
    <col min="3568" max="3569" width="7.6640625" style="3" bestFit="1" customWidth="1"/>
    <col min="3570" max="3570" width="15.44140625" style="3" bestFit="1" customWidth="1"/>
    <col min="3571" max="3571" width="16.6640625" style="3" customWidth="1"/>
    <col min="3572" max="3572" width="18.44140625" style="3" customWidth="1"/>
    <col min="3573" max="3573" width="16" style="3" bestFit="1" customWidth="1"/>
    <col min="3574" max="3821" width="8.88671875" style="3"/>
    <col min="3822" max="3822" width="7.88671875" style="3" customWidth="1"/>
    <col min="3823" max="3823" width="65.6640625" style="3" customWidth="1"/>
    <col min="3824" max="3825" width="7.6640625" style="3" bestFit="1" customWidth="1"/>
    <col min="3826" max="3826" width="15.44140625" style="3" bestFit="1" customWidth="1"/>
    <col min="3827" max="3827" width="16.6640625" style="3" customWidth="1"/>
    <col min="3828" max="3828" width="18.44140625" style="3" customWidth="1"/>
    <col min="3829" max="3829" width="16" style="3" bestFit="1" customWidth="1"/>
    <col min="3830" max="4077" width="8.88671875" style="3"/>
    <col min="4078" max="4078" width="7.88671875" style="3" customWidth="1"/>
    <col min="4079" max="4079" width="65.6640625" style="3" customWidth="1"/>
    <col min="4080" max="4081" width="7.6640625" style="3" bestFit="1" customWidth="1"/>
    <col min="4082" max="4082" width="15.44140625" style="3" bestFit="1" customWidth="1"/>
    <col min="4083" max="4083" width="16.6640625" style="3" customWidth="1"/>
    <col min="4084" max="4084" width="18.44140625" style="3" customWidth="1"/>
    <col min="4085" max="4085" width="16" style="3" bestFit="1" customWidth="1"/>
    <col min="4086" max="4333" width="8.88671875" style="3"/>
    <col min="4334" max="4334" width="7.88671875" style="3" customWidth="1"/>
    <col min="4335" max="4335" width="65.6640625" style="3" customWidth="1"/>
    <col min="4336" max="4337" width="7.6640625" style="3" bestFit="1" customWidth="1"/>
    <col min="4338" max="4338" width="15.44140625" style="3" bestFit="1" customWidth="1"/>
    <col min="4339" max="4339" width="16.6640625" style="3" customWidth="1"/>
    <col min="4340" max="4340" width="18.44140625" style="3" customWidth="1"/>
    <col min="4341" max="4341" width="16" style="3" bestFit="1" customWidth="1"/>
    <col min="4342" max="4589" width="8.88671875" style="3"/>
    <col min="4590" max="4590" width="7.88671875" style="3" customWidth="1"/>
    <col min="4591" max="4591" width="65.6640625" style="3" customWidth="1"/>
    <col min="4592" max="4593" width="7.6640625" style="3" bestFit="1" customWidth="1"/>
    <col min="4594" max="4594" width="15.44140625" style="3" bestFit="1" customWidth="1"/>
    <col min="4595" max="4595" width="16.6640625" style="3" customWidth="1"/>
    <col min="4596" max="4596" width="18.44140625" style="3" customWidth="1"/>
    <col min="4597" max="4597" width="16" style="3" bestFit="1" customWidth="1"/>
    <col min="4598" max="4845" width="8.88671875" style="3"/>
    <col min="4846" max="4846" width="7.88671875" style="3" customWidth="1"/>
    <col min="4847" max="4847" width="65.6640625" style="3" customWidth="1"/>
    <col min="4848" max="4849" width="7.6640625" style="3" bestFit="1" customWidth="1"/>
    <col min="4850" max="4850" width="15.44140625" style="3" bestFit="1" customWidth="1"/>
    <col min="4851" max="4851" width="16.6640625" style="3" customWidth="1"/>
    <col min="4852" max="4852" width="18.44140625" style="3" customWidth="1"/>
    <col min="4853" max="4853" width="16" style="3" bestFit="1" customWidth="1"/>
    <col min="4854" max="5101" width="8.88671875" style="3"/>
    <col min="5102" max="5102" width="7.88671875" style="3" customWidth="1"/>
    <col min="5103" max="5103" width="65.6640625" style="3" customWidth="1"/>
    <col min="5104" max="5105" width="7.6640625" style="3" bestFit="1" customWidth="1"/>
    <col min="5106" max="5106" width="15.44140625" style="3" bestFit="1" customWidth="1"/>
    <col min="5107" max="5107" width="16.6640625" style="3" customWidth="1"/>
    <col min="5108" max="5108" width="18.44140625" style="3" customWidth="1"/>
    <col min="5109" max="5109" width="16" style="3" bestFit="1" customWidth="1"/>
    <col min="5110" max="5357" width="8.88671875" style="3"/>
    <col min="5358" max="5358" width="7.88671875" style="3" customWidth="1"/>
    <col min="5359" max="5359" width="65.6640625" style="3" customWidth="1"/>
    <col min="5360" max="5361" width="7.6640625" style="3" bestFit="1" customWidth="1"/>
    <col min="5362" max="5362" width="15.44140625" style="3" bestFit="1" customWidth="1"/>
    <col min="5363" max="5363" width="16.6640625" style="3" customWidth="1"/>
    <col min="5364" max="5364" width="18.44140625" style="3" customWidth="1"/>
    <col min="5365" max="5365" width="16" style="3" bestFit="1" customWidth="1"/>
    <col min="5366" max="5613" width="8.88671875" style="3"/>
    <col min="5614" max="5614" width="7.88671875" style="3" customWidth="1"/>
    <col min="5615" max="5615" width="65.6640625" style="3" customWidth="1"/>
    <col min="5616" max="5617" width="7.6640625" style="3" bestFit="1" customWidth="1"/>
    <col min="5618" max="5618" width="15.44140625" style="3" bestFit="1" customWidth="1"/>
    <col min="5619" max="5619" width="16.6640625" style="3" customWidth="1"/>
    <col min="5620" max="5620" width="18.44140625" style="3" customWidth="1"/>
    <col min="5621" max="5621" width="16" style="3" bestFit="1" customWidth="1"/>
    <col min="5622" max="5869" width="8.88671875" style="3"/>
    <col min="5870" max="5870" width="7.88671875" style="3" customWidth="1"/>
    <col min="5871" max="5871" width="65.6640625" style="3" customWidth="1"/>
    <col min="5872" max="5873" width="7.6640625" style="3" bestFit="1" customWidth="1"/>
    <col min="5874" max="5874" width="15.44140625" style="3" bestFit="1" customWidth="1"/>
    <col min="5875" max="5875" width="16.6640625" style="3" customWidth="1"/>
    <col min="5876" max="5876" width="18.44140625" style="3" customWidth="1"/>
    <col min="5877" max="5877" width="16" style="3" bestFit="1" customWidth="1"/>
    <col min="5878" max="6125" width="8.88671875" style="3"/>
    <col min="6126" max="6126" width="7.88671875" style="3" customWidth="1"/>
    <col min="6127" max="6127" width="65.6640625" style="3" customWidth="1"/>
    <col min="6128" max="6129" width="7.6640625" style="3" bestFit="1" customWidth="1"/>
    <col min="6130" max="6130" width="15.44140625" style="3" bestFit="1" customWidth="1"/>
    <col min="6131" max="6131" width="16.6640625" style="3" customWidth="1"/>
    <col min="6132" max="6132" width="18.44140625" style="3" customWidth="1"/>
    <col min="6133" max="6133" width="16" style="3" bestFit="1" customWidth="1"/>
    <col min="6134" max="6381" width="8.88671875" style="3"/>
    <col min="6382" max="6382" width="7.88671875" style="3" customWidth="1"/>
    <col min="6383" max="6383" width="65.6640625" style="3" customWidth="1"/>
    <col min="6384" max="6385" width="7.6640625" style="3" bestFit="1" customWidth="1"/>
    <col min="6386" max="6386" width="15.44140625" style="3" bestFit="1" customWidth="1"/>
    <col min="6387" max="6387" width="16.6640625" style="3" customWidth="1"/>
    <col min="6388" max="6388" width="18.44140625" style="3" customWidth="1"/>
    <col min="6389" max="6389" width="16" style="3" bestFit="1" customWidth="1"/>
    <col min="6390" max="6637" width="8.88671875" style="3"/>
    <col min="6638" max="6638" width="7.88671875" style="3" customWidth="1"/>
    <col min="6639" max="6639" width="65.6640625" style="3" customWidth="1"/>
    <col min="6640" max="6641" width="7.6640625" style="3" bestFit="1" customWidth="1"/>
    <col min="6642" max="6642" width="15.44140625" style="3" bestFit="1" customWidth="1"/>
    <col min="6643" max="6643" width="16.6640625" style="3" customWidth="1"/>
    <col min="6644" max="6644" width="18.44140625" style="3" customWidth="1"/>
    <col min="6645" max="6645" width="16" style="3" bestFit="1" customWidth="1"/>
    <col min="6646" max="6893" width="8.88671875" style="3"/>
    <col min="6894" max="6894" width="7.88671875" style="3" customWidth="1"/>
    <col min="6895" max="6895" width="65.6640625" style="3" customWidth="1"/>
    <col min="6896" max="6897" width="7.6640625" style="3" bestFit="1" customWidth="1"/>
    <col min="6898" max="6898" width="15.44140625" style="3" bestFit="1" customWidth="1"/>
    <col min="6899" max="6899" width="16.6640625" style="3" customWidth="1"/>
    <col min="6900" max="6900" width="18.44140625" style="3" customWidth="1"/>
    <col min="6901" max="6901" width="16" style="3" bestFit="1" customWidth="1"/>
    <col min="6902" max="7149" width="8.88671875" style="3"/>
    <col min="7150" max="7150" width="7.88671875" style="3" customWidth="1"/>
    <col min="7151" max="7151" width="65.6640625" style="3" customWidth="1"/>
    <col min="7152" max="7153" width="7.6640625" style="3" bestFit="1" customWidth="1"/>
    <col min="7154" max="7154" width="15.44140625" style="3" bestFit="1" customWidth="1"/>
    <col min="7155" max="7155" width="16.6640625" style="3" customWidth="1"/>
    <col min="7156" max="7156" width="18.44140625" style="3" customWidth="1"/>
    <col min="7157" max="7157" width="16" style="3" bestFit="1" customWidth="1"/>
    <col min="7158" max="7405" width="8.88671875" style="3"/>
    <col min="7406" max="7406" width="7.88671875" style="3" customWidth="1"/>
    <col min="7407" max="7407" width="65.6640625" style="3" customWidth="1"/>
    <col min="7408" max="7409" width="7.6640625" style="3" bestFit="1" customWidth="1"/>
    <col min="7410" max="7410" width="15.44140625" style="3" bestFit="1" customWidth="1"/>
    <col min="7411" max="7411" width="16.6640625" style="3" customWidth="1"/>
    <col min="7412" max="7412" width="18.44140625" style="3" customWidth="1"/>
    <col min="7413" max="7413" width="16" style="3" bestFit="1" customWidth="1"/>
    <col min="7414" max="7661" width="8.88671875" style="3"/>
    <col min="7662" max="7662" width="7.88671875" style="3" customWidth="1"/>
    <col min="7663" max="7663" width="65.6640625" style="3" customWidth="1"/>
    <col min="7664" max="7665" width="7.6640625" style="3" bestFit="1" customWidth="1"/>
    <col min="7666" max="7666" width="15.44140625" style="3" bestFit="1" customWidth="1"/>
    <col min="7667" max="7667" width="16.6640625" style="3" customWidth="1"/>
    <col min="7668" max="7668" width="18.44140625" style="3" customWidth="1"/>
    <col min="7669" max="7669" width="16" style="3" bestFit="1" customWidth="1"/>
    <col min="7670" max="7917" width="8.88671875" style="3"/>
    <col min="7918" max="7918" width="7.88671875" style="3" customWidth="1"/>
    <col min="7919" max="7919" width="65.6640625" style="3" customWidth="1"/>
    <col min="7920" max="7921" width="7.6640625" style="3" bestFit="1" customWidth="1"/>
    <col min="7922" max="7922" width="15.44140625" style="3" bestFit="1" customWidth="1"/>
    <col min="7923" max="7923" width="16.6640625" style="3" customWidth="1"/>
    <col min="7924" max="7924" width="18.44140625" style="3" customWidth="1"/>
    <col min="7925" max="7925" width="16" style="3" bestFit="1" customWidth="1"/>
    <col min="7926" max="8173" width="8.88671875" style="3"/>
    <col min="8174" max="8174" width="7.88671875" style="3" customWidth="1"/>
    <col min="8175" max="8175" width="65.6640625" style="3" customWidth="1"/>
    <col min="8176" max="8177" width="7.6640625" style="3" bestFit="1" customWidth="1"/>
    <col min="8178" max="8178" width="15.44140625" style="3" bestFit="1" customWidth="1"/>
    <col min="8179" max="8179" width="16.6640625" style="3" customWidth="1"/>
    <col min="8180" max="8180" width="18.44140625" style="3" customWidth="1"/>
    <col min="8181" max="8181" width="16" style="3" bestFit="1" customWidth="1"/>
    <col min="8182" max="8429" width="8.88671875" style="3"/>
    <col min="8430" max="8430" width="7.88671875" style="3" customWidth="1"/>
    <col min="8431" max="8431" width="65.6640625" style="3" customWidth="1"/>
    <col min="8432" max="8433" width="7.6640625" style="3" bestFit="1" customWidth="1"/>
    <col min="8434" max="8434" width="15.44140625" style="3" bestFit="1" customWidth="1"/>
    <col min="8435" max="8435" width="16.6640625" style="3" customWidth="1"/>
    <col min="8436" max="8436" width="18.44140625" style="3" customWidth="1"/>
    <col min="8437" max="8437" width="16" style="3" bestFit="1" customWidth="1"/>
    <col min="8438" max="8685" width="8.88671875" style="3"/>
    <col min="8686" max="8686" width="7.88671875" style="3" customWidth="1"/>
    <col min="8687" max="8687" width="65.6640625" style="3" customWidth="1"/>
    <col min="8688" max="8689" width="7.6640625" style="3" bestFit="1" customWidth="1"/>
    <col min="8690" max="8690" width="15.44140625" style="3" bestFit="1" customWidth="1"/>
    <col min="8691" max="8691" width="16.6640625" style="3" customWidth="1"/>
    <col min="8692" max="8692" width="18.44140625" style="3" customWidth="1"/>
    <col min="8693" max="8693" width="16" style="3" bestFit="1" customWidth="1"/>
    <col min="8694" max="8941" width="8.88671875" style="3"/>
    <col min="8942" max="8942" width="7.88671875" style="3" customWidth="1"/>
    <col min="8943" max="8943" width="65.6640625" style="3" customWidth="1"/>
    <col min="8944" max="8945" width="7.6640625" style="3" bestFit="1" customWidth="1"/>
    <col min="8946" max="8946" width="15.44140625" style="3" bestFit="1" customWidth="1"/>
    <col min="8947" max="8947" width="16.6640625" style="3" customWidth="1"/>
    <col min="8948" max="8948" width="18.44140625" style="3" customWidth="1"/>
    <col min="8949" max="8949" width="16" style="3" bestFit="1" customWidth="1"/>
    <col min="8950" max="9197" width="8.88671875" style="3"/>
    <col min="9198" max="9198" width="7.88671875" style="3" customWidth="1"/>
    <col min="9199" max="9199" width="65.6640625" style="3" customWidth="1"/>
    <col min="9200" max="9201" width="7.6640625" style="3" bestFit="1" customWidth="1"/>
    <col min="9202" max="9202" width="15.44140625" style="3" bestFit="1" customWidth="1"/>
    <col min="9203" max="9203" width="16.6640625" style="3" customWidth="1"/>
    <col min="9204" max="9204" width="18.44140625" style="3" customWidth="1"/>
    <col min="9205" max="9205" width="16" style="3" bestFit="1" customWidth="1"/>
    <col min="9206" max="9453" width="8.88671875" style="3"/>
    <col min="9454" max="9454" width="7.88671875" style="3" customWidth="1"/>
    <col min="9455" max="9455" width="65.6640625" style="3" customWidth="1"/>
    <col min="9456" max="9457" width="7.6640625" style="3" bestFit="1" customWidth="1"/>
    <col min="9458" max="9458" width="15.44140625" style="3" bestFit="1" customWidth="1"/>
    <col min="9459" max="9459" width="16.6640625" style="3" customWidth="1"/>
    <col min="9460" max="9460" width="18.44140625" style="3" customWidth="1"/>
    <col min="9461" max="9461" width="16" style="3" bestFit="1" customWidth="1"/>
    <col min="9462" max="9709" width="8.88671875" style="3"/>
    <col min="9710" max="9710" width="7.88671875" style="3" customWidth="1"/>
    <col min="9711" max="9711" width="65.6640625" style="3" customWidth="1"/>
    <col min="9712" max="9713" width="7.6640625" style="3" bestFit="1" customWidth="1"/>
    <col min="9714" max="9714" width="15.44140625" style="3" bestFit="1" customWidth="1"/>
    <col min="9715" max="9715" width="16.6640625" style="3" customWidth="1"/>
    <col min="9716" max="9716" width="18.44140625" style="3" customWidth="1"/>
    <col min="9717" max="9717" width="16" style="3" bestFit="1" customWidth="1"/>
    <col min="9718" max="9965" width="8.88671875" style="3"/>
    <col min="9966" max="9966" width="7.88671875" style="3" customWidth="1"/>
    <col min="9967" max="9967" width="65.6640625" style="3" customWidth="1"/>
    <col min="9968" max="9969" width="7.6640625" style="3" bestFit="1" customWidth="1"/>
    <col min="9970" max="9970" width="15.44140625" style="3" bestFit="1" customWidth="1"/>
    <col min="9971" max="9971" width="16.6640625" style="3" customWidth="1"/>
    <col min="9972" max="9972" width="18.44140625" style="3" customWidth="1"/>
    <col min="9973" max="9973" width="16" style="3" bestFit="1" customWidth="1"/>
    <col min="9974" max="10221" width="8.88671875" style="3"/>
    <col min="10222" max="10222" width="7.88671875" style="3" customWidth="1"/>
    <col min="10223" max="10223" width="65.6640625" style="3" customWidth="1"/>
    <col min="10224" max="10225" width="7.6640625" style="3" bestFit="1" customWidth="1"/>
    <col min="10226" max="10226" width="15.44140625" style="3" bestFit="1" customWidth="1"/>
    <col min="10227" max="10227" width="16.6640625" style="3" customWidth="1"/>
    <col min="10228" max="10228" width="18.44140625" style="3" customWidth="1"/>
    <col min="10229" max="10229" width="16" style="3" bestFit="1" customWidth="1"/>
    <col min="10230" max="10477" width="8.88671875" style="3"/>
    <col min="10478" max="10478" width="7.88671875" style="3" customWidth="1"/>
    <col min="10479" max="10479" width="65.6640625" style="3" customWidth="1"/>
    <col min="10480" max="10481" width="7.6640625" style="3" bestFit="1" customWidth="1"/>
    <col min="10482" max="10482" width="15.44140625" style="3" bestFit="1" customWidth="1"/>
    <col min="10483" max="10483" width="16.6640625" style="3" customWidth="1"/>
    <col min="10484" max="10484" width="18.44140625" style="3" customWidth="1"/>
    <col min="10485" max="10485" width="16" style="3" bestFit="1" customWidth="1"/>
    <col min="10486" max="10733" width="8.88671875" style="3"/>
    <col min="10734" max="10734" width="7.88671875" style="3" customWidth="1"/>
    <col min="10735" max="10735" width="65.6640625" style="3" customWidth="1"/>
    <col min="10736" max="10737" width="7.6640625" style="3" bestFit="1" customWidth="1"/>
    <col min="10738" max="10738" width="15.44140625" style="3" bestFit="1" customWidth="1"/>
    <col min="10739" max="10739" width="16.6640625" style="3" customWidth="1"/>
    <col min="10740" max="10740" width="18.44140625" style="3" customWidth="1"/>
    <col min="10741" max="10741" width="16" style="3" bestFit="1" customWidth="1"/>
    <col min="10742" max="10989" width="8.88671875" style="3"/>
    <col min="10990" max="10990" width="7.88671875" style="3" customWidth="1"/>
    <col min="10991" max="10991" width="65.6640625" style="3" customWidth="1"/>
    <col min="10992" max="10993" width="7.6640625" style="3" bestFit="1" customWidth="1"/>
    <col min="10994" max="10994" width="15.44140625" style="3" bestFit="1" customWidth="1"/>
    <col min="10995" max="10995" width="16.6640625" style="3" customWidth="1"/>
    <col min="10996" max="10996" width="18.44140625" style="3" customWidth="1"/>
    <col min="10997" max="10997" width="16" style="3" bestFit="1" customWidth="1"/>
    <col min="10998" max="11245" width="8.88671875" style="3"/>
    <col min="11246" max="11246" width="7.88671875" style="3" customWidth="1"/>
    <col min="11247" max="11247" width="65.6640625" style="3" customWidth="1"/>
    <col min="11248" max="11249" width="7.6640625" style="3" bestFit="1" customWidth="1"/>
    <col min="11250" max="11250" width="15.44140625" style="3" bestFit="1" customWidth="1"/>
    <col min="11251" max="11251" width="16.6640625" style="3" customWidth="1"/>
    <col min="11252" max="11252" width="18.44140625" style="3" customWidth="1"/>
    <col min="11253" max="11253" width="16" style="3" bestFit="1" customWidth="1"/>
    <col min="11254" max="11501" width="8.88671875" style="3"/>
    <col min="11502" max="11502" width="7.88671875" style="3" customWidth="1"/>
    <col min="11503" max="11503" width="65.6640625" style="3" customWidth="1"/>
    <col min="11504" max="11505" width="7.6640625" style="3" bestFit="1" customWidth="1"/>
    <col min="11506" max="11506" width="15.44140625" style="3" bestFit="1" customWidth="1"/>
    <col min="11507" max="11507" width="16.6640625" style="3" customWidth="1"/>
    <col min="11508" max="11508" width="18.44140625" style="3" customWidth="1"/>
    <col min="11509" max="11509" width="16" style="3" bestFit="1" customWidth="1"/>
    <col min="11510" max="11757" width="8.88671875" style="3"/>
    <col min="11758" max="11758" width="7.88671875" style="3" customWidth="1"/>
    <col min="11759" max="11759" width="65.6640625" style="3" customWidth="1"/>
    <col min="11760" max="11761" width="7.6640625" style="3" bestFit="1" customWidth="1"/>
    <col min="11762" max="11762" width="15.44140625" style="3" bestFit="1" customWidth="1"/>
    <col min="11763" max="11763" width="16.6640625" style="3" customWidth="1"/>
    <col min="11764" max="11764" width="18.44140625" style="3" customWidth="1"/>
    <col min="11765" max="11765" width="16" style="3" bestFit="1" customWidth="1"/>
    <col min="11766" max="12013" width="8.88671875" style="3"/>
    <col min="12014" max="12014" width="7.88671875" style="3" customWidth="1"/>
    <col min="12015" max="12015" width="65.6640625" style="3" customWidth="1"/>
    <col min="12016" max="12017" width="7.6640625" style="3" bestFit="1" customWidth="1"/>
    <col min="12018" max="12018" width="15.44140625" style="3" bestFit="1" customWidth="1"/>
    <col min="12019" max="12019" width="16.6640625" style="3" customWidth="1"/>
    <col min="12020" max="12020" width="18.44140625" style="3" customWidth="1"/>
    <col min="12021" max="12021" width="16" style="3" bestFit="1" customWidth="1"/>
    <col min="12022" max="12269" width="8.88671875" style="3"/>
    <col min="12270" max="12270" width="7.88671875" style="3" customWidth="1"/>
    <col min="12271" max="12271" width="65.6640625" style="3" customWidth="1"/>
    <col min="12272" max="12273" width="7.6640625" style="3" bestFit="1" customWidth="1"/>
    <col min="12274" max="12274" width="15.44140625" style="3" bestFit="1" customWidth="1"/>
    <col min="12275" max="12275" width="16.6640625" style="3" customWidth="1"/>
    <col min="12276" max="12276" width="18.44140625" style="3" customWidth="1"/>
    <col min="12277" max="12277" width="16" style="3" bestFit="1" customWidth="1"/>
    <col min="12278" max="12525" width="8.88671875" style="3"/>
    <col min="12526" max="12526" width="7.88671875" style="3" customWidth="1"/>
    <col min="12527" max="12527" width="65.6640625" style="3" customWidth="1"/>
    <col min="12528" max="12529" width="7.6640625" style="3" bestFit="1" customWidth="1"/>
    <col min="12530" max="12530" width="15.44140625" style="3" bestFit="1" customWidth="1"/>
    <col min="12531" max="12531" width="16.6640625" style="3" customWidth="1"/>
    <col min="12532" max="12532" width="18.44140625" style="3" customWidth="1"/>
    <col min="12533" max="12533" width="16" style="3" bestFit="1" customWidth="1"/>
    <col min="12534" max="12781" width="8.88671875" style="3"/>
    <col min="12782" max="12782" width="7.88671875" style="3" customWidth="1"/>
    <col min="12783" max="12783" width="65.6640625" style="3" customWidth="1"/>
    <col min="12784" max="12785" width="7.6640625" style="3" bestFit="1" customWidth="1"/>
    <col min="12786" max="12786" width="15.44140625" style="3" bestFit="1" customWidth="1"/>
    <col min="12787" max="12787" width="16.6640625" style="3" customWidth="1"/>
    <col min="12788" max="12788" width="18.44140625" style="3" customWidth="1"/>
    <col min="12789" max="12789" width="16" style="3" bestFit="1" customWidth="1"/>
    <col min="12790" max="13037" width="8.88671875" style="3"/>
    <col min="13038" max="13038" width="7.88671875" style="3" customWidth="1"/>
    <col min="13039" max="13039" width="65.6640625" style="3" customWidth="1"/>
    <col min="13040" max="13041" width="7.6640625" style="3" bestFit="1" customWidth="1"/>
    <col min="13042" max="13042" width="15.44140625" style="3" bestFit="1" customWidth="1"/>
    <col min="13043" max="13043" width="16.6640625" style="3" customWidth="1"/>
    <col min="13044" max="13044" width="18.44140625" style="3" customWidth="1"/>
    <col min="13045" max="13045" width="16" style="3" bestFit="1" customWidth="1"/>
    <col min="13046" max="13293" width="8.88671875" style="3"/>
    <col min="13294" max="13294" width="7.88671875" style="3" customWidth="1"/>
    <col min="13295" max="13295" width="65.6640625" style="3" customWidth="1"/>
    <col min="13296" max="13297" width="7.6640625" style="3" bestFit="1" customWidth="1"/>
    <col min="13298" max="13298" width="15.44140625" style="3" bestFit="1" customWidth="1"/>
    <col min="13299" max="13299" width="16.6640625" style="3" customWidth="1"/>
    <col min="13300" max="13300" width="18.44140625" style="3" customWidth="1"/>
    <col min="13301" max="13301" width="16" style="3" bestFit="1" customWidth="1"/>
    <col min="13302" max="13549" width="8.88671875" style="3"/>
    <col min="13550" max="13550" width="7.88671875" style="3" customWidth="1"/>
    <col min="13551" max="13551" width="65.6640625" style="3" customWidth="1"/>
    <col min="13552" max="13553" width="7.6640625" style="3" bestFit="1" customWidth="1"/>
    <col min="13554" max="13554" width="15.44140625" style="3" bestFit="1" customWidth="1"/>
    <col min="13555" max="13555" width="16.6640625" style="3" customWidth="1"/>
    <col min="13556" max="13556" width="18.44140625" style="3" customWidth="1"/>
    <col min="13557" max="13557" width="16" style="3" bestFit="1" customWidth="1"/>
    <col min="13558" max="13805" width="8.88671875" style="3"/>
    <col min="13806" max="13806" width="7.88671875" style="3" customWidth="1"/>
    <col min="13807" max="13807" width="65.6640625" style="3" customWidth="1"/>
    <col min="13808" max="13809" width="7.6640625" style="3" bestFit="1" customWidth="1"/>
    <col min="13810" max="13810" width="15.44140625" style="3" bestFit="1" customWidth="1"/>
    <col min="13811" max="13811" width="16.6640625" style="3" customWidth="1"/>
    <col min="13812" max="13812" width="18.44140625" style="3" customWidth="1"/>
    <col min="13813" max="13813" width="16" style="3" bestFit="1" customWidth="1"/>
    <col min="13814" max="14061" width="8.88671875" style="3"/>
    <col min="14062" max="14062" width="7.88671875" style="3" customWidth="1"/>
    <col min="14063" max="14063" width="65.6640625" style="3" customWidth="1"/>
    <col min="14064" max="14065" width="7.6640625" style="3" bestFit="1" customWidth="1"/>
    <col min="14066" max="14066" width="15.44140625" style="3" bestFit="1" customWidth="1"/>
    <col min="14067" max="14067" width="16.6640625" style="3" customWidth="1"/>
    <col min="14068" max="14068" width="18.44140625" style="3" customWidth="1"/>
    <col min="14069" max="14069" width="16" style="3" bestFit="1" customWidth="1"/>
    <col min="14070" max="14317" width="8.88671875" style="3"/>
    <col min="14318" max="14318" width="7.88671875" style="3" customWidth="1"/>
    <col min="14319" max="14319" width="65.6640625" style="3" customWidth="1"/>
    <col min="14320" max="14321" width="7.6640625" style="3" bestFit="1" customWidth="1"/>
    <col min="14322" max="14322" width="15.44140625" style="3" bestFit="1" customWidth="1"/>
    <col min="14323" max="14323" width="16.6640625" style="3" customWidth="1"/>
    <col min="14324" max="14324" width="18.44140625" style="3" customWidth="1"/>
    <col min="14325" max="14325" width="16" style="3" bestFit="1" customWidth="1"/>
    <col min="14326" max="14573" width="8.88671875" style="3"/>
    <col min="14574" max="14574" width="7.88671875" style="3" customWidth="1"/>
    <col min="14575" max="14575" width="65.6640625" style="3" customWidth="1"/>
    <col min="14576" max="14577" width="7.6640625" style="3" bestFit="1" customWidth="1"/>
    <col min="14578" max="14578" width="15.44140625" style="3" bestFit="1" customWidth="1"/>
    <col min="14579" max="14579" width="16.6640625" style="3" customWidth="1"/>
    <col min="14580" max="14580" width="18.44140625" style="3" customWidth="1"/>
    <col min="14581" max="14581" width="16" style="3" bestFit="1" customWidth="1"/>
    <col min="14582" max="14829" width="8.88671875" style="3"/>
    <col min="14830" max="14830" width="7.88671875" style="3" customWidth="1"/>
    <col min="14831" max="14831" width="65.6640625" style="3" customWidth="1"/>
    <col min="14832" max="14833" width="7.6640625" style="3" bestFit="1" customWidth="1"/>
    <col min="14834" max="14834" width="15.44140625" style="3" bestFit="1" customWidth="1"/>
    <col min="14835" max="14835" width="16.6640625" style="3" customWidth="1"/>
    <col min="14836" max="14836" width="18.44140625" style="3" customWidth="1"/>
    <col min="14837" max="14837" width="16" style="3" bestFit="1" customWidth="1"/>
    <col min="14838" max="15085" width="8.88671875" style="3"/>
    <col min="15086" max="15086" width="7.88671875" style="3" customWidth="1"/>
    <col min="15087" max="15087" width="65.6640625" style="3" customWidth="1"/>
    <col min="15088" max="15089" width="7.6640625" style="3" bestFit="1" customWidth="1"/>
    <col min="15090" max="15090" width="15.44140625" style="3" bestFit="1" customWidth="1"/>
    <col min="15091" max="15091" width="16.6640625" style="3" customWidth="1"/>
    <col min="15092" max="15092" width="18.44140625" style="3" customWidth="1"/>
    <col min="15093" max="15093" width="16" style="3" bestFit="1" customWidth="1"/>
    <col min="15094" max="15341" width="8.88671875" style="3"/>
    <col min="15342" max="15342" width="7.88671875" style="3" customWidth="1"/>
    <col min="15343" max="15343" width="65.6640625" style="3" customWidth="1"/>
    <col min="15344" max="15345" width="7.6640625" style="3" bestFit="1" customWidth="1"/>
    <col min="15346" max="15346" width="15.44140625" style="3" bestFit="1" customWidth="1"/>
    <col min="15347" max="15347" width="16.6640625" style="3" customWidth="1"/>
    <col min="15348" max="15348" width="18.44140625" style="3" customWidth="1"/>
    <col min="15349" max="15349" width="16" style="3" bestFit="1" customWidth="1"/>
    <col min="15350" max="15597" width="8.88671875" style="3"/>
    <col min="15598" max="15598" width="7.88671875" style="3" customWidth="1"/>
    <col min="15599" max="15599" width="65.6640625" style="3" customWidth="1"/>
    <col min="15600" max="15601" width="7.6640625" style="3" bestFit="1" customWidth="1"/>
    <col min="15602" max="15602" width="15.44140625" style="3" bestFit="1" customWidth="1"/>
    <col min="15603" max="15603" width="16.6640625" style="3" customWidth="1"/>
    <col min="15604" max="15604" width="18.44140625" style="3" customWidth="1"/>
    <col min="15605" max="15605" width="16" style="3" bestFit="1" customWidth="1"/>
    <col min="15606" max="15853" width="8.88671875" style="3"/>
    <col min="15854" max="15854" width="7.88671875" style="3" customWidth="1"/>
    <col min="15855" max="15855" width="65.6640625" style="3" customWidth="1"/>
    <col min="15856" max="15857" width="7.6640625" style="3" bestFit="1" customWidth="1"/>
    <col min="15858" max="15858" width="15.44140625" style="3" bestFit="1" customWidth="1"/>
    <col min="15859" max="15859" width="16.6640625" style="3" customWidth="1"/>
    <col min="15860" max="15860" width="18.44140625" style="3" customWidth="1"/>
    <col min="15861" max="15861" width="16" style="3" bestFit="1" customWidth="1"/>
    <col min="15862" max="16109" width="8.88671875" style="3"/>
    <col min="16110" max="16110" width="7.88671875" style="3" customWidth="1"/>
    <col min="16111" max="16111" width="65.6640625" style="3" customWidth="1"/>
    <col min="16112" max="16113" width="7.6640625" style="3" bestFit="1" customWidth="1"/>
    <col min="16114" max="16114" width="15.44140625" style="3" bestFit="1" customWidth="1"/>
    <col min="16115" max="16115" width="16.6640625" style="3" customWidth="1"/>
    <col min="16116" max="16116" width="18.44140625" style="3" customWidth="1"/>
    <col min="16117" max="16117" width="16" style="3" bestFit="1" customWidth="1"/>
    <col min="16118" max="16384" width="8.88671875" style="3"/>
  </cols>
  <sheetData>
    <row r="1" spans="1:10" s="2" customFormat="1" ht="27.75" customHeight="1" x14ac:dyDescent="0.25">
      <c r="A1" s="693" t="s">
        <v>170</v>
      </c>
      <c r="B1" s="694"/>
      <c r="C1" s="694"/>
      <c r="D1" s="694"/>
      <c r="E1" s="694"/>
      <c r="F1" s="694"/>
      <c r="G1" s="694"/>
      <c r="H1" s="695">
        <v>45146</v>
      </c>
      <c r="I1" s="696"/>
      <c r="J1" s="68" t="s">
        <v>171</v>
      </c>
    </row>
    <row r="2" spans="1:10" ht="15.6" x14ac:dyDescent="0.3">
      <c r="A2" s="25"/>
      <c r="B2" s="26"/>
      <c r="C2" s="27" t="s">
        <v>56</v>
      </c>
      <c r="D2" s="28"/>
      <c r="E2" s="28"/>
      <c r="F2" s="29"/>
      <c r="G2" s="27"/>
      <c r="H2" s="27" t="s">
        <v>53</v>
      </c>
      <c r="I2" s="29"/>
      <c r="J2" s="30"/>
    </row>
    <row r="3" spans="1:10" s="4" customFormat="1" ht="20.100000000000001" customHeight="1" x14ac:dyDescent="0.25">
      <c r="A3" s="31" t="s">
        <v>9</v>
      </c>
      <c r="B3" s="32" t="s">
        <v>21</v>
      </c>
      <c r="C3" s="32" t="s">
        <v>10</v>
      </c>
      <c r="D3" s="32" t="s">
        <v>37</v>
      </c>
      <c r="E3" s="32" t="s">
        <v>19</v>
      </c>
      <c r="F3" s="33" t="s">
        <v>11</v>
      </c>
      <c r="G3" s="32" t="s">
        <v>17</v>
      </c>
      <c r="H3" s="33" t="s">
        <v>16</v>
      </c>
      <c r="I3" s="33" t="s">
        <v>12</v>
      </c>
      <c r="J3" s="34" t="s">
        <v>57</v>
      </c>
    </row>
    <row r="4" spans="1:10" s="5" customFormat="1" ht="15.6" x14ac:dyDescent="0.3">
      <c r="A4" s="35"/>
      <c r="B4" s="36"/>
      <c r="C4" s="37"/>
      <c r="D4" s="37"/>
      <c r="E4" s="37"/>
      <c r="F4" s="38"/>
      <c r="G4" s="36"/>
      <c r="H4" s="36"/>
      <c r="I4" s="38"/>
      <c r="J4" s="30"/>
    </row>
    <row r="5" spans="1:10" ht="15.6" x14ac:dyDescent="0.3">
      <c r="A5" s="697"/>
      <c r="B5" s="698"/>
      <c r="C5" s="698"/>
      <c r="D5" s="698"/>
      <c r="E5" s="698"/>
      <c r="F5" s="698"/>
      <c r="G5" s="698"/>
      <c r="H5" s="698"/>
      <c r="I5" s="698"/>
      <c r="J5" s="699"/>
    </row>
    <row r="6" spans="1:10" ht="15.6" x14ac:dyDescent="0.3">
      <c r="A6" s="39" t="s">
        <v>111</v>
      </c>
      <c r="B6" s="40"/>
      <c r="C6" s="40"/>
      <c r="D6" s="40"/>
      <c r="E6" s="40"/>
      <c r="F6" s="40"/>
      <c r="G6" s="41"/>
      <c r="H6" s="40"/>
      <c r="I6" s="42"/>
      <c r="J6" s="43"/>
    </row>
    <row r="7" spans="1:10" s="6" customFormat="1" ht="31.2" x14ac:dyDescent="0.3">
      <c r="A7" s="700">
        <v>1</v>
      </c>
      <c r="B7" s="701" t="s">
        <v>102</v>
      </c>
      <c r="C7" s="44" t="s">
        <v>103</v>
      </c>
      <c r="D7" s="44"/>
      <c r="E7" s="45"/>
      <c r="F7" s="46"/>
      <c r="G7" s="47"/>
      <c r="H7" s="48"/>
      <c r="I7" s="49"/>
      <c r="J7" s="50"/>
    </row>
    <row r="8" spans="1:10" s="5" customFormat="1" ht="15.6" x14ac:dyDescent="0.3">
      <c r="A8" s="700"/>
      <c r="B8" s="701"/>
      <c r="C8" s="44" t="s">
        <v>104</v>
      </c>
      <c r="D8" s="44"/>
      <c r="E8" s="51"/>
      <c r="F8" s="46"/>
      <c r="G8" s="47"/>
      <c r="H8" s="48"/>
      <c r="I8" s="49"/>
      <c r="J8" s="50"/>
    </row>
    <row r="9" spans="1:10" s="6" customFormat="1" ht="15.6" x14ac:dyDescent="0.3">
      <c r="A9" s="700"/>
      <c r="B9" s="701"/>
      <c r="C9" s="44" t="s">
        <v>105</v>
      </c>
      <c r="D9" s="44"/>
      <c r="E9" s="51"/>
      <c r="F9" s="46"/>
      <c r="G9" s="47"/>
      <c r="H9" s="48"/>
      <c r="I9" s="49"/>
      <c r="J9" s="50"/>
    </row>
    <row r="10" spans="1:10" s="5" customFormat="1" ht="15.6" x14ac:dyDescent="0.3">
      <c r="A10" s="700"/>
      <c r="B10" s="701"/>
      <c r="C10" s="44" t="s">
        <v>148</v>
      </c>
      <c r="D10" s="44"/>
      <c r="E10" s="51" t="s">
        <v>150</v>
      </c>
      <c r="F10" s="46" t="s">
        <v>76</v>
      </c>
      <c r="G10" s="47">
        <v>3</v>
      </c>
      <c r="H10" s="48">
        <v>3000</v>
      </c>
      <c r="I10" s="52">
        <f>H10*G10</f>
        <v>9000</v>
      </c>
      <c r="J10" s="50"/>
    </row>
    <row r="11" spans="1:10" s="6" customFormat="1" ht="15.6" x14ac:dyDescent="0.3">
      <c r="A11" s="700"/>
      <c r="B11" s="701"/>
      <c r="C11" s="44" t="s">
        <v>149</v>
      </c>
      <c r="D11" s="44"/>
      <c r="E11" s="45" t="s">
        <v>151</v>
      </c>
      <c r="F11" s="46" t="s">
        <v>76</v>
      </c>
      <c r="G11" s="47">
        <v>3</v>
      </c>
      <c r="H11" s="48">
        <v>3000</v>
      </c>
      <c r="I11" s="52">
        <f>H11*G11</f>
        <v>9000</v>
      </c>
      <c r="J11" s="50"/>
    </row>
    <row r="12" spans="1:10" s="6" customFormat="1" ht="15.6" x14ac:dyDescent="0.3">
      <c r="A12" s="35"/>
      <c r="B12" s="74"/>
      <c r="C12" s="44"/>
      <c r="D12" s="44"/>
      <c r="E12" s="45"/>
      <c r="F12" s="46"/>
      <c r="G12" s="47"/>
      <c r="H12" s="48"/>
      <c r="I12" s="49"/>
      <c r="J12" s="50"/>
    </row>
    <row r="13" spans="1:10" s="6" customFormat="1" ht="15.6" x14ac:dyDescent="0.3">
      <c r="A13" s="35">
        <v>2</v>
      </c>
      <c r="B13" s="65" t="s">
        <v>106</v>
      </c>
      <c r="C13" s="44" t="s">
        <v>181</v>
      </c>
      <c r="D13" s="44"/>
      <c r="E13" s="51"/>
      <c r="F13" s="46" t="s">
        <v>76</v>
      </c>
      <c r="G13" s="47">
        <v>4</v>
      </c>
      <c r="H13" s="48">
        <v>4500</v>
      </c>
      <c r="I13" s="52">
        <f>H13*G13</f>
        <v>18000</v>
      </c>
      <c r="J13" s="50"/>
    </row>
    <row r="14" spans="1:10" s="6" customFormat="1" ht="15.6" x14ac:dyDescent="0.3">
      <c r="A14" s="35"/>
      <c r="B14" s="74"/>
      <c r="C14" s="44"/>
      <c r="D14" s="44"/>
      <c r="E14" s="51"/>
      <c r="F14" s="46"/>
      <c r="G14" s="47"/>
      <c r="H14" s="47"/>
      <c r="I14" s="52"/>
      <c r="J14" s="50"/>
    </row>
    <row r="15" spans="1:10" s="6" customFormat="1" ht="15.6" x14ac:dyDescent="0.3">
      <c r="A15" s="35">
        <v>3</v>
      </c>
      <c r="B15" s="65" t="s">
        <v>107</v>
      </c>
      <c r="C15" s="44" t="s">
        <v>108</v>
      </c>
      <c r="D15" s="44"/>
      <c r="E15" s="51"/>
      <c r="F15" s="46" t="s">
        <v>113</v>
      </c>
      <c r="G15" s="47">
        <v>1</v>
      </c>
      <c r="H15" s="47">
        <v>260000</v>
      </c>
      <c r="I15" s="52">
        <f>H15*G15</f>
        <v>260000</v>
      </c>
      <c r="J15" s="50"/>
    </row>
    <row r="16" spans="1:10" ht="15.6" x14ac:dyDescent="0.3">
      <c r="A16" s="35"/>
      <c r="B16" s="65"/>
      <c r="C16" s="44"/>
      <c r="D16" s="44"/>
      <c r="E16" s="51"/>
      <c r="F16" s="46"/>
      <c r="G16" s="47"/>
      <c r="H16" s="47"/>
      <c r="I16" s="52"/>
      <c r="J16" s="50"/>
    </row>
    <row r="17" spans="1:10" s="5" customFormat="1" ht="15.6" x14ac:dyDescent="0.3">
      <c r="A17" s="35">
        <v>4</v>
      </c>
      <c r="B17" s="65" t="s">
        <v>109</v>
      </c>
      <c r="C17" s="44" t="s">
        <v>110</v>
      </c>
      <c r="D17" s="44"/>
      <c r="E17" s="51"/>
      <c r="F17" s="46" t="s">
        <v>113</v>
      </c>
      <c r="G17" s="47">
        <v>1</v>
      </c>
      <c r="H17" s="47">
        <v>210000</v>
      </c>
      <c r="I17" s="52">
        <f>H17*G17</f>
        <v>210000</v>
      </c>
      <c r="J17" s="50"/>
    </row>
    <row r="18" spans="1:10" ht="15.6" x14ac:dyDescent="0.3">
      <c r="A18" s="35"/>
      <c r="B18" s="74"/>
      <c r="C18" s="44"/>
      <c r="D18" s="44"/>
      <c r="E18" s="51"/>
      <c r="F18" s="46"/>
      <c r="G18" s="47"/>
      <c r="H18" s="47"/>
      <c r="I18" s="52"/>
      <c r="J18" s="50"/>
    </row>
    <row r="19" spans="1:10" ht="15.6" x14ac:dyDescent="0.3">
      <c r="A19" s="53" t="s">
        <v>112</v>
      </c>
      <c r="B19" s="54"/>
      <c r="C19" s="54"/>
      <c r="D19" s="54"/>
      <c r="E19" s="54"/>
      <c r="F19" s="54"/>
      <c r="G19" s="55"/>
      <c r="H19" s="54"/>
      <c r="I19" s="56">
        <f>SUM(I10:I18)</f>
        <v>506000</v>
      </c>
      <c r="J19" s="57"/>
    </row>
    <row r="20" spans="1:10" ht="16.2" thickBot="1" x14ac:dyDescent="0.35">
      <c r="A20" s="58"/>
      <c r="B20" s="59"/>
      <c r="C20" s="60"/>
      <c r="D20" s="60"/>
      <c r="E20" s="60"/>
      <c r="F20" s="61"/>
      <c r="G20" s="62"/>
      <c r="H20" s="62"/>
      <c r="I20" s="63"/>
      <c r="J20" s="64"/>
    </row>
    <row r="21" spans="1:10" x14ac:dyDescent="0.3">
      <c r="F21" s="7"/>
    </row>
    <row r="41" spans="3:3" ht="93" customHeight="1" x14ac:dyDescent="0.3">
      <c r="C41" s="2"/>
    </row>
    <row r="49" spans="1:10" ht="13.5" customHeight="1" x14ac:dyDescent="0.3"/>
    <row r="50" spans="1:10" ht="13.5" customHeight="1" x14ac:dyDescent="0.3"/>
    <row r="52" spans="1:10" s="6" customFormat="1" x14ac:dyDescent="0.3">
      <c r="A52" s="2"/>
      <c r="B52" s="2"/>
      <c r="C52" s="7"/>
      <c r="D52" s="7"/>
      <c r="E52" s="7"/>
      <c r="F52" s="1"/>
      <c r="G52" s="2"/>
      <c r="H52" s="2"/>
      <c r="I52" s="1"/>
      <c r="J52" s="3"/>
    </row>
    <row r="54" spans="1:10" ht="16.5" customHeight="1" x14ac:dyDescent="0.3"/>
    <row r="55" spans="1:10" s="6" customFormat="1" x14ac:dyDescent="0.3">
      <c r="A55" s="2"/>
      <c r="B55" s="2"/>
      <c r="C55" s="7"/>
      <c r="D55" s="7"/>
      <c r="E55" s="7"/>
      <c r="F55" s="1"/>
      <c r="G55" s="2"/>
      <c r="H55" s="2"/>
      <c r="I55" s="1"/>
      <c r="J55" s="3"/>
    </row>
    <row r="57" spans="1:10" ht="13.5" customHeight="1" x14ac:dyDescent="0.3"/>
    <row r="59" spans="1:10" ht="13.5" customHeight="1" x14ac:dyDescent="0.3"/>
    <row r="64" spans="1:10" ht="12.75" customHeight="1" x14ac:dyDescent="0.3"/>
    <row r="65" spans="1:10" s="6" customFormat="1" ht="18" customHeight="1" x14ac:dyDescent="0.3">
      <c r="A65" s="2"/>
      <c r="B65" s="2"/>
      <c r="C65" s="7"/>
      <c r="D65" s="7"/>
      <c r="E65" s="7"/>
      <c r="F65" s="1"/>
      <c r="G65" s="2"/>
      <c r="H65" s="2"/>
      <c r="I65" s="1"/>
      <c r="J65" s="3"/>
    </row>
    <row r="67" spans="1:10" s="6" customFormat="1" ht="15" customHeight="1" x14ac:dyDescent="0.3">
      <c r="A67" s="2"/>
      <c r="B67" s="2"/>
      <c r="C67" s="7"/>
      <c r="D67" s="7"/>
      <c r="E67" s="7"/>
      <c r="F67" s="1"/>
      <c r="G67" s="2"/>
      <c r="H67" s="2"/>
      <c r="I67" s="1"/>
      <c r="J67" s="3"/>
    </row>
    <row r="68" spans="1:10" s="6" customFormat="1" x14ac:dyDescent="0.3">
      <c r="A68" s="2"/>
      <c r="B68" s="2"/>
      <c r="C68" s="7"/>
      <c r="D68" s="7"/>
      <c r="E68" s="7"/>
      <c r="F68" s="1"/>
      <c r="G68" s="2"/>
      <c r="H68" s="2"/>
      <c r="I68" s="1"/>
      <c r="J68" s="3"/>
    </row>
    <row r="69" spans="1:10" s="8" customFormat="1" x14ac:dyDescent="0.3">
      <c r="A69" s="2"/>
      <c r="B69" s="2"/>
      <c r="C69" s="7"/>
      <c r="D69" s="7"/>
      <c r="E69" s="7"/>
      <c r="F69" s="1"/>
      <c r="G69" s="2"/>
      <c r="H69" s="2"/>
      <c r="I69" s="1"/>
      <c r="J69" s="3"/>
    </row>
    <row r="70" spans="1:10" s="8" customFormat="1" ht="15" customHeight="1" x14ac:dyDescent="0.3">
      <c r="A70" s="2"/>
      <c r="B70" s="2"/>
      <c r="C70" s="7"/>
      <c r="D70" s="7"/>
      <c r="E70" s="7"/>
      <c r="F70" s="1"/>
      <c r="G70" s="2"/>
      <c r="H70" s="2"/>
      <c r="I70" s="1"/>
      <c r="J70" s="3"/>
    </row>
    <row r="71" spans="1:10" s="9" customFormat="1" x14ac:dyDescent="0.3">
      <c r="A71" s="2"/>
      <c r="B71" s="2"/>
      <c r="C71" s="7"/>
      <c r="D71" s="7"/>
      <c r="E71" s="7"/>
      <c r="F71" s="1"/>
      <c r="G71" s="2"/>
      <c r="H71" s="2"/>
      <c r="I71" s="1"/>
      <c r="J71" s="3"/>
    </row>
    <row r="72" spans="1:10" s="9" customFormat="1" x14ac:dyDescent="0.3">
      <c r="A72" s="2"/>
      <c r="B72" s="2"/>
      <c r="C72" s="7"/>
      <c r="D72" s="7"/>
      <c r="E72" s="7"/>
      <c r="F72" s="1"/>
      <c r="G72" s="2"/>
      <c r="H72" s="2"/>
      <c r="I72" s="1"/>
      <c r="J72" s="3"/>
    </row>
    <row r="73" spans="1:10" s="9" customFormat="1" x14ac:dyDescent="0.3">
      <c r="A73" s="2"/>
      <c r="B73" s="2"/>
      <c r="C73" s="7"/>
      <c r="D73" s="7"/>
      <c r="E73" s="7"/>
      <c r="F73" s="1"/>
      <c r="G73" s="2"/>
      <c r="H73" s="2"/>
      <c r="I73" s="1"/>
      <c r="J73" s="3"/>
    </row>
    <row r="74" spans="1:10" s="9" customFormat="1" x14ac:dyDescent="0.3">
      <c r="A74" s="2"/>
      <c r="B74" s="2"/>
      <c r="C74" s="7"/>
      <c r="D74" s="7"/>
      <c r="E74" s="7"/>
      <c r="F74" s="1"/>
      <c r="G74" s="2"/>
      <c r="H74" s="2"/>
      <c r="I74" s="1"/>
      <c r="J74" s="3"/>
    </row>
    <row r="75" spans="1:10" s="9" customFormat="1" x14ac:dyDescent="0.3">
      <c r="A75" s="2"/>
      <c r="B75" s="2"/>
      <c r="C75" s="7"/>
      <c r="D75" s="7"/>
      <c r="E75" s="7"/>
      <c r="F75" s="1"/>
      <c r="G75" s="2"/>
      <c r="H75" s="2"/>
      <c r="I75" s="1"/>
      <c r="J75" s="3"/>
    </row>
    <row r="76" spans="1:10" s="9" customFormat="1" x14ac:dyDescent="0.3">
      <c r="A76" s="2"/>
      <c r="B76" s="2"/>
      <c r="C76" s="7"/>
      <c r="D76" s="7"/>
      <c r="E76" s="7"/>
      <c r="F76" s="1"/>
      <c r="G76" s="2"/>
      <c r="H76" s="2"/>
      <c r="I76" s="1"/>
      <c r="J76" s="3"/>
    </row>
    <row r="77" spans="1:10" s="9" customFormat="1" x14ac:dyDescent="0.3">
      <c r="A77" s="2"/>
      <c r="B77" s="2"/>
      <c r="C77" s="7"/>
      <c r="D77" s="7"/>
      <c r="E77" s="7"/>
      <c r="F77" s="1"/>
      <c r="G77" s="2"/>
      <c r="H77" s="2"/>
      <c r="I77" s="1"/>
      <c r="J77" s="3"/>
    </row>
    <row r="78" spans="1:10" s="9" customFormat="1" x14ac:dyDescent="0.3">
      <c r="A78" s="2"/>
      <c r="B78" s="2"/>
      <c r="C78" s="7"/>
      <c r="D78" s="7"/>
      <c r="E78" s="7"/>
      <c r="F78" s="1"/>
      <c r="G78" s="2"/>
      <c r="H78" s="2"/>
      <c r="I78" s="1"/>
      <c r="J78" s="3"/>
    </row>
    <row r="79" spans="1:10" s="9" customFormat="1" x14ac:dyDescent="0.3">
      <c r="A79" s="2"/>
      <c r="B79" s="2"/>
      <c r="C79" s="7"/>
      <c r="D79" s="7"/>
      <c r="E79" s="7"/>
      <c r="F79" s="1"/>
      <c r="G79" s="2"/>
      <c r="H79" s="2"/>
      <c r="I79" s="1"/>
      <c r="J79" s="3"/>
    </row>
    <row r="80" spans="1:10" s="9" customFormat="1" x14ac:dyDescent="0.3">
      <c r="A80" s="2"/>
      <c r="B80" s="2"/>
      <c r="C80" s="7"/>
      <c r="D80" s="7"/>
      <c r="E80" s="7"/>
      <c r="F80" s="1"/>
      <c r="G80" s="2"/>
      <c r="H80" s="2"/>
      <c r="I80" s="1"/>
      <c r="J80" s="3"/>
    </row>
    <row r="81" spans="1:10" s="9" customFormat="1" x14ac:dyDescent="0.3">
      <c r="A81" s="2"/>
      <c r="B81" s="2"/>
      <c r="C81" s="7"/>
      <c r="D81" s="7"/>
      <c r="E81" s="7"/>
      <c r="F81" s="1"/>
      <c r="G81" s="2"/>
      <c r="H81" s="2"/>
      <c r="I81" s="1"/>
      <c r="J81" s="3"/>
    </row>
    <row r="82" spans="1:10" s="9" customFormat="1" x14ac:dyDescent="0.3">
      <c r="A82" s="2"/>
      <c r="B82" s="2"/>
      <c r="C82" s="7"/>
      <c r="D82" s="7"/>
      <c r="E82" s="7"/>
      <c r="F82" s="1"/>
      <c r="G82" s="2"/>
      <c r="H82" s="2"/>
      <c r="I82" s="1"/>
      <c r="J82" s="3"/>
    </row>
    <row r="83" spans="1:10" s="9" customFormat="1" x14ac:dyDescent="0.3">
      <c r="A83" s="2"/>
      <c r="B83" s="2"/>
      <c r="C83" s="7"/>
      <c r="D83" s="7"/>
      <c r="E83" s="7"/>
      <c r="F83" s="1"/>
      <c r="G83" s="2"/>
      <c r="H83" s="2"/>
      <c r="I83" s="1"/>
      <c r="J83" s="3"/>
    </row>
    <row r="84" spans="1:10" s="9" customFormat="1" x14ac:dyDescent="0.3">
      <c r="A84" s="2"/>
      <c r="B84" s="2"/>
      <c r="C84" s="7"/>
      <c r="D84" s="7"/>
      <c r="E84" s="7"/>
      <c r="F84" s="1"/>
      <c r="G84" s="2"/>
      <c r="H84" s="2"/>
      <c r="I84" s="1"/>
      <c r="J84" s="3"/>
    </row>
    <row r="85" spans="1:10" s="9" customFormat="1" x14ac:dyDescent="0.3">
      <c r="A85" s="2"/>
      <c r="B85" s="2"/>
      <c r="C85" s="7"/>
      <c r="D85" s="7"/>
      <c r="E85" s="7"/>
      <c r="F85" s="1"/>
      <c r="G85" s="2"/>
      <c r="H85" s="2"/>
      <c r="I85" s="1"/>
      <c r="J85" s="3"/>
    </row>
    <row r="86" spans="1:10" s="9" customFormat="1" x14ac:dyDescent="0.3">
      <c r="A86" s="2"/>
      <c r="B86" s="2"/>
      <c r="C86" s="7"/>
      <c r="D86" s="7"/>
      <c r="E86" s="7"/>
      <c r="F86" s="1"/>
      <c r="G86" s="2"/>
      <c r="H86" s="2"/>
      <c r="I86" s="1"/>
      <c r="J86" s="3"/>
    </row>
    <row r="87" spans="1:10" s="9" customFormat="1" x14ac:dyDescent="0.3">
      <c r="A87" s="2"/>
      <c r="B87" s="2"/>
      <c r="C87" s="7"/>
      <c r="D87" s="7"/>
      <c r="E87" s="7"/>
      <c r="F87" s="1"/>
      <c r="G87" s="2"/>
      <c r="H87" s="2"/>
      <c r="I87" s="1"/>
      <c r="J87" s="3"/>
    </row>
    <row r="88" spans="1:10" s="9" customFormat="1" x14ac:dyDescent="0.3">
      <c r="A88" s="2"/>
      <c r="B88" s="2"/>
      <c r="C88" s="7"/>
      <c r="D88" s="7"/>
      <c r="E88" s="7"/>
      <c r="F88" s="1"/>
      <c r="G88" s="2"/>
      <c r="H88" s="2"/>
      <c r="I88" s="1"/>
      <c r="J88" s="3"/>
    </row>
    <row r="96" spans="1:10" s="9" customFormat="1" x14ac:dyDescent="0.3">
      <c r="A96" s="2"/>
      <c r="B96" s="2"/>
      <c r="C96" s="7"/>
      <c r="D96" s="7"/>
      <c r="E96" s="7"/>
      <c r="F96" s="1"/>
      <c r="G96" s="2"/>
      <c r="H96" s="2"/>
      <c r="I96" s="1"/>
      <c r="J96" s="3"/>
    </row>
    <row r="97" spans="1:10" s="9" customFormat="1" x14ac:dyDescent="0.3">
      <c r="A97" s="2"/>
      <c r="B97" s="2"/>
      <c r="C97" s="7"/>
      <c r="D97" s="7"/>
      <c r="E97" s="7"/>
      <c r="F97" s="1"/>
      <c r="G97" s="2"/>
      <c r="H97" s="2"/>
      <c r="I97" s="1"/>
      <c r="J97" s="3"/>
    </row>
    <row r="103" spans="1:10" s="9" customFormat="1" x14ac:dyDescent="0.3">
      <c r="A103" s="2"/>
      <c r="B103" s="2"/>
      <c r="C103" s="7"/>
      <c r="D103" s="7"/>
      <c r="E103" s="7"/>
      <c r="F103" s="1"/>
      <c r="G103" s="2"/>
      <c r="H103" s="2"/>
      <c r="I103" s="1"/>
      <c r="J103" s="3"/>
    </row>
    <row r="104" spans="1:10" s="9" customFormat="1" x14ac:dyDescent="0.3">
      <c r="A104" s="2"/>
      <c r="B104" s="2"/>
      <c r="C104" s="7"/>
      <c r="D104" s="7"/>
      <c r="E104" s="7"/>
      <c r="F104" s="1"/>
      <c r="G104" s="2"/>
      <c r="H104" s="2"/>
      <c r="I104" s="1"/>
      <c r="J104" s="3"/>
    </row>
    <row r="110" spans="1:10" s="9" customFormat="1" x14ac:dyDescent="0.3">
      <c r="A110" s="2"/>
      <c r="B110" s="2"/>
      <c r="C110" s="7"/>
      <c r="D110" s="7"/>
      <c r="E110" s="7"/>
      <c r="F110" s="1"/>
      <c r="G110" s="2"/>
      <c r="H110" s="2"/>
      <c r="I110" s="1"/>
      <c r="J110" s="3"/>
    </row>
    <row r="111" spans="1:10" s="9" customFormat="1" x14ac:dyDescent="0.3">
      <c r="A111" s="2"/>
      <c r="B111" s="2"/>
      <c r="C111" s="7"/>
      <c r="D111" s="7"/>
      <c r="E111" s="7"/>
      <c r="F111" s="1"/>
      <c r="G111" s="2"/>
      <c r="H111" s="2"/>
      <c r="I111" s="1"/>
      <c r="J111" s="3"/>
    </row>
    <row r="112" spans="1:10" s="9" customFormat="1" x14ac:dyDescent="0.3">
      <c r="A112" s="2"/>
      <c r="B112" s="2"/>
      <c r="C112" s="7"/>
      <c r="D112" s="7"/>
      <c r="E112" s="7"/>
      <c r="F112" s="1"/>
      <c r="G112" s="2"/>
      <c r="H112" s="2"/>
      <c r="I112" s="1"/>
      <c r="J112" s="3"/>
    </row>
    <row r="113" spans="1:10" s="9" customFormat="1" x14ac:dyDescent="0.3">
      <c r="A113" s="2"/>
      <c r="B113" s="2"/>
      <c r="C113" s="7"/>
      <c r="D113" s="7"/>
      <c r="E113" s="7"/>
      <c r="F113" s="1"/>
      <c r="G113" s="2"/>
      <c r="H113" s="2"/>
      <c r="I113" s="1"/>
      <c r="J113" s="3"/>
    </row>
    <row r="114" spans="1:10" s="9" customFormat="1" x14ac:dyDescent="0.3">
      <c r="A114" s="2"/>
      <c r="B114" s="2"/>
      <c r="C114" s="7"/>
      <c r="D114" s="7"/>
      <c r="E114" s="7"/>
      <c r="F114" s="1"/>
      <c r="G114" s="2"/>
      <c r="H114" s="2"/>
      <c r="I114" s="1"/>
      <c r="J114" s="3"/>
    </row>
    <row r="115" spans="1:10" s="9" customFormat="1" ht="15" hidden="1" customHeight="1" x14ac:dyDescent="0.3">
      <c r="A115" s="2"/>
      <c r="B115" s="2"/>
      <c r="C115" s="7"/>
      <c r="D115" s="7"/>
      <c r="E115" s="7"/>
      <c r="F115" s="1"/>
      <c r="G115" s="2"/>
      <c r="H115" s="2"/>
      <c r="I115" s="1"/>
      <c r="J115" s="3"/>
    </row>
    <row r="116" spans="1:10" s="9" customFormat="1" ht="15" hidden="1" customHeight="1" x14ac:dyDescent="0.3">
      <c r="A116" s="2"/>
      <c r="B116" s="2"/>
      <c r="C116" s="7"/>
      <c r="D116" s="7"/>
      <c r="E116" s="7"/>
      <c r="F116" s="1"/>
      <c r="G116" s="2"/>
      <c r="H116" s="2"/>
      <c r="I116" s="1"/>
      <c r="J116" s="3"/>
    </row>
    <row r="117" spans="1:10" s="9" customFormat="1" x14ac:dyDescent="0.3">
      <c r="A117" s="2"/>
      <c r="B117" s="2"/>
      <c r="C117" s="7"/>
      <c r="D117" s="7"/>
      <c r="E117" s="7"/>
      <c r="F117" s="1"/>
      <c r="G117" s="2"/>
      <c r="H117" s="2"/>
      <c r="I117" s="1"/>
      <c r="J117" s="3"/>
    </row>
    <row r="118" spans="1:10" s="9" customFormat="1" x14ac:dyDescent="0.3">
      <c r="A118" s="2"/>
      <c r="B118" s="2"/>
      <c r="C118" s="7"/>
      <c r="D118" s="7"/>
      <c r="E118" s="7"/>
      <c r="F118" s="1"/>
      <c r="G118" s="2"/>
      <c r="H118" s="2"/>
      <c r="I118" s="1"/>
      <c r="J118" s="3"/>
    </row>
    <row r="119" spans="1:10" s="9" customFormat="1" x14ac:dyDescent="0.3">
      <c r="A119" s="2"/>
      <c r="B119" s="2"/>
      <c r="C119" s="7"/>
      <c r="D119" s="7"/>
      <c r="E119" s="7"/>
      <c r="F119" s="1"/>
      <c r="G119" s="2"/>
      <c r="H119" s="2"/>
      <c r="I119" s="1"/>
      <c r="J119" s="3"/>
    </row>
    <row r="120" spans="1:10" s="9" customFormat="1" x14ac:dyDescent="0.3">
      <c r="A120" s="2"/>
      <c r="B120" s="2"/>
      <c r="C120" s="7"/>
      <c r="D120" s="7"/>
      <c r="E120" s="7"/>
      <c r="F120" s="1"/>
      <c r="G120" s="2"/>
      <c r="H120" s="2"/>
      <c r="I120" s="1"/>
      <c r="J120" s="3"/>
    </row>
    <row r="121" spans="1:10" s="9" customFormat="1" x14ac:dyDescent="0.3">
      <c r="A121" s="2"/>
      <c r="B121" s="2"/>
      <c r="C121" s="7"/>
      <c r="D121" s="7"/>
      <c r="E121" s="7"/>
      <c r="F121" s="1"/>
      <c r="G121" s="2"/>
      <c r="H121" s="2"/>
      <c r="I121" s="1"/>
      <c r="J121" s="3"/>
    </row>
    <row r="122" spans="1:10" s="9" customFormat="1" x14ac:dyDescent="0.3">
      <c r="A122" s="2"/>
      <c r="B122" s="2"/>
      <c r="C122" s="7"/>
      <c r="D122" s="7"/>
      <c r="E122" s="7"/>
      <c r="F122" s="1"/>
      <c r="G122" s="2"/>
      <c r="H122" s="2"/>
      <c r="I122" s="1"/>
      <c r="J122" s="3"/>
    </row>
    <row r="123" spans="1:10" s="9" customFormat="1" x14ac:dyDescent="0.3">
      <c r="A123" s="2"/>
      <c r="B123" s="2"/>
      <c r="C123" s="7"/>
      <c r="D123" s="7"/>
      <c r="E123" s="7"/>
      <c r="F123" s="1"/>
      <c r="G123" s="2"/>
      <c r="H123" s="2"/>
      <c r="I123" s="1"/>
      <c r="J123" s="3"/>
    </row>
    <row r="124" spans="1:10" s="9" customFormat="1" x14ac:dyDescent="0.3">
      <c r="A124" s="2"/>
      <c r="B124" s="2"/>
      <c r="C124" s="7"/>
      <c r="D124" s="7"/>
      <c r="E124" s="7"/>
      <c r="F124" s="1"/>
      <c r="G124" s="2"/>
      <c r="H124" s="2"/>
      <c r="I124" s="1"/>
      <c r="J124" s="3"/>
    </row>
    <row r="125" spans="1:10" s="9" customFormat="1" x14ac:dyDescent="0.3">
      <c r="A125" s="2"/>
      <c r="B125" s="2"/>
      <c r="C125" s="7"/>
      <c r="D125" s="7"/>
      <c r="E125" s="7"/>
      <c r="F125" s="1"/>
      <c r="G125" s="2"/>
      <c r="H125" s="2"/>
      <c r="I125" s="1"/>
      <c r="J125" s="3"/>
    </row>
    <row r="126" spans="1:10" s="9" customFormat="1" x14ac:dyDescent="0.3">
      <c r="A126" s="2"/>
      <c r="B126" s="2"/>
      <c r="C126" s="7"/>
      <c r="D126" s="7"/>
      <c r="E126" s="7"/>
      <c r="F126" s="1"/>
      <c r="G126" s="2"/>
      <c r="H126" s="2"/>
      <c r="I126" s="1"/>
      <c r="J126" s="3"/>
    </row>
    <row r="127" spans="1:10" s="9" customFormat="1" x14ac:dyDescent="0.3">
      <c r="A127" s="2"/>
      <c r="B127" s="2"/>
      <c r="C127" s="7"/>
      <c r="D127" s="7"/>
      <c r="E127" s="7"/>
      <c r="F127" s="1"/>
      <c r="G127" s="2"/>
      <c r="H127" s="2"/>
      <c r="I127" s="1"/>
      <c r="J127" s="3"/>
    </row>
    <row r="128" spans="1:10" s="5" customFormat="1" x14ac:dyDescent="0.3">
      <c r="A128" s="2"/>
      <c r="B128" s="2"/>
      <c r="C128" s="7"/>
      <c r="D128" s="7"/>
      <c r="E128" s="7"/>
      <c r="F128" s="1"/>
      <c r="G128" s="2"/>
      <c r="H128" s="2"/>
      <c r="I128" s="1"/>
      <c r="J128" s="3"/>
    </row>
    <row r="130" spans="1:10" s="9" customFormat="1" x14ac:dyDescent="0.3">
      <c r="A130" s="2"/>
      <c r="B130" s="2"/>
      <c r="C130" s="7"/>
      <c r="D130" s="7"/>
      <c r="E130" s="7"/>
      <c r="F130" s="1"/>
      <c r="G130" s="2"/>
      <c r="H130" s="2"/>
      <c r="I130" s="1"/>
      <c r="J130" s="3"/>
    </row>
    <row r="131" spans="1:10" s="5" customFormat="1" x14ac:dyDescent="0.3">
      <c r="A131" s="2"/>
      <c r="B131" s="2"/>
      <c r="C131" s="7"/>
      <c r="D131" s="7"/>
      <c r="E131" s="7"/>
      <c r="F131" s="1"/>
      <c r="G131" s="2"/>
      <c r="H131" s="2"/>
      <c r="I131" s="1"/>
      <c r="J131" s="3"/>
    </row>
    <row r="132" spans="1:10" s="9" customFormat="1" x14ac:dyDescent="0.3">
      <c r="A132" s="2"/>
      <c r="B132" s="2"/>
      <c r="C132" s="7"/>
      <c r="D132" s="7"/>
      <c r="E132" s="7"/>
      <c r="F132" s="1"/>
      <c r="G132" s="2"/>
      <c r="H132" s="2"/>
      <c r="I132" s="1"/>
      <c r="J132" s="3"/>
    </row>
    <row r="133" spans="1:10" s="9" customFormat="1" x14ac:dyDescent="0.3">
      <c r="A133" s="2"/>
      <c r="B133" s="2"/>
      <c r="C133" s="7"/>
      <c r="D133" s="7"/>
      <c r="E133" s="7"/>
      <c r="F133" s="1"/>
      <c r="G133" s="2"/>
      <c r="H133" s="2"/>
      <c r="I133" s="1"/>
      <c r="J133" s="3"/>
    </row>
    <row r="134" spans="1:10" s="9" customFormat="1" x14ac:dyDescent="0.3">
      <c r="A134" s="2"/>
      <c r="B134" s="2"/>
      <c r="C134" s="7"/>
      <c r="D134" s="7"/>
      <c r="E134" s="7"/>
      <c r="F134" s="1"/>
      <c r="G134" s="2"/>
      <c r="H134" s="2"/>
      <c r="I134" s="1"/>
      <c r="J134" s="3"/>
    </row>
    <row r="135" spans="1:10" s="9" customFormat="1" x14ac:dyDescent="0.3">
      <c r="A135" s="2"/>
      <c r="B135" s="2"/>
      <c r="C135" s="7"/>
      <c r="D135" s="7"/>
      <c r="E135" s="7"/>
      <c r="F135" s="1"/>
      <c r="G135" s="2"/>
      <c r="H135" s="2"/>
      <c r="I135" s="1"/>
      <c r="J135" s="3"/>
    </row>
    <row r="136" spans="1:10" s="9" customFormat="1" x14ac:dyDescent="0.3">
      <c r="A136" s="2"/>
      <c r="B136" s="2"/>
      <c r="C136" s="7"/>
      <c r="D136" s="7"/>
      <c r="E136" s="7"/>
      <c r="F136" s="1"/>
      <c r="G136" s="2"/>
      <c r="H136" s="2"/>
      <c r="I136" s="1"/>
      <c r="J136" s="3"/>
    </row>
    <row r="137" spans="1:10" s="9" customFormat="1" x14ac:dyDescent="0.3">
      <c r="A137" s="2"/>
      <c r="B137" s="2"/>
      <c r="C137" s="7"/>
      <c r="D137" s="7"/>
      <c r="E137" s="7"/>
      <c r="F137" s="1"/>
      <c r="G137" s="2"/>
      <c r="H137" s="2"/>
      <c r="I137" s="1"/>
      <c r="J137" s="3"/>
    </row>
    <row r="138" spans="1:10" s="9" customFormat="1" x14ac:dyDescent="0.3">
      <c r="A138" s="2"/>
      <c r="B138" s="2"/>
      <c r="C138" s="7"/>
      <c r="D138" s="7"/>
      <c r="E138" s="7"/>
      <c r="F138" s="1"/>
      <c r="G138" s="2"/>
      <c r="H138" s="2"/>
      <c r="I138" s="1"/>
      <c r="J138" s="3"/>
    </row>
    <row r="142" spans="1:10" s="9" customFormat="1" x14ac:dyDescent="0.3">
      <c r="A142" s="2"/>
      <c r="B142" s="2"/>
      <c r="C142" s="7"/>
      <c r="D142" s="7"/>
      <c r="E142" s="7"/>
      <c r="F142" s="1"/>
      <c r="G142" s="2"/>
      <c r="H142" s="2"/>
      <c r="I142" s="1"/>
      <c r="J142" s="3"/>
    </row>
    <row r="143" spans="1:10" s="9" customFormat="1" x14ac:dyDescent="0.3">
      <c r="A143" s="2"/>
      <c r="B143" s="2"/>
      <c r="C143" s="7"/>
      <c r="D143" s="7"/>
      <c r="E143" s="7"/>
      <c r="F143" s="1"/>
      <c r="G143" s="2"/>
      <c r="H143" s="2"/>
      <c r="I143" s="1"/>
      <c r="J143" s="3"/>
    </row>
    <row r="144" spans="1:10" s="9" customFormat="1" ht="16.5" customHeight="1" x14ac:dyDescent="0.3">
      <c r="A144" s="2"/>
      <c r="B144" s="2"/>
      <c r="C144" s="7"/>
      <c r="D144" s="7"/>
      <c r="E144" s="7"/>
      <c r="F144" s="1"/>
      <c r="G144" s="2"/>
      <c r="H144" s="2"/>
      <c r="I144" s="1"/>
      <c r="J144" s="3"/>
    </row>
    <row r="145" spans="1:10" s="9" customFormat="1" x14ac:dyDescent="0.3">
      <c r="A145" s="2"/>
      <c r="B145" s="2"/>
      <c r="C145" s="7"/>
      <c r="D145" s="7"/>
      <c r="E145" s="7"/>
      <c r="F145" s="1"/>
      <c r="G145" s="2"/>
      <c r="H145" s="2"/>
      <c r="I145" s="1"/>
      <c r="J145" s="3"/>
    </row>
    <row r="146" spans="1:10" s="9" customFormat="1" x14ac:dyDescent="0.3">
      <c r="A146" s="2"/>
      <c r="B146" s="2"/>
      <c r="C146" s="7"/>
      <c r="D146" s="7"/>
      <c r="E146" s="7"/>
      <c r="F146" s="1"/>
      <c r="G146" s="2"/>
      <c r="H146" s="2"/>
      <c r="I146" s="1"/>
      <c r="J146" s="3"/>
    </row>
    <row r="147" spans="1:10" s="9" customFormat="1" x14ac:dyDescent="0.3">
      <c r="A147" s="2"/>
      <c r="B147" s="2"/>
      <c r="C147" s="7"/>
      <c r="D147" s="7"/>
      <c r="E147" s="7"/>
      <c r="F147" s="1"/>
      <c r="G147" s="2"/>
      <c r="H147" s="2"/>
      <c r="I147" s="1"/>
      <c r="J147" s="3"/>
    </row>
    <row r="148" spans="1:10" s="9" customFormat="1" x14ac:dyDescent="0.3">
      <c r="A148" s="2"/>
      <c r="B148" s="2"/>
      <c r="C148" s="7"/>
      <c r="D148" s="7"/>
      <c r="E148" s="7"/>
      <c r="F148" s="1"/>
      <c r="G148" s="2"/>
      <c r="H148" s="2"/>
      <c r="I148" s="1"/>
      <c r="J148" s="3"/>
    </row>
    <row r="149" spans="1:10" s="9" customFormat="1" x14ac:dyDescent="0.3">
      <c r="A149" s="2"/>
      <c r="B149" s="2"/>
      <c r="C149" s="7"/>
      <c r="D149" s="7"/>
      <c r="E149" s="7"/>
      <c r="F149" s="1"/>
      <c r="G149" s="2"/>
      <c r="H149" s="2"/>
      <c r="I149" s="1"/>
      <c r="J149" s="3"/>
    </row>
    <row r="150" spans="1:10" s="9" customFormat="1" x14ac:dyDescent="0.3">
      <c r="A150" s="2"/>
      <c r="B150" s="2"/>
      <c r="C150" s="7"/>
      <c r="D150" s="7"/>
      <c r="E150" s="7"/>
      <c r="F150" s="1"/>
      <c r="G150" s="2"/>
      <c r="H150" s="2"/>
      <c r="I150" s="1"/>
      <c r="J150" s="3"/>
    </row>
    <row r="151" spans="1:10" s="9" customFormat="1" x14ac:dyDescent="0.3">
      <c r="A151" s="2"/>
      <c r="B151" s="2"/>
      <c r="C151" s="7"/>
      <c r="D151" s="7"/>
      <c r="E151" s="7"/>
      <c r="F151" s="1"/>
      <c r="G151" s="2"/>
      <c r="H151" s="2"/>
      <c r="I151" s="1"/>
      <c r="J151" s="3"/>
    </row>
    <row r="152" spans="1:10" s="9" customFormat="1" ht="14.25" customHeight="1" x14ac:dyDescent="0.3">
      <c r="A152" s="2"/>
      <c r="B152" s="2"/>
      <c r="C152" s="7"/>
      <c r="D152" s="7"/>
      <c r="E152" s="7"/>
      <c r="F152" s="1"/>
      <c r="G152" s="2"/>
      <c r="H152" s="2"/>
      <c r="I152" s="1"/>
      <c r="J152" s="3"/>
    </row>
    <row r="153" spans="1:10" s="9" customFormat="1" x14ac:dyDescent="0.3">
      <c r="A153" s="2"/>
      <c r="B153" s="2"/>
      <c r="C153" s="7"/>
      <c r="D153" s="7"/>
      <c r="E153" s="7"/>
      <c r="F153" s="1"/>
      <c r="G153" s="2"/>
      <c r="H153" s="2"/>
      <c r="I153" s="1"/>
      <c r="J153" s="3"/>
    </row>
    <row r="154" spans="1:10" s="9" customFormat="1" x14ac:dyDescent="0.3">
      <c r="A154" s="2"/>
      <c r="B154" s="2"/>
      <c r="C154" s="7"/>
      <c r="D154" s="7"/>
      <c r="E154" s="7"/>
      <c r="F154" s="1"/>
      <c r="G154" s="2"/>
      <c r="H154" s="2"/>
      <c r="I154" s="1"/>
      <c r="J154" s="3"/>
    </row>
    <row r="155" spans="1:10" s="9" customFormat="1" x14ac:dyDescent="0.3">
      <c r="A155" s="2"/>
      <c r="B155" s="2"/>
      <c r="C155" s="7"/>
      <c r="D155" s="7"/>
      <c r="E155" s="7"/>
      <c r="F155" s="1"/>
      <c r="G155" s="2"/>
      <c r="H155" s="2"/>
      <c r="I155" s="1"/>
      <c r="J155" s="3"/>
    </row>
    <row r="156" spans="1:10" s="9" customFormat="1" ht="13.5" customHeight="1" x14ac:dyDescent="0.3">
      <c r="A156" s="2"/>
      <c r="B156" s="2"/>
      <c r="C156" s="7"/>
      <c r="D156" s="7"/>
      <c r="E156" s="7"/>
      <c r="F156" s="1"/>
      <c r="G156" s="2"/>
      <c r="H156" s="2"/>
      <c r="I156" s="1"/>
      <c r="J156" s="3"/>
    </row>
    <row r="157" spans="1:10" s="9" customFormat="1" ht="13.5" customHeight="1" x14ac:dyDescent="0.3">
      <c r="A157" s="2"/>
      <c r="B157" s="2"/>
      <c r="C157" s="7"/>
      <c r="D157" s="7"/>
      <c r="E157" s="7"/>
      <c r="F157" s="1"/>
      <c r="G157" s="2"/>
      <c r="H157" s="2"/>
      <c r="I157" s="1"/>
      <c r="J157" s="3"/>
    </row>
    <row r="158" spans="1:10" s="9" customFormat="1" x14ac:dyDescent="0.3">
      <c r="A158" s="2"/>
      <c r="B158" s="2"/>
      <c r="C158" s="7"/>
      <c r="D158" s="7"/>
      <c r="E158" s="7"/>
      <c r="F158" s="1"/>
      <c r="G158" s="2"/>
      <c r="H158" s="2"/>
      <c r="I158" s="1"/>
      <c r="J158" s="3"/>
    </row>
    <row r="159" spans="1:10" s="9" customFormat="1" x14ac:dyDescent="0.3">
      <c r="A159" s="2"/>
      <c r="B159" s="2"/>
      <c r="C159" s="7"/>
      <c r="D159" s="7"/>
      <c r="E159" s="7"/>
      <c r="F159" s="1"/>
      <c r="G159" s="2"/>
      <c r="H159" s="2"/>
      <c r="I159" s="1"/>
      <c r="J159" s="3"/>
    </row>
    <row r="160" spans="1:10" s="9" customFormat="1" ht="13.5" customHeight="1" x14ac:dyDescent="0.3">
      <c r="A160" s="2"/>
      <c r="B160" s="2"/>
      <c r="C160" s="7"/>
      <c r="D160" s="7"/>
      <c r="E160" s="7"/>
      <c r="F160" s="1"/>
      <c r="G160" s="2"/>
      <c r="H160" s="2"/>
      <c r="I160" s="1"/>
      <c r="J160" s="3"/>
    </row>
    <row r="161" spans="1:10" s="9" customFormat="1" ht="13.5" customHeight="1" x14ac:dyDescent="0.3">
      <c r="A161" s="2"/>
      <c r="B161" s="2"/>
      <c r="C161" s="7"/>
      <c r="D161" s="7"/>
      <c r="E161" s="7"/>
      <c r="F161" s="1"/>
      <c r="G161" s="2"/>
      <c r="H161" s="2"/>
      <c r="I161" s="1"/>
      <c r="J161" s="3"/>
    </row>
    <row r="162" spans="1:10" s="9" customFormat="1" x14ac:dyDescent="0.3">
      <c r="A162" s="2"/>
      <c r="B162" s="2"/>
      <c r="C162" s="7"/>
      <c r="D162" s="7"/>
      <c r="E162" s="7"/>
      <c r="F162" s="1"/>
      <c r="G162" s="2"/>
      <c r="H162" s="2"/>
      <c r="I162" s="1"/>
      <c r="J162" s="3"/>
    </row>
    <row r="163" spans="1:10" s="9" customFormat="1" x14ac:dyDescent="0.3">
      <c r="A163" s="2"/>
      <c r="B163" s="2"/>
      <c r="C163" s="7"/>
      <c r="D163" s="7"/>
      <c r="E163" s="7"/>
      <c r="F163" s="1"/>
      <c r="G163" s="2"/>
      <c r="H163" s="2"/>
      <c r="I163" s="1"/>
      <c r="J163" s="3"/>
    </row>
    <row r="164" spans="1:10" s="9" customFormat="1" x14ac:dyDescent="0.3">
      <c r="A164" s="2"/>
      <c r="B164" s="2"/>
      <c r="C164" s="7"/>
      <c r="D164" s="7"/>
      <c r="E164" s="7"/>
      <c r="F164" s="1"/>
      <c r="G164" s="2"/>
      <c r="H164" s="2"/>
      <c r="I164" s="1"/>
      <c r="J164" s="3"/>
    </row>
    <row r="165" spans="1:10" s="9" customFormat="1" ht="26.25" customHeight="1" x14ac:dyDescent="0.3">
      <c r="A165" s="2"/>
      <c r="B165" s="2"/>
      <c r="C165" s="7"/>
      <c r="D165" s="7"/>
      <c r="E165" s="7"/>
      <c r="F165" s="1"/>
      <c r="G165" s="2"/>
      <c r="H165" s="2"/>
      <c r="I165" s="1"/>
      <c r="J165" s="3"/>
    </row>
    <row r="166" spans="1:10" s="9" customFormat="1" ht="13.5" customHeight="1" x14ac:dyDescent="0.3">
      <c r="A166" s="2"/>
      <c r="B166" s="2"/>
      <c r="C166" s="7"/>
      <c r="D166" s="7"/>
      <c r="E166" s="7"/>
      <c r="F166" s="1"/>
      <c r="G166" s="2"/>
      <c r="H166" s="2"/>
      <c r="I166" s="1"/>
      <c r="J166" s="3"/>
    </row>
    <row r="167" spans="1:10" s="9" customFormat="1" x14ac:dyDescent="0.3">
      <c r="A167" s="2"/>
      <c r="B167" s="2"/>
      <c r="C167" s="7"/>
      <c r="D167" s="7"/>
      <c r="E167" s="7"/>
      <c r="F167" s="1"/>
      <c r="G167" s="2"/>
      <c r="H167" s="2"/>
      <c r="I167" s="1"/>
      <c r="J167" s="3"/>
    </row>
    <row r="168" spans="1:10" s="9" customFormat="1" x14ac:dyDescent="0.3">
      <c r="A168" s="2"/>
      <c r="B168" s="2"/>
      <c r="C168" s="7"/>
      <c r="D168" s="7"/>
      <c r="E168" s="7"/>
      <c r="F168" s="1"/>
      <c r="G168" s="2"/>
      <c r="H168" s="2"/>
      <c r="I168" s="1"/>
      <c r="J168" s="3"/>
    </row>
    <row r="169" spans="1:10" s="9" customFormat="1" x14ac:dyDescent="0.3">
      <c r="A169" s="2"/>
      <c r="B169" s="2"/>
      <c r="C169" s="7"/>
      <c r="D169" s="7"/>
      <c r="E169" s="7"/>
      <c r="F169" s="1"/>
      <c r="G169" s="2"/>
      <c r="H169" s="2"/>
      <c r="I169" s="1"/>
      <c r="J169" s="3"/>
    </row>
    <row r="170" spans="1:10" s="9" customFormat="1" ht="26.25" customHeight="1" x14ac:dyDescent="0.3">
      <c r="A170" s="2"/>
      <c r="B170" s="2"/>
      <c r="C170" s="7"/>
      <c r="D170" s="7"/>
      <c r="E170" s="7"/>
      <c r="F170" s="1"/>
      <c r="G170" s="2"/>
      <c r="H170" s="2"/>
      <c r="I170" s="1"/>
      <c r="J170" s="3"/>
    </row>
    <row r="171" spans="1:10" s="9" customFormat="1" ht="13.5" customHeight="1" x14ac:dyDescent="0.3">
      <c r="A171" s="2"/>
      <c r="B171" s="2"/>
      <c r="C171" s="7"/>
      <c r="D171" s="7"/>
      <c r="E171" s="7"/>
      <c r="F171" s="1"/>
      <c r="G171" s="2"/>
      <c r="H171" s="2"/>
      <c r="I171" s="1"/>
      <c r="J171" s="3"/>
    </row>
    <row r="172" spans="1:10" s="9" customFormat="1" x14ac:dyDescent="0.3">
      <c r="A172" s="2"/>
      <c r="B172" s="2"/>
      <c r="C172" s="7"/>
      <c r="D172" s="7"/>
      <c r="E172" s="7"/>
      <c r="F172" s="1"/>
      <c r="G172" s="2"/>
      <c r="H172" s="2"/>
      <c r="I172" s="1"/>
      <c r="J172" s="3"/>
    </row>
    <row r="173" spans="1:10" s="9" customFormat="1" x14ac:dyDescent="0.3">
      <c r="A173" s="2"/>
      <c r="B173" s="2"/>
      <c r="C173" s="7"/>
      <c r="D173" s="7"/>
      <c r="E173" s="7"/>
      <c r="F173" s="1"/>
      <c r="G173" s="2"/>
      <c r="H173" s="2"/>
      <c r="I173" s="1"/>
      <c r="J173" s="3"/>
    </row>
    <row r="174" spans="1:10" s="9" customFormat="1" x14ac:dyDescent="0.3">
      <c r="A174" s="2"/>
      <c r="B174" s="2"/>
      <c r="C174" s="7"/>
      <c r="D174" s="7"/>
      <c r="E174" s="7"/>
      <c r="F174" s="1"/>
      <c r="G174" s="2"/>
      <c r="H174" s="2"/>
      <c r="I174" s="1"/>
      <c r="J174" s="3"/>
    </row>
    <row r="175" spans="1:10" s="9" customFormat="1" x14ac:dyDescent="0.3">
      <c r="A175" s="2"/>
      <c r="B175" s="2"/>
      <c r="C175" s="7"/>
      <c r="D175" s="7"/>
      <c r="E175" s="7"/>
      <c r="F175" s="1"/>
      <c r="G175" s="2"/>
      <c r="H175" s="2"/>
      <c r="I175" s="1"/>
      <c r="J175" s="3"/>
    </row>
    <row r="176" spans="1:10" s="9" customFormat="1" ht="26.25" customHeight="1" x14ac:dyDescent="0.3">
      <c r="A176" s="2"/>
      <c r="B176" s="2"/>
      <c r="C176" s="7"/>
      <c r="D176" s="7"/>
      <c r="E176" s="7"/>
      <c r="F176" s="1"/>
      <c r="G176" s="2"/>
      <c r="H176" s="2"/>
      <c r="I176" s="1"/>
      <c r="J176" s="3"/>
    </row>
    <row r="177" spans="1:10" s="9" customFormat="1" x14ac:dyDescent="0.3">
      <c r="A177" s="2"/>
      <c r="B177" s="2"/>
      <c r="C177" s="7"/>
      <c r="D177" s="7"/>
      <c r="E177" s="7"/>
      <c r="F177" s="1"/>
      <c r="G177" s="2"/>
      <c r="H177" s="2"/>
      <c r="I177" s="1"/>
      <c r="J177" s="3"/>
    </row>
    <row r="178" spans="1:10" s="9" customFormat="1" x14ac:dyDescent="0.3">
      <c r="A178" s="2"/>
      <c r="B178" s="2"/>
      <c r="C178" s="7"/>
      <c r="D178" s="7"/>
      <c r="E178" s="7"/>
      <c r="F178" s="1"/>
      <c r="G178" s="2"/>
      <c r="H178" s="2"/>
      <c r="I178" s="1"/>
      <c r="J178" s="3"/>
    </row>
    <row r="179" spans="1:10" s="9" customFormat="1" ht="13.5" customHeight="1" x14ac:dyDescent="0.3">
      <c r="A179" s="2"/>
      <c r="B179" s="2"/>
      <c r="C179" s="7"/>
      <c r="D179" s="7"/>
      <c r="E179" s="7"/>
      <c r="F179" s="1"/>
      <c r="G179" s="2"/>
      <c r="H179" s="2"/>
      <c r="I179" s="1"/>
      <c r="J179" s="3"/>
    </row>
    <row r="180" spans="1:10" s="9" customFormat="1" x14ac:dyDescent="0.3">
      <c r="A180" s="2"/>
      <c r="B180" s="2"/>
      <c r="C180" s="7"/>
      <c r="D180" s="7"/>
      <c r="E180" s="7"/>
      <c r="F180" s="1"/>
      <c r="G180" s="2"/>
      <c r="H180" s="2"/>
      <c r="I180" s="1"/>
      <c r="J180" s="3"/>
    </row>
    <row r="181" spans="1:10" s="9" customFormat="1" ht="13.5" customHeight="1" x14ac:dyDescent="0.3">
      <c r="A181" s="2"/>
      <c r="B181" s="2"/>
      <c r="C181" s="7"/>
      <c r="D181" s="7"/>
      <c r="E181" s="7"/>
      <c r="F181" s="1"/>
      <c r="G181" s="2"/>
      <c r="H181" s="2"/>
      <c r="I181" s="1"/>
      <c r="J181" s="3"/>
    </row>
    <row r="182" spans="1:10" s="9" customFormat="1" x14ac:dyDescent="0.3">
      <c r="A182" s="2"/>
      <c r="B182" s="2"/>
      <c r="C182" s="7"/>
      <c r="D182" s="7"/>
      <c r="E182" s="7"/>
      <c r="F182" s="1"/>
      <c r="G182" s="2"/>
      <c r="H182" s="2"/>
      <c r="I182" s="1"/>
      <c r="J182" s="3"/>
    </row>
    <row r="183" spans="1:10" s="9" customFormat="1" x14ac:dyDescent="0.3">
      <c r="A183" s="2"/>
      <c r="B183" s="2"/>
      <c r="C183" s="7"/>
      <c r="D183" s="7"/>
      <c r="E183" s="7"/>
      <c r="F183" s="1"/>
      <c r="G183" s="2"/>
      <c r="H183" s="2"/>
      <c r="I183" s="1"/>
      <c r="J183" s="3"/>
    </row>
    <row r="184" spans="1:10" s="9" customFormat="1" x14ac:dyDescent="0.3">
      <c r="A184" s="2"/>
      <c r="B184" s="2"/>
      <c r="C184" s="7"/>
      <c r="D184" s="7"/>
      <c r="E184" s="7"/>
      <c r="F184" s="1"/>
      <c r="G184" s="2"/>
      <c r="H184" s="2"/>
      <c r="I184" s="1"/>
      <c r="J184" s="3"/>
    </row>
    <row r="185" spans="1:10" s="9" customFormat="1" x14ac:dyDescent="0.3">
      <c r="A185" s="2"/>
      <c r="B185" s="2"/>
      <c r="C185" s="7"/>
      <c r="D185" s="7"/>
      <c r="E185" s="7"/>
      <c r="F185" s="1"/>
      <c r="G185" s="2"/>
      <c r="H185" s="2"/>
      <c r="I185" s="1"/>
      <c r="J185" s="3"/>
    </row>
    <row r="186" spans="1:10" s="9" customFormat="1" x14ac:dyDescent="0.3">
      <c r="A186" s="2"/>
      <c r="B186" s="2"/>
      <c r="C186" s="7"/>
      <c r="D186" s="7"/>
      <c r="E186" s="7"/>
      <c r="F186" s="1"/>
      <c r="G186" s="2"/>
      <c r="H186" s="2"/>
      <c r="I186" s="1"/>
      <c r="J186" s="3"/>
    </row>
    <row r="187" spans="1:10" s="9" customFormat="1" x14ac:dyDescent="0.3">
      <c r="A187" s="2"/>
      <c r="B187" s="2"/>
      <c r="C187" s="7"/>
      <c r="D187" s="7"/>
      <c r="E187" s="7"/>
      <c r="F187" s="1"/>
      <c r="G187" s="2"/>
      <c r="H187" s="2"/>
      <c r="I187" s="1"/>
      <c r="J187" s="3"/>
    </row>
    <row r="188" spans="1:10" s="9" customFormat="1" x14ac:dyDescent="0.3">
      <c r="A188" s="2"/>
      <c r="B188" s="2"/>
      <c r="C188" s="7"/>
      <c r="D188" s="7"/>
      <c r="E188" s="7"/>
      <c r="F188" s="1"/>
      <c r="G188" s="2"/>
      <c r="H188" s="2"/>
      <c r="I188" s="1"/>
      <c r="J188" s="3"/>
    </row>
    <row r="189" spans="1:10" s="9" customFormat="1" x14ac:dyDescent="0.3">
      <c r="A189" s="2"/>
      <c r="B189" s="2"/>
      <c r="C189" s="7"/>
      <c r="D189" s="7"/>
      <c r="E189" s="7"/>
      <c r="F189" s="1"/>
      <c r="G189" s="2"/>
      <c r="H189" s="2"/>
      <c r="I189" s="1"/>
      <c r="J189" s="3"/>
    </row>
    <row r="190" spans="1:10" s="9" customFormat="1" ht="15" customHeight="1" x14ac:dyDescent="0.3">
      <c r="A190" s="2"/>
      <c r="B190" s="2"/>
      <c r="C190" s="7"/>
      <c r="D190" s="7"/>
      <c r="E190" s="7"/>
      <c r="F190" s="1"/>
      <c r="G190" s="2"/>
      <c r="H190" s="2"/>
      <c r="I190" s="1"/>
      <c r="J190" s="3"/>
    </row>
    <row r="191" spans="1:10" s="9" customFormat="1" ht="13.5" customHeight="1" x14ac:dyDescent="0.3">
      <c r="A191" s="2"/>
      <c r="B191" s="2"/>
      <c r="C191" s="7"/>
      <c r="D191" s="7"/>
      <c r="E191" s="7"/>
      <c r="F191" s="1"/>
      <c r="G191" s="2"/>
      <c r="H191" s="2"/>
      <c r="I191" s="1"/>
      <c r="J191" s="3"/>
    </row>
    <row r="192" spans="1:10" s="9" customFormat="1" x14ac:dyDescent="0.3">
      <c r="A192" s="2"/>
      <c r="B192" s="2"/>
      <c r="C192" s="7"/>
      <c r="D192" s="7"/>
      <c r="E192" s="7"/>
      <c r="F192" s="1"/>
      <c r="G192" s="2"/>
      <c r="H192" s="2"/>
      <c r="I192" s="1"/>
      <c r="J192" s="3"/>
    </row>
    <row r="193" spans="1:10" s="9" customFormat="1" ht="13.5" customHeight="1" x14ac:dyDescent="0.3">
      <c r="A193" s="2"/>
      <c r="B193" s="2"/>
      <c r="C193" s="7"/>
      <c r="D193" s="7"/>
      <c r="E193" s="7"/>
      <c r="F193" s="1"/>
      <c r="G193" s="2"/>
      <c r="H193" s="2"/>
      <c r="I193" s="1"/>
      <c r="J193" s="3"/>
    </row>
    <row r="194" spans="1:10" s="9" customFormat="1" x14ac:dyDescent="0.3">
      <c r="A194" s="2"/>
      <c r="B194" s="2"/>
      <c r="C194" s="7"/>
      <c r="D194" s="7"/>
      <c r="E194" s="7"/>
      <c r="F194" s="1"/>
      <c r="G194" s="2"/>
      <c r="H194" s="2"/>
      <c r="I194" s="1"/>
      <c r="J194" s="3"/>
    </row>
    <row r="195" spans="1:10" s="9" customFormat="1" x14ac:dyDescent="0.3">
      <c r="A195" s="2"/>
      <c r="B195" s="2"/>
      <c r="C195" s="7"/>
      <c r="D195" s="7"/>
      <c r="E195" s="7"/>
      <c r="F195" s="1"/>
      <c r="G195" s="2"/>
      <c r="H195" s="2"/>
      <c r="I195" s="1"/>
      <c r="J195" s="3"/>
    </row>
    <row r="196" spans="1:10" s="9" customFormat="1" ht="26.25" customHeight="1" x14ac:dyDescent="0.3">
      <c r="A196" s="2"/>
      <c r="B196" s="2"/>
      <c r="C196" s="7"/>
      <c r="D196" s="7"/>
      <c r="E196" s="7"/>
      <c r="F196" s="1"/>
      <c r="G196" s="2"/>
      <c r="H196" s="2"/>
      <c r="I196" s="1"/>
      <c r="J196" s="3"/>
    </row>
    <row r="197" spans="1:10" s="9" customFormat="1" x14ac:dyDescent="0.3">
      <c r="A197" s="2"/>
      <c r="B197" s="2"/>
      <c r="C197" s="7"/>
      <c r="D197" s="7"/>
      <c r="E197" s="7"/>
      <c r="F197" s="1"/>
      <c r="G197" s="2"/>
      <c r="H197" s="2"/>
      <c r="I197" s="1"/>
      <c r="J197" s="3"/>
    </row>
    <row r="198" spans="1:10" s="9" customFormat="1" x14ac:dyDescent="0.3">
      <c r="A198" s="2"/>
      <c r="B198" s="2"/>
      <c r="C198" s="7"/>
      <c r="D198" s="7"/>
      <c r="E198" s="7"/>
      <c r="F198" s="1"/>
      <c r="G198" s="2"/>
      <c r="H198" s="2"/>
      <c r="I198" s="1"/>
      <c r="J198" s="3"/>
    </row>
    <row r="199" spans="1:10" s="9" customFormat="1" x14ac:dyDescent="0.3">
      <c r="A199" s="2"/>
      <c r="B199" s="2"/>
      <c r="C199" s="7"/>
      <c r="D199" s="7"/>
      <c r="E199" s="7"/>
      <c r="F199" s="1"/>
      <c r="G199" s="2"/>
      <c r="H199" s="2"/>
      <c r="I199" s="1"/>
      <c r="J199" s="3"/>
    </row>
    <row r="200" spans="1:10" s="9" customFormat="1" x14ac:dyDescent="0.3">
      <c r="A200" s="2"/>
      <c r="B200" s="2"/>
      <c r="C200" s="7"/>
      <c r="D200" s="7"/>
      <c r="E200" s="7"/>
      <c r="F200" s="1"/>
      <c r="G200" s="2"/>
      <c r="H200" s="2"/>
      <c r="I200" s="1"/>
      <c r="J200" s="3"/>
    </row>
    <row r="201" spans="1:10" s="9" customFormat="1" x14ac:dyDescent="0.3">
      <c r="A201" s="2"/>
      <c r="B201" s="2"/>
      <c r="C201" s="7"/>
      <c r="D201" s="7"/>
      <c r="E201" s="7"/>
      <c r="F201" s="1"/>
      <c r="G201" s="2"/>
      <c r="H201" s="2"/>
      <c r="I201" s="1"/>
      <c r="J201" s="3"/>
    </row>
    <row r="202" spans="1:10" s="9" customFormat="1" ht="13.5" customHeight="1" x14ac:dyDescent="0.3">
      <c r="A202" s="2"/>
      <c r="B202" s="2"/>
      <c r="C202" s="7"/>
      <c r="D202" s="7"/>
      <c r="E202" s="7"/>
      <c r="F202" s="1"/>
      <c r="G202" s="2"/>
      <c r="H202" s="2"/>
      <c r="I202" s="1"/>
      <c r="J202" s="3"/>
    </row>
    <row r="203" spans="1:10" s="9" customFormat="1" x14ac:dyDescent="0.3">
      <c r="A203" s="2"/>
      <c r="B203" s="2"/>
      <c r="C203" s="7"/>
      <c r="D203" s="7"/>
      <c r="E203" s="7"/>
      <c r="F203" s="1"/>
      <c r="G203" s="2"/>
      <c r="H203" s="2"/>
      <c r="I203" s="1"/>
      <c r="J203" s="3"/>
    </row>
    <row r="204" spans="1:10" s="9" customFormat="1" ht="13.5" customHeight="1" x14ac:dyDescent="0.3">
      <c r="A204" s="2"/>
      <c r="B204" s="2"/>
      <c r="C204" s="7"/>
      <c r="D204" s="7"/>
      <c r="E204" s="7"/>
      <c r="F204" s="1"/>
      <c r="G204" s="2"/>
      <c r="H204" s="2"/>
      <c r="I204" s="1"/>
      <c r="J204" s="3"/>
    </row>
    <row r="205" spans="1:10" s="9" customFormat="1" x14ac:dyDescent="0.3">
      <c r="A205" s="2"/>
      <c r="B205" s="2"/>
      <c r="C205" s="7"/>
      <c r="D205" s="7"/>
      <c r="E205" s="7"/>
      <c r="F205" s="1"/>
      <c r="G205" s="2"/>
      <c r="H205" s="2"/>
      <c r="I205" s="1"/>
      <c r="J205" s="3"/>
    </row>
    <row r="206" spans="1:10" s="9" customFormat="1" x14ac:dyDescent="0.3">
      <c r="A206" s="2"/>
      <c r="B206" s="2"/>
      <c r="C206" s="7"/>
      <c r="D206" s="7"/>
      <c r="E206" s="7"/>
      <c r="F206" s="1"/>
      <c r="G206" s="2"/>
      <c r="H206" s="2"/>
      <c r="I206" s="1"/>
      <c r="J206" s="3"/>
    </row>
    <row r="207" spans="1:10" s="9" customFormat="1" x14ac:dyDescent="0.3">
      <c r="A207" s="2"/>
      <c r="B207" s="2"/>
      <c r="C207" s="7"/>
      <c r="D207" s="7"/>
      <c r="E207" s="7"/>
      <c r="F207" s="1"/>
      <c r="G207" s="2"/>
      <c r="H207" s="2"/>
      <c r="I207" s="1"/>
      <c r="J207" s="3"/>
    </row>
    <row r="208" spans="1:10" s="9" customFormat="1" x14ac:dyDescent="0.3">
      <c r="A208" s="2"/>
      <c r="B208" s="2"/>
      <c r="C208" s="7"/>
      <c r="D208" s="7"/>
      <c r="E208" s="7"/>
      <c r="F208" s="1"/>
      <c r="G208" s="2"/>
      <c r="H208" s="2"/>
      <c r="I208" s="1"/>
      <c r="J208" s="3"/>
    </row>
    <row r="209" spans="1:10" s="9" customFormat="1" x14ac:dyDescent="0.3">
      <c r="A209" s="2"/>
      <c r="B209" s="2"/>
      <c r="C209" s="7"/>
      <c r="D209" s="7"/>
      <c r="E209" s="7"/>
      <c r="F209" s="1"/>
      <c r="G209" s="2"/>
      <c r="H209" s="2"/>
      <c r="I209" s="1"/>
      <c r="J209" s="3"/>
    </row>
    <row r="210" spans="1:10" s="9" customFormat="1" ht="13.5" customHeight="1" x14ac:dyDescent="0.3">
      <c r="A210" s="2"/>
      <c r="B210" s="2"/>
      <c r="C210" s="7"/>
      <c r="D210" s="7"/>
      <c r="E210" s="7"/>
      <c r="F210" s="1"/>
      <c r="G210" s="2"/>
      <c r="H210" s="2"/>
      <c r="I210" s="1"/>
      <c r="J210" s="3"/>
    </row>
    <row r="211" spans="1:10" s="9" customFormat="1" x14ac:dyDescent="0.3">
      <c r="A211" s="2"/>
      <c r="B211" s="2"/>
      <c r="C211" s="7"/>
      <c r="D211" s="7"/>
      <c r="E211" s="7"/>
      <c r="F211" s="1"/>
      <c r="G211" s="2"/>
      <c r="H211" s="2"/>
      <c r="I211" s="1"/>
      <c r="J211" s="3"/>
    </row>
    <row r="212" spans="1:10" s="9" customFormat="1" ht="14.25" customHeight="1" x14ac:dyDescent="0.3">
      <c r="A212" s="2"/>
      <c r="B212" s="2"/>
      <c r="C212" s="7"/>
      <c r="D212" s="7"/>
      <c r="E212" s="7"/>
      <c r="F212" s="1"/>
      <c r="G212" s="2"/>
      <c r="H212" s="2"/>
      <c r="I212" s="1"/>
      <c r="J212" s="3"/>
    </row>
    <row r="213" spans="1:10" s="9" customFormat="1" x14ac:dyDescent="0.3">
      <c r="A213" s="2"/>
      <c r="B213" s="2"/>
      <c r="C213" s="7"/>
      <c r="D213" s="7"/>
      <c r="E213" s="7"/>
      <c r="F213" s="1"/>
      <c r="G213" s="2"/>
      <c r="H213" s="2"/>
      <c r="I213" s="1"/>
      <c r="J213" s="3"/>
    </row>
    <row r="214" spans="1:10" s="9" customFormat="1" ht="13.5" customHeight="1" x14ac:dyDescent="0.3">
      <c r="A214" s="2"/>
      <c r="B214" s="2"/>
      <c r="C214" s="7"/>
      <c r="D214" s="7"/>
      <c r="E214" s="7"/>
      <c r="F214" s="1"/>
      <c r="G214" s="2"/>
      <c r="H214" s="2"/>
      <c r="I214" s="1"/>
      <c r="J214" s="3"/>
    </row>
    <row r="215" spans="1:10" s="9" customFormat="1" x14ac:dyDescent="0.3">
      <c r="A215" s="2"/>
      <c r="B215" s="2"/>
      <c r="C215" s="7"/>
      <c r="D215" s="7"/>
      <c r="E215" s="7"/>
      <c r="F215" s="1"/>
      <c r="G215" s="2"/>
      <c r="H215" s="2"/>
      <c r="I215" s="1"/>
      <c r="J215" s="3"/>
    </row>
    <row r="216" spans="1:10" s="9" customFormat="1" x14ac:dyDescent="0.3">
      <c r="A216" s="2"/>
      <c r="B216" s="2"/>
      <c r="C216" s="7"/>
      <c r="D216" s="7"/>
      <c r="E216" s="7"/>
      <c r="F216" s="1"/>
      <c r="G216" s="2"/>
      <c r="H216" s="2"/>
      <c r="I216" s="1"/>
      <c r="J216" s="3"/>
    </row>
    <row r="217" spans="1:10" s="9" customFormat="1" x14ac:dyDescent="0.3">
      <c r="A217" s="2"/>
      <c r="B217" s="2"/>
      <c r="C217" s="7"/>
      <c r="D217" s="7"/>
      <c r="E217" s="7"/>
      <c r="F217" s="1"/>
      <c r="G217" s="2"/>
      <c r="H217" s="2"/>
      <c r="I217" s="1"/>
      <c r="J217" s="3"/>
    </row>
    <row r="218" spans="1:10" s="9" customFormat="1" x14ac:dyDescent="0.3">
      <c r="A218" s="2"/>
      <c r="B218" s="2"/>
      <c r="C218" s="7"/>
      <c r="D218" s="7"/>
      <c r="E218" s="7"/>
      <c r="F218" s="1"/>
      <c r="G218" s="2"/>
      <c r="H218" s="2"/>
      <c r="I218" s="1"/>
      <c r="J218" s="3"/>
    </row>
    <row r="219" spans="1:10" s="9" customFormat="1" x14ac:dyDescent="0.3">
      <c r="A219" s="2"/>
      <c r="B219" s="2"/>
      <c r="C219" s="7"/>
      <c r="D219" s="7"/>
      <c r="E219" s="7"/>
      <c r="F219" s="1"/>
      <c r="G219" s="2"/>
      <c r="H219" s="2"/>
      <c r="I219" s="1"/>
      <c r="J219" s="3"/>
    </row>
    <row r="220" spans="1:10" s="9" customFormat="1" x14ac:dyDescent="0.3">
      <c r="A220" s="2"/>
      <c r="B220" s="2"/>
      <c r="C220" s="7"/>
      <c r="D220" s="7"/>
      <c r="E220" s="7"/>
      <c r="F220" s="1"/>
      <c r="G220" s="2"/>
      <c r="H220" s="2"/>
      <c r="I220" s="1"/>
      <c r="J220" s="3"/>
    </row>
    <row r="221" spans="1:10" s="9" customFormat="1" x14ac:dyDescent="0.3">
      <c r="A221" s="2"/>
      <c r="B221" s="2"/>
      <c r="C221" s="7"/>
      <c r="D221" s="7"/>
      <c r="E221" s="7"/>
      <c r="F221" s="1"/>
      <c r="G221" s="2"/>
      <c r="H221" s="2"/>
      <c r="I221" s="1"/>
      <c r="J221" s="3"/>
    </row>
    <row r="222" spans="1:10" s="9" customFormat="1" x14ac:dyDescent="0.3">
      <c r="A222" s="2"/>
      <c r="B222" s="2"/>
      <c r="C222" s="7"/>
      <c r="D222" s="7"/>
      <c r="E222" s="7"/>
      <c r="F222" s="1"/>
      <c r="G222" s="2"/>
      <c r="H222" s="2"/>
      <c r="I222" s="1"/>
      <c r="J222" s="3"/>
    </row>
    <row r="223" spans="1:10" s="9" customFormat="1" x14ac:dyDescent="0.3">
      <c r="A223" s="2"/>
      <c r="B223" s="2"/>
      <c r="C223" s="7"/>
      <c r="D223" s="7"/>
      <c r="E223" s="7"/>
      <c r="F223" s="1"/>
      <c r="G223" s="2"/>
      <c r="H223" s="2"/>
      <c r="I223" s="1"/>
      <c r="J223" s="3"/>
    </row>
    <row r="224" spans="1:10" s="9" customFormat="1" x14ac:dyDescent="0.3">
      <c r="A224" s="2"/>
      <c r="B224" s="2"/>
      <c r="C224" s="7"/>
      <c r="D224" s="7"/>
      <c r="E224" s="7"/>
      <c r="F224" s="1"/>
      <c r="G224" s="2"/>
      <c r="H224" s="2"/>
      <c r="I224" s="1"/>
      <c r="J224" s="3"/>
    </row>
    <row r="225" spans="1:10" s="9" customFormat="1" x14ac:dyDescent="0.3">
      <c r="A225" s="2"/>
      <c r="B225" s="2"/>
      <c r="C225" s="7"/>
      <c r="D225" s="7"/>
      <c r="E225" s="7"/>
      <c r="F225" s="1"/>
      <c r="G225" s="2"/>
      <c r="H225" s="2"/>
      <c r="I225" s="1"/>
      <c r="J225" s="3"/>
    </row>
    <row r="226" spans="1:10" s="9" customFormat="1" x14ac:dyDescent="0.3">
      <c r="A226" s="2"/>
      <c r="B226" s="2"/>
      <c r="C226" s="7"/>
      <c r="D226" s="7"/>
      <c r="E226" s="7"/>
      <c r="F226" s="1"/>
      <c r="G226" s="2"/>
      <c r="H226" s="2"/>
      <c r="I226" s="1"/>
      <c r="J226" s="3"/>
    </row>
    <row r="227" spans="1:10" s="9" customFormat="1" x14ac:dyDescent="0.3">
      <c r="A227" s="2"/>
      <c r="B227" s="2"/>
      <c r="C227" s="7"/>
      <c r="D227" s="7"/>
      <c r="E227" s="7"/>
      <c r="F227" s="1"/>
      <c r="G227" s="2"/>
      <c r="H227" s="2"/>
      <c r="I227" s="1"/>
      <c r="J227" s="3"/>
    </row>
    <row r="228" spans="1:10" s="9" customFormat="1" x14ac:dyDescent="0.3">
      <c r="A228" s="2"/>
      <c r="B228" s="2"/>
      <c r="C228" s="7"/>
      <c r="D228" s="7"/>
      <c r="E228" s="7"/>
      <c r="F228" s="1"/>
      <c r="G228" s="2"/>
      <c r="H228" s="2"/>
      <c r="I228" s="1"/>
      <c r="J228" s="3"/>
    </row>
    <row r="229" spans="1:10" s="9" customFormat="1" x14ac:dyDescent="0.3">
      <c r="A229" s="2"/>
      <c r="B229" s="2"/>
      <c r="C229" s="7"/>
      <c r="D229" s="7"/>
      <c r="E229" s="7"/>
      <c r="F229" s="1"/>
      <c r="G229" s="2"/>
      <c r="H229" s="2"/>
      <c r="I229" s="1"/>
      <c r="J229" s="3"/>
    </row>
    <row r="230" spans="1:10" s="9" customFormat="1" x14ac:dyDescent="0.3">
      <c r="A230" s="2"/>
      <c r="B230" s="2"/>
      <c r="C230" s="7"/>
      <c r="D230" s="7"/>
      <c r="E230" s="7"/>
      <c r="F230" s="1"/>
      <c r="G230" s="2"/>
      <c r="H230" s="2"/>
      <c r="I230" s="1"/>
      <c r="J230" s="3"/>
    </row>
    <row r="231" spans="1:10" s="9" customFormat="1" x14ac:dyDescent="0.3">
      <c r="A231" s="2"/>
      <c r="B231" s="2"/>
      <c r="C231" s="7"/>
      <c r="D231" s="7"/>
      <c r="E231" s="7"/>
      <c r="F231" s="1"/>
      <c r="G231" s="2"/>
      <c r="H231" s="2"/>
      <c r="I231" s="1"/>
      <c r="J231" s="3"/>
    </row>
    <row r="232" spans="1:10" s="9" customFormat="1" x14ac:dyDescent="0.3">
      <c r="A232" s="2"/>
      <c r="B232" s="2"/>
      <c r="C232" s="7"/>
      <c r="D232" s="7"/>
      <c r="E232" s="7"/>
      <c r="F232" s="1"/>
      <c r="G232" s="2"/>
      <c r="H232" s="2"/>
      <c r="I232" s="1"/>
      <c r="J232" s="3"/>
    </row>
    <row r="233" spans="1:10" s="9" customFormat="1" x14ac:dyDescent="0.3">
      <c r="A233" s="2"/>
      <c r="B233" s="2"/>
      <c r="C233" s="7"/>
      <c r="D233" s="7"/>
      <c r="E233" s="7"/>
      <c r="F233" s="1"/>
      <c r="G233" s="2"/>
      <c r="H233" s="2"/>
      <c r="I233" s="1"/>
      <c r="J233" s="3"/>
    </row>
    <row r="234" spans="1:10" s="9" customFormat="1" x14ac:dyDescent="0.3">
      <c r="A234" s="2"/>
      <c r="B234" s="2"/>
      <c r="C234" s="7"/>
      <c r="D234" s="7"/>
      <c r="E234" s="7"/>
      <c r="F234" s="1"/>
      <c r="G234" s="2"/>
      <c r="H234" s="2"/>
      <c r="I234" s="1"/>
      <c r="J234" s="3"/>
    </row>
    <row r="235" spans="1:10" s="14" customFormat="1" x14ac:dyDescent="0.3">
      <c r="A235" s="2"/>
      <c r="B235" s="2"/>
      <c r="C235" s="7"/>
      <c r="D235" s="7"/>
      <c r="E235" s="7"/>
      <c r="F235" s="1"/>
      <c r="G235" s="2"/>
      <c r="H235" s="2"/>
      <c r="I235" s="1"/>
      <c r="J235" s="3"/>
    </row>
    <row r="236" spans="1:10" s="14" customFormat="1" x14ac:dyDescent="0.3">
      <c r="A236" s="2"/>
      <c r="B236" s="2"/>
      <c r="C236" s="7"/>
      <c r="D236" s="7"/>
      <c r="E236" s="7"/>
      <c r="F236" s="1"/>
      <c r="G236" s="2"/>
      <c r="H236" s="2"/>
      <c r="I236" s="1"/>
      <c r="J236" s="3"/>
    </row>
    <row r="237" spans="1:10" s="5" customFormat="1" x14ac:dyDescent="0.3">
      <c r="A237" s="2"/>
      <c r="B237" s="2"/>
      <c r="C237" s="7"/>
      <c r="D237" s="7"/>
      <c r="E237" s="7"/>
      <c r="F237" s="1"/>
      <c r="G237" s="2"/>
      <c r="H237" s="2"/>
      <c r="I237" s="1"/>
      <c r="J237" s="3"/>
    </row>
    <row r="238" spans="1:10" s="9" customFormat="1" x14ac:dyDescent="0.3">
      <c r="A238" s="2"/>
      <c r="B238" s="2"/>
      <c r="C238" s="7"/>
      <c r="D238" s="7"/>
      <c r="E238" s="7"/>
      <c r="F238" s="1"/>
      <c r="G238" s="2"/>
      <c r="H238" s="2"/>
      <c r="I238" s="1"/>
      <c r="J238" s="3"/>
    </row>
    <row r="239" spans="1:10" s="9" customFormat="1" x14ac:dyDescent="0.3">
      <c r="A239" s="2"/>
      <c r="B239" s="2"/>
      <c r="C239" s="7"/>
      <c r="D239" s="7"/>
      <c r="E239" s="7"/>
      <c r="F239" s="1"/>
      <c r="G239" s="2"/>
      <c r="H239" s="2"/>
      <c r="I239" s="1"/>
      <c r="J239" s="3"/>
    </row>
    <row r="240" spans="1:10" s="14" customFormat="1" x14ac:dyDescent="0.3">
      <c r="A240" s="2"/>
      <c r="B240" s="2"/>
      <c r="C240" s="7"/>
      <c r="D240" s="7"/>
      <c r="E240" s="7"/>
      <c r="F240" s="1"/>
      <c r="G240" s="2"/>
      <c r="H240" s="2"/>
      <c r="I240" s="1"/>
      <c r="J240" s="3"/>
    </row>
    <row r="241" spans="1:10" s="14" customFormat="1" x14ac:dyDescent="0.3">
      <c r="A241" s="2"/>
      <c r="B241" s="2"/>
      <c r="C241" s="7"/>
      <c r="D241" s="7"/>
      <c r="E241" s="7"/>
      <c r="F241" s="1"/>
      <c r="G241" s="2"/>
      <c r="H241" s="2"/>
      <c r="I241" s="1"/>
      <c r="J241" s="3"/>
    </row>
    <row r="242" spans="1:10" s="14" customFormat="1" x14ac:dyDescent="0.3">
      <c r="A242" s="2"/>
      <c r="B242" s="2"/>
      <c r="C242" s="7"/>
      <c r="D242" s="7"/>
      <c r="E242" s="7"/>
      <c r="F242" s="1"/>
      <c r="G242" s="2"/>
      <c r="H242" s="2"/>
      <c r="I242" s="1"/>
      <c r="J242" s="3"/>
    </row>
    <row r="243" spans="1:10" s="14" customFormat="1" x14ac:dyDescent="0.3">
      <c r="A243" s="2"/>
      <c r="B243" s="2"/>
      <c r="C243" s="7"/>
      <c r="D243" s="7"/>
      <c r="E243" s="7"/>
      <c r="F243" s="1"/>
      <c r="G243" s="2"/>
      <c r="H243" s="2"/>
      <c r="I243" s="1"/>
      <c r="J243" s="3"/>
    </row>
    <row r="244" spans="1:10" s="9" customFormat="1" x14ac:dyDescent="0.3">
      <c r="A244" s="2"/>
      <c r="B244" s="2"/>
      <c r="C244" s="7"/>
      <c r="D244" s="7"/>
      <c r="E244" s="7"/>
      <c r="F244" s="1"/>
      <c r="G244" s="2"/>
      <c r="H244" s="2"/>
      <c r="I244" s="1"/>
      <c r="J244" s="3"/>
    </row>
    <row r="245" spans="1:10" s="9" customFormat="1" x14ac:dyDescent="0.3">
      <c r="A245" s="2"/>
      <c r="B245" s="2"/>
      <c r="C245" s="7"/>
      <c r="D245" s="7"/>
      <c r="E245" s="7"/>
      <c r="F245" s="1"/>
      <c r="G245" s="2"/>
      <c r="H245" s="2"/>
      <c r="I245" s="1"/>
      <c r="J245" s="3"/>
    </row>
    <row r="246" spans="1:10" s="9" customFormat="1" x14ac:dyDescent="0.3">
      <c r="A246" s="2"/>
      <c r="B246" s="2"/>
      <c r="C246" s="7"/>
      <c r="D246" s="7"/>
      <c r="E246" s="7"/>
      <c r="F246" s="1"/>
      <c r="G246" s="2"/>
      <c r="H246" s="2"/>
      <c r="I246" s="1"/>
      <c r="J246" s="3"/>
    </row>
    <row r="247" spans="1:10" s="9" customFormat="1" x14ac:dyDescent="0.3">
      <c r="A247" s="2"/>
      <c r="B247" s="2"/>
      <c r="C247" s="7"/>
      <c r="D247" s="7"/>
      <c r="E247" s="7"/>
      <c r="F247" s="1"/>
      <c r="G247" s="2"/>
      <c r="H247" s="2"/>
      <c r="I247" s="1"/>
      <c r="J247" s="3"/>
    </row>
    <row r="248" spans="1:10" s="9" customFormat="1" x14ac:dyDescent="0.3">
      <c r="A248" s="2"/>
      <c r="B248" s="2"/>
      <c r="C248" s="7"/>
      <c r="D248" s="7"/>
      <c r="E248" s="7"/>
      <c r="F248" s="1"/>
      <c r="G248" s="2"/>
      <c r="H248" s="2"/>
      <c r="I248" s="1"/>
      <c r="J248" s="3"/>
    </row>
    <row r="249" spans="1:10" s="9" customFormat="1" x14ac:dyDescent="0.3">
      <c r="A249" s="2"/>
      <c r="B249" s="2"/>
      <c r="C249" s="7"/>
      <c r="D249" s="7"/>
      <c r="E249" s="7"/>
      <c r="F249" s="1"/>
      <c r="G249" s="2"/>
      <c r="H249" s="2"/>
      <c r="I249" s="1"/>
      <c r="J249" s="3"/>
    </row>
    <row r="250" spans="1:10" s="9" customFormat="1" x14ac:dyDescent="0.3">
      <c r="A250" s="2"/>
      <c r="B250" s="2"/>
      <c r="C250" s="7"/>
      <c r="D250" s="7"/>
      <c r="E250" s="7"/>
      <c r="F250" s="1"/>
      <c r="G250" s="2"/>
      <c r="H250" s="2"/>
      <c r="I250" s="1"/>
      <c r="J250" s="3"/>
    </row>
    <row r="251" spans="1:10" s="5" customFormat="1" x14ac:dyDescent="0.3">
      <c r="A251" s="2"/>
      <c r="B251" s="2"/>
      <c r="C251" s="7"/>
      <c r="D251" s="7"/>
      <c r="E251" s="7"/>
      <c r="F251" s="1"/>
      <c r="G251" s="2"/>
      <c r="H251" s="2"/>
      <c r="I251" s="1"/>
      <c r="J251" s="3"/>
    </row>
    <row r="253" spans="1:10" s="5" customFormat="1" x14ac:dyDescent="0.3">
      <c r="A253" s="2"/>
      <c r="B253" s="2"/>
      <c r="C253" s="7"/>
      <c r="D253" s="7"/>
      <c r="E253" s="7"/>
      <c r="F253" s="1"/>
      <c r="G253" s="2"/>
      <c r="H253" s="2"/>
      <c r="I253" s="1"/>
      <c r="J253" s="3"/>
    </row>
    <row r="255" spans="1:10" s="15" customFormat="1" ht="14.4" x14ac:dyDescent="0.3">
      <c r="A255" s="2"/>
      <c r="B255" s="2"/>
      <c r="C255" s="7"/>
      <c r="D255" s="7"/>
      <c r="E255" s="7"/>
      <c r="F255" s="1"/>
      <c r="G255" s="2"/>
      <c r="H255" s="2"/>
      <c r="I255" s="1"/>
      <c r="J255" s="3"/>
    </row>
    <row r="256" spans="1:10" s="15" customFormat="1" ht="14.4" x14ac:dyDescent="0.3">
      <c r="A256" s="2"/>
      <c r="B256" s="2"/>
      <c r="C256" s="7"/>
      <c r="D256" s="7"/>
      <c r="E256" s="7"/>
      <c r="F256" s="1"/>
      <c r="G256" s="2"/>
      <c r="H256" s="2"/>
      <c r="I256" s="1"/>
      <c r="J256" s="3"/>
    </row>
    <row r="257" spans="1:10" s="15" customFormat="1" ht="14.4" x14ac:dyDescent="0.3">
      <c r="A257" s="2"/>
      <c r="B257" s="2"/>
      <c r="C257" s="7"/>
      <c r="D257" s="7"/>
      <c r="E257" s="7"/>
      <c r="F257" s="1"/>
      <c r="G257" s="2"/>
      <c r="H257" s="2"/>
      <c r="I257" s="1"/>
      <c r="J257" s="3"/>
    </row>
    <row r="258" spans="1:10" s="15" customFormat="1" ht="14.4" x14ac:dyDescent="0.3">
      <c r="A258" s="2"/>
      <c r="B258" s="2"/>
      <c r="C258" s="7"/>
      <c r="D258" s="7"/>
      <c r="E258" s="7"/>
      <c r="F258" s="1"/>
      <c r="G258" s="2"/>
      <c r="H258" s="2"/>
      <c r="I258" s="1"/>
      <c r="J258" s="3"/>
    </row>
    <row r="259" spans="1:10" s="13" customFormat="1" x14ac:dyDescent="0.3">
      <c r="A259" s="2"/>
      <c r="B259" s="2"/>
      <c r="C259" s="7"/>
      <c r="D259" s="7"/>
      <c r="E259" s="7"/>
      <c r="F259" s="1"/>
      <c r="G259" s="2"/>
      <c r="H259" s="2"/>
      <c r="I259" s="1"/>
      <c r="J259" s="3"/>
    </row>
    <row r="260" spans="1:10" s="13" customFormat="1" x14ac:dyDescent="0.3">
      <c r="A260" s="2"/>
      <c r="B260" s="2"/>
      <c r="C260" s="7"/>
      <c r="D260" s="7"/>
      <c r="E260" s="7"/>
      <c r="F260" s="1"/>
      <c r="G260" s="2"/>
      <c r="H260" s="2"/>
      <c r="I260" s="1"/>
      <c r="J260" s="3"/>
    </row>
    <row r="261" spans="1:10" s="13" customFormat="1" x14ac:dyDescent="0.3">
      <c r="A261" s="2"/>
      <c r="B261" s="2"/>
      <c r="C261" s="7"/>
      <c r="D261" s="7"/>
      <c r="E261" s="7"/>
      <c r="F261" s="1"/>
      <c r="G261" s="2"/>
      <c r="H261" s="2"/>
      <c r="I261" s="1"/>
      <c r="J261" s="3"/>
    </row>
    <row r="262" spans="1:10" s="13" customFormat="1" x14ac:dyDescent="0.3">
      <c r="A262" s="2"/>
      <c r="B262" s="2"/>
      <c r="C262" s="7"/>
      <c r="D262" s="7"/>
      <c r="E262" s="7"/>
      <c r="F262" s="1"/>
      <c r="G262" s="2"/>
      <c r="H262" s="2"/>
      <c r="I262" s="1"/>
      <c r="J262" s="3"/>
    </row>
    <row r="263" spans="1:10" s="13" customFormat="1" ht="27" customHeight="1" x14ac:dyDescent="0.3">
      <c r="A263" s="2"/>
      <c r="B263" s="2"/>
      <c r="C263" s="7"/>
      <c r="D263" s="7"/>
      <c r="E263" s="7"/>
      <c r="F263" s="1"/>
      <c r="G263" s="2"/>
      <c r="H263" s="2"/>
      <c r="I263" s="1"/>
      <c r="J263" s="3"/>
    </row>
    <row r="264" spans="1:10" s="13" customFormat="1" x14ac:dyDescent="0.3">
      <c r="A264" s="2"/>
      <c r="B264" s="2"/>
      <c r="C264" s="7"/>
      <c r="D264" s="7"/>
      <c r="E264" s="7"/>
      <c r="F264" s="1"/>
      <c r="G264" s="2"/>
      <c r="H264" s="2"/>
      <c r="I264" s="1"/>
      <c r="J264" s="3"/>
    </row>
    <row r="265" spans="1:10" s="15" customFormat="1" ht="14.4" x14ac:dyDescent="0.3">
      <c r="A265" s="2"/>
      <c r="B265" s="2"/>
      <c r="C265" s="7"/>
      <c r="D265" s="7"/>
      <c r="E265" s="7"/>
      <c r="F265" s="1"/>
      <c r="G265" s="2"/>
      <c r="H265" s="2"/>
      <c r="I265" s="1"/>
      <c r="J265" s="3"/>
    </row>
    <row r="266" spans="1:10" s="15" customFormat="1" ht="15.75" customHeight="1" x14ac:dyDescent="0.3">
      <c r="A266" s="2"/>
      <c r="B266" s="2"/>
      <c r="C266" s="7"/>
      <c r="D266" s="7"/>
      <c r="E266" s="7"/>
      <c r="F266" s="1"/>
      <c r="G266" s="2"/>
      <c r="H266" s="2"/>
      <c r="I266" s="1"/>
      <c r="J266" s="3"/>
    </row>
    <row r="267" spans="1:10" s="5" customFormat="1" x14ac:dyDescent="0.3">
      <c r="A267" s="2"/>
      <c r="B267" s="2"/>
      <c r="C267" s="7"/>
      <c r="D267" s="7"/>
      <c r="E267" s="7"/>
      <c r="F267" s="1"/>
      <c r="G267" s="2"/>
      <c r="H267" s="2"/>
      <c r="I267" s="1"/>
      <c r="J267" s="3"/>
    </row>
    <row r="268" spans="1:10" s="5" customFormat="1" x14ac:dyDescent="0.3">
      <c r="A268" s="2"/>
      <c r="B268" s="2"/>
      <c r="C268" s="7"/>
      <c r="D268" s="7"/>
      <c r="E268" s="7"/>
      <c r="F268" s="1"/>
      <c r="G268" s="2"/>
      <c r="H268" s="2"/>
      <c r="I268" s="1"/>
      <c r="J268" s="3"/>
    </row>
    <row r="269" spans="1:10" s="9" customFormat="1" x14ac:dyDescent="0.3">
      <c r="A269" s="2"/>
      <c r="B269" s="2"/>
      <c r="C269" s="7"/>
      <c r="D269" s="7"/>
      <c r="E269" s="7"/>
      <c r="F269" s="1"/>
      <c r="G269" s="2"/>
      <c r="H269" s="2"/>
      <c r="I269" s="1"/>
      <c r="J269" s="3"/>
    </row>
    <row r="270" spans="1:10" s="9" customFormat="1" x14ac:dyDescent="0.3">
      <c r="A270" s="2"/>
      <c r="B270" s="2"/>
      <c r="C270" s="7"/>
      <c r="D270" s="7"/>
      <c r="E270" s="7"/>
      <c r="F270" s="1"/>
      <c r="G270" s="2"/>
      <c r="H270" s="2"/>
      <c r="I270" s="1"/>
      <c r="J270" s="3"/>
    </row>
    <row r="271" spans="1:10" s="9" customFormat="1" x14ac:dyDescent="0.3">
      <c r="A271" s="2"/>
      <c r="B271" s="2"/>
      <c r="C271" s="7"/>
      <c r="D271" s="7"/>
      <c r="E271" s="7"/>
      <c r="F271" s="1"/>
      <c r="G271" s="2"/>
      <c r="H271" s="2"/>
      <c r="I271" s="1"/>
      <c r="J271" s="3"/>
    </row>
    <row r="272" spans="1:10" s="9" customFormat="1" x14ac:dyDescent="0.3">
      <c r="A272" s="2"/>
      <c r="B272" s="2"/>
      <c r="C272" s="7"/>
      <c r="D272" s="7"/>
      <c r="E272" s="7"/>
      <c r="F272" s="1"/>
      <c r="G272" s="2"/>
      <c r="H272" s="2"/>
      <c r="I272" s="1"/>
      <c r="J272" s="3"/>
    </row>
    <row r="273" spans="1:10" s="9" customFormat="1" x14ac:dyDescent="0.3">
      <c r="A273" s="2"/>
      <c r="B273" s="2"/>
      <c r="C273" s="7"/>
      <c r="D273" s="7"/>
      <c r="E273" s="7"/>
      <c r="F273" s="1"/>
      <c r="G273" s="2"/>
      <c r="H273" s="2"/>
      <c r="I273" s="1"/>
      <c r="J273" s="3"/>
    </row>
    <row r="274" spans="1:10" s="9" customFormat="1" x14ac:dyDescent="0.3">
      <c r="A274" s="2"/>
      <c r="B274" s="2"/>
      <c r="C274" s="7"/>
      <c r="D274" s="7"/>
      <c r="E274" s="7"/>
      <c r="F274" s="1"/>
      <c r="G274" s="2"/>
      <c r="H274" s="2"/>
      <c r="I274" s="1"/>
      <c r="J274" s="3"/>
    </row>
    <row r="275" spans="1:10" s="9" customFormat="1" x14ac:dyDescent="0.3">
      <c r="A275" s="2"/>
      <c r="B275" s="2"/>
      <c r="C275" s="7"/>
      <c r="D275" s="7"/>
      <c r="E275" s="7"/>
      <c r="F275" s="1"/>
      <c r="G275" s="2"/>
      <c r="H275" s="2"/>
      <c r="I275" s="1"/>
      <c r="J275" s="3"/>
    </row>
    <row r="276" spans="1:10" s="9" customFormat="1" x14ac:dyDescent="0.3">
      <c r="A276" s="2"/>
      <c r="B276" s="2"/>
      <c r="C276" s="7"/>
      <c r="D276" s="7"/>
      <c r="E276" s="7"/>
      <c r="F276" s="1"/>
      <c r="G276" s="2"/>
      <c r="H276" s="2"/>
      <c r="I276" s="1"/>
      <c r="J276" s="3"/>
    </row>
    <row r="277" spans="1:10" s="9" customFormat="1" x14ac:dyDescent="0.3">
      <c r="A277" s="2"/>
      <c r="B277" s="2"/>
      <c r="C277" s="7"/>
      <c r="D277" s="7"/>
      <c r="E277" s="7"/>
      <c r="F277" s="1"/>
      <c r="G277" s="2"/>
      <c r="H277" s="2"/>
      <c r="I277" s="1"/>
      <c r="J277" s="3"/>
    </row>
    <row r="278" spans="1:10" s="9" customFormat="1" x14ac:dyDescent="0.3">
      <c r="A278" s="2"/>
      <c r="B278" s="2"/>
      <c r="C278" s="7"/>
      <c r="D278" s="7"/>
      <c r="E278" s="7"/>
      <c r="F278" s="1"/>
      <c r="G278" s="2"/>
      <c r="H278" s="2"/>
      <c r="I278" s="1"/>
      <c r="J278" s="3"/>
    </row>
    <row r="279" spans="1:10" s="9" customFormat="1" x14ac:dyDescent="0.3">
      <c r="A279" s="2"/>
      <c r="B279" s="2"/>
      <c r="C279" s="7"/>
      <c r="D279" s="7"/>
      <c r="E279" s="7"/>
      <c r="F279" s="1"/>
      <c r="G279" s="2"/>
      <c r="H279" s="2"/>
      <c r="I279" s="1"/>
      <c r="J279" s="3"/>
    </row>
    <row r="280" spans="1:10" s="9" customFormat="1" x14ac:dyDescent="0.3">
      <c r="A280" s="2"/>
      <c r="B280" s="2"/>
      <c r="C280" s="7"/>
      <c r="D280" s="7"/>
      <c r="E280" s="7"/>
      <c r="F280" s="1"/>
      <c r="G280" s="2"/>
      <c r="H280" s="2"/>
      <c r="I280" s="1"/>
      <c r="J280" s="3"/>
    </row>
    <row r="281" spans="1:10" s="9" customFormat="1" x14ac:dyDescent="0.3">
      <c r="A281" s="2"/>
      <c r="B281" s="2"/>
      <c r="C281" s="7"/>
      <c r="D281" s="7"/>
      <c r="E281" s="7"/>
      <c r="F281" s="1"/>
      <c r="G281" s="2"/>
      <c r="H281" s="2"/>
      <c r="I281" s="1"/>
      <c r="J281" s="3"/>
    </row>
    <row r="282" spans="1:10" s="9" customFormat="1" x14ac:dyDescent="0.3">
      <c r="A282" s="2"/>
      <c r="B282" s="2"/>
      <c r="C282" s="7"/>
      <c r="D282" s="7"/>
      <c r="E282" s="7"/>
      <c r="F282" s="1"/>
      <c r="G282" s="2"/>
      <c r="H282" s="2"/>
      <c r="I282" s="1"/>
      <c r="J282" s="3"/>
    </row>
    <row r="283" spans="1:10" s="9" customFormat="1" x14ac:dyDescent="0.3">
      <c r="A283" s="2"/>
      <c r="B283" s="2"/>
      <c r="C283" s="7"/>
      <c r="D283" s="7"/>
      <c r="E283" s="7"/>
      <c r="F283" s="1"/>
      <c r="G283" s="2"/>
      <c r="H283" s="2"/>
      <c r="I283" s="1"/>
      <c r="J283" s="3"/>
    </row>
    <row r="284" spans="1:10" s="9" customFormat="1" x14ac:dyDescent="0.3">
      <c r="A284" s="2"/>
      <c r="B284" s="2"/>
      <c r="C284" s="7"/>
      <c r="D284" s="7"/>
      <c r="E284" s="7"/>
      <c r="F284" s="1"/>
      <c r="G284" s="2"/>
      <c r="H284" s="2"/>
      <c r="I284" s="1"/>
      <c r="J284" s="3"/>
    </row>
    <row r="285" spans="1:10" s="9" customFormat="1" x14ac:dyDescent="0.3">
      <c r="A285" s="2"/>
      <c r="B285" s="2"/>
      <c r="C285" s="7"/>
      <c r="D285" s="7"/>
      <c r="E285" s="7"/>
      <c r="F285" s="1"/>
      <c r="G285" s="2"/>
      <c r="H285" s="2"/>
      <c r="I285" s="1"/>
      <c r="J285" s="3"/>
    </row>
    <row r="287" spans="1:10" s="9" customFormat="1" x14ac:dyDescent="0.3">
      <c r="A287" s="2"/>
      <c r="B287" s="2"/>
      <c r="C287" s="7"/>
      <c r="D287" s="7"/>
      <c r="E287" s="7"/>
      <c r="F287" s="1"/>
      <c r="G287" s="2"/>
      <c r="H287" s="2"/>
      <c r="I287" s="1"/>
      <c r="J287" s="3"/>
    </row>
    <row r="288" spans="1:10" s="5" customFormat="1" x14ac:dyDescent="0.3">
      <c r="A288" s="2"/>
      <c r="B288" s="2"/>
      <c r="C288" s="7"/>
      <c r="D288" s="7"/>
      <c r="E288" s="7"/>
      <c r="F288" s="1"/>
      <c r="G288" s="2"/>
      <c r="H288" s="2"/>
      <c r="I288" s="1"/>
      <c r="J288" s="3"/>
    </row>
  </sheetData>
  <protectedRanges>
    <protectedRange sqref="H7:H13 F2 I4 I2 F19:F20 F22:F65304 F4 F6:F14 I6:I65304" name="Range1"/>
    <protectedRange sqref="F15:F18" name="Range1_4"/>
    <protectedRange sqref="F1" name="Range1_5"/>
    <protectedRange sqref="I1" name="Range1_6_1"/>
  </protectedRanges>
  <mergeCells count="5">
    <mergeCell ref="A1:G1"/>
    <mergeCell ref="H1:I1"/>
    <mergeCell ref="A5:J5"/>
    <mergeCell ref="A7:A11"/>
    <mergeCell ref="B7:B11"/>
  </mergeCells>
  <pageMargins left="0.70866141732283472" right="0.70866141732283472" top="0.74803149606299213" bottom="0.74803149606299213" header="0.31496062992125984" footer="0.31496062992125984"/>
  <pageSetup scale="50" orientation="portrait" horizontalDpi="0"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2345D-4650-466D-97CB-56E8A7CF4563}">
  <sheetPr>
    <tabColor rgb="FF92D050"/>
  </sheetPr>
  <dimension ref="A1:O44"/>
  <sheetViews>
    <sheetView topLeftCell="A22" workbookViewId="0">
      <selection activeCell="G46" sqref="G46"/>
    </sheetView>
  </sheetViews>
  <sheetFormatPr defaultRowHeight="13.2" x14ac:dyDescent="0.25"/>
  <cols>
    <col min="1" max="1" width="5.5546875" customWidth="1"/>
    <col min="2" max="2" width="47" bestFit="1" customWidth="1"/>
    <col min="3" max="3" width="10.109375" bestFit="1" customWidth="1"/>
    <col min="4" max="4" width="11.44140625" customWidth="1"/>
    <col min="6" max="6" width="12.5546875" style="75" bestFit="1" customWidth="1"/>
    <col min="7" max="7" width="14.88671875" style="161" customWidth="1"/>
    <col min="10" max="10" width="10" bestFit="1" customWidth="1"/>
    <col min="15" max="15" width="13.109375" bestFit="1" customWidth="1"/>
  </cols>
  <sheetData>
    <row r="1" spans="1:7" ht="14.4" x14ac:dyDescent="0.3">
      <c r="A1" s="705" t="s">
        <v>427</v>
      </c>
      <c r="B1" s="706"/>
      <c r="C1" s="706"/>
      <c r="D1" s="706"/>
      <c r="E1" s="706"/>
      <c r="F1" s="706"/>
      <c r="G1" s="707"/>
    </row>
    <row r="2" spans="1:7" x14ac:dyDescent="0.25">
      <c r="A2" s="162"/>
      <c r="B2" s="162"/>
      <c r="C2" s="162"/>
      <c r="D2" s="162"/>
      <c r="E2" s="162"/>
      <c r="F2" s="166"/>
      <c r="G2" s="167"/>
    </row>
    <row r="3" spans="1:7" ht="14.4" x14ac:dyDescent="0.3">
      <c r="A3" s="162"/>
      <c r="B3" s="702" t="s">
        <v>429</v>
      </c>
      <c r="C3" s="703"/>
      <c r="D3" s="703"/>
      <c r="E3" s="703"/>
      <c r="F3" s="703"/>
      <c r="G3" s="704"/>
    </row>
    <row r="4" spans="1:7" x14ac:dyDescent="0.25">
      <c r="A4" s="162"/>
      <c r="B4" s="162"/>
      <c r="C4" s="162"/>
      <c r="D4" s="162"/>
      <c r="E4" s="162"/>
      <c r="F4" s="166"/>
      <c r="G4" s="167"/>
    </row>
    <row r="5" spans="1:7" ht="14.4" x14ac:dyDescent="0.3">
      <c r="A5" s="163" t="s">
        <v>156</v>
      </c>
      <c r="B5" s="163" t="s">
        <v>403</v>
      </c>
      <c r="C5" s="163" t="s">
        <v>407</v>
      </c>
      <c r="D5" s="163" t="s">
        <v>404</v>
      </c>
      <c r="E5" s="163" t="s">
        <v>405</v>
      </c>
      <c r="F5" s="163" t="s">
        <v>132</v>
      </c>
      <c r="G5" s="169" t="s">
        <v>408</v>
      </c>
    </row>
    <row r="6" spans="1:7" ht="14.4" x14ac:dyDescent="0.3">
      <c r="A6" s="163"/>
      <c r="B6" s="168"/>
      <c r="C6" s="163"/>
      <c r="D6" s="163"/>
      <c r="E6" s="163"/>
      <c r="F6" s="163"/>
      <c r="G6" s="169"/>
    </row>
    <row r="7" spans="1:7" ht="14.4" x14ac:dyDescent="0.3">
      <c r="A7" s="163"/>
      <c r="B7" s="168" t="s">
        <v>412</v>
      </c>
      <c r="C7" s="163"/>
      <c r="D7" s="163"/>
      <c r="E7" s="163"/>
      <c r="F7" s="163"/>
      <c r="G7" s="169"/>
    </row>
    <row r="8" spans="1:7" ht="14.4" x14ac:dyDescent="0.3">
      <c r="A8" s="162">
        <v>1</v>
      </c>
      <c r="B8" s="184" t="s">
        <v>437</v>
      </c>
      <c r="C8" s="162"/>
      <c r="D8" s="163"/>
      <c r="E8" s="163"/>
      <c r="F8" s="163"/>
      <c r="G8" s="169"/>
    </row>
    <row r="9" spans="1:7" ht="14.4" x14ac:dyDescent="0.3">
      <c r="A9" s="162"/>
      <c r="B9" s="184" t="s">
        <v>435</v>
      </c>
      <c r="C9" s="162"/>
      <c r="D9" s="164"/>
      <c r="E9" s="185"/>
      <c r="F9" s="166"/>
      <c r="G9" s="167"/>
    </row>
    <row r="10" spans="1:7" ht="14.4" x14ac:dyDescent="0.3">
      <c r="A10" s="162"/>
      <c r="B10" s="184" t="s">
        <v>436</v>
      </c>
      <c r="C10" s="162"/>
      <c r="D10" s="164"/>
      <c r="E10" s="185"/>
      <c r="F10" s="166"/>
      <c r="G10" s="167"/>
    </row>
    <row r="11" spans="1:7" ht="14.4" x14ac:dyDescent="0.3">
      <c r="A11" s="162"/>
      <c r="B11" s="165" t="s">
        <v>438</v>
      </c>
      <c r="C11" s="162"/>
      <c r="D11" s="164">
        <v>70</v>
      </c>
      <c r="E11" s="185" t="s">
        <v>430</v>
      </c>
      <c r="F11" s="166">
        <v>170.8</v>
      </c>
      <c r="G11" s="167">
        <f>F11*D11</f>
        <v>11956</v>
      </c>
    </row>
    <row r="12" spans="1:7" ht="14.4" x14ac:dyDescent="0.3">
      <c r="A12" s="162">
        <v>2</v>
      </c>
      <c r="B12" s="184" t="s">
        <v>409</v>
      </c>
      <c r="C12" s="162"/>
      <c r="D12" s="164">
        <v>110</v>
      </c>
      <c r="E12" s="185" t="s">
        <v>406</v>
      </c>
      <c r="F12" s="166">
        <f>20*10.764</f>
        <v>215.27999999999997</v>
      </c>
      <c r="G12" s="167">
        <f>F12*D12</f>
        <v>23680.799999999996</v>
      </c>
    </row>
    <row r="13" spans="1:7" ht="14.4" x14ac:dyDescent="0.3">
      <c r="A13" s="162">
        <v>3</v>
      </c>
      <c r="B13" s="184" t="s">
        <v>428</v>
      </c>
      <c r="C13" s="162"/>
      <c r="D13" s="164">
        <v>70</v>
      </c>
      <c r="E13" s="185" t="s">
        <v>406</v>
      </c>
      <c r="F13" s="166">
        <f>20*10.764</f>
        <v>215.27999999999997</v>
      </c>
      <c r="G13" s="167">
        <f>F13*D13</f>
        <v>15069.599999999999</v>
      </c>
    </row>
    <row r="14" spans="1:7" s="76" customFormat="1" ht="14.4" x14ac:dyDescent="0.3">
      <c r="A14" s="170"/>
      <c r="B14" s="165" t="s">
        <v>411</v>
      </c>
      <c r="C14" s="170"/>
      <c r="D14" s="171"/>
      <c r="E14" s="163"/>
      <c r="F14" s="172"/>
      <c r="G14" s="175">
        <f>SUM(G9:G13)</f>
        <v>50706.399999999994</v>
      </c>
    </row>
    <row r="15" spans="1:7" s="76" customFormat="1" ht="14.4" x14ac:dyDescent="0.3">
      <c r="A15" s="170"/>
      <c r="B15" s="165"/>
      <c r="C15" s="170"/>
      <c r="D15" s="171"/>
      <c r="E15" s="163"/>
      <c r="F15" s="172"/>
      <c r="G15" s="175"/>
    </row>
    <row r="16" spans="1:7" ht="14.4" x14ac:dyDescent="0.3">
      <c r="A16" s="162"/>
      <c r="B16" s="462" t="s">
        <v>554</v>
      </c>
      <c r="C16" s="174">
        <v>0.05</v>
      </c>
      <c r="D16" s="164"/>
      <c r="E16" s="185"/>
      <c r="F16" s="166"/>
      <c r="G16" s="167">
        <f>G14*C16</f>
        <v>2535.3199999999997</v>
      </c>
    </row>
    <row r="17" spans="1:15" ht="14.4" x14ac:dyDescent="0.3">
      <c r="A17" s="162"/>
      <c r="B17" s="184" t="s">
        <v>417</v>
      </c>
      <c r="C17" s="174">
        <v>0.05</v>
      </c>
      <c r="D17" s="164"/>
      <c r="E17" s="185"/>
      <c r="F17" s="166"/>
      <c r="G17" s="167">
        <f>G14*C17</f>
        <v>2535.3199999999997</v>
      </c>
    </row>
    <row r="18" spans="1:15" s="76" customFormat="1" ht="14.4" x14ac:dyDescent="0.3">
      <c r="A18" s="170"/>
      <c r="B18" s="165" t="s">
        <v>367</v>
      </c>
      <c r="C18" s="179"/>
      <c r="D18" s="171"/>
      <c r="E18" s="163"/>
      <c r="F18" s="172"/>
      <c r="G18" s="175">
        <f>SUM(G14:G17)</f>
        <v>55777.039999999994</v>
      </c>
    </row>
    <row r="19" spans="1:15" s="76" customFormat="1" ht="14.4" x14ac:dyDescent="0.3">
      <c r="A19" s="170"/>
      <c r="B19" s="165"/>
      <c r="C19" s="179"/>
      <c r="D19" s="171"/>
      <c r="E19" s="163"/>
      <c r="F19" s="172"/>
      <c r="G19" s="175"/>
    </row>
    <row r="20" spans="1:15" s="460" customFormat="1" ht="26.4" x14ac:dyDescent="0.25">
      <c r="A20" s="456"/>
      <c r="B20" s="457" t="s">
        <v>552</v>
      </c>
      <c r="C20" s="458">
        <v>0.1</v>
      </c>
      <c r="D20" s="456"/>
      <c r="E20" s="456"/>
      <c r="F20" s="424"/>
      <c r="G20" s="459">
        <f>G18*C20</f>
        <v>5577.7039999999997</v>
      </c>
    </row>
    <row r="21" spans="1:15" ht="14.4" x14ac:dyDescent="0.3">
      <c r="A21" s="162"/>
      <c r="B21" s="165" t="s">
        <v>410</v>
      </c>
      <c r="C21" s="162"/>
      <c r="D21" s="164"/>
      <c r="E21" s="185"/>
      <c r="F21" s="166"/>
      <c r="G21" s="175">
        <f>SUM(G18:G20)</f>
        <v>61354.743999999992</v>
      </c>
    </row>
    <row r="22" spans="1:15" x14ac:dyDescent="0.25">
      <c r="A22" s="162"/>
      <c r="B22" s="162"/>
      <c r="C22" s="162"/>
      <c r="D22" s="162"/>
      <c r="E22" s="162"/>
      <c r="F22" s="166"/>
      <c r="G22" s="167"/>
    </row>
    <row r="23" spans="1:15" x14ac:dyDescent="0.25">
      <c r="A23" s="162"/>
      <c r="B23" s="170" t="s">
        <v>413</v>
      </c>
      <c r="C23" s="162"/>
      <c r="D23" s="162"/>
      <c r="E23" s="162"/>
      <c r="F23" s="166"/>
      <c r="G23" s="167"/>
    </row>
    <row r="24" spans="1:15" ht="14.4" x14ac:dyDescent="0.3">
      <c r="A24" s="162"/>
      <c r="B24" s="173" t="s">
        <v>432</v>
      </c>
      <c r="C24" s="162"/>
      <c r="D24" s="167">
        <v>50</v>
      </c>
      <c r="E24" s="185" t="s">
        <v>430</v>
      </c>
      <c r="F24" s="166">
        <f>F11</f>
        <v>170.8</v>
      </c>
      <c r="G24" s="167">
        <f>F24*D24</f>
        <v>8540</v>
      </c>
    </row>
    <row r="25" spans="1:15" ht="14.4" x14ac:dyDescent="0.3">
      <c r="A25" s="162"/>
      <c r="B25" s="462" t="s">
        <v>553</v>
      </c>
      <c r="C25" s="162"/>
      <c r="D25" s="167">
        <v>50</v>
      </c>
      <c r="E25" s="185" t="s">
        <v>87</v>
      </c>
      <c r="F25" s="166">
        <f>F12</f>
        <v>215.27999999999997</v>
      </c>
      <c r="G25" s="167">
        <f>F25*D25</f>
        <v>10763.999999999998</v>
      </c>
    </row>
    <row r="26" spans="1:15" ht="14.4" x14ac:dyDescent="0.3">
      <c r="A26" s="162"/>
      <c r="B26" s="184" t="s">
        <v>428</v>
      </c>
      <c r="C26" s="162"/>
      <c r="D26" s="167">
        <v>30</v>
      </c>
      <c r="E26" s="185" t="s">
        <v>87</v>
      </c>
      <c r="F26" s="166">
        <f>F13</f>
        <v>215.27999999999997</v>
      </c>
      <c r="G26" s="167">
        <f>F26*D26</f>
        <v>6458.4</v>
      </c>
      <c r="K26">
        <f>40</f>
        <v>40</v>
      </c>
    </row>
    <row r="27" spans="1:15" x14ac:dyDescent="0.25">
      <c r="A27" s="162"/>
      <c r="B27" s="170" t="s">
        <v>414</v>
      </c>
      <c r="C27" s="162"/>
      <c r="D27" s="162"/>
      <c r="E27" s="162"/>
      <c r="F27" s="166"/>
      <c r="G27" s="175">
        <f>SUM(G24:G26)</f>
        <v>25762.400000000001</v>
      </c>
      <c r="K27">
        <f>K26*90</f>
        <v>3600</v>
      </c>
      <c r="M27">
        <v>1000</v>
      </c>
      <c r="O27" s="161">
        <f>M27*K27</f>
        <v>3600000</v>
      </c>
    </row>
    <row r="28" spans="1:15" x14ac:dyDescent="0.25">
      <c r="A28" s="162"/>
      <c r="B28" s="162"/>
      <c r="C28" s="162"/>
      <c r="D28" s="162"/>
      <c r="E28" s="162"/>
      <c r="F28" s="166"/>
      <c r="G28" s="167"/>
    </row>
    <row r="29" spans="1:15" s="76" customFormat="1" x14ac:dyDescent="0.25">
      <c r="A29" s="170"/>
      <c r="B29" s="170" t="s">
        <v>422</v>
      </c>
      <c r="C29" s="170"/>
      <c r="D29" s="170"/>
      <c r="E29" s="170"/>
      <c r="F29" s="172"/>
      <c r="G29" s="175">
        <f>G27+G21</f>
        <v>87117.144</v>
      </c>
      <c r="O29" s="454">
        <f>O27*12%</f>
        <v>432000</v>
      </c>
    </row>
    <row r="30" spans="1:15" s="76" customFormat="1" x14ac:dyDescent="0.25">
      <c r="A30" s="170"/>
      <c r="B30" s="170"/>
      <c r="C30" s="170"/>
      <c r="D30" s="170"/>
      <c r="E30" s="170"/>
      <c r="F30" s="172"/>
      <c r="G30" s="175"/>
    </row>
    <row r="31" spans="1:15" x14ac:dyDescent="0.25">
      <c r="A31" s="162"/>
      <c r="B31" s="162" t="s">
        <v>423</v>
      </c>
      <c r="C31" s="174">
        <v>0.04</v>
      </c>
      <c r="D31" s="162"/>
      <c r="E31" s="162"/>
      <c r="F31" s="166"/>
      <c r="G31" s="167">
        <f>G29*4%</f>
        <v>3484.6857600000003</v>
      </c>
      <c r="O31" s="461">
        <f>SUMMARY!G16/'26 Rate Analysis'!O29</f>
        <v>8.3317007838263102</v>
      </c>
    </row>
    <row r="32" spans="1:15" ht="14.4" x14ac:dyDescent="0.3">
      <c r="A32" s="162"/>
      <c r="B32" s="184" t="s">
        <v>416</v>
      </c>
      <c r="C32" s="174"/>
      <c r="D32" s="162"/>
      <c r="E32" s="162"/>
      <c r="F32" s="166"/>
      <c r="G32" s="167">
        <f>G29*C32</f>
        <v>0</v>
      </c>
    </row>
    <row r="33" spans="1:7" x14ac:dyDescent="0.25">
      <c r="A33" s="162"/>
      <c r="B33" s="162" t="s">
        <v>418</v>
      </c>
      <c r="C33" s="174"/>
      <c r="D33" s="162"/>
      <c r="E33" s="162"/>
      <c r="F33" s="166"/>
      <c r="G33" s="167">
        <f>G29*C33</f>
        <v>0</v>
      </c>
    </row>
    <row r="34" spans="1:7" x14ac:dyDescent="0.25">
      <c r="A34" s="162"/>
      <c r="B34" s="162" t="s">
        <v>421</v>
      </c>
      <c r="C34" s="174">
        <v>0.03</v>
      </c>
      <c r="D34" s="162"/>
      <c r="E34" s="162"/>
      <c r="F34" s="166"/>
      <c r="G34" s="167">
        <f>G29*C34</f>
        <v>2613.5143199999998</v>
      </c>
    </row>
    <row r="35" spans="1:7" x14ac:dyDescent="0.25">
      <c r="A35" s="162"/>
      <c r="B35" s="162"/>
      <c r="C35" s="162"/>
      <c r="D35" s="162"/>
      <c r="E35" s="162"/>
      <c r="F35" s="166"/>
      <c r="G35" s="167"/>
    </row>
    <row r="36" spans="1:7" x14ac:dyDescent="0.25">
      <c r="A36" s="162"/>
      <c r="B36" s="170" t="s">
        <v>367</v>
      </c>
      <c r="C36" s="162"/>
      <c r="D36" s="162"/>
      <c r="E36" s="162"/>
      <c r="F36" s="166"/>
      <c r="G36" s="175">
        <f>SUM(G29:G34)</f>
        <v>93215.344079999995</v>
      </c>
    </row>
    <row r="37" spans="1:7" x14ac:dyDescent="0.25">
      <c r="A37" s="162"/>
      <c r="B37" s="162"/>
      <c r="C37" s="162"/>
      <c r="D37" s="162"/>
      <c r="E37" s="162"/>
      <c r="F37" s="166"/>
      <c r="G37" s="167"/>
    </row>
    <row r="38" spans="1:7" x14ac:dyDescent="0.25">
      <c r="A38" s="162"/>
      <c r="B38" s="162" t="s">
        <v>424</v>
      </c>
      <c r="C38" s="174">
        <v>2.5000000000000001E-2</v>
      </c>
      <c r="D38" s="162"/>
      <c r="E38" s="162"/>
      <c r="F38" s="166"/>
      <c r="G38" s="167">
        <f>+G36*C38</f>
        <v>2330.3836019999999</v>
      </c>
    </row>
    <row r="39" spans="1:7" x14ac:dyDescent="0.25">
      <c r="A39" s="162"/>
      <c r="B39" s="162" t="s">
        <v>425</v>
      </c>
      <c r="C39" s="174">
        <v>0.08</v>
      </c>
      <c r="D39" s="162"/>
      <c r="E39" s="162"/>
      <c r="F39" s="166"/>
      <c r="G39" s="167">
        <f>G36*C39</f>
        <v>7457.2275264</v>
      </c>
    </row>
    <row r="40" spans="1:7" x14ac:dyDescent="0.25">
      <c r="A40" s="162"/>
      <c r="B40" s="162"/>
      <c r="C40" s="162"/>
      <c r="D40" s="162"/>
      <c r="E40" s="162"/>
      <c r="F40" s="166"/>
      <c r="G40" s="167"/>
    </row>
    <row r="41" spans="1:7" s="76" customFormat="1" x14ac:dyDescent="0.25">
      <c r="A41" s="170"/>
      <c r="B41" s="170" t="s">
        <v>439</v>
      </c>
      <c r="C41" s="170"/>
      <c r="D41" s="170"/>
      <c r="E41" s="172" t="s">
        <v>431</v>
      </c>
      <c r="F41" s="172"/>
      <c r="G41" s="180">
        <f>SUM(G36:G39)</f>
        <v>103002.9552084</v>
      </c>
    </row>
    <row r="42" spans="1:7" s="76" customFormat="1" x14ac:dyDescent="0.25">
      <c r="A42" s="170"/>
      <c r="B42" s="170"/>
      <c r="C42" s="170"/>
      <c r="D42" s="170"/>
      <c r="E42" s="172"/>
      <c r="F42" s="172"/>
      <c r="G42" s="180"/>
    </row>
    <row r="43" spans="1:7" s="76" customFormat="1" x14ac:dyDescent="0.25">
      <c r="A43" s="170"/>
      <c r="B43" s="170" t="s">
        <v>434</v>
      </c>
      <c r="C43" s="170"/>
      <c r="D43" s="170"/>
      <c r="E43" s="172" t="s">
        <v>431</v>
      </c>
      <c r="F43" s="172"/>
      <c r="G43" s="180">
        <f>G41/20</f>
        <v>5150.1477604199999</v>
      </c>
    </row>
    <row r="44" spans="1:7" x14ac:dyDescent="0.25">
      <c r="A44" s="181"/>
      <c r="B44" s="176" t="s">
        <v>433</v>
      </c>
      <c r="C44" s="181"/>
      <c r="D44" s="181"/>
      <c r="E44" s="177" t="s">
        <v>87</v>
      </c>
      <c r="F44" s="182"/>
      <c r="G44" s="178">
        <f>ROUNDUP(G43/10.764,0)</f>
        <v>479</v>
      </c>
    </row>
  </sheetData>
  <mergeCells count="2">
    <mergeCell ref="B3:G3"/>
    <mergeCell ref="A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6683-1C3D-4E7E-862F-09CEA7257B12}">
  <sheetPr>
    <tabColor rgb="FF92D050"/>
  </sheetPr>
  <dimension ref="A1:G43"/>
  <sheetViews>
    <sheetView topLeftCell="A22" workbookViewId="0">
      <selection activeCell="G43" sqref="G43"/>
    </sheetView>
  </sheetViews>
  <sheetFormatPr defaultRowHeight="13.2" x14ac:dyDescent="0.25"/>
  <cols>
    <col min="1" max="1" width="5.5546875" customWidth="1"/>
    <col min="2" max="2" width="47" bestFit="1" customWidth="1"/>
    <col min="3" max="3" width="10.109375" bestFit="1" customWidth="1"/>
    <col min="4" max="4" width="11.44140625" customWidth="1"/>
    <col min="6" max="6" width="12.5546875" style="75" bestFit="1" customWidth="1"/>
    <col min="7" max="7" width="14.88671875" style="161" customWidth="1"/>
    <col min="10" max="10" width="10" bestFit="1" customWidth="1"/>
  </cols>
  <sheetData>
    <row r="1" spans="1:7" ht="14.4" x14ac:dyDescent="0.3">
      <c r="A1" s="705" t="s">
        <v>442</v>
      </c>
      <c r="B1" s="706"/>
      <c r="C1" s="706"/>
      <c r="D1" s="706"/>
      <c r="E1" s="706"/>
      <c r="F1" s="706"/>
      <c r="G1" s="707"/>
    </row>
    <row r="2" spans="1:7" x14ac:dyDescent="0.25">
      <c r="A2" s="162"/>
      <c r="B2" s="162" t="s">
        <v>444</v>
      </c>
      <c r="C2" s="162"/>
      <c r="D2" s="162"/>
      <c r="E2" s="162"/>
      <c r="F2" s="166"/>
      <c r="G2" s="167"/>
    </row>
    <row r="3" spans="1:7" x14ac:dyDescent="0.25">
      <c r="A3" s="162"/>
      <c r="B3" s="162"/>
      <c r="C3" s="162"/>
      <c r="D3" s="162"/>
      <c r="E3" s="162"/>
      <c r="F3" s="166"/>
      <c r="G3" s="167"/>
    </row>
    <row r="4" spans="1:7" ht="14.4" x14ac:dyDescent="0.3">
      <c r="A4" s="163" t="s">
        <v>156</v>
      </c>
      <c r="B4" s="163" t="s">
        <v>403</v>
      </c>
      <c r="C4" s="163" t="s">
        <v>407</v>
      </c>
      <c r="D4" s="163" t="s">
        <v>404</v>
      </c>
      <c r="E4" s="163" t="s">
        <v>405</v>
      </c>
      <c r="F4" s="163" t="s">
        <v>132</v>
      </c>
      <c r="G4" s="169" t="s">
        <v>408</v>
      </c>
    </row>
    <row r="5" spans="1:7" ht="14.4" x14ac:dyDescent="0.3">
      <c r="A5" s="163"/>
      <c r="B5" s="168"/>
      <c r="C5" s="163"/>
      <c r="D5" s="163"/>
      <c r="E5" s="163"/>
      <c r="F5" s="163"/>
      <c r="G5" s="169"/>
    </row>
    <row r="6" spans="1:7" ht="14.4" x14ac:dyDescent="0.3">
      <c r="A6" s="163"/>
      <c r="B6" s="168" t="s">
        <v>412</v>
      </c>
      <c r="C6" s="163"/>
      <c r="D6" s="163"/>
      <c r="E6" s="163"/>
      <c r="F6" s="163"/>
      <c r="G6" s="169"/>
    </row>
    <row r="7" spans="1:7" ht="14.4" x14ac:dyDescent="0.3">
      <c r="A7" s="162">
        <v>1</v>
      </c>
      <c r="B7" s="184" t="s">
        <v>437</v>
      </c>
      <c r="C7" s="162"/>
      <c r="D7" s="163"/>
      <c r="E7" s="163"/>
      <c r="F7" s="163"/>
      <c r="G7" s="169"/>
    </row>
    <row r="8" spans="1:7" ht="14.4" x14ac:dyDescent="0.3">
      <c r="A8" s="162"/>
      <c r="B8" s="184" t="s">
        <v>443</v>
      </c>
      <c r="C8" s="162"/>
      <c r="D8" s="164"/>
      <c r="E8" s="185"/>
      <c r="F8" s="166"/>
      <c r="G8" s="167"/>
    </row>
    <row r="9" spans="1:7" ht="14.4" x14ac:dyDescent="0.3">
      <c r="A9" s="162"/>
      <c r="B9" s="184" t="s">
        <v>475</v>
      </c>
      <c r="C9" s="162"/>
      <c r="D9" s="164"/>
      <c r="E9" s="185"/>
      <c r="F9" s="166"/>
      <c r="G9" s="167"/>
    </row>
    <row r="10" spans="1:7" ht="14.4" x14ac:dyDescent="0.3">
      <c r="A10" s="162"/>
      <c r="B10" s="165" t="s">
        <v>445</v>
      </c>
      <c r="C10" s="162"/>
      <c r="D10" s="164">
        <v>70</v>
      </c>
      <c r="E10" s="185" t="s">
        <v>430</v>
      </c>
      <c r="F10" s="166">
        <v>88.45</v>
      </c>
      <c r="G10" s="167">
        <f>F10*D10</f>
        <v>6191.5</v>
      </c>
    </row>
    <row r="11" spans="1:7" ht="14.4" x14ac:dyDescent="0.3">
      <c r="A11" s="162">
        <v>2</v>
      </c>
      <c r="B11" s="184" t="s">
        <v>446</v>
      </c>
      <c r="C11" s="162"/>
      <c r="D11" s="164">
        <v>50</v>
      </c>
      <c r="E11" s="185" t="s">
        <v>406</v>
      </c>
      <c r="F11" s="166">
        <v>105</v>
      </c>
      <c r="G11" s="167">
        <f>F11*D11</f>
        <v>5250</v>
      </c>
    </row>
    <row r="12" spans="1:7" ht="14.4" x14ac:dyDescent="0.3">
      <c r="A12" s="162">
        <v>3</v>
      </c>
      <c r="B12" s="184" t="s">
        <v>447</v>
      </c>
      <c r="C12" s="162"/>
      <c r="D12" s="164">
        <v>200</v>
      </c>
      <c r="E12" s="185" t="s">
        <v>406</v>
      </c>
      <c r="F12" s="166">
        <v>105</v>
      </c>
      <c r="G12" s="167">
        <f>F12*D12</f>
        <v>21000</v>
      </c>
    </row>
    <row r="13" spans="1:7" s="76" customFormat="1" ht="14.4" x14ac:dyDescent="0.3">
      <c r="A13" s="170"/>
      <c r="B13" s="165" t="s">
        <v>411</v>
      </c>
      <c r="C13" s="170"/>
      <c r="D13" s="171"/>
      <c r="E13" s="163"/>
      <c r="F13" s="172"/>
      <c r="G13" s="175">
        <f>SUM(G8:G12)</f>
        <v>32441.5</v>
      </c>
    </row>
    <row r="14" spans="1:7" s="76" customFormat="1" ht="14.4" x14ac:dyDescent="0.3">
      <c r="A14" s="170"/>
      <c r="B14" s="165"/>
      <c r="C14" s="170"/>
      <c r="D14" s="171"/>
      <c r="E14" s="163"/>
      <c r="F14" s="172"/>
      <c r="G14" s="175"/>
    </row>
    <row r="15" spans="1:7" ht="14.4" x14ac:dyDescent="0.3">
      <c r="A15" s="162"/>
      <c r="B15" s="462" t="s">
        <v>554</v>
      </c>
      <c r="C15" s="174">
        <v>0.05</v>
      </c>
      <c r="D15" s="164"/>
      <c r="E15" s="185"/>
      <c r="F15" s="166"/>
      <c r="G15" s="167">
        <f>G13*C15</f>
        <v>1622.075</v>
      </c>
    </row>
    <row r="16" spans="1:7" ht="14.4" x14ac:dyDescent="0.3">
      <c r="A16" s="162"/>
      <c r="B16" s="184" t="s">
        <v>417</v>
      </c>
      <c r="C16" s="174">
        <v>0.05</v>
      </c>
      <c r="D16" s="164"/>
      <c r="E16" s="185"/>
      <c r="F16" s="166"/>
      <c r="G16" s="167">
        <f>G13*C16</f>
        <v>1622.075</v>
      </c>
    </row>
    <row r="17" spans="1:7" s="76" customFormat="1" ht="14.4" x14ac:dyDescent="0.3">
      <c r="A17" s="170"/>
      <c r="B17" s="165" t="s">
        <v>367</v>
      </c>
      <c r="C17" s="179"/>
      <c r="D17" s="171"/>
      <c r="E17" s="163"/>
      <c r="F17" s="172"/>
      <c r="G17" s="175">
        <f>SUM(G13:G16)</f>
        <v>35685.649999999994</v>
      </c>
    </row>
    <row r="18" spans="1:7" s="76" customFormat="1" ht="14.4" x14ac:dyDescent="0.3">
      <c r="A18" s="170"/>
      <c r="B18" s="165"/>
      <c r="C18" s="179"/>
      <c r="D18" s="171"/>
      <c r="E18" s="163"/>
      <c r="F18" s="172"/>
      <c r="G18" s="175"/>
    </row>
    <row r="19" spans="1:7" ht="26.4" x14ac:dyDescent="0.25">
      <c r="A19" s="162"/>
      <c r="B19" s="457" t="s">
        <v>552</v>
      </c>
      <c r="C19" s="174">
        <v>0.1</v>
      </c>
      <c r="D19" s="162"/>
      <c r="E19" s="162"/>
      <c r="F19" s="166"/>
      <c r="G19" s="167">
        <f>G17*C19</f>
        <v>3568.5649999999996</v>
      </c>
    </row>
    <row r="20" spans="1:7" ht="14.4" x14ac:dyDescent="0.3">
      <c r="A20" s="162"/>
      <c r="B20" s="165" t="s">
        <v>410</v>
      </c>
      <c r="C20" s="162"/>
      <c r="D20" s="164"/>
      <c r="E20" s="185"/>
      <c r="F20" s="166"/>
      <c r="G20" s="175">
        <f>SUM(G17:G19)</f>
        <v>39254.214999999997</v>
      </c>
    </row>
    <row r="21" spans="1:7" x14ac:dyDescent="0.25">
      <c r="A21" s="162"/>
      <c r="B21" s="162"/>
      <c r="C21" s="162"/>
      <c r="D21" s="162"/>
      <c r="E21" s="162"/>
      <c r="F21" s="166"/>
      <c r="G21" s="167"/>
    </row>
    <row r="22" spans="1:7" x14ac:dyDescent="0.25">
      <c r="A22" s="162"/>
      <c r="B22" s="170" t="s">
        <v>413</v>
      </c>
      <c r="C22" s="162"/>
      <c r="D22" s="162"/>
      <c r="E22" s="162"/>
      <c r="F22" s="166"/>
      <c r="G22" s="167"/>
    </row>
    <row r="23" spans="1:7" ht="14.4" x14ac:dyDescent="0.3">
      <c r="A23" s="162"/>
      <c r="B23" s="173" t="s">
        <v>432</v>
      </c>
      <c r="C23" s="162"/>
      <c r="D23" s="167">
        <v>50</v>
      </c>
      <c r="E23" s="185" t="s">
        <v>430</v>
      </c>
      <c r="F23" s="166">
        <f>F10</f>
        <v>88.45</v>
      </c>
      <c r="G23" s="167">
        <f>F23*D23</f>
        <v>4422.5</v>
      </c>
    </row>
    <row r="24" spans="1:7" ht="14.4" x14ac:dyDescent="0.3">
      <c r="A24" s="162"/>
      <c r="B24" s="184" t="s">
        <v>446</v>
      </c>
      <c r="C24" s="162"/>
      <c r="D24" s="167">
        <v>50</v>
      </c>
      <c r="E24" s="185" t="s">
        <v>87</v>
      </c>
      <c r="F24" s="166">
        <f>F11</f>
        <v>105</v>
      </c>
      <c r="G24" s="167">
        <f>F24*D24</f>
        <v>5250</v>
      </c>
    </row>
    <row r="25" spans="1:7" ht="14.4" x14ac:dyDescent="0.3">
      <c r="A25" s="162"/>
      <c r="B25" s="184" t="s">
        <v>447</v>
      </c>
      <c r="C25" s="162"/>
      <c r="D25" s="167">
        <v>100</v>
      </c>
      <c r="E25" s="185" t="s">
        <v>87</v>
      </c>
      <c r="F25" s="166">
        <f>F12</f>
        <v>105</v>
      </c>
      <c r="G25" s="167">
        <f>F25*D25</f>
        <v>10500</v>
      </c>
    </row>
    <row r="26" spans="1:7" ht="14.4" x14ac:dyDescent="0.3">
      <c r="A26" s="162"/>
      <c r="B26" s="184" t="s">
        <v>449</v>
      </c>
      <c r="C26" s="162"/>
      <c r="D26" s="167">
        <v>80</v>
      </c>
      <c r="E26" s="185" t="s">
        <v>224</v>
      </c>
      <c r="F26" s="166">
        <v>100</v>
      </c>
      <c r="G26" s="167">
        <f>F26*D26</f>
        <v>8000</v>
      </c>
    </row>
    <row r="27" spans="1:7" x14ac:dyDescent="0.25">
      <c r="A27" s="162"/>
      <c r="B27" s="170" t="s">
        <v>414</v>
      </c>
      <c r="C27" s="162"/>
      <c r="D27" s="162"/>
      <c r="E27" s="162"/>
      <c r="F27" s="166"/>
      <c r="G27" s="175">
        <f>SUM(G23:G26)</f>
        <v>28172.5</v>
      </c>
    </row>
    <row r="28" spans="1:7" x14ac:dyDescent="0.25">
      <c r="A28" s="162"/>
      <c r="B28" s="162"/>
      <c r="C28" s="162"/>
      <c r="D28" s="162"/>
      <c r="E28" s="162"/>
      <c r="F28" s="166"/>
      <c r="G28" s="167"/>
    </row>
    <row r="29" spans="1:7" s="76" customFormat="1" x14ac:dyDescent="0.25">
      <c r="A29" s="170"/>
      <c r="B29" s="170" t="s">
        <v>422</v>
      </c>
      <c r="C29" s="170"/>
      <c r="D29" s="170"/>
      <c r="E29" s="170"/>
      <c r="F29" s="172"/>
      <c r="G29" s="175">
        <f>G27+G20</f>
        <v>67426.714999999997</v>
      </c>
    </row>
    <row r="30" spans="1:7" s="76" customFormat="1" x14ac:dyDescent="0.25">
      <c r="A30" s="170"/>
      <c r="B30" s="170"/>
      <c r="C30" s="170"/>
      <c r="D30" s="170"/>
      <c r="E30" s="170"/>
      <c r="F30" s="172"/>
      <c r="G30" s="175"/>
    </row>
    <row r="31" spans="1:7" x14ac:dyDescent="0.25">
      <c r="A31" s="162"/>
      <c r="B31" s="162" t="s">
        <v>423</v>
      </c>
      <c r="C31" s="174">
        <v>0.04</v>
      </c>
      <c r="D31" s="162"/>
      <c r="E31" s="162"/>
      <c r="F31" s="166"/>
      <c r="G31" s="167">
        <f>G29*4%</f>
        <v>2697.0686000000001</v>
      </c>
    </row>
    <row r="32" spans="1:7" ht="14.4" x14ac:dyDescent="0.3">
      <c r="A32" s="162"/>
      <c r="B32" s="184" t="s">
        <v>416</v>
      </c>
      <c r="C32" s="174"/>
      <c r="D32" s="162"/>
      <c r="E32" s="162"/>
      <c r="F32" s="166"/>
      <c r="G32" s="167">
        <f>G29*C32</f>
        <v>0</v>
      </c>
    </row>
    <row r="33" spans="1:7" x14ac:dyDescent="0.25">
      <c r="A33" s="162"/>
      <c r="B33" s="162" t="s">
        <v>418</v>
      </c>
      <c r="C33" s="174"/>
      <c r="D33" s="162"/>
      <c r="E33" s="162"/>
      <c r="F33" s="166"/>
      <c r="G33" s="167">
        <f>G29*C33</f>
        <v>0</v>
      </c>
    </row>
    <row r="34" spans="1:7" x14ac:dyDescent="0.25">
      <c r="A34" s="162"/>
      <c r="B34" s="162" t="s">
        <v>421</v>
      </c>
      <c r="C34" s="174">
        <v>0.03</v>
      </c>
      <c r="D34" s="162"/>
      <c r="E34" s="162"/>
      <c r="F34" s="166"/>
      <c r="G34" s="167">
        <f>G29*C34</f>
        <v>2022.8014499999999</v>
      </c>
    </row>
    <row r="35" spans="1:7" x14ac:dyDescent="0.25">
      <c r="A35" s="162"/>
      <c r="B35" s="162"/>
      <c r="C35" s="162"/>
      <c r="D35" s="162"/>
      <c r="E35" s="162"/>
      <c r="F35" s="166"/>
      <c r="G35" s="167"/>
    </row>
    <row r="36" spans="1:7" x14ac:dyDescent="0.25">
      <c r="A36" s="162"/>
      <c r="B36" s="170" t="s">
        <v>367</v>
      </c>
      <c r="C36" s="162"/>
      <c r="D36" s="162"/>
      <c r="E36" s="162"/>
      <c r="F36" s="166"/>
      <c r="G36" s="175">
        <f>SUM(G29:G34)</f>
        <v>72146.585049999994</v>
      </c>
    </row>
    <row r="37" spans="1:7" x14ac:dyDescent="0.25">
      <c r="A37" s="162"/>
      <c r="B37" s="162"/>
      <c r="C37" s="162"/>
      <c r="D37" s="162"/>
      <c r="E37" s="162"/>
      <c r="F37" s="166"/>
      <c r="G37" s="167"/>
    </row>
    <row r="38" spans="1:7" x14ac:dyDescent="0.25">
      <c r="A38" s="162"/>
      <c r="B38" s="162" t="s">
        <v>424</v>
      </c>
      <c r="C38" s="174">
        <v>2.5000000000000001E-2</v>
      </c>
      <c r="D38" s="162"/>
      <c r="E38" s="162"/>
      <c r="F38" s="166"/>
      <c r="G38" s="167">
        <f>+G36*C38</f>
        <v>1803.6646262499999</v>
      </c>
    </row>
    <row r="39" spans="1:7" x14ac:dyDescent="0.25">
      <c r="A39" s="162"/>
      <c r="B39" s="162" t="s">
        <v>425</v>
      </c>
      <c r="C39" s="174">
        <v>0.08</v>
      </c>
      <c r="D39" s="162"/>
      <c r="E39" s="162"/>
      <c r="F39" s="166"/>
      <c r="G39" s="167">
        <f>G36*C39</f>
        <v>5771.7268039999999</v>
      </c>
    </row>
    <row r="40" spans="1:7" x14ac:dyDescent="0.25">
      <c r="A40" s="162"/>
      <c r="B40" s="162"/>
      <c r="C40" s="162"/>
      <c r="D40" s="162"/>
      <c r="E40" s="162"/>
      <c r="F40" s="166"/>
      <c r="G40" s="167"/>
    </row>
    <row r="41" spans="1:7" s="76" customFormat="1" x14ac:dyDescent="0.25">
      <c r="A41" s="170"/>
      <c r="B41" s="170" t="s">
        <v>448</v>
      </c>
      <c r="C41" s="170"/>
      <c r="D41" s="170"/>
      <c r="E41" s="172" t="s">
        <v>87</v>
      </c>
      <c r="F41" s="172"/>
      <c r="G41" s="180">
        <f>SUM(G36:G39)</f>
        <v>79721.976480249999</v>
      </c>
    </row>
    <row r="42" spans="1:7" s="76" customFormat="1" x14ac:dyDescent="0.25">
      <c r="A42" s="170"/>
      <c r="B42" s="170"/>
      <c r="C42" s="170"/>
      <c r="D42" s="170"/>
      <c r="E42" s="172"/>
      <c r="F42" s="172"/>
      <c r="G42" s="180"/>
    </row>
    <row r="43" spans="1:7" x14ac:dyDescent="0.25">
      <c r="A43" s="181"/>
      <c r="B43" s="176" t="s">
        <v>433</v>
      </c>
      <c r="C43" s="181"/>
      <c r="D43" s="181"/>
      <c r="E43" s="177" t="s">
        <v>87</v>
      </c>
      <c r="F43" s="182"/>
      <c r="G43" s="178">
        <f>ROUNDUP(G41/55,0)</f>
        <v>1450</v>
      </c>
    </row>
  </sheetData>
  <mergeCells count="1">
    <mergeCell ref="A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85F9-32AD-44C6-A904-0DA60272F3AD}">
  <sheetPr>
    <tabColor rgb="FF92D050"/>
  </sheetPr>
  <dimension ref="A1:O39"/>
  <sheetViews>
    <sheetView topLeftCell="A13" workbookViewId="0">
      <selection activeCell="J39" sqref="J39"/>
    </sheetView>
  </sheetViews>
  <sheetFormatPr defaultRowHeight="13.2" x14ac:dyDescent="0.25"/>
  <cols>
    <col min="1" max="1" width="5.5546875" customWidth="1"/>
    <col min="2" max="2" width="47" bestFit="1" customWidth="1"/>
    <col min="3" max="3" width="10.109375" bestFit="1" customWidth="1"/>
    <col min="4" max="4" width="11.44140625" customWidth="1"/>
    <col min="6" max="6" width="12.5546875" style="75" bestFit="1" customWidth="1"/>
    <col min="7" max="7" width="14.88671875" style="161" customWidth="1"/>
    <col min="15" max="15" width="10.21875" bestFit="1" customWidth="1"/>
  </cols>
  <sheetData>
    <row r="1" spans="1:15" ht="33" customHeight="1" x14ac:dyDescent="0.25">
      <c r="A1" s="708" t="s">
        <v>541</v>
      </c>
      <c r="B1" s="709"/>
      <c r="C1" s="709"/>
      <c r="D1" s="709"/>
      <c r="E1" s="709"/>
      <c r="F1" s="709"/>
      <c r="G1" s="710"/>
    </row>
    <row r="2" spans="1:15" x14ac:dyDescent="0.25">
      <c r="A2" s="162"/>
      <c r="B2" s="162" t="s">
        <v>548</v>
      </c>
      <c r="C2" s="162"/>
      <c r="D2" s="162"/>
      <c r="E2" s="162"/>
      <c r="F2" s="166"/>
      <c r="G2" s="167"/>
    </row>
    <row r="3" spans="1:15" x14ac:dyDescent="0.25">
      <c r="A3" s="162"/>
      <c r="B3" s="162"/>
      <c r="C3" s="162"/>
      <c r="D3" s="162"/>
      <c r="E3" s="162"/>
      <c r="F3" s="166"/>
      <c r="G3" s="167"/>
    </row>
    <row r="4" spans="1:15" ht="14.4" x14ac:dyDescent="0.3">
      <c r="A4" s="163" t="s">
        <v>156</v>
      </c>
      <c r="B4" s="163" t="s">
        <v>403</v>
      </c>
      <c r="C4" s="163" t="s">
        <v>407</v>
      </c>
      <c r="D4" s="163" t="s">
        <v>404</v>
      </c>
      <c r="E4" s="163" t="s">
        <v>405</v>
      </c>
      <c r="F4" s="163" t="s">
        <v>132</v>
      </c>
      <c r="G4" s="169" t="s">
        <v>408</v>
      </c>
    </row>
    <row r="5" spans="1:15" ht="14.4" x14ac:dyDescent="0.3">
      <c r="A5" s="163"/>
      <c r="B5" s="168"/>
      <c r="C5" s="163"/>
      <c r="D5" s="163"/>
      <c r="E5" s="163"/>
      <c r="F5" s="163"/>
      <c r="G5" s="169"/>
    </row>
    <row r="6" spans="1:15" ht="14.4" x14ac:dyDescent="0.3">
      <c r="A6" s="163"/>
      <c r="B6" s="168" t="s">
        <v>412</v>
      </c>
      <c r="C6" s="163"/>
      <c r="D6" s="163"/>
      <c r="E6" s="163"/>
      <c r="F6" s="163"/>
      <c r="G6" s="169"/>
    </row>
    <row r="7" spans="1:15" ht="14.4" x14ac:dyDescent="0.3">
      <c r="A7" s="162">
        <v>1</v>
      </c>
      <c r="B7" s="452" t="s">
        <v>542</v>
      </c>
      <c r="C7" s="162"/>
      <c r="D7" s="163"/>
      <c r="E7" s="163"/>
      <c r="F7" s="163"/>
      <c r="G7" s="169"/>
    </row>
    <row r="8" spans="1:15" ht="14.4" x14ac:dyDescent="0.3">
      <c r="A8" s="162"/>
      <c r="B8" s="453" t="s">
        <v>544</v>
      </c>
      <c r="C8" s="162"/>
      <c r="D8" s="164"/>
      <c r="E8" s="185"/>
      <c r="F8" s="166"/>
      <c r="G8" s="167"/>
    </row>
    <row r="9" spans="1:15" ht="14.4" x14ac:dyDescent="0.3">
      <c r="A9" s="162"/>
      <c r="B9" s="453" t="s">
        <v>546</v>
      </c>
      <c r="C9" s="162"/>
      <c r="D9" s="164"/>
      <c r="E9" s="185"/>
      <c r="F9" s="166"/>
      <c r="G9" s="167"/>
    </row>
    <row r="10" spans="1:15" ht="14.4" x14ac:dyDescent="0.3">
      <c r="A10" s="162"/>
      <c r="B10" s="165" t="s">
        <v>545</v>
      </c>
      <c r="C10" s="162"/>
      <c r="D10" s="164">
        <v>70</v>
      </c>
      <c r="E10" s="185" t="s">
        <v>430</v>
      </c>
      <c r="F10" s="166">
        <v>93.183999999999997</v>
      </c>
      <c r="G10" s="167">
        <f>F10*D10</f>
        <v>6522.88</v>
      </c>
    </row>
    <row r="11" spans="1:15" ht="14.4" x14ac:dyDescent="0.3">
      <c r="A11" s="162">
        <v>2</v>
      </c>
      <c r="B11" s="184" t="s">
        <v>543</v>
      </c>
      <c r="C11" s="162"/>
      <c r="D11" s="164">
        <v>5</v>
      </c>
      <c r="E11" s="185" t="s">
        <v>430</v>
      </c>
      <c r="F11" s="166">
        <f>F10</f>
        <v>93.183999999999997</v>
      </c>
      <c r="G11" s="167">
        <f>F11*D11</f>
        <v>465.91999999999996</v>
      </c>
    </row>
    <row r="12" spans="1:15" s="76" customFormat="1" ht="14.4" x14ac:dyDescent="0.3">
      <c r="A12" s="170"/>
      <c r="B12" s="165" t="s">
        <v>411</v>
      </c>
      <c r="C12" s="170"/>
      <c r="D12" s="171"/>
      <c r="E12" s="163"/>
      <c r="F12" s="172"/>
      <c r="G12" s="175">
        <f>SUM(G8:G11)</f>
        <v>6988.8</v>
      </c>
    </row>
    <row r="13" spans="1:15" s="76" customFormat="1" ht="14.4" x14ac:dyDescent="0.3">
      <c r="A13" s="170"/>
      <c r="B13" s="165"/>
      <c r="C13" s="170"/>
      <c r="D13" s="171"/>
      <c r="E13" s="163"/>
      <c r="F13" s="172"/>
      <c r="G13" s="175"/>
    </row>
    <row r="14" spans="1:15" ht="14.4" x14ac:dyDescent="0.3">
      <c r="A14" s="162"/>
      <c r="B14" s="184" t="s">
        <v>420</v>
      </c>
      <c r="C14" s="174">
        <v>0.02</v>
      </c>
      <c r="D14" s="164"/>
      <c r="E14" s="185"/>
      <c r="F14" s="166"/>
      <c r="G14" s="167">
        <f>G12*C14</f>
        <v>139.77600000000001</v>
      </c>
    </row>
    <row r="15" spans="1:15" ht="14.4" x14ac:dyDescent="0.3">
      <c r="A15" s="162"/>
      <c r="B15" s="184" t="s">
        <v>417</v>
      </c>
      <c r="C15" s="174">
        <v>0.05</v>
      </c>
      <c r="D15" s="164"/>
      <c r="E15" s="185"/>
      <c r="F15" s="166"/>
      <c r="G15" s="167">
        <f>G12*C15</f>
        <v>349.44000000000005</v>
      </c>
    </row>
    <row r="16" spans="1:15" s="76" customFormat="1" ht="14.4" x14ac:dyDescent="0.3">
      <c r="A16" s="170"/>
      <c r="B16" s="165" t="s">
        <v>367</v>
      </c>
      <c r="C16" s="179"/>
      <c r="D16" s="171"/>
      <c r="E16" s="163"/>
      <c r="F16" s="172"/>
      <c r="G16" s="175">
        <f>SUM(G12:G15)</f>
        <v>7478.0159999999996</v>
      </c>
      <c r="N16"/>
      <c r="O16"/>
    </row>
    <row r="17" spans="1:15" s="76" customFormat="1" ht="14.4" x14ac:dyDescent="0.3">
      <c r="A17" s="170"/>
      <c r="B17" s="165"/>
      <c r="C17" s="179"/>
      <c r="D17" s="171"/>
      <c r="E17" s="163"/>
      <c r="F17" s="172"/>
      <c r="G17" s="175"/>
    </row>
    <row r="18" spans="1:15" ht="26.4" x14ac:dyDescent="0.25">
      <c r="A18" s="162"/>
      <c r="B18" s="457" t="s">
        <v>552</v>
      </c>
      <c r="C18" s="174">
        <v>0.02</v>
      </c>
      <c r="D18" s="162"/>
      <c r="E18" s="162"/>
      <c r="F18" s="166"/>
      <c r="G18" s="167">
        <f>G16*C18</f>
        <v>149.56031999999999</v>
      </c>
    </row>
    <row r="19" spans="1:15" ht="14.4" x14ac:dyDescent="0.3">
      <c r="A19" s="162"/>
      <c r="B19" s="165" t="s">
        <v>410</v>
      </c>
      <c r="C19" s="162"/>
      <c r="D19" s="164"/>
      <c r="E19" s="185"/>
      <c r="F19" s="166"/>
      <c r="G19" s="175">
        <f>SUM(G16:G18)</f>
        <v>7627.5763199999992</v>
      </c>
    </row>
    <row r="20" spans="1:15" x14ac:dyDescent="0.25">
      <c r="A20" s="162"/>
      <c r="B20" s="162"/>
      <c r="C20" s="162"/>
      <c r="D20" s="162"/>
      <c r="E20" s="162"/>
      <c r="F20" s="166"/>
      <c r="G20" s="167"/>
    </row>
    <row r="21" spans="1:15" x14ac:dyDescent="0.25">
      <c r="A21" s="162"/>
      <c r="B21" s="170" t="s">
        <v>413</v>
      </c>
      <c r="C21" s="162"/>
      <c r="D21" s="162"/>
      <c r="E21" s="162"/>
      <c r="F21" s="166"/>
      <c r="G21" s="167"/>
    </row>
    <row r="22" spans="1:15" ht="14.4" x14ac:dyDescent="0.3">
      <c r="A22" s="162"/>
      <c r="B22" s="173" t="s">
        <v>432</v>
      </c>
      <c r="C22" s="162"/>
      <c r="D22" s="167">
        <v>30</v>
      </c>
      <c r="E22" s="185" t="s">
        <v>430</v>
      </c>
      <c r="F22" s="166">
        <f>F10</f>
        <v>93.183999999999997</v>
      </c>
      <c r="G22" s="167">
        <f>F22*D22</f>
        <v>2795.52</v>
      </c>
    </row>
    <row r="23" spans="1:15" x14ac:dyDescent="0.25">
      <c r="A23" s="162"/>
      <c r="B23" s="170" t="s">
        <v>414</v>
      </c>
      <c r="C23" s="162"/>
      <c r="D23" s="162"/>
      <c r="E23" s="162"/>
      <c r="F23" s="166"/>
      <c r="G23" s="175">
        <f>SUM(G22:G22)</f>
        <v>2795.52</v>
      </c>
      <c r="O23" s="461"/>
    </row>
    <row r="24" spans="1:15" x14ac:dyDescent="0.25">
      <c r="A24" s="162"/>
      <c r="B24" s="162"/>
      <c r="C24" s="162"/>
      <c r="D24" s="162"/>
      <c r="E24" s="162"/>
      <c r="F24" s="166"/>
      <c r="G24" s="167"/>
    </row>
    <row r="25" spans="1:15" s="76" customFormat="1" x14ac:dyDescent="0.25">
      <c r="A25" s="170"/>
      <c r="B25" s="170" t="s">
        <v>422</v>
      </c>
      <c r="C25" s="170"/>
      <c r="D25" s="170"/>
      <c r="E25" s="170"/>
      <c r="F25" s="172"/>
      <c r="G25" s="175">
        <f>G23+G19</f>
        <v>10423.096319999999</v>
      </c>
    </row>
    <row r="26" spans="1:15" s="76" customFormat="1" x14ac:dyDescent="0.25">
      <c r="A26" s="170"/>
      <c r="B26" s="170"/>
      <c r="C26" s="170"/>
      <c r="D26" s="170"/>
      <c r="E26" s="170"/>
      <c r="F26" s="172"/>
      <c r="G26" s="175"/>
    </row>
    <row r="27" spans="1:15" x14ac:dyDescent="0.25">
      <c r="A27" s="162"/>
      <c r="B27" s="162" t="s">
        <v>423</v>
      </c>
      <c r="C27" s="174">
        <v>0.01</v>
      </c>
      <c r="D27" s="162"/>
      <c r="E27" s="162"/>
      <c r="F27" s="166"/>
      <c r="G27" s="167">
        <f>G25*4%</f>
        <v>416.92385279999996</v>
      </c>
    </row>
    <row r="28" spans="1:15" ht="14.4" x14ac:dyDescent="0.3">
      <c r="A28" s="162"/>
      <c r="B28" s="184" t="s">
        <v>416</v>
      </c>
      <c r="C28" s="174">
        <v>0.01</v>
      </c>
      <c r="D28" s="162"/>
      <c r="E28" s="162"/>
      <c r="F28" s="166"/>
      <c r="G28" s="167">
        <f>G25*C28</f>
        <v>104.23096319999999</v>
      </c>
    </row>
    <row r="29" spans="1:15" x14ac:dyDescent="0.25">
      <c r="A29" s="162"/>
      <c r="B29" s="162" t="s">
        <v>418</v>
      </c>
      <c r="C29" s="174"/>
      <c r="D29" s="162"/>
      <c r="E29" s="162"/>
      <c r="F29" s="166"/>
      <c r="G29" s="167">
        <f>G25*C29</f>
        <v>0</v>
      </c>
    </row>
    <row r="30" spans="1:15" x14ac:dyDescent="0.25">
      <c r="A30" s="162"/>
      <c r="B30" s="162" t="s">
        <v>421</v>
      </c>
      <c r="C30" s="174">
        <v>0.01</v>
      </c>
      <c r="D30" s="162"/>
      <c r="E30" s="162"/>
      <c r="F30" s="166"/>
      <c r="G30" s="167">
        <f>G25*C30</f>
        <v>104.23096319999999</v>
      </c>
    </row>
    <row r="31" spans="1:15" x14ac:dyDescent="0.25">
      <c r="A31" s="162"/>
      <c r="B31" s="162"/>
      <c r="C31" s="162"/>
      <c r="D31" s="162"/>
      <c r="E31" s="162"/>
      <c r="F31" s="166"/>
      <c r="G31" s="167"/>
    </row>
    <row r="32" spans="1:15" x14ac:dyDescent="0.25">
      <c r="A32" s="162"/>
      <c r="B32" s="170" t="s">
        <v>367</v>
      </c>
      <c r="C32" s="162"/>
      <c r="D32" s="162"/>
      <c r="E32" s="162"/>
      <c r="F32" s="166"/>
      <c r="G32" s="175">
        <f>SUM(G25:G30)</f>
        <v>11048.482099199999</v>
      </c>
      <c r="I32" s="461"/>
    </row>
    <row r="33" spans="1:9" x14ac:dyDescent="0.25">
      <c r="A33" s="162"/>
      <c r="B33" s="162"/>
      <c r="C33" s="162"/>
      <c r="D33" s="162"/>
      <c r="E33" s="162"/>
      <c r="F33" s="166"/>
      <c r="G33" s="167"/>
    </row>
    <row r="34" spans="1:9" x14ac:dyDescent="0.25">
      <c r="A34" s="162"/>
      <c r="B34" s="162" t="s">
        <v>424</v>
      </c>
      <c r="C34" s="174">
        <v>2.5000000000000001E-2</v>
      </c>
      <c r="D34" s="162"/>
      <c r="E34" s="162"/>
      <c r="F34" s="166"/>
      <c r="G34" s="167">
        <f>+G32*C34</f>
        <v>276.21205247999995</v>
      </c>
    </row>
    <row r="35" spans="1:9" x14ac:dyDescent="0.25">
      <c r="A35" s="162"/>
      <c r="B35" s="162" t="s">
        <v>425</v>
      </c>
      <c r="C35" s="174">
        <v>0.08</v>
      </c>
      <c r="D35" s="162"/>
      <c r="E35" s="162"/>
      <c r="F35" s="166"/>
      <c r="G35" s="167">
        <f>G32*C35</f>
        <v>883.87856793599985</v>
      </c>
    </row>
    <row r="36" spans="1:9" x14ac:dyDescent="0.25">
      <c r="A36" s="162"/>
      <c r="B36" s="162"/>
      <c r="C36" s="162"/>
      <c r="D36" s="162"/>
      <c r="E36" s="162"/>
      <c r="F36" s="166"/>
      <c r="G36" s="167"/>
    </row>
    <row r="37" spans="1:9" s="76" customFormat="1" x14ac:dyDescent="0.25">
      <c r="A37" s="170"/>
      <c r="B37" s="170" t="s">
        <v>547</v>
      </c>
      <c r="C37" s="170"/>
      <c r="D37" s="170"/>
      <c r="E37" s="172" t="s">
        <v>87</v>
      </c>
      <c r="F37" s="172"/>
      <c r="G37" s="180">
        <f>SUM(G32:G35)</f>
        <v>12208.572719615997</v>
      </c>
      <c r="I37" s="454">
        <f>G37/89.6</f>
        <v>136.25639195999997</v>
      </c>
    </row>
    <row r="38" spans="1:9" s="76" customFormat="1" x14ac:dyDescent="0.25">
      <c r="A38" s="170"/>
      <c r="B38" s="170"/>
      <c r="C38" s="170"/>
      <c r="D38" s="170"/>
      <c r="E38" s="172"/>
      <c r="F38" s="172"/>
      <c r="G38" s="180"/>
      <c r="I38" s="454"/>
    </row>
    <row r="39" spans="1:9" x14ac:dyDescent="0.25">
      <c r="A39" s="181"/>
      <c r="B39" s="176" t="s">
        <v>433</v>
      </c>
      <c r="C39" s="181"/>
      <c r="D39" s="181"/>
      <c r="E39" s="177" t="s">
        <v>87</v>
      </c>
      <c r="F39" s="182"/>
      <c r="G39" s="178">
        <f>G37/87</f>
        <v>140.32842206455169</v>
      </c>
      <c r="I39" s="461">
        <f>I37/3.28</f>
        <v>41.541582914634141</v>
      </c>
    </row>
  </sheetData>
  <mergeCells count="1">
    <mergeCell ref="A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E51F0-90E0-4BBA-8D4C-F8AD7F4878D6}">
  <dimension ref="A1:J40"/>
  <sheetViews>
    <sheetView workbookViewId="0">
      <selection activeCell="I24" sqref="I24"/>
    </sheetView>
  </sheetViews>
  <sheetFormatPr defaultRowHeight="13.2" x14ac:dyDescent="0.25"/>
  <cols>
    <col min="1" max="1" width="5.5546875" customWidth="1"/>
    <col min="2" max="2" width="31.5546875" customWidth="1"/>
    <col min="3" max="3" width="10.109375" bestFit="1" customWidth="1"/>
    <col min="4" max="4" width="11.44140625" customWidth="1"/>
    <col min="6" max="6" width="12.5546875" style="75" bestFit="1" customWidth="1"/>
    <col min="7" max="7" width="14.88671875" style="161" customWidth="1"/>
    <col min="10" max="10" width="10" bestFit="1" customWidth="1"/>
  </cols>
  <sheetData>
    <row r="1" spans="1:7" ht="14.4" x14ac:dyDescent="0.3">
      <c r="A1" s="705" t="s">
        <v>555</v>
      </c>
      <c r="B1" s="706"/>
      <c r="C1" s="706"/>
      <c r="D1" s="706"/>
      <c r="E1" s="706"/>
      <c r="F1" s="706"/>
      <c r="G1" s="707"/>
    </row>
    <row r="2" spans="1:7" x14ac:dyDescent="0.25">
      <c r="A2" s="162"/>
      <c r="B2" s="162"/>
      <c r="C2" s="162"/>
      <c r="D2" s="162"/>
      <c r="E2" s="162"/>
      <c r="F2" s="166"/>
      <c r="G2" s="167"/>
    </row>
    <row r="3" spans="1:7" ht="14.4" x14ac:dyDescent="0.3">
      <c r="A3" s="162"/>
      <c r="B3" s="702" t="s">
        <v>556</v>
      </c>
      <c r="C3" s="703"/>
      <c r="D3" s="703"/>
      <c r="E3" s="703"/>
      <c r="F3" s="703"/>
      <c r="G3" s="704"/>
    </row>
    <row r="4" spans="1:7" x14ac:dyDescent="0.25">
      <c r="A4" s="162"/>
      <c r="B4" s="162"/>
      <c r="C4" s="162"/>
      <c r="D4" s="162"/>
      <c r="E4" s="162"/>
      <c r="F4" s="166"/>
      <c r="G4" s="167"/>
    </row>
    <row r="5" spans="1:7" ht="14.4" x14ac:dyDescent="0.3">
      <c r="A5" s="163" t="s">
        <v>156</v>
      </c>
      <c r="B5" s="163" t="s">
        <v>403</v>
      </c>
      <c r="C5" s="163" t="s">
        <v>407</v>
      </c>
      <c r="D5" s="163" t="s">
        <v>404</v>
      </c>
      <c r="E5" s="163" t="s">
        <v>405</v>
      </c>
      <c r="F5" s="163" t="s">
        <v>132</v>
      </c>
      <c r="G5" s="169" t="s">
        <v>408</v>
      </c>
    </row>
    <row r="6" spans="1:7" ht="14.4" x14ac:dyDescent="0.3">
      <c r="A6" s="163"/>
      <c r="B6" s="168" t="s">
        <v>412</v>
      </c>
      <c r="C6" s="163"/>
      <c r="D6" s="163"/>
      <c r="E6" s="163"/>
      <c r="F6" s="163"/>
      <c r="G6" s="169"/>
    </row>
    <row r="7" spans="1:7" ht="14.4" x14ac:dyDescent="0.3">
      <c r="A7" s="162">
        <v>1</v>
      </c>
      <c r="B7" s="462" t="s">
        <v>557</v>
      </c>
      <c r="C7" s="162"/>
      <c r="D7" s="164">
        <v>375</v>
      </c>
      <c r="E7" s="463" t="s">
        <v>87</v>
      </c>
      <c r="F7" s="166">
        <v>1</v>
      </c>
      <c r="G7" s="167">
        <f>F7*D7</f>
        <v>375</v>
      </c>
    </row>
    <row r="8" spans="1:7" ht="14.4" x14ac:dyDescent="0.3">
      <c r="A8" s="162">
        <v>2</v>
      </c>
      <c r="B8" s="462" t="s">
        <v>558</v>
      </c>
      <c r="C8" s="162"/>
      <c r="D8" s="164">
        <v>2500</v>
      </c>
      <c r="E8" s="463" t="s">
        <v>559</v>
      </c>
      <c r="F8" s="166">
        <v>0.02</v>
      </c>
      <c r="G8" s="167">
        <f>F8*D8</f>
        <v>50</v>
      </c>
    </row>
    <row r="9" spans="1:7" ht="14.4" x14ac:dyDescent="0.3">
      <c r="A9" s="162">
        <v>3</v>
      </c>
      <c r="B9" s="462" t="s">
        <v>409</v>
      </c>
      <c r="C9" s="162"/>
      <c r="D9" s="164">
        <v>110</v>
      </c>
      <c r="E9" s="463" t="s">
        <v>406</v>
      </c>
      <c r="F9" s="166">
        <v>2</v>
      </c>
      <c r="G9" s="167">
        <f>F9*D9</f>
        <v>220</v>
      </c>
    </row>
    <row r="10" spans="1:7" ht="14.4" x14ac:dyDescent="0.3">
      <c r="A10" s="162">
        <v>4</v>
      </c>
      <c r="B10" s="462" t="s">
        <v>560</v>
      </c>
      <c r="C10" s="162"/>
      <c r="D10" s="164">
        <v>40</v>
      </c>
      <c r="E10" s="463" t="s">
        <v>406</v>
      </c>
      <c r="F10" s="166">
        <v>1</v>
      </c>
      <c r="G10" s="167">
        <f>F10*D10</f>
        <v>40</v>
      </c>
    </row>
    <row r="11" spans="1:7" s="76" customFormat="1" ht="14.4" x14ac:dyDescent="0.3">
      <c r="A11" s="170"/>
      <c r="B11" s="165" t="s">
        <v>411</v>
      </c>
      <c r="C11" s="170"/>
      <c r="D11" s="171"/>
      <c r="E11" s="163"/>
      <c r="F11" s="172"/>
      <c r="G11" s="175">
        <f>SUM(G7:G10)</f>
        <v>685</v>
      </c>
    </row>
    <row r="12" spans="1:7" s="76" customFormat="1" ht="14.4" x14ac:dyDescent="0.3">
      <c r="A12" s="170"/>
      <c r="B12" s="165"/>
      <c r="C12" s="170"/>
      <c r="D12" s="171"/>
      <c r="E12" s="163"/>
      <c r="F12" s="172"/>
      <c r="G12" s="175"/>
    </row>
    <row r="13" spans="1:7" ht="14.4" x14ac:dyDescent="0.3">
      <c r="A13" s="162"/>
      <c r="B13" s="462" t="s">
        <v>420</v>
      </c>
      <c r="C13" s="174">
        <v>0.05</v>
      </c>
      <c r="D13" s="164"/>
      <c r="E13" s="463"/>
      <c r="F13" s="166"/>
      <c r="G13" s="167">
        <f>G11*C13</f>
        <v>34.25</v>
      </c>
    </row>
    <row r="14" spans="1:7" ht="14.4" x14ac:dyDescent="0.3">
      <c r="A14" s="162"/>
      <c r="B14" s="462" t="s">
        <v>417</v>
      </c>
      <c r="C14" s="174">
        <v>0.05</v>
      </c>
      <c r="D14" s="164"/>
      <c r="E14" s="463"/>
      <c r="F14" s="166"/>
      <c r="G14" s="167">
        <f>G11*C14</f>
        <v>34.25</v>
      </c>
    </row>
    <row r="15" spans="1:7" s="76" customFormat="1" ht="14.4" x14ac:dyDescent="0.3">
      <c r="A15" s="170"/>
      <c r="B15" s="165" t="s">
        <v>367</v>
      </c>
      <c r="C15" s="179"/>
      <c r="D15" s="171"/>
      <c r="E15" s="163"/>
      <c r="F15" s="172"/>
      <c r="G15" s="175">
        <f>SUM(G11:G14)</f>
        <v>753.5</v>
      </c>
    </row>
    <row r="16" spans="1:7" s="76" customFormat="1" ht="14.4" x14ac:dyDescent="0.3">
      <c r="A16" s="170"/>
      <c r="B16" s="165"/>
      <c r="C16" s="179"/>
      <c r="D16" s="171"/>
      <c r="E16" s="163"/>
      <c r="F16" s="172"/>
      <c r="G16" s="175"/>
    </row>
    <row r="17" spans="1:10" x14ac:dyDescent="0.25">
      <c r="A17" s="162"/>
      <c r="B17" s="173" t="s">
        <v>419</v>
      </c>
      <c r="C17" s="174">
        <v>0.1</v>
      </c>
      <c r="D17" s="162"/>
      <c r="E17" s="162"/>
      <c r="F17" s="166"/>
      <c r="G17" s="167">
        <f>G15*C17</f>
        <v>75.350000000000009</v>
      </c>
    </row>
    <row r="18" spans="1:10" ht="14.4" x14ac:dyDescent="0.3">
      <c r="A18" s="162"/>
      <c r="B18" s="165" t="s">
        <v>410</v>
      </c>
      <c r="C18" s="162"/>
      <c r="D18" s="164"/>
      <c r="E18" s="463"/>
      <c r="F18" s="166"/>
      <c r="G18" s="175">
        <f>SUM(G15:G17)</f>
        <v>828.85</v>
      </c>
    </row>
    <row r="19" spans="1:10" x14ac:dyDescent="0.25">
      <c r="A19" s="162"/>
      <c r="B19" s="162"/>
      <c r="C19" s="162"/>
      <c r="D19" s="162"/>
      <c r="E19" s="162"/>
      <c r="F19" s="166"/>
      <c r="G19" s="167"/>
    </row>
    <row r="20" spans="1:10" x14ac:dyDescent="0.25">
      <c r="A20" s="162"/>
      <c r="B20" s="170" t="s">
        <v>413</v>
      </c>
      <c r="C20" s="162"/>
      <c r="D20" s="162"/>
      <c r="E20" s="162"/>
      <c r="F20" s="166"/>
      <c r="G20" s="167"/>
    </row>
    <row r="21" spans="1:10" ht="14.4" x14ac:dyDescent="0.3">
      <c r="A21" s="162"/>
      <c r="B21" s="173" t="s">
        <v>557</v>
      </c>
      <c r="C21" s="162"/>
      <c r="D21" s="167">
        <v>70</v>
      </c>
      <c r="E21" s="463" t="s">
        <v>87</v>
      </c>
      <c r="F21" s="166">
        <f>F7</f>
        <v>1</v>
      </c>
      <c r="G21" s="167">
        <f>F21*D21</f>
        <v>70</v>
      </c>
    </row>
    <row r="22" spans="1:10" ht="14.4" x14ac:dyDescent="0.3">
      <c r="A22" s="162"/>
      <c r="B22" s="462" t="s">
        <v>561</v>
      </c>
      <c r="C22" s="162"/>
      <c r="D22" s="167">
        <v>1500</v>
      </c>
      <c r="E22" s="463" t="s">
        <v>559</v>
      </c>
      <c r="F22" s="166">
        <f>F8</f>
        <v>0.02</v>
      </c>
      <c r="G22" s="167">
        <f>F22*D22</f>
        <v>30</v>
      </c>
      <c r="J22" s="461"/>
    </row>
    <row r="23" spans="1:10" ht="14.4" x14ac:dyDescent="0.3">
      <c r="A23" s="162"/>
      <c r="B23" s="462" t="s">
        <v>415</v>
      </c>
      <c r="C23" s="162"/>
      <c r="D23" s="167">
        <v>75</v>
      </c>
      <c r="E23" s="463" t="s">
        <v>87</v>
      </c>
      <c r="F23" s="166">
        <f>F9</f>
        <v>2</v>
      </c>
      <c r="G23" s="167">
        <f>F23*D23</f>
        <v>150</v>
      </c>
    </row>
    <row r="24" spans="1:10" ht="14.4" x14ac:dyDescent="0.3">
      <c r="A24" s="162"/>
      <c r="B24" s="462" t="s">
        <v>560</v>
      </c>
      <c r="C24" s="162"/>
      <c r="D24" s="167">
        <v>50</v>
      </c>
      <c r="E24" s="463" t="s">
        <v>87</v>
      </c>
      <c r="F24" s="166">
        <f>F10</f>
        <v>1</v>
      </c>
      <c r="G24" s="167">
        <f>F24*D24</f>
        <v>50</v>
      </c>
    </row>
    <row r="25" spans="1:10" x14ac:dyDescent="0.25">
      <c r="A25" s="162"/>
      <c r="B25" s="170" t="s">
        <v>414</v>
      </c>
      <c r="C25" s="162"/>
      <c r="D25" s="162"/>
      <c r="E25" s="162"/>
      <c r="F25" s="166"/>
      <c r="G25" s="175">
        <f>SUM(G21:G24)</f>
        <v>300</v>
      </c>
    </row>
    <row r="26" spans="1:10" x14ac:dyDescent="0.25">
      <c r="A26" s="162"/>
      <c r="B26" s="162"/>
      <c r="C26" s="162"/>
      <c r="D26" s="162"/>
      <c r="E26" s="162"/>
      <c r="F26" s="166"/>
      <c r="G26" s="167"/>
    </row>
    <row r="27" spans="1:10" s="76" customFormat="1" x14ac:dyDescent="0.25">
      <c r="A27" s="170"/>
      <c r="B27" s="170" t="s">
        <v>422</v>
      </c>
      <c r="C27" s="170"/>
      <c r="D27" s="170"/>
      <c r="E27" s="170"/>
      <c r="F27" s="172"/>
      <c r="G27" s="175">
        <f>G25+G18</f>
        <v>1128.8499999999999</v>
      </c>
    </row>
    <row r="28" spans="1:10" s="76" customFormat="1" x14ac:dyDescent="0.25">
      <c r="A28" s="170"/>
      <c r="B28" s="170"/>
      <c r="C28" s="170"/>
      <c r="D28" s="170"/>
      <c r="E28" s="170"/>
      <c r="F28" s="172"/>
      <c r="G28" s="175"/>
    </row>
    <row r="29" spans="1:10" x14ac:dyDescent="0.25">
      <c r="A29" s="162"/>
      <c r="B29" s="162" t="s">
        <v>423</v>
      </c>
      <c r="C29" s="174">
        <v>0.04</v>
      </c>
      <c r="D29" s="162"/>
      <c r="E29" s="162"/>
      <c r="F29" s="166"/>
      <c r="G29" s="167">
        <f>G27*4%</f>
        <v>45.153999999999996</v>
      </c>
    </row>
    <row r="30" spans="1:10" ht="14.4" x14ac:dyDescent="0.3">
      <c r="A30" s="162"/>
      <c r="B30" s="462" t="s">
        <v>416</v>
      </c>
      <c r="C30" s="174">
        <v>2.5000000000000001E-2</v>
      </c>
      <c r="D30" s="162"/>
      <c r="E30" s="162"/>
      <c r="F30" s="166"/>
      <c r="G30" s="167">
        <f>G27*C30</f>
        <v>28.221249999999998</v>
      </c>
    </row>
    <row r="31" spans="1:10" x14ac:dyDescent="0.25">
      <c r="A31" s="162"/>
      <c r="B31" s="162" t="s">
        <v>418</v>
      </c>
      <c r="C31" s="174">
        <v>0.1</v>
      </c>
      <c r="D31" s="162"/>
      <c r="E31" s="162"/>
      <c r="F31" s="166"/>
      <c r="G31" s="167">
        <f>G27*C31</f>
        <v>112.88499999999999</v>
      </c>
    </row>
    <row r="32" spans="1:10" x14ac:dyDescent="0.25">
      <c r="A32" s="162"/>
      <c r="B32" s="162" t="s">
        <v>421</v>
      </c>
      <c r="C32" s="174">
        <v>0.01</v>
      </c>
      <c r="D32" s="162"/>
      <c r="E32" s="162"/>
      <c r="F32" s="166"/>
      <c r="G32" s="167">
        <f>G27*C32</f>
        <v>11.288499999999999</v>
      </c>
    </row>
    <row r="33" spans="1:7" x14ac:dyDescent="0.25">
      <c r="A33" s="162"/>
      <c r="B33" s="162"/>
      <c r="C33" s="162"/>
      <c r="D33" s="162"/>
      <c r="E33" s="162"/>
      <c r="F33" s="166"/>
      <c r="G33" s="167"/>
    </row>
    <row r="34" spans="1:7" x14ac:dyDescent="0.25">
      <c r="A34" s="162"/>
      <c r="B34" s="170" t="s">
        <v>367</v>
      </c>
      <c r="C34" s="162"/>
      <c r="D34" s="162"/>
      <c r="E34" s="162"/>
      <c r="F34" s="166"/>
      <c r="G34" s="175">
        <f>SUM(G27:G32)</f>
        <v>1326.3987499999998</v>
      </c>
    </row>
    <row r="35" spans="1:7" x14ac:dyDescent="0.25">
      <c r="A35" s="162"/>
      <c r="B35" s="162"/>
      <c r="C35" s="162"/>
      <c r="D35" s="162"/>
      <c r="E35" s="162"/>
      <c r="F35" s="166"/>
      <c r="G35" s="167"/>
    </row>
    <row r="36" spans="1:7" x14ac:dyDescent="0.25">
      <c r="A36" s="162"/>
      <c r="B36" s="162" t="s">
        <v>424</v>
      </c>
      <c r="C36" s="464">
        <v>0.1</v>
      </c>
      <c r="D36" s="162"/>
      <c r="E36" s="162"/>
      <c r="F36" s="166"/>
      <c r="G36" s="167">
        <f>+G34*C36</f>
        <v>132.63987499999999</v>
      </c>
    </row>
    <row r="37" spans="1:7" x14ac:dyDescent="0.25">
      <c r="A37" s="162"/>
      <c r="B37" s="162" t="s">
        <v>425</v>
      </c>
      <c r="C37" s="464">
        <v>0.15</v>
      </c>
      <c r="D37" s="162"/>
      <c r="E37" s="162"/>
      <c r="F37" s="166"/>
      <c r="G37" s="167">
        <f>G34*C37</f>
        <v>198.95981249999997</v>
      </c>
    </row>
    <row r="38" spans="1:7" x14ac:dyDescent="0.25">
      <c r="A38" s="162"/>
      <c r="B38" s="162"/>
      <c r="C38" s="162"/>
      <c r="D38" s="162"/>
      <c r="E38" s="162"/>
      <c r="F38" s="166"/>
      <c r="G38" s="167"/>
    </row>
    <row r="39" spans="1:7" s="76" customFormat="1" x14ac:dyDescent="0.25">
      <c r="A39" s="176"/>
      <c r="B39" s="176" t="s">
        <v>18</v>
      </c>
      <c r="C39" s="176"/>
      <c r="D39" s="176"/>
      <c r="E39" s="176" t="s">
        <v>87</v>
      </c>
      <c r="F39" s="177"/>
      <c r="G39" s="178">
        <f>SUM(G34:G37)</f>
        <v>1657.9984374999999</v>
      </c>
    </row>
    <row r="40" spans="1:7" x14ac:dyDescent="0.25">
      <c r="A40" s="162"/>
      <c r="B40" s="162"/>
      <c r="C40" s="162"/>
      <c r="D40" s="162"/>
      <c r="E40" s="162"/>
      <c r="F40" s="166"/>
      <c r="G40" s="167"/>
    </row>
  </sheetData>
  <mergeCells count="2">
    <mergeCell ref="A1:G1"/>
    <mergeCell ref="B3:G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F980-F2E2-472D-91D8-4E614924C799}">
  <sheetPr>
    <tabColor rgb="FF92D050"/>
  </sheetPr>
  <dimension ref="A1:P36"/>
  <sheetViews>
    <sheetView workbookViewId="0">
      <selection activeCell="G23" sqref="G23"/>
    </sheetView>
  </sheetViews>
  <sheetFormatPr defaultRowHeight="13.2" x14ac:dyDescent="0.25"/>
  <cols>
    <col min="1" max="1" width="5.5546875" customWidth="1"/>
    <col min="2" max="2" width="48.6640625" customWidth="1"/>
    <col min="3" max="3" width="10.109375" bestFit="1" customWidth="1"/>
    <col min="4" max="4" width="11.44140625" customWidth="1"/>
    <col min="6" max="6" width="12.5546875" style="75" bestFit="1" customWidth="1"/>
    <col min="7" max="7" width="14.88671875" style="161" customWidth="1"/>
    <col min="9" max="9" width="10.21875" bestFit="1" customWidth="1"/>
    <col min="10" max="11" width="9.21875" bestFit="1" customWidth="1"/>
    <col min="15" max="15" width="10.21875" bestFit="1" customWidth="1"/>
    <col min="16" max="16" width="11.77734375" bestFit="1" customWidth="1"/>
  </cols>
  <sheetData>
    <row r="1" spans="1:16" ht="14.4" x14ac:dyDescent="0.3">
      <c r="A1" s="705" t="s">
        <v>442</v>
      </c>
      <c r="B1" s="706"/>
      <c r="C1" s="706"/>
      <c r="D1" s="706"/>
      <c r="E1" s="706"/>
      <c r="F1" s="706"/>
      <c r="G1" s="707"/>
    </row>
    <row r="2" spans="1:16" ht="88.95" customHeight="1" x14ac:dyDescent="0.25">
      <c r="A2" s="424">
        <v>19</v>
      </c>
      <c r="B2" s="711" t="s">
        <v>500</v>
      </c>
      <c r="C2" s="712"/>
      <c r="D2" s="712"/>
      <c r="E2" s="712"/>
      <c r="F2" s="712"/>
      <c r="G2" s="713"/>
    </row>
    <row r="3" spans="1:16" x14ac:dyDescent="0.25">
      <c r="A3" s="162"/>
      <c r="B3" s="173" t="s">
        <v>508</v>
      </c>
      <c r="C3" s="162"/>
      <c r="D3" s="162"/>
      <c r="E3" s="162"/>
      <c r="F3" s="166"/>
      <c r="G3" s="167"/>
    </row>
    <row r="4" spans="1:16" ht="14.4" x14ac:dyDescent="0.3">
      <c r="A4" s="163" t="s">
        <v>156</v>
      </c>
      <c r="B4" s="163" t="s">
        <v>403</v>
      </c>
      <c r="C4" s="163" t="s">
        <v>407</v>
      </c>
      <c r="D4" s="163" t="s">
        <v>404</v>
      </c>
      <c r="E4" s="163" t="s">
        <v>405</v>
      </c>
      <c r="F4" s="163" t="s">
        <v>132</v>
      </c>
      <c r="G4" s="169" t="s">
        <v>408</v>
      </c>
    </row>
    <row r="5" spans="1:16" ht="14.4" x14ac:dyDescent="0.3">
      <c r="A5" s="163"/>
      <c r="B5" s="168" t="s">
        <v>310</v>
      </c>
      <c r="C5" s="163"/>
      <c r="D5" s="163"/>
      <c r="E5" s="163"/>
      <c r="F5" s="163"/>
      <c r="G5" s="169"/>
    </row>
    <row r="6" spans="1:16" ht="14.4" x14ac:dyDescent="0.3">
      <c r="A6" s="163"/>
      <c r="B6" s="168" t="s">
        <v>501</v>
      </c>
      <c r="C6" s="163"/>
      <c r="D6" s="163"/>
      <c r="E6" s="163"/>
      <c r="F6" s="163"/>
      <c r="G6" s="169"/>
    </row>
    <row r="7" spans="1:16" s="422" customFormat="1" ht="14.4" x14ac:dyDescent="0.3">
      <c r="A7" s="420"/>
      <c r="B7" s="425" t="s">
        <v>511</v>
      </c>
      <c r="C7" s="420"/>
      <c r="D7" s="420">
        <v>450</v>
      </c>
      <c r="E7" s="420" t="s">
        <v>87</v>
      </c>
      <c r="F7" s="420">
        <v>20</v>
      </c>
      <c r="G7" s="167">
        <f>F7*D7</f>
        <v>9000</v>
      </c>
    </row>
    <row r="8" spans="1:16" s="422" customFormat="1" ht="14.4" x14ac:dyDescent="0.3">
      <c r="A8" s="420"/>
      <c r="B8" s="419" t="s">
        <v>502</v>
      </c>
      <c r="C8" s="420"/>
      <c r="D8" s="420">
        <v>850</v>
      </c>
      <c r="E8" s="420" t="s">
        <v>430</v>
      </c>
      <c r="F8" s="423">
        <v>50</v>
      </c>
      <c r="G8" s="167">
        <f t="shared" ref="G8:G10" si="0">F8*D8</f>
        <v>42500</v>
      </c>
      <c r="I8" s="467"/>
      <c r="J8" s="467"/>
      <c r="K8" s="467"/>
    </row>
    <row r="9" spans="1:16" s="422" customFormat="1" ht="14.4" x14ac:dyDescent="0.3">
      <c r="A9" s="420"/>
      <c r="B9" s="419" t="s">
        <v>503</v>
      </c>
      <c r="C9" s="420"/>
      <c r="D9" s="420">
        <v>850</v>
      </c>
      <c r="E9" s="420" t="s">
        <v>430</v>
      </c>
      <c r="F9" s="423">
        <v>30</v>
      </c>
      <c r="G9" s="167">
        <f t="shared" si="0"/>
        <v>25500</v>
      </c>
    </row>
    <row r="10" spans="1:16" s="422" customFormat="1" ht="14.4" x14ac:dyDescent="0.3">
      <c r="A10" s="420"/>
      <c r="B10" s="419" t="s">
        <v>504</v>
      </c>
      <c r="C10" s="420"/>
      <c r="D10" s="420">
        <v>150</v>
      </c>
      <c r="E10" s="426" t="s">
        <v>216</v>
      </c>
      <c r="F10" s="423">
        <v>48</v>
      </c>
      <c r="G10" s="167">
        <f t="shared" si="0"/>
        <v>7200</v>
      </c>
    </row>
    <row r="11" spans="1:16" s="422" customFormat="1" ht="14.4" x14ac:dyDescent="0.3">
      <c r="A11" s="420"/>
      <c r="B11" s="419"/>
      <c r="C11" s="420"/>
      <c r="D11" s="420"/>
      <c r="E11" s="420"/>
      <c r="F11" s="423"/>
      <c r="G11" s="421"/>
    </row>
    <row r="12" spans="1:16" s="76" customFormat="1" ht="14.4" x14ac:dyDescent="0.3">
      <c r="A12" s="170"/>
      <c r="B12" s="165" t="s">
        <v>411</v>
      </c>
      <c r="C12" s="170"/>
      <c r="D12" s="171"/>
      <c r="E12" s="163"/>
      <c r="F12" s="172"/>
      <c r="G12" s="175">
        <f>SUM(G7:G11)</f>
        <v>84200</v>
      </c>
      <c r="P12" s="454"/>
    </row>
    <row r="13" spans="1:16" s="76" customFormat="1" ht="14.4" x14ac:dyDescent="0.3">
      <c r="A13" s="170"/>
      <c r="B13" s="165"/>
      <c r="C13" s="170"/>
      <c r="D13" s="171"/>
      <c r="E13" s="163"/>
      <c r="F13" s="172"/>
      <c r="G13" s="175"/>
      <c r="O13" s="454"/>
    </row>
    <row r="14" spans="1:16" x14ac:dyDescent="0.25">
      <c r="A14" s="162"/>
      <c r="B14" s="173" t="s">
        <v>419</v>
      </c>
      <c r="C14" s="174">
        <v>0.1</v>
      </c>
      <c r="D14" s="162"/>
      <c r="E14" s="162"/>
      <c r="F14" s="166"/>
      <c r="G14" s="167">
        <f>G12*C14</f>
        <v>8420</v>
      </c>
      <c r="O14" s="461"/>
    </row>
    <row r="15" spans="1:16" ht="14.4" x14ac:dyDescent="0.3">
      <c r="A15" s="162"/>
      <c r="B15" s="165" t="s">
        <v>410</v>
      </c>
      <c r="C15" s="162"/>
      <c r="D15" s="164"/>
      <c r="E15" s="185"/>
      <c r="F15" s="166"/>
      <c r="G15" s="175">
        <f>SUM(G12:G14)</f>
        <v>92620</v>
      </c>
    </row>
    <row r="16" spans="1:16" x14ac:dyDescent="0.25">
      <c r="A16" s="162"/>
      <c r="B16" s="162"/>
      <c r="C16" s="162"/>
      <c r="D16" s="162"/>
      <c r="E16" s="162"/>
      <c r="F16" s="166"/>
      <c r="G16" s="167"/>
    </row>
    <row r="17" spans="1:7" x14ac:dyDescent="0.25">
      <c r="A17" s="162"/>
      <c r="B17" s="170" t="s">
        <v>413</v>
      </c>
      <c r="C17" s="162"/>
      <c r="D17" s="162"/>
      <c r="E17" s="162"/>
      <c r="F17" s="166"/>
      <c r="G17" s="167"/>
    </row>
    <row r="18" spans="1:7" ht="14.4" x14ac:dyDescent="0.3">
      <c r="A18" s="162"/>
      <c r="B18" s="173" t="s">
        <v>505</v>
      </c>
      <c r="C18" s="162"/>
      <c r="D18" s="167">
        <v>1</v>
      </c>
      <c r="E18" s="420" t="s">
        <v>216</v>
      </c>
      <c r="F18" s="427">
        <v>25000</v>
      </c>
      <c r="G18" s="167">
        <f>F18*D18</f>
        <v>25000</v>
      </c>
    </row>
    <row r="19" spans="1:7" ht="14.4" x14ac:dyDescent="0.3">
      <c r="A19" s="162"/>
      <c r="B19" s="184"/>
      <c r="C19" s="162"/>
      <c r="D19" s="167"/>
      <c r="E19" s="185"/>
      <c r="F19" s="166"/>
      <c r="G19" s="167"/>
    </row>
    <row r="20" spans="1:7" x14ac:dyDescent="0.25">
      <c r="A20" s="162"/>
      <c r="B20" s="170" t="s">
        <v>414</v>
      </c>
      <c r="C20" s="162"/>
      <c r="D20" s="162"/>
      <c r="E20" s="162"/>
      <c r="F20" s="166"/>
      <c r="G20" s="175">
        <f>SUM(G18:G19)</f>
        <v>25000</v>
      </c>
    </row>
    <row r="21" spans="1:7" x14ac:dyDescent="0.25">
      <c r="A21" s="162"/>
      <c r="B21" s="162"/>
      <c r="C21" s="162"/>
      <c r="D21" s="162"/>
      <c r="E21" s="162"/>
      <c r="F21" s="166"/>
      <c r="G21" s="167"/>
    </row>
    <row r="22" spans="1:7" s="76" customFormat="1" x14ac:dyDescent="0.25">
      <c r="A22" s="170"/>
      <c r="B22" s="170" t="s">
        <v>422</v>
      </c>
      <c r="C22" s="170"/>
      <c r="D22" s="170"/>
      <c r="E22" s="170"/>
      <c r="F22" s="172"/>
      <c r="G22" s="175">
        <f>G20+G15</f>
        <v>117620</v>
      </c>
    </row>
    <row r="23" spans="1:7" s="76" customFormat="1" x14ac:dyDescent="0.25">
      <c r="A23" s="170"/>
      <c r="B23" s="170"/>
      <c r="C23" s="170"/>
      <c r="D23" s="170"/>
      <c r="E23" s="170"/>
      <c r="F23" s="172"/>
      <c r="G23" s="175"/>
    </row>
    <row r="24" spans="1:7" x14ac:dyDescent="0.25">
      <c r="A24" s="162"/>
      <c r="B24" s="162" t="s">
        <v>423</v>
      </c>
      <c r="C24" s="174">
        <v>0.04</v>
      </c>
      <c r="D24" s="162"/>
      <c r="E24" s="162"/>
      <c r="F24" s="166"/>
      <c r="G24" s="167">
        <f>G22*4%</f>
        <v>4704.8</v>
      </c>
    </row>
    <row r="25" spans="1:7" ht="14.4" x14ac:dyDescent="0.3">
      <c r="A25" s="162"/>
      <c r="B25" s="184" t="s">
        <v>416</v>
      </c>
      <c r="C25" s="174">
        <v>2.5000000000000001E-2</v>
      </c>
      <c r="D25" s="162"/>
      <c r="E25" s="162"/>
      <c r="F25" s="166"/>
      <c r="G25" s="167">
        <f>G22*C25</f>
        <v>2940.5</v>
      </c>
    </row>
    <row r="26" spans="1:7" x14ac:dyDescent="0.25">
      <c r="A26" s="162"/>
      <c r="B26" s="162" t="s">
        <v>418</v>
      </c>
      <c r="C26" s="174"/>
      <c r="D26" s="162"/>
      <c r="E26" s="162"/>
      <c r="F26" s="166"/>
      <c r="G26" s="167">
        <f>G22*C26</f>
        <v>0</v>
      </c>
    </row>
    <row r="27" spans="1:7" x14ac:dyDescent="0.25">
      <c r="A27" s="162"/>
      <c r="B27" s="162" t="s">
        <v>421</v>
      </c>
      <c r="C27" s="174">
        <v>0.01</v>
      </c>
      <c r="D27" s="162"/>
      <c r="E27" s="162"/>
      <c r="F27" s="166"/>
      <c r="G27" s="167">
        <f>G22*C27</f>
        <v>1176.2</v>
      </c>
    </row>
    <row r="28" spans="1:7" x14ac:dyDescent="0.25">
      <c r="A28" s="162"/>
      <c r="B28" s="162"/>
      <c r="C28" s="162"/>
      <c r="D28" s="162"/>
      <c r="E28" s="162"/>
      <c r="F28" s="166"/>
      <c r="G28" s="167"/>
    </row>
    <row r="29" spans="1:7" x14ac:dyDescent="0.25">
      <c r="A29" s="162"/>
      <c r="B29" s="170" t="s">
        <v>367</v>
      </c>
      <c r="C29" s="162"/>
      <c r="D29" s="162"/>
      <c r="E29" s="162"/>
      <c r="F29" s="166"/>
      <c r="G29" s="175">
        <f>SUM(G22:G27)</f>
        <v>126441.5</v>
      </c>
    </row>
    <row r="30" spans="1:7" x14ac:dyDescent="0.25">
      <c r="A30" s="162"/>
      <c r="B30" s="162"/>
      <c r="C30" s="162"/>
      <c r="D30" s="162"/>
      <c r="E30" s="162"/>
      <c r="F30" s="166"/>
      <c r="G30" s="167"/>
    </row>
    <row r="31" spans="1:7" x14ac:dyDescent="0.25">
      <c r="A31" s="162"/>
      <c r="B31" s="162" t="s">
        <v>424</v>
      </c>
      <c r="C31" s="174">
        <v>2.5000000000000001E-2</v>
      </c>
      <c r="D31" s="162"/>
      <c r="E31" s="162"/>
      <c r="F31" s="166"/>
      <c r="G31" s="167">
        <f>+G29*C31</f>
        <v>3161.0375000000004</v>
      </c>
    </row>
    <row r="32" spans="1:7" x14ac:dyDescent="0.25">
      <c r="A32" s="162"/>
      <c r="B32" s="162" t="s">
        <v>425</v>
      </c>
      <c r="C32" s="174">
        <v>0.08</v>
      </c>
      <c r="D32" s="162"/>
      <c r="E32" s="162"/>
      <c r="F32" s="166"/>
      <c r="G32" s="167">
        <f>G29*C32</f>
        <v>10115.32</v>
      </c>
    </row>
    <row r="33" spans="1:7" x14ac:dyDescent="0.25">
      <c r="A33" s="162"/>
      <c r="B33" s="162"/>
      <c r="C33" s="162"/>
      <c r="D33" s="162"/>
      <c r="E33" s="162"/>
      <c r="F33" s="166"/>
      <c r="G33" s="167"/>
    </row>
    <row r="34" spans="1:7" s="76" customFormat="1" x14ac:dyDescent="0.25">
      <c r="A34" s="170"/>
      <c r="B34" s="170" t="s">
        <v>506</v>
      </c>
      <c r="C34" s="170"/>
      <c r="D34" s="170"/>
      <c r="E34" s="172" t="s">
        <v>224</v>
      </c>
      <c r="F34" s="172"/>
      <c r="G34" s="180">
        <f>SUM(G29:G32)</f>
        <v>139717.85750000001</v>
      </c>
    </row>
    <row r="35" spans="1:7" s="76" customFormat="1" x14ac:dyDescent="0.25">
      <c r="A35" s="170"/>
      <c r="B35" s="170"/>
      <c r="C35" s="170"/>
      <c r="D35" s="170"/>
      <c r="E35" s="172"/>
      <c r="F35" s="172"/>
      <c r="G35" s="180"/>
    </row>
    <row r="36" spans="1:7" x14ac:dyDescent="0.25">
      <c r="A36" s="181"/>
      <c r="B36" s="176" t="s">
        <v>507</v>
      </c>
      <c r="C36" s="181"/>
      <c r="D36" s="181"/>
      <c r="E36" s="177" t="s">
        <v>224</v>
      </c>
      <c r="F36" s="182"/>
      <c r="G36" s="178">
        <f>G34/9.5</f>
        <v>14707.142894736844</v>
      </c>
    </row>
  </sheetData>
  <mergeCells count="2">
    <mergeCell ref="A1:G1"/>
    <mergeCell ref="B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5:J19"/>
  <sheetViews>
    <sheetView workbookViewId="0">
      <selection activeCell="E18" sqref="E18"/>
    </sheetView>
  </sheetViews>
  <sheetFormatPr defaultRowHeight="13.2"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121"/>
  <sheetViews>
    <sheetView showGridLines="0" zoomScale="90" zoomScaleNormal="90" zoomScaleSheetLayoutView="80" zoomScalePageLayoutView="115" workbookViewId="0">
      <pane xSplit="3" ySplit="3" topLeftCell="F76" activePane="bottomRight" state="frozen"/>
      <selection pane="topRight" activeCell="D1" sqref="D1"/>
      <selection pane="bottomLeft" activeCell="A4" sqref="A4"/>
      <selection pane="bottomRight" activeCell="C84" sqref="C84"/>
    </sheetView>
  </sheetViews>
  <sheetFormatPr defaultColWidth="8.88671875" defaultRowHeight="13.8" x14ac:dyDescent="0.3"/>
  <cols>
    <col min="1" max="1" width="6" style="70" customWidth="1"/>
    <col min="2" max="2" width="18.88671875" style="2" bestFit="1" customWidth="1"/>
    <col min="3" max="3" width="64" style="7" customWidth="1"/>
    <col min="4" max="4" width="16.5546875" style="7" hidden="1" customWidth="1"/>
    <col min="5" max="5" width="15.33203125" style="2" hidden="1" customWidth="1"/>
    <col min="6" max="6" width="8.109375" style="1" customWidth="1"/>
    <col min="7" max="7" width="9.77734375" style="2" hidden="1" customWidth="1"/>
    <col min="8" max="8" width="11.109375" style="287" hidden="1" customWidth="1"/>
    <col min="9" max="9" width="14.33203125" style="283" hidden="1" customWidth="1"/>
    <col min="10" max="10" width="5.33203125" style="183" hidden="1" customWidth="1"/>
    <col min="11" max="11" width="10.5546875" style="287" bestFit="1" customWidth="1"/>
    <col min="12" max="12" width="10.33203125" style="287" bestFit="1" customWidth="1"/>
    <col min="13" max="13" width="18.33203125" style="283" bestFit="1" customWidth="1"/>
    <col min="14" max="14" width="3.33203125" style="290" customWidth="1"/>
    <col min="15" max="15" width="18.33203125" style="283" hidden="1" customWidth="1"/>
    <col min="16" max="16" width="20" style="3" hidden="1" customWidth="1"/>
    <col min="17" max="17" width="36.33203125" style="79" hidden="1" customWidth="1"/>
    <col min="18" max="18" width="35.109375" style="7" hidden="1" customWidth="1"/>
    <col min="19" max="19" width="28.88671875" style="3" hidden="1" customWidth="1"/>
    <col min="20" max="20" width="35.109375" style="7" hidden="1" customWidth="1"/>
    <col min="21" max="21" width="9" style="538" bestFit="1" customWidth="1"/>
    <col min="22" max="22" width="10.33203125" style="287" bestFit="1" customWidth="1"/>
    <col min="23" max="23" width="18.33203125" style="283" bestFit="1" customWidth="1"/>
    <col min="24" max="243" width="8.88671875" style="3"/>
    <col min="244" max="244" width="7.88671875" style="3" customWidth="1"/>
    <col min="245" max="245" width="65.6640625" style="3" customWidth="1"/>
    <col min="246" max="247" width="7.6640625" style="3" bestFit="1" customWidth="1"/>
    <col min="248" max="248" width="15.44140625" style="3" bestFit="1" customWidth="1"/>
    <col min="249" max="249" width="16.6640625" style="3" customWidth="1"/>
    <col min="250" max="250" width="18.44140625" style="3" customWidth="1"/>
    <col min="251" max="251" width="16" style="3" bestFit="1" customWidth="1"/>
    <col min="252" max="499" width="8.88671875" style="3"/>
    <col min="500" max="500" width="7.88671875" style="3" customWidth="1"/>
    <col min="501" max="501" width="65.6640625" style="3" customWidth="1"/>
    <col min="502" max="503" width="7.6640625" style="3" bestFit="1" customWidth="1"/>
    <col min="504" max="504" width="15.44140625" style="3" bestFit="1" customWidth="1"/>
    <col min="505" max="505" width="16.6640625" style="3" customWidth="1"/>
    <col min="506" max="506" width="18.44140625" style="3" customWidth="1"/>
    <col min="507" max="507" width="16" style="3" bestFit="1" customWidth="1"/>
    <col min="508" max="755" width="8.88671875" style="3"/>
    <col min="756" max="756" width="7.88671875" style="3" customWidth="1"/>
    <col min="757" max="757" width="65.6640625" style="3" customWidth="1"/>
    <col min="758" max="759" width="7.6640625" style="3" bestFit="1" customWidth="1"/>
    <col min="760" max="760" width="15.44140625" style="3" bestFit="1" customWidth="1"/>
    <col min="761" max="761" width="16.6640625" style="3" customWidth="1"/>
    <col min="762" max="762" width="18.44140625" style="3" customWidth="1"/>
    <col min="763" max="763" width="16" style="3" bestFit="1" customWidth="1"/>
    <col min="764" max="1011" width="8.88671875" style="3"/>
    <col min="1012" max="1012" width="7.88671875" style="3" customWidth="1"/>
    <col min="1013" max="1013" width="65.6640625" style="3" customWidth="1"/>
    <col min="1014" max="1015" width="7.6640625" style="3" bestFit="1" customWidth="1"/>
    <col min="1016" max="1016" width="15.44140625" style="3" bestFit="1" customWidth="1"/>
    <col min="1017" max="1017" width="16.6640625" style="3" customWidth="1"/>
    <col min="1018" max="1018" width="18.44140625" style="3" customWidth="1"/>
    <col min="1019" max="1019" width="16" style="3" bestFit="1" customWidth="1"/>
    <col min="1020" max="1267" width="8.88671875" style="3"/>
    <col min="1268" max="1268" width="7.88671875" style="3" customWidth="1"/>
    <col min="1269" max="1269" width="65.6640625" style="3" customWidth="1"/>
    <col min="1270" max="1271" width="7.6640625" style="3" bestFit="1" customWidth="1"/>
    <col min="1272" max="1272" width="15.44140625" style="3" bestFit="1" customWidth="1"/>
    <col min="1273" max="1273" width="16.6640625" style="3" customWidth="1"/>
    <col min="1274" max="1274" width="18.44140625" style="3" customWidth="1"/>
    <col min="1275" max="1275" width="16" style="3" bestFit="1" customWidth="1"/>
    <col min="1276" max="1523" width="8.88671875" style="3"/>
    <col min="1524" max="1524" width="7.88671875" style="3" customWidth="1"/>
    <col min="1525" max="1525" width="65.6640625" style="3" customWidth="1"/>
    <col min="1526" max="1527" width="7.6640625" style="3" bestFit="1" customWidth="1"/>
    <col min="1528" max="1528" width="15.44140625" style="3" bestFit="1" customWidth="1"/>
    <col min="1529" max="1529" width="16.6640625" style="3" customWidth="1"/>
    <col min="1530" max="1530" width="18.44140625" style="3" customWidth="1"/>
    <col min="1531" max="1531" width="16" style="3" bestFit="1" customWidth="1"/>
    <col min="1532" max="1779" width="8.88671875" style="3"/>
    <col min="1780" max="1780" width="7.88671875" style="3" customWidth="1"/>
    <col min="1781" max="1781" width="65.6640625" style="3" customWidth="1"/>
    <col min="1782" max="1783" width="7.6640625" style="3" bestFit="1" customWidth="1"/>
    <col min="1784" max="1784" width="15.44140625" style="3" bestFit="1" customWidth="1"/>
    <col min="1785" max="1785" width="16.6640625" style="3" customWidth="1"/>
    <col min="1786" max="1786" width="18.44140625" style="3" customWidth="1"/>
    <col min="1787" max="1787" width="16" style="3" bestFit="1" customWidth="1"/>
    <col min="1788" max="2035" width="8.88671875" style="3"/>
    <col min="2036" max="2036" width="7.88671875" style="3" customWidth="1"/>
    <col min="2037" max="2037" width="65.6640625" style="3" customWidth="1"/>
    <col min="2038" max="2039" width="7.6640625" style="3" bestFit="1" customWidth="1"/>
    <col min="2040" max="2040" width="15.44140625" style="3" bestFit="1" customWidth="1"/>
    <col min="2041" max="2041" width="16.6640625" style="3" customWidth="1"/>
    <col min="2042" max="2042" width="18.44140625" style="3" customWidth="1"/>
    <col min="2043" max="2043" width="16" style="3" bestFit="1" customWidth="1"/>
    <col min="2044" max="2291" width="8.88671875" style="3"/>
    <col min="2292" max="2292" width="7.88671875" style="3" customWidth="1"/>
    <col min="2293" max="2293" width="65.6640625" style="3" customWidth="1"/>
    <col min="2294" max="2295" width="7.6640625" style="3" bestFit="1" customWidth="1"/>
    <col min="2296" max="2296" width="15.44140625" style="3" bestFit="1" customWidth="1"/>
    <col min="2297" max="2297" width="16.6640625" style="3" customWidth="1"/>
    <col min="2298" max="2298" width="18.44140625" style="3" customWidth="1"/>
    <col min="2299" max="2299" width="16" style="3" bestFit="1" customWidth="1"/>
    <col min="2300" max="2547" width="8.88671875" style="3"/>
    <col min="2548" max="2548" width="7.88671875" style="3" customWidth="1"/>
    <col min="2549" max="2549" width="65.6640625" style="3" customWidth="1"/>
    <col min="2550" max="2551" width="7.6640625" style="3" bestFit="1" customWidth="1"/>
    <col min="2552" max="2552" width="15.44140625" style="3" bestFit="1" customWidth="1"/>
    <col min="2553" max="2553" width="16.6640625" style="3" customWidth="1"/>
    <col min="2554" max="2554" width="18.44140625" style="3" customWidth="1"/>
    <col min="2555" max="2555" width="16" style="3" bestFit="1" customWidth="1"/>
    <col min="2556" max="2803" width="8.88671875" style="3"/>
    <col min="2804" max="2804" width="7.88671875" style="3" customWidth="1"/>
    <col min="2805" max="2805" width="65.6640625" style="3" customWidth="1"/>
    <col min="2806" max="2807" width="7.6640625" style="3" bestFit="1" customWidth="1"/>
    <col min="2808" max="2808" width="15.44140625" style="3" bestFit="1" customWidth="1"/>
    <col min="2809" max="2809" width="16.6640625" style="3" customWidth="1"/>
    <col min="2810" max="2810" width="18.44140625" style="3" customWidth="1"/>
    <col min="2811" max="2811" width="16" style="3" bestFit="1" customWidth="1"/>
    <col min="2812" max="3059" width="8.88671875" style="3"/>
    <col min="3060" max="3060" width="7.88671875" style="3" customWidth="1"/>
    <col min="3061" max="3061" width="65.6640625" style="3" customWidth="1"/>
    <col min="3062" max="3063" width="7.6640625" style="3" bestFit="1" customWidth="1"/>
    <col min="3064" max="3064" width="15.44140625" style="3" bestFit="1" customWidth="1"/>
    <col min="3065" max="3065" width="16.6640625" style="3" customWidth="1"/>
    <col min="3066" max="3066" width="18.44140625" style="3" customWidth="1"/>
    <col min="3067" max="3067" width="16" style="3" bestFit="1" customWidth="1"/>
    <col min="3068" max="3315" width="8.88671875" style="3"/>
    <col min="3316" max="3316" width="7.88671875" style="3" customWidth="1"/>
    <col min="3317" max="3317" width="65.6640625" style="3" customWidth="1"/>
    <col min="3318" max="3319" width="7.6640625" style="3" bestFit="1" customWidth="1"/>
    <col min="3320" max="3320" width="15.44140625" style="3" bestFit="1" customWidth="1"/>
    <col min="3321" max="3321" width="16.6640625" style="3" customWidth="1"/>
    <col min="3322" max="3322" width="18.44140625" style="3" customWidth="1"/>
    <col min="3323" max="3323" width="16" style="3" bestFit="1" customWidth="1"/>
    <col min="3324" max="3571" width="8.88671875" style="3"/>
    <col min="3572" max="3572" width="7.88671875" style="3" customWidth="1"/>
    <col min="3573" max="3573" width="65.6640625" style="3" customWidth="1"/>
    <col min="3574" max="3575" width="7.6640625" style="3" bestFit="1" customWidth="1"/>
    <col min="3576" max="3576" width="15.44140625" style="3" bestFit="1" customWidth="1"/>
    <col min="3577" max="3577" width="16.6640625" style="3" customWidth="1"/>
    <col min="3578" max="3578" width="18.44140625" style="3" customWidth="1"/>
    <col min="3579" max="3579" width="16" style="3" bestFit="1" customWidth="1"/>
    <col min="3580" max="3827" width="8.88671875" style="3"/>
    <col min="3828" max="3828" width="7.88671875" style="3" customWidth="1"/>
    <col min="3829" max="3829" width="65.6640625" style="3" customWidth="1"/>
    <col min="3830" max="3831" width="7.6640625" style="3" bestFit="1" customWidth="1"/>
    <col min="3832" max="3832" width="15.44140625" style="3" bestFit="1" customWidth="1"/>
    <col min="3833" max="3833" width="16.6640625" style="3" customWidth="1"/>
    <col min="3834" max="3834" width="18.44140625" style="3" customWidth="1"/>
    <col min="3835" max="3835" width="16" style="3" bestFit="1" customWidth="1"/>
    <col min="3836" max="4083" width="8.88671875" style="3"/>
    <col min="4084" max="4084" width="7.88671875" style="3" customWidth="1"/>
    <col min="4085" max="4085" width="65.6640625" style="3" customWidth="1"/>
    <col min="4086" max="4087" width="7.6640625" style="3" bestFit="1" customWidth="1"/>
    <col min="4088" max="4088" width="15.44140625" style="3" bestFit="1" customWidth="1"/>
    <col min="4089" max="4089" width="16.6640625" style="3" customWidth="1"/>
    <col min="4090" max="4090" width="18.44140625" style="3" customWidth="1"/>
    <col min="4091" max="4091" width="16" style="3" bestFit="1" customWidth="1"/>
    <col min="4092" max="4339" width="8.88671875" style="3"/>
    <col min="4340" max="4340" width="7.88671875" style="3" customWidth="1"/>
    <col min="4341" max="4341" width="65.6640625" style="3" customWidth="1"/>
    <col min="4342" max="4343" width="7.6640625" style="3" bestFit="1" customWidth="1"/>
    <col min="4344" max="4344" width="15.44140625" style="3" bestFit="1" customWidth="1"/>
    <col min="4345" max="4345" width="16.6640625" style="3" customWidth="1"/>
    <col min="4346" max="4346" width="18.44140625" style="3" customWidth="1"/>
    <col min="4347" max="4347" width="16" style="3" bestFit="1" customWidth="1"/>
    <col min="4348" max="4595" width="8.88671875" style="3"/>
    <col min="4596" max="4596" width="7.88671875" style="3" customWidth="1"/>
    <col min="4597" max="4597" width="65.6640625" style="3" customWidth="1"/>
    <col min="4598" max="4599" width="7.6640625" style="3" bestFit="1" customWidth="1"/>
    <col min="4600" max="4600" width="15.44140625" style="3" bestFit="1" customWidth="1"/>
    <col min="4601" max="4601" width="16.6640625" style="3" customWidth="1"/>
    <col min="4602" max="4602" width="18.44140625" style="3" customWidth="1"/>
    <col min="4603" max="4603" width="16" style="3" bestFit="1" customWidth="1"/>
    <col min="4604" max="4851" width="8.88671875" style="3"/>
    <col min="4852" max="4852" width="7.88671875" style="3" customWidth="1"/>
    <col min="4853" max="4853" width="65.6640625" style="3" customWidth="1"/>
    <col min="4854" max="4855" width="7.6640625" style="3" bestFit="1" customWidth="1"/>
    <col min="4856" max="4856" width="15.44140625" style="3" bestFit="1" customWidth="1"/>
    <col min="4857" max="4857" width="16.6640625" style="3" customWidth="1"/>
    <col min="4858" max="4858" width="18.44140625" style="3" customWidth="1"/>
    <col min="4859" max="4859" width="16" style="3" bestFit="1" customWidth="1"/>
    <col min="4860" max="5107" width="8.88671875" style="3"/>
    <col min="5108" max="5108" width="7.88671875" style="3" customWidth="1"/>
    <col min="5109" max="5109" width="65.6640625" style="3" customWidth="1"/>
    <col min="5110" max="5111" width="7.6640625" style="3" bestFit="1" customWidth="1"/>
    <col min="5112" max="5112" width="15.44140625" style="3" bestFit="1" customWidth="1"/>
    <col min="5113" max="5113" width="16.6640625" style="3" customWidth="1"/>
    <col min="5114" max="5114" width="18.44140625" style="3" customWidth="1"/>
    <col min="5115" max="5115" width="16" style="3" bestFit="1" customWidth="1"/>
    <col min="5116" max="5363" width="8.88671875" style="3"/>
    <col min="5364" max="5364" width="7.88671875" style="3" customWidth="1"/>
    <col min="5365" max="5365" width="65.6640625" style="3" customWidth="1"/>
    <col min="5366" max="5367" width="7.6640625" style="3" bestFit="1" customWidth="1"/>
    <col min="5368" max="5368" width="15.44140625" style="3" bestFit="1" customWidth="1"/>
    <col min="5369" max="5369" width="16.6640625" style="3" customWidth="1"/>
    <col min="5370" max="5370" width="18.44140625" style="3" customWidth="1"/>
    <col min="5371" max="5371" width="16" style="3" bestFit="1" customWidth="1"/>
    <col min="5372" max="5619" width="8.88671875" style="3"/>
    <col min="5620" max="5620" width="7.88671875" style="3" customWidth="1"/>
    <col min="5621" max="5621" width="65.6640625" style="3" customWidth="1"/>
    <col min="5622" max="5623" width="7.6640625" style="3" bestFit="1" customWidth="1"/>
    <col min="5624" max="5624" width="15.44140625" style="3" bestFit="1" customWidth="1"/>
    <col min="5625" max="5625" width="16.6640625" style="3" customWidth="1"/>
    <col min="5626" max="5626" width="18.44140625" style="3" customWidth="1"/>
    <col min="5627" max="5627" width="16" style="3" bestFit="1" customWidth="1"/>
    <col min="5628" max="5875" width="8.88671875" style="3"/>
    <col min="5876" max="5876" width="7.88671875" style="3" customWidth="1"/>
    <col min="5877" max="5877" width="65.6640625" style="3" customWidth="1"/>
    <col min="5878" max="5879" width="7.6640625" style="3" bestFit="1" customWidth="1"/>
    <col min="5880" max="5880" width="15.44140625" style="3" bestFit="1" customWidth="1"/>
    <col min="5881" max="5881" width="16.6640625" style="3" customWidth="1"/>
    <col min="5882" max="5882" width="18.44140625" style="3" customWidth="1"/>
    <col min="5883" max="5883" width="16" style="3" bestFit="1" customWidth="1"/>
    <col min="5884" max="6131" width="8.88671875" style="3"/>
    <col min="6132" max="6132" width="7.88671875" style="3" customWidth="1"/>
    <col min="6133" max="6133" width="65.6640625" style="3" customWidth="1"/>
    <col min="6134" max="6135" width="7.6640625" style="3" bestFit="1" customWidth="1"/>
    <col min="6136" max="6136" width="15.44140625" style="3" bestFit="1" customWidth="1"/>
    <col min="6137" max="6137" width="16.6640625" style="3" customWidth="1"/>
    <col min="6138" max="6138" width="18.44140625" style="3" customWidth="1"/>
    <col min="6139" max="6139" width="16" style="3" bestFit="1" customWidth="1"/>
    <col min="6140" max="6387" width="8.88671875" style="3"/>
    <col min="6388" max="6388" width="7.88671875" style="3" customWidth="1"/>
    <col min="6389" max="6389" width="65.6640625" style="3" customWidth="1"/>
    <col min="6390" max="6391" width="7.6640625" style="3" bestFit="1" customWidth="1"/>
    <col min="6392" max="6392" width="15.44140625" style="3" bestFit="1" customWidth="1"/>
    <col min="6393" max="6393" width="16.6640625" style="3" customWidth="1"/>
    <col min="6394" max="6394" width="18.44140625" style="3" customWidth="1"/>
    <col min="6395" max="6395" width="16" style="3" bestFit="1" customWidth="1"/>
    <col min="6396" max="6643" width="8.88671875" style="3"/>
    <col min="6644" max="6644" width="7.88671875" style="3" customWidth="1"/>
    <col min="6645" max="6645" width="65.6640625" style="3" customWidth="1"/>
    <col min="6646" max="6647" width="7.6640625" style="3" bestFit="1" customWidth="1"/>
    <col min="6648" max="6648" width="15.44140625" style="3" bestFit="1" customWidth="1"/>
    <col min="6649" max="6649" width="16.6640625" style="3" customWidth="1"/>
    <col min="6650" max="6650" width="18.44140625" style="3" customWidth="1"/>
    <col min="6651" max="6651" width="16" style="3" bestFit="1" customWidth="1"/>
    <col min="6652" max="6899" width="8.88671875" style="3"/>
    <col min="6900" max="6900" width="7.88671875" style="3" customWidth="1"/>
    <col min="6901" max="6901" width="65.6640625" style="3" customWidth="1"/>
    <col min="6902" max="6903" width="7.6640625" style="3" bestFit="1" customWidth="1"/>
    <col min="6904" max="6904" width="15.44140625" style="3" bestFit="1" customWidth="1"/>
    <col min="6905" max="6905" width="16.6640625" style="3" customWidth="1"/>
    <col min="6906" max="6906" width="18.44140625" style="3" customWidth="1"/>
    <col min="6907" max="6907" width="16" style="3" bestFit="1" customWidth="1"/>
    <col min="6908" max="7155" width="8.88671875" style="3"/>
    <col min="7156" max="7156" width="7.88671875" style="3" customWidth="1"/>
    <col min="7157" max="7157" width="65.6640625" style="3" customWidth="1"/>
    <col min="7158" max="7159" width="7.6640625" style="3" bestFit="1" customWidth="1"/>
    <col min="7160" max="7160" width="15.44140625" style="3" bestFit="1" customWidth="1"/>
    <col min="7161" max="7161" width="16.6640625" style="3" customWidth="1"/>
    <col min="7162" max="7162" width="18.44140625" style="3" customWidth="1"/>
    <col min="7163" max="7163" width="16" style="3" bestFit="1" customWidth="1"/>
    <col min="7164" max="7411" width="8.88671875" style="3"/>
    <col min="7412" max="7412" width="7.88671875" style="3" customWidth="1"/>
    <col min="7413" max="7413" width="65.6640625" style="3" customWidth="1"/>
    <col min="7414" max="7415" width="7.6640625" style="3" bestFit="1" customWidth="1"/>
    <col min="7416" max="7416" width="15.44140625" style="3" bestFit="1" customWidth="1"/>
    <col min="7417" max="7417" width="16.6640625" style="3" customWidth="1"/>
    <col min="7418" max="7418" width="18.44140625" style="3" customWidth="1"/>
    <col min="7419" max="7419" width="16" style="3" bestFit="1" customWidth="1"/>
    <col min="7420" max="7667" width="8.88671875" style="3"/>
    <col min="7668" max="7668" width="7.88671875" style="3" customWidth="1"/>
    <col min="7669" max="7669" width="65.6640625" style="3" customWidth="1"/>
    <col min="7670" max="7671" width="7.6640625" style="3" bestFit="1" customWidth="1"/>
    <col min="7672" max="7672" width="15.44140625" style="3" bestFit="1" customWidth="1"/>
    <col min="7673" max="7673" width="16.6640625" style="3" customWidth="1"/>
    <col min="7674" max="7674" width="18.44140625" style="3" customWidth="1"/>
    <col min="7675" max="7675" width="16" style="3" bestFit="1" customWidth="1"/>
    <col min="7676" max="7923" width="8.88671875" style="3"/>
    <col min="7924" max="7924" width="7.88671875" style="3" customWidth="1"/>
    <col min="7925" max="7925" width="65.6640625" style="3" customWidth="1"/>
    <col min="7926" max="7927" width="7.6640625" style="3" bestFit="1" customWidth="1"/>
    <col min="7928" max="7928" width="15.44140625" style="3" bestFit="1" customWidth="1"/>
    <col min="7929" max="7929" width="16.6640625" style="3" customWidth="1"/>
    <col min="7930" max="7930" width="18.44140625" style="3" customWidth="1"/>
    <col min="7931" max="7931" width="16" style="3" bestFit="1" customWidth="1"/>
    <col min="7932" max="8179" width="8.88671875" style="3"/>
    <col min="8180" max="8180" width="7.88671875" style="3" customWidth="1"/>
    <col min="8181" max="8181" width="65.6640625" style="3" customWidth="1"/>
    <col min="8182" max="8183" width="7.6640625" style="3" bestFit="1" customWidth="1"/>
    <col min="8184" max="8184" width="15.44140625" style="3" bestFit="1" customWidth="1"/>
    <col min="8185" max="8185" width="16.6640625" style="3" customWidth="1"/>
    <col min="8186" max="8186" width="18.44140625" style="3" customWidth="1"/>
    <col min="8187" max="8187" width="16" style="3" bestFit="1" customWidth="1"/>
    <col min="8188" max="8435" width="8.88671875" style="3"/>
    <col min="8436" max="8436" width="7.88671875" style="3" customWidth="1"/>
    <col min="8437" max="8437" width="65.6640625" style="3" customWidth="1"/>
    <col min="8438" max="8439" width="7.6640625" style="3" bestFit="1" customWidth="1"/>
    <col min="8440" max="8440" width="15.44140625" style="3" bestFit="1" customWidth="1"/>
    <col min="8441" max="8441" width="16.6640625" style="3" customWidth="1"/>
    <col min="8442" max="8442" width="18.44140625" style="3" customWidth="1"/>
    <col min="8443" max="8443" width="16" style="3" bestFit="1" customWidth="1"/>
    <col min="8444" max="8691" width="8.88671875" style="3"/>
    <col min="8692" max="8692" width="7.88671875" style="3" customWidth="1"/>
    <col min="8693" max="8693" width="65.6640625" style="3" customWidth="1"/>
    <col min="8694" max="8695" width="7.6640625" style="3" bestFit="1" customWidth="1"/>
    <col min="8696" max="8696" width="15.44140625" style="3" bestFit="1" customWidth="1"/>
    <col min="8697" max="8697" width="16.6640625" style="3" customWidth="1"/>
    <col min="8698" max="8698" width="18.44140625" style="3" customWidth="1"/>
    <col min="8699" max="8699" width="16" style="3" bestFit="1" customWidth="1"/>
    <col min="8700" max="8947" width="8.88671875" style="3"/>
    <col min="8948" max="8948" width="7.88671875" style="3" customWidth="1"/>
    <col min="8949" max="8949" width="65.6640625" style="3" customWidth="1"/>
    <col min="8950" max="8951" width="7.6640625" style="3" bestFit="1" customWidth="1"/>
    <col min="8952" max="8952" width="15.44140625" style="3" bestFit="1" customWidth="1"/>
    <col min="8953" max="8953" width="16.6640625" style="3" customWidth="1"/>
    <col min="8954" max="8954" width="18.44140625" style="3" customWidth="1"/>
    <col min="8955" max="8955" width="16" style="3" bestFit="1" customWidth="1"/>
    <col min="8956" max="9203" width="8.88671875" style="3"/>
    <col min="9204" max="9204" width="7.88671875" style="3" customWidth="1"/>
    <col min="9205" max="9205" width="65.6640625" style="3" customWidth="1"/>
    <col min="9206" max="9207" width="7.6640625" style="3" bestFit="1" customWidth="1"/>
    <col min="9208" max="9208" width="15.44140625" style="3" bestFit="1" customWidth="1"/>
    <col min="9209" max="9209" width="16.6640625" style="3" customWidth="1"/>
    <col min="9210" max="9210" width="18.44140625" style="3" customWidth="1"/>
    <col min="9211" max="9211" width="16" style="3" bestFit="1" customWidth="1"/>
    <col min="9212" max="9459" width="8.88671875" style="3"/>
    <col min="9460" max="9460" width="7.88671875" style="3" customWidth="1"/>
    <col min="9461" max="9461" width="65.6640625" style="3" customWidth="1"/>
    <col min="9462" max="9463" width="7.6640625" style="3" bestFit="1" customWidth="1"/>
    <col min="9464" max="9464" width="15.44140625" style="3" bestFit="1" customWidth="1"/>
    <col min="9465" max="9465" width="16.6640625" style="3" customWidth="1"/>
    <col min="9466" max="9466" width="18.44140625" style="3" customWidth="1"/>
    <col min="9467" max="9467" width="16" style="3" bestFit="1" customWidth="1"/>
    <col min="9468" max="9715" width="8.88671875" style="3"/>
    <col min="9716" max="9716" width="7.88671875" style="3" customWidth="1"/>
    <col min="9717" max="9717" width="65.6640625" style="3" customWidth="1"/>
    <col min="9718" max="9719" width="7.6640625" style="3" bestFit="1" customWidth="1"/>
    <col min="9720" max="9720" width="15.44140625" style="3" bestFit="1" customWidth="1"/>
    <col min="9721" max="9721" width="16.6640625" style="3" customWidth="1"/>
    <col min="9722" max="9722" width="18.44140625" style="3" customWidth="1"/>
    <col min="9723" max="9723" width="16" style="3" bestFit="1" customWidth="1"/>
    <col min="9724" max="9971" width="8.88671875" style="3"/>
    <col min="9972" max="9972" width="7.88671875" style="3" customWidth="1"/>
    <col min="9973" max="9973" width="65.6640625" style="3" customWidth="1"/>
    <col min="9974" max="9975" width="7.6640625" style="3" bestFit="1" customWidth="1"/>
    <col min="9976" max="9976" width="15.44140625" style="3" bestFit="1" customWidth="1"/>
    <col min="9977" max="9977" width="16.6640625" style="3" customWidth="1"/>
    <col min="9978" max="9978" width="18.44140625" style="3" customWidth="1"/>
    <col min="9979" max="9979" width="16" style="3" bestFit="1" customWidth="1"/>
    <col min="9980" max="10227" width="8.88671875" style="3"/>
    <col min="10228" max="10228" width="7.88671875" style="3" customWidth="1"/>
    <col min="10229" max="10229" width="65.6640625" style="3" customWidth="1"/>
    <col min="10230" max="10231" width="7.6640625" style="3" bestFit="1" customWidth="1"/>
    <col min="10232" max="10232" width="15.44140625" style="3" bestFit="1" customWidth="1"/>
    <col min="10233" max="10233" width="16.6640625" style="3" customWidth="1"/>
    <col min="10234" max="10234" width="18.44140625" style="3" customWidth="1"/>
    <col min="10235" max="10235" width="16" style="3" bestFit="1" customWidth="1"/>
    <col min="10236" max="10483" width="8.88671875" style="3"/>
    <col min="10484" max="10484" width="7.88671875" style="3" customWidth="1"/>
    <col min="10485" max="10485" width="65.6640625" style="3" customWidth="1"/>
    <col min="10486" max="10487" width="7.6640625" style="3" bestFit="1" customWidth="1"/>
    <col min="10488" max="10488" width="15.44140625" style="3" bestFit="1" customWidth="1"/>
    <col min="10489" max="10489" width="16.6640625" style="3" customWidth="1"/>
    <col min="10490" max="10490" width="18.44140625" style="3" customWidth="1"/>
    <col min="10491" max="10491" width="16" style="3" bestFit="1" customWidth="1"/>
    <col min="10492" max="10739" width="8.88671875" style="3"/>
    <col min="10740" max="10740" width="7.88671875" style="3" customWidth="1"/>
    <col min="10741" max="10741" width="65.6640625" style="3" customWidth="1"/>
    <col min="10742" max="10743" width="7.6640625" style="3" bestFit="1" customWidth="1"/>
    <col min="10744" max="10744" width="15.44140625" style="3" bestFit="1" customWidth="1"/>
    <col min="10745" max="10745" width="16.6640625" style="3" customWidth="1"/>
    <col min="10746" max="10746" width="18.44140625" style="3" customWidth="1"/>
    <col min="10747" max="10747" width="16" style="3" bestFit="1" customWidth="1"/>
    <col min="10748" max="10995" width="8.88671875" style="3"/>
    <col min="10996" max="10996" width="7.88671875" style="3" customWidth="1"/>
    <col min="10997" max="10997" width="65.6640625" style="3" customWidth="1"/>
    <col min="10998" max="10999" width="7.6640625" style="3" bestFit="1" customWidth="1"/>
    <col min="11000" max="11000" width="15.44140625" style="3" bestFit="1" customWidth="1"/>
    <col min="11001" max="11001" width="16.6640625" style="3" customWidth="1"/>
    <col min="11002" max="11002" width="18.44140625" style="3" customWidth="1"/>
    <col min="11003" max="11003" width="16" style="3" bestFit="1" customWidth="1"/>
    <col min="11004" max="11251" width="8.88671875" style="3"/>
    <col min="11252" max="11252" width="7.88671875" style="3" customWidth="1"/>
    <col min="11253" max="11253" width="65.6640625" style="3" customWidth="1"/>
    <col min="11254" max="11255" width="7.6640625" style="3" bestFit="1" customWidth="1"/>
    <col min="11256" max="11256" width="15.44140625" style="3" bestFit="1" customWidth="1"/>
    <col min="11257" max="11257" width="16.6640625" style="3" customWidth="1"/>
    <col min="11258" max="11258" width="18.44140625" style="3" customWidth="1"/>
    <col min="11259" max="11259" width="16" style="3" bestFit="1" customWidth="1"/>
    <col min="11260" max="11507" width="8.88671875" style="3"/>
    <col min="11508" max="11508" width="7.88671875" style="3" customWidth="1"/>
    <col min="11509" max="11509" width="65.6640625" style="3" customWidth="1"/>
    <col min="11510" max="11511" width="7.6640625" style="3" bestFit="1" customWidth="1"/>
    <col min="11512" max="11512" width="15.44140625" style="3" bestFit="1" customWidth="1"/>
    <col min="11513" max="11513" width="16.6640625" style="3" customWidth="1"/>
    <col min="11514" max="11514" width="18.44140625" style="3" customWidth="1"/>
    <col min="11515" max="11515" width="16" style="3" bestFit="1" customWidth="1"/>
    <col min="11516" max="11763" width="8.88671875" style="3"/>
    <col min="11764" max="11764" width="7.88671875" style="3" customWidth="1"/>
    <col min="11765" max="11765" width="65.6640625" style="3" customWidth="1"/>
    <col min="11766" max="11767" width="7.6640625" style="3" bestFit="1" customWidth="1"/>
    <col min="11768" max="11768" width="15.44140625" style="3" bestFit="1" customWidth="1"/>
    <col min="11769" max="11769" width="16.6640625" style="3" customWidth="1"/>
    <col min="11770" max="11770" width="18.44140625" style="3" customWidth="1"/>
    <col min="11771" max="11771" width="16" style="3" bestFit="1" customWidth="1"/>
    <col min="11772" max="12019" width="8.88671875" style="3"/>
    <col min="12020" max="12020" width="7.88671875" style="3" customWidth="1"/>
    <col min="12021" max="12021" width="65.6640625" style="3" customWidth="1"/>
    <col min="12022" max="12023" width="7.6640625" style="3" bestFit="1" customWidth="1"/>
    <col min="12024" max="12024" width="15.44140625" style="3" bestFit="1" customWidth="1"/>
    <col min="12025" max="12025" width="16.6640625" style="3" customWidth="1"/>
    <col min="12026" max="12026" width="18.44140625" style="3" customWidth="1"/>
    <col min="12027" max="12027" width="16" style="3" bestFit="1" customWidth="1"/>
    <col min="12028" max="12275" width="8.88671875" style="3"/>
    <col min="12276" max="12276" width="7.88671875" style="3" customWidth="1"/>
    <col min="12277" max="12277" width="65.6640625" style="3" customWidth="1"/>
    <col min="12278" max="12279" width="7.6640625" style="3" bestFit="1" customWidth="1"/>
    <col min="12280" max="12280" width="15.44140625" style="3" bestFit="1" customWidth="1"/>
    <col min="12281" max="12281" width="16.6640625" style="3" customWidth="1"/>
    <col min="12282" max="12282" width="18.44140625" style="3" customWidth="1"/>
    <col min="12283" max="12283" width="16" style="3" bestFit="1" customWidth="1"/>
    <col min="12284" max="12531" width="8.88671875" style="3"/>
    <col min="12532" max="12532" width="7.88671875" style="3" customWidth="1"/>
    <col min="12533" max="12533" width="65.6640625" style="3" customWidth="1"/>
    <col min="12534" max="12535" width="7.6640625" style="3" bestFit="1" customWidth="1"/>
    <col min="12536" max="12536" width="15.44140625" style="3" bestFit="1" customWidth="1"/>
    <col min="12537" max="12537" width="16.6640625" style="3" customWidth="1"/>
    <col min="12538" max="12538" width="18.44140625" style="3" customWidth="1"/>
    <col min="12539" max="12539" width="16" style="3" bestFit="1" customWidth="1"/>
    <col min="12540" max="12787" width="8.88671875" style="3"/>
    <col min="12788" max="12788" width="7.88671875" style="3" customWidth="1"/>
    <col min="12789" max="12789" width="65.6640625" style="3" customWidth="1"/>
    <col min="12790" max="12791" width="7.6640625" style="3" bestFit="1" customWidth="1"/>
    <col min="12792" max="12792" width="15.44140625" style="3" bestFit="1" customWidth="1"/>
    <col min="12793" max="12793" width="16.6640625" style="3" customWidth="1"/>
    <col min="12794" max="12794" width="18.44140625" style="3" customWidth="1"/>
    <col min="12795" max="12795" width="16" style="3" bestFit="1" customWidth="1"/>
    <col min="12796" max="13043" width="8.88671875" style="3"/>
    <col min="13044" max="13044" width="7.88671875" style="3" customWidth="1"/>
    <col min="13045" max="13045" width="65.6640625" style="3" customWidth="1"/>
    <col min="13046" max="13047" width="7.6640625" style="3" bestFit="1" customWidth="1"/>
    <col min="13048" max="13048" width="15.44140625" style="3" bestFit="1" customWidth="1"/>
    <col min="13049" max="13049" width="16.6640625" style="3" customWidth="1"/>
    <col min="13050" max="13050" width="18.44140625" style="3" customWidth="1"/>
    <col min="13051" max="13051" width="16" style="3" bestFit="1" customWidth="1"/>
    <col min="13052" max="13299" width="8.88671875" style="3"/>
    <col min="13300" max="13300" width="7.88671875" style="3" customWidth="1"/>
    <col min="13301" max="13301" width="65.6640625" style="3" customWidth="1"/>
    <col min="13302" max="13303" width="7.6640625" style="3" bestFit="1" customWidth="1"/>
    <col min="13304" max="13304" width="15.44140625" style="3" bestFit="1" customWidth="1"/>
    <col min="13305" max="13305" width="16.6640625" style="3" customWidth="1"/>
    <col min="13306" max="13306" width="18.44140625" style="3" customWidth="1"/>
    <col min="13307" max="13307" width="16" style="3" bestFit="1" customWidth="1"/>
    <col min="13308" max="13555" width="8.88671875" style="3"/>
    <col min="13556" max="13556" width="7.88671875" style="3" customWidth="1"/>
    <col min="13557" max="13557" width="65.6640625" style="3" customWidth="1"/>
    <col min="13558" max="13559" width="7.6640625" style="3" bestFit="1" customWidth="1"/>
    <col min="13560" max="13560" width="15.44140625" style="3" bestFit="1" customWidth="1"/>
    <col min="13561" max="13561" width="16.6640625" style="3" customWidth="1"/>
    <col min="13562" max="13562" width="18.44140625" style="3" customWidth="1"/>
    <col min="13563" max="13563" width="16" style="3" bestFit="1" customWidth="1"/>
    <col min="13564" max="13811" width="8.88671875" style="3"/>
    <col min="13812" max="13812" width="7.88671875" style="3" customWidth="1"/>
    <col min="13813" max="13813" width="65.6640625" style="3" customWidth="1"/>
    <col min="13814" max="13815" width="7.6640625" style="3" bestFit="1" customWidth="1"/>
    <col min="13816" max="13816" width="15.44140625" style="3" bestFit="1" customWidth="1"/>
    <col min="13817" max="13817" width="16.6640625" style="3" customWidth="1"/>
    <col min="13818" max="13818" width="18.44140625" style="3" customWidth="1"/>
    <col min="13819" max="13819" width="16" style="3" bestFit="1" customWidth="1"/>
    <col min="13820" max="14067" width="8.88671875" style="3"/>
    <col min="14068" max="14068" width="7.88671875" style="3" customWidth="1"/>
    <col min="14069" max="14069" width="65.6640625" style="3" customWidth="1"/>
    <col min="14070" max="14071" width="7.6640625" style="3" bestFit="1" customWidth="1"/>
    <col min="14072" max="14072" width="15.44140625" style="3" bestFit="1" customWidth="1"/>
    <col min="14073" max="14073" width="16.6640625" style="3" customWidth="1"/>
    <col min="14074" max="14074" width="18.44140625" style="3" customWidth="1"/>
    <col min="14075" max="14075" width="16" style="3" bestFit="1" customWidth="1"/>
    <col min="14076" max="14323" width="8.88671875" style="3"/>
    <col min="14324" max="14324" width="7.88671875" style="3" customWidth="1"/>
    <col min="14325" max="14325" width="65.6640625" style="3" customWidth="1"/>
    <col min="14326" max="14327" width="7.6640625" style="3" bestFit="1" customWidth="1"/>
    <col min="14328" max="14328" width="15.44140625" style="3" bestFit="1" customWidth="1"/>
    <col min="14329" max="14329" width="16.6640625" style="3" customWidth="1"/>
    <col min="14330" max="14330" width="18.44140625" style="3" customWidth="1"/>
    <col min="14331" max="14331" width="16" style="3" bestFit="1" customWidth="1"/>
    <col min="14332" max="14579" width="8.88671875" style="3"/>
    <col min="14580" max="14580" width="7.88671875" style="3" customWidth="1"/>
    <col min="14581" max="14581" width="65.6640625" style="3" customWidth="1"/>
    <col min="14582" max="14583" width="7.6640625" style="3" bestFit="1" customWidth="1"/>
    <col min="14584" max="14584" width="15.44140625" style="3" bestFit="1" customWidth="1"/>
    <col min="14585" max="14585" width="16.6640625" style="3" customWidth="1"/>
    <col min="14586" max="14586" width="18.44140625" style="3" customWidth="1"/>
    <col min="14587" max="14587" width="16" style="3" bestFit="1" customWidth="1"/>
    <col min="14588" max="14835" width="8.88671875" style="3"/>
    <col min="14836" max="14836" width="7.88671875" style="3" customWidth="1"/>
    <col min="14837" max="14837" width="65.6640625" style="3" customWidth="1"/>
    <col min="14838" max="14839" width="7.6640625" style="3" bestFit="1" customWidth="1"/>
    <col min="14840" max="14840" width="15.44140625" style="3" bestFit="1" customWidth="1"/>
    <col min="14841" max="14841" width="16.6640625" style="3" customWidth="1"/>
    <col min="14842" max="14842" width="18.44140625" style="3" customWidth="1"/>
    <col min="14843" max="14843" width="16" style="3" bestFit="1" customWidth="1"/>
    <col min="14844" max="15091" width="8.88671875" style="3"/>
    <col min="15092" max="15092" width="7.88671875" style="3" customWidth="1"/>
    <col min="15093" max="15093" width="65.6640625" style="3" customWidth="1"/>
    <col min="15094" max="15095" width="7.6640625" style="3" bestFit="1" customWidth="1"/>
    <col min="15096" max="15096" width="15.44140625" style="3" bestFit="1" customWidth="1"/>
    <col min="15097" max="15097" width="16.6640625" style="3" customWidth="1"/>
    <col min="15098" max="15098" width="18.44140625" style="3" customWidth="1"/>
    <col min="15099" max="15099" width="16" style="3" bestFit="1" customWidth="1"/>
    <col min="15100" max="15347" width="8.88671875" style="3"/>
    <col min="15348" max="15348" width="7.88671875" style="3" customWidth="1"/>
    <col min="15349" max="15349" width="65.6640625" style="3" customWidth="1"/>
    <col min="15350" max="15351" width="7.6640625" style="3" bestFit="1" customWidth="1"/>
    <col min="15352" max="15352" width="15.44140625" style="3" bestFit="1" customWidth="1"/>
    <col min="15353" max="15353" width="16.6640625" style="3" customWidth="1"/>
    <col min="15354" max="15354" width="18.44140625" style="3" customWidth="1"/>
    <col min="15355" max="15355" width="16" style="3" bestFit="1" customWidth="1"/>
    <col min="15356" max="15603" width="8.88671875" style="3"/>
    <col min="15604" max="15604" width="7.88671875" style="3" customWidth="1"/>
    <col min="15605" max="15605" width="65.6640625" style="3" customWidth="1"/>
    <col min="15606" max="15607" width="7.6640625" style="3" bestFit="1" customWidth="1"/>
    <col min="15608" max="15608" width="15.44140625" style="3" bestFit="1" customWidth="1"/>
    <col min="15609" max="15609" width="16.6640625" style="3" customWidth="1"/>
    <col min="15610" max="15610" width="18.44140625" style="3" customWidth="1"/>
    <col min="15611" max="15611" width="16" style="3" bestFit="1" customWidth="1"/>
    <col min="15612" max="15859" width="8.88671875" style="3"/>
    <col min="15860" max="15860" width="7.88671875" style="3" customWidth="1"/>
    <col min="15861" max="15861" width="65.6640625" style="3" customWidth="1"/>
    <col min="15862" max="15863" width="7.6640625" style="3" bestFit="1" customWidth="1"/>
    <col min="15864" max="15864" width="15.44140625" style="3" bestFit="1" customWidth="1"/>
    <col min="15865" max="15865" width="16.6640625" style="3" customWidth="1"/>
    <col min="15866" max="15866" width="18.44140625" style="3" customWidth="1"/>
    <col min="15867" max="15867" width="16" style="3" bestFit="1" customWidth="1"/>
    <col min="15868" max="16115" width="8.88671875" style="3"/>
    <col min="16116" max="16116" width="7.88671875" style="3" customWidth="1"/>
    <col min="16117" max="16117" width="65.6640625" style="3" customWidth="1"/>
    <col min="16118" max="16119" width="7.6640625" style="3" bestFit="1" customWidth="1"/>
    <col min="16120" max="16120" width="15.44140625" style="3" bestFit="1" customWidth="1"/>
    <col min="16121" max="16121" width="16.6640625" style="3" customWidth="1"/>
    <col min="16122" max="16122" width="18.44140625" style="3" customWidth="1"/>
    <col min="16123" max="16123" width="16" style="3" bestFit="1" customWidth="1"/>
    <col min="16124" max="16384" width="8.88671875" style="3"/>
  </cols>
  <sheetData>
    <row r="1" spans="1:24" s="2" customFormat="1" ht="19.5" customHeight="1" x14ac:dyDescent="0.25">
      <c r="A1" s="597" t="s">
        <v>169</v>
      </c>
      <c r="B1" s="597"/>
      <c r="C1" s="597"/>
      <c r="D1" s="597"/>
      <c r="E1" s="597"/>
      <c r="F1" s="597"/>
      <c r="G1" s="597"/>
      <c r="H1" s="588">
        <v>45185</v>
      </c>
      <c r="I1" s="588"/>
      <c r="J1" s="200"/>
      <c r="K1" s="278"/>
      <c r="L1" s="588" t="s">
        <v>281</v>
      </c>
      <c r="M1" s="588"/>
      <c r="N1" s="278"/>
      <c r="O1" s="278"/>
      <c r="P1" s="209" t="s">
        <v>273</v>
      </c>
      <c r="Q1" s="210"/>
      <c r="R1" s="209"/>
      <c r="T1" s="209"/>
      <c r="U1" s="198"/>
      <c r="V1" s="588" t="s">
        <v>281</v>
      </c>
      <c r="W1" s="588"/>
    </row>
    <row r="2" spans="1:24" ht="18" x14ac:dyDescent="0.3">
      <c r="A2" s="209"/>
      <c r="B2" s="211"/>
      <c r="C2" s="212" t="s">
        <v>56</v>
      </c>
      <c r="D2" s="213"/>
      <c r="E2" s="212"/>
      <c r="F2" s="214"/>
      <c r="G2" s="212"/>
      <c r="H2" s="279" t="s">
        <v>53</v>
      </c>
      <c r="I2" s="279"/>
      <c r="J2" s="215"/>
      <c r="K2" s="589" t="s">
        <v>562</v>
      </c>
      <c r="L2" s="590"/>
      <c r="M2" s="591"/>
      <c r="N2" s="288"/>
      <c r="O2" s="279"/>
      <c r="P2" s="216"/>
      <c r="Q2" s="217"/>
      <c r="R2" s="218"/>
      <c r="T2" s="218"/>
      <c r="U2" s="589" t="s">
        <v>563</v>
      </c>
      <c r="V2" s="590"/>
      <c r="W2" s="591"/>
    </row>
    <row r="3" spans="1:24" s="2" customFormat="1" ht="20.100000000000001" customHeight="1" x14ac:dyDescent="0.25">
      <c r="A3" s="219" t="s">
        <v>9</v>
      </c>
      <c r="B3" s="219" t="s">
        <v>21</v>
      </c>
      <c r="C3" s="219" t="s">
        <v>10</v>
      </c>
      <c r="D3" s="219" t="s">
        <v>37</v>
      </c>
      <c r="E3" s="219" t="s">
        <v>19</v>
      </c>
      <c r="F3" s="220" t="s">
        <v>11</v>
      </c>
      <c r="G3" s="219" t="s">
        <v>17</v>
      </c>
      <c r="H3" s="280" t="s">
        <v>16</v>
      </c>
      <c r="I3" s="280" t="s">
        <v>12</v>
      </c>
      <c r="J3" s="220"/>
      <c r="K3" s="280" t="s">
        <v>17</v>
      </c>
      <c r="L3" s="280" t="s">
        <v>16</v>
      </c>
      <c r="M3" s="280" t="s">
        <v>12</v>
      </c>
      <c r="N3" s="280"/>
      <c r="O3" s="280" t="s">
        <v>474</v>
      </c>
      <c r="P3" s="209" t="s">
        <v>57</v>
      </c>
      <c r="Q3" s="221" t="s">
        <v>376</v>
      </c>
      <c r="R3" s="221" t="s">
        <v>497</v>
      </c>
      <c r="S3" s="443" t="s">
        <v>518</v>
      </c>
      <c r="T3" s="221" t="s">
        <v>550</v>
      </c>
      <c r="U3" s="478" t="s">
        <v>17</v>
      </c>
      <c r="V3" s="479" t="s">
        <v>16</v>
      </c>
      <c r="W3" s="479" t="s">
        <v>12</v>
      </c>
    </row>
    <row r="4" spans="1:24" x14ac:dyDescent="0.3">
      <c r="A4" s="222" t="s">
        <v>30</v>
      </c>
      <c r="B4" s="222"/>
      <c r="C4" s="222"/>
      <c r="D4" s="222"/>
      <c r="E4" s="209"/>
      <c r="F4" s="222"/>
      <c r="G4" s="209"/>
      <c r="H4" s="222"/>
      <c r="I4" s="222"/>
      <c r="J4" s="222"/>
      <c r="K4" s="209"/>
      <c r="L4" s="222"/>
      <c r="M4" s="222"/>
      <c r="N4" s="222"/>
      <c r="O4" s="222"/>
      <c r="P4" s="223"/>
      <c r="Q4" s="210"/>
      <c r="R4" s="222"/>
      <c r="T4" s="222"/>
      <c r="U4" s="478"/>
      <c r="V4" s="222"/>
      <c r="W4" s="222"/>
    </row>
    <row r="5" spans="1:24" ht="96.6" x14ac:dyDescent="0.3">
      <c r="A5" s="209">
        <v>1</v>
      </c>
      <c r="B5" s="254" t="s">
        <v>29</v>
      </c>
      <c r="C5" s="255" t="s">
        <v>259</v>
      </c>
      <c r="D5" s="254" t="s">
        <v>38</v>
      </c>
      <c r="E5" s="254" t="s">
        <v>38</v>
      </c>
      <c r="F5" s="209" t="s">
        <v>52</v>
      </c>
      <c r="G5" s="256">
        <v>2600</v>
      </c>
      <c r="H5" s="256">
        <v>15</v>
      </c>
      <c r="I5" s="245">
        <f>H5*G5</f>
        <v>39000</v>
      </c>
      <c r="J5" s="245"/>
      <c r="K5" s="256">
        <v>2600</v>
      </c>
      <c r="L5" s="256">
        <v>15</v>
      </c>
      <c r="M5" s="245">
        <f>L5*K5</f>
        <v>39000</v>
      </c>
      <c r="N5" s="245"/>
      <c r="O5" s="245">
        <f>M5-I5</f>
        <v>0</v>
      </c>
      <c r="P5" s="223"/>
      <c r="Q5" s="210"/>
      <c r="R5" s="222"/>
      <c r="T5" s="222"/>
      <c r="U5" s="530">
        <f>'Civil MS'!I16</f>
        <v>2455.8050000000003</v>
      </c>
      <c r="V5" s="256">
        <v>15</v>
      </c>
      <c r="W5" s="245">
        <f>V5*U5</f>
        <v>36837.075000000004</v>
      </c>
    </row>
    <row r="6" spans="1:24" x14ac:dyDescent="0.3">
      <c r="A6" s="209"/>
      <c r="B6" s="257"/>
      <c r="C6" s="258"/>
      <c r="D6" s="258"/>
      <c r="E6" s="259"/>
      <c r="F6" s="227"/>
      <c r="G6" s="231"/>
      <c r="H6" s="260"/>
      <c r="I6" s="209"/>
      <c r="J6" s="209"/>
      <c r="K6" s="231"/>
      <c r="L6" s="260"/>
      <c r="M6" s="209"/>
      <c r="N6" s="209"/>
      <c r="O6" s="209"/>
      <c r="P6" s="223"/>
      <c r="Q6" s="210"/>
      <c r="R6" s="222"/>
      <c r="T6" s="222"/>
      <c r="U6" s="238"/>
      <c r="V6" s="260"/>
      <c r="W6" s="476"/>
    </row>
    <row r="7" spans="1:24" x14ac:dyDescent="0.3">
      <c r="A7" s="593" t="s">
        <v>31</v>
      </c>
      <c r="B7" s="593"/>
      <c r="C7" s="593"/>
      <c r="D7" s="593"/>
      <c r="E7" s="593"/>
      <c r="F7" s="593"/>
      <c r="G7" s="593"/>
      <c r="H7" s="593"/>
      <c r="I7" s="593"/>
      <c r="J7" s="593"/>
      <c r="K7" s="593"/>
      <c r="L7" s="593"/>
      <c r="M7" s="593"/>
      <c r="N7" s="246"/>
      <c r="O7" s="246"/>
      <c r="P7" s="223"/>
      <c r="Q7" s="210"/>
      <c r="R7" s="222"/>
      <c r="T7" s="222"/>
      <c r="U7" s="531"/>
      <c r="V7" s="3"/>
      <c r="W7" s="3"/>
    </row>
    <row r="8" spans="1:24" s="6" customFormat="1" ht="69" x14ac:dyDescent="0.25">
      <c r="A8" s="224">
        <v>1</v>
      </c>
      <c r="B8" s="224" t="s">
        <v>42</v>
      </c>
      <c r="C8" s="225" t="s">
        <v>378</v>
      </c>
      <c r="D8" s="226" t="s">
        <v>38</v>
      </c>
      <c r="E8" s="226" t="s">
        <v>38</v>
      </c>
      <c r="F8" s="227" t="s">
        <v>52</v>
      </c>
      <c r="G8" s="228">
        <v>100</v>
      </c>
      <c r="H8" s="228">
        <v>35</v>
      </c>
      <c r="I8" s="245">
        <f t="shared" ref="I8:I11" si="0">H8*G8</f>
        <v>3500</v>
      </c>
      <c r="J8" s="245"/>
      <c r="K8" s="228">
        <v>100</v>
      </c>
      <c r="L8" s="228">
        <v>35</v>
      </c>
      <c r="M8" s="245">
        <f t="shared" ref="M8:M11" si="1">L8*K8</f>
        <v>3500</v>
      </c>
      <c r="N8" s="245"/>
      <c r="O8" s="245">
        <f>M8-I8</f>
        <v>0</v>
      </c>
      <c r="P8" s="229" t="s">
        <v>163</v>
      </c>
      <c r="Q8" s="261"/>
      <c r="R8" s="230"/>
      <c r="T8" s="230"/>
      <c r="U8" s="532">
        <v>0</v>
      </c>
      <c r="V8" s="228">
        <v>35</v>
      </c>
      <c r="W8" s="245">
        <f t="shared" ref="W8:W11" si="2">V8*U8</f>
        <v>0</v>
      </c>
    </row>
    <row r="9" spans="1:24" s="6" customFormat="1" ht="41.4" x14ac:dyDescent="0.25">
      <c r="A9" s="224">
        <v>2</v>
      </c>
      <c r="B9" s="224" t="s">
        <v>450</v>
      </c>
      <c r="C9" s="225" t="s">
        <v>451</v>
      </c>
      <c r="D9" s="226"/>
      <c r="E9" s="226"/>
      <c r="F9" s="227" t="s">
        <v>45</v>
      </c>
      <c r="G9" s="228">
        <v>50</v>
      </c>
      <c r="H9" s="228">
        <v>35</v>
      </c>
      <c r="I9" s="245">
        <f t="shared" si="0"/>
        <v>1750</v>
      </c>
      <c r="J9" s="245"/>
      <c r="K9" s="228">
        <v>50</v>
      </c>
      <c r="L9" s="228"/>
      <c r="M9" s="245">
        <f t="shared" si="1"/>
        <v>0</v>
      </c>
      <c r="N9" s="245"/>
      <c r="O9" s="262">
        <f>M9-I9</f>
        <v>-1750</v>
      </c>
      <c r="P9" s="229"/>
      <c r="Q9" s="261"/>
      <c r="R9" s="230"/>
      <c r="T9" s="230"/>
      <c r="U9" s="532">
        <v>0</v>
      </c>
      <c r="V9" s="228"/>
      <c r="W9" s="245">
        <f t="shared" si="2"/>
        <v>0</v>
      </c>
    </row>
    <row r="10" spans="1:24" s="6" customFormat="1" ht="55.2" x14ac:dyDescent="0.25">
      <c r="A10" s="224">
        <v>2</v>
      </c>
      <c r="B10" s="224" t="s">
        <v>28</v>
      </c>
      <c r="C10" s="225" t="s">
        <v>379</v>
      </c>
      <c r="D10" s="226" t="s">
        <v>38</v>
      </c>
      <c r="E10" s="226" t="s">
        <v>38</v>
      </c>
      <c r="F10" s="231" t="s">
        <v>39</v>
      </c>
      <c r="G10" s="228">
        <v>5</v>
      </c>
      <c r="H10" s="263">
        <v>1000</v>
      </c>
      <c r="I10" s="245">
        <f t="shared" si="0"/>
        <v>5000</v>
      </c>
      <c r="J10" s="245"/>
      <c r="K10" s="228">
        <v>5</v>
      </c>
      <c r="L10" s="263">
        <v>1000</v>
      </c>
      <c r="M10" s="245">
        <f t="shared" si="1"/>
        <v>5000</v>
      </c>
      <c r="N10" s="245"/>
      <c r="O10" s="245">
        <f>M10-I10</f>
        <v>0</v>
      </c>
      <c r="P10" s="229" t="s">
        <v>62</v>
      </c>
      <c r="Q10" s="261"/>
      <c r="R10" s="230"/>
      <c r="T10" s="230"/>
      <c r="U10" s="532">
        <v>0</v>
      </c>
      <c r="V10" s="263">
        <v>1000</v>
      </c>
      <c r="W10" s="245">
        <f t="shared" si="2"/>
        <v>0</v>
      </c>
    </row>
    <row r="11" spans="1:24" s="6" customFormat="1" ht="27.6" x14ac:dyDescent="0.25">
      <c r="A11" s="224">
        <v>3</v>
      </c>
      <c r="B11" s="224" t="s">
        <v>44</v>
      </c>
      <c r="C11" s="264" t="s">
        <v>43</v>
      </c>
      <c r="D11" s="226" t="s">
        <v>38</v>
      </c>
      <c r="E11" s="226" t="s">
        <v>38</v>
      </c>
      <c r="F11" s="231" t="s">
        <v>39</v>
      </c>
      <c r="G11" s="228">
        <v>2</v>
      </c>
      <c r="H11" s="263">
        <v>7000</v>
      </c>
      <c r="I11" s="245">
        <f t="shared" si="0"/>
        <v>14000</v>
      </c>
      <c r="J11" s="245"/>
      <c r="K11" s="228">
        <v>2</v>
      </c>
      <c r="L11" s="263">
        <v>7000</v>
      </c>
      <c r="M11" s="245">
        <f t="shared" si="1"/>
        <v>14000</v>
      </c>
      <c r="N11" s="245"/>
      <c r="O11" s="245">
        <f>M11-I11</f>
        <v>0</v>
      </c>
      <c r="P11" s="229" t="s">
        <v>62</v>
      </c>
      <c r="Q11" s="261"/>
      <c r="R11" s="230"/>
      <c r="T11" s="230"/>
      <c r="U11" s="532">
        <f>'Civil MS'!I21</f>
        <v>63</v>
      </c>
      <c r="V11" s="263">
        <v>7000</v>
      </c>
      <c r="W11" s="245">
        <f t="shared" si="2"/>
        <v>441000</v>
      </c>
    </row>
    <row r="12" spans="1:24" s="6" customFormat="1" x14ac:dyDescent="0.25">
      <c r="A12" s="224"/>
      <c r="B12" s="265"/>
      <c r="C12" s="266"/>
      <c r="D12" s="226"/>
      <c r="E12" s="226"/>
      <c r="F12" s="267"/>
      <c r="G12" s="268"/>
      <c r="H12" s="263"/>
      <c r="I12" s="245"/>
      <c r="J12" s="245"/>
      <c r="K12" s="268"/>
      <c r="L12" s="263"/>
      <c r="M12" s="245"/>
      <c r="N12" s="245"/>
      <c r="O12" s="245"/>
      <c r="P12" s="229"/>
      <c r="Q12" s="261"/>
      <c r="R12" s="230"/>
      <c r="T12" s="230"/>
      <c r="U12" s="533"/>
      <c r="V12" s="263"/>
      <c r="W12" s="245"/>
    </row>
    <row r="13" spans="1:24" x14ac:dyDescent="0.3">
      <c r="A13" s="593" t="s">
        <v>32</v>
      </c>
      <c r="B13" s="593"/>
      <c r="C13" s="593"/>
      <c r="D13" s="593"/>
      <c r="E13" s="593"/>
      <c r="F13" s="593"/>
      <c r="G13" s="593"/>
      <c r="H13" s="593"/>
      <c r="I13" s="593"/>
      <c r="J13" s="593"/>
      <c r="K13" s="593"/>
      <c r="L13" s="593"/>
      <c r="M13" s="593"/>
      <c r="N13" s="246"/>
      <c r="O13" s="246"/>
      <c r="P13" s="223"/>
      <c r="Q13" s="210"/>
      <c r="R13" s="222"/>
      <c r="T13" s="222"/>
      <c r="U13" s="531"/>
      <c r="V13" s="3"/>
      <c r="W13" s="3"/>
    </row>
    <row r="14" spans="1:24" ht="124.2" x14ac:dyDescent="0.3">
      <c r="A14" s="592">
        <v>1</v>
      </c>
      <c r="B14" s="231" t="s">
        <v>280</v>
      </c>
      <c r="C14" s="232" t="s">
        <v>279</v>
      </c>
      <c r="D14" s="232"/>
      <c r="E14" s="226"/>
      <c r="F14" s="233"/>
      <c r="G14" s="234"/>
      <c r="H14" s="234"/>
      <c r="I14" s="235"/>
      <c r="J14" s="235"/>
      <c r="K14" s="234"/>
      <c r="L14" s="234"/>
      <c r="M14" s="235"/>
      <c r="N14" s="235"/>
      <c r="O14" s="235"/>
      <c r="P14" s="223"/>
      <c r="Q14" s="210"/>
      <c r="R14" s="222"/>
      <c r="T14" s="222"/>
      <c r="U14" s="238"/>
      <c r="V14" s="234"/>
      <c r="W14" s="235"/>
      <c r="X14" s="580" t="s">
        <v>914</v>
      </c>
    </row>
    <row r="15" spans="1:24" x14ac:dyDescent="0.3">
      <c r="A15" s="592"/>
      <c r="B15" s="209" t="s">
        <v>2</v>
      </c>
      <c r="C15" s="232" t="s">
        <v>370</v>
      </c>
      <c r="D15" s="232"/>
      <c r="E15" s="226" t="s">
        <v>38</v>
      </c>
      <c r="F15" s="233" t="s">
        <v>52</v>
      </c>
      <c r="G15" s="234">
        <v>720</v>
      </c>
      <c r="H15" s="284">
        <v>90</v>
      </c>
      <c r="I15" s="281">
        <f t="shared" ref="I15:I20" si="3">H15*G15</f>
        <v>64800</v>
      </c>
      <c r="J15" s="245"/>
      <c r="K15" s="284">
        <v>1000</v>
      </c>
      <c r="L15" s="284">
        <v>90</v>
      </c>
      <c r="M15" s="281">
        <f t="shared" ref="M15:M20" si="4">L15*K15</f>
        <v>90000</v>
      </c>
      <c r="N15" s="281"/>
      <c r="O15" s="281">
        <f t="shared" ref="O15:O20" si="5">M15-I15</f>
        <v>25200</v>
      </c>
      <c r="P15" s="236" t="s">
        <v>368</v>
      </c>
      <c r="Q15" s="261" t="s">
        <v>377</v>
      </c>
      <c r="R15" s="222"/>
      <c r="S15" s="596" t="s">
        <v>519</v>
      </c>
      <c r="T15" s="222"/>
      <c r="U15" s="238">
        <f>'Civil MS'!I32</f>
        <v>742.9325</v>
      </c>
      <c r="V15" s="480">
        <v>90</v>
      </c>
      <c r="W15" s="481">
        <f t="shared" ref="W15:W20" si="6">V15*U15</f>
        <v>66863.925000000003</v>
      </c>
    </row>
    <row r="16" spans="1:24" x14ac:dyDescent="0.3">
      <c r="A16" s="592"/>
      <c r="B16" s="209" t="s">
        <v>3</v>
      </c>
      <c r="C16" s="232" t="s">
        <v>372</v>
      </c>
      <c r="D16" s="232"/>
      <c r="E16" s="226" t="s">
        <v>38</v>
      </c>
      <c r="F16" s="233" t="s">
        <v>52</v>
      </c>
      <c r="G16" s="234">
        <v>300</v>
      </c>
      <c r="H16" s="284">
        <v>90</v>
      </c>
      <c r="I16" s="281">
        <f t="shared" si="3"/>
        <v>27000</v>
      </c>
      <c r="J16" s="245"/>
      <c r="K16" s="284">
        <v>450</v>
      </c>
      <c r="L16" s="284">
        <v>90</v>
      </c>
      <c r="M16" s="281">
        <f t="shared" si="4"/>
        <v>40500</v>
      </c>
      <c r="N16" s="281"/>
      <c r="O16" s="281">
        <f t="shared" si="5"/>
        <v>13500</v>
      </c>
      <c r="P16" s="236" t="s">
        <v>368</v>
      </c>
      <c r="Q16" s="261" t="s">
        <v>377</v>
      </c>
      <c r="R16" s="222"/>
      <c r="S16" s="596"/>
      <c r="T16" s="222"/>
      <c r="U16" s="238">
        <f>'Civil MS'!I57</f>
        <v>565.5</v>
      </c>
      <c r="V16" s="480">
        <v>90</v>
      </c>
      <c r="W16" s="481">
        <f t="shared" si="6"/>
        <v>50895</v>
      </c>
    </row>
    <row r="17" spans="1:23" x14ac:dyDescent="0.3">
      <c r="A17" s="592"/>
      <c r="B17" s="209" t="s">
        <v>4</v>
      </c>
      <c r="C17" s="232" t="s">
        <v>375</v>
      </c>
      <c r="D17" s="232"/>
      <c r="E17" s="226" t="s">
        <v>38</v>
      </c>
      <c r="F17" s="233" t="s">
        <v>52</v>
      </c>
      <c r="G17" s="234">
        <v>120</v>
      </c>
      <c r="H17" s="284">
        <v>90</v>
      </c>
      <c r="I17" s="281">
        <f t="shared" si="3"/>
        <v>10800</v>
      </c>
      <c r="J17" s="245"/>
      <c r="K17" s="284">
        <v>180</v>
      </c>
      <c r="L17" s="284">
        <v>90</v>
      </c>
      <c r="M17" s="281">
        <f t="shared" si="4"/>
        <v>16200</v>
      </c>
      <c r="N17" s="281"/>
      <c r="O17" s="281">
        <f t="shared" si="5"/>
        <v>5400</v>
      </c>
      <c r="P17" s="236" t="s">
        <v>368</v>
      </c>
      <c r="Q17" s="261" t="s">
        <v>377</v>
      </c>
      <c r="R17" s="222"/>
      <c r="S17" s="596"/>
      <c r="T17" s="222"/>
      <c r="U17" s="238">
        <f>'Civil MS'!I61</f>
        <v>103.5</v>
      </c>
      <c r="V17" s="480">
        <v>90</v>
      </c>
      <c r="W17" s="481">
        <f t="shared" si="6"/>
        <v>9315</v>
      </c>
    </row>
    <row r="18" spans="1:23" x14ac:dyDescent="0.3">
      <c r="A18" s="592"/>
      <c r="B18" s="209" t="s">
        <v>5</v>
      </c>
      <c r="C18" s="232" t="s">
        <v>373</v>
      </c>
      <c r="D18" s="232"/>
      <c r="E18" s="226" t="s">
        <v>38</v>
      </c>
      <c r="F18" s="233" t="s">
        <v>52</v>
      </c>
      <c r="G18" s="234">
        <v>80</v>
      </c>
      <c r="H18" s="284">
        <v>90</v>
      </c>
      <c r="I18" s="281">
        <f t="shared" si="3"/>
        <v>7200</v>
      </c>
      <c r="J18" s="245"/>
      <c r="K18" s="284">
        <v>120</v>
      </c>
      <c r="L18" s="284">
        <v>90</v>
      </c>
      <c r="M18" s="281">
        <f t="shared" si="4"/>
        <v>10800</v>
      </c>
      <c r="N18" s="281"/>
      <c r="O18" s="281">
        <f t="shared" si="5"/>
        <v>3600</v>
      </c>
      <c r="P18" s="236" t="s">
        <v>368</v>
      </c>
      <c r="Q18" s="261" t="s">
        <v>377</v>
      </c>
      <c r="R18" s="222"/>
      <c r="S18" s="596"/>
      <c r="T18" s="222"/>
      <c r="U18" s="238">
        <f>'Civil MS'!I68</f>
        <v>117.75</v>
      </c>
      <c r="V18" s="480">
        <v>90</v>
      </c>
      <c r="W18" s="481">
        <f t="shared" si="6"/>
        <v>10597.5</v>
      </c>
    </row>
    <row r="19" spans="1:23" x14ac:dyDescent="0.3">
      <c r="A19" s="592"/>
      <c r="B19" s="209" t="s">
        <v>160</v>
      </c>
      <c r="C19" s="232" t="s">
        <v>371</v>
      </c>
      <c r="D19" s="232"/>
      <c r="E19" s="226" t="s">
        <v>38</v>
      </c>
      <c r="F19" s="233" t="s">
        <v>52</v>
      </c>
      <c r="G19" s="234">
        <v>95</v>
      </c>
      <c r="H19" s="284">
        <v>90</v>
      </c>
      <c r="I19" s="281">
        <f t="shared" si="3"/>
        <v>8550</v>
      </c>
      <c r="J19" s="245"/>
      <c r="K19" s="284">
        <v>150</v>
      </c>
      <c r="L19" s="284">
        <v>90</v>
      </c>
      <c r="M19" s="281">
        <f t="shared" si="4"/>
        <v>13500</v>
      </c>
      <c r="N19" s="281"/>
      <c r="O19" s="281">
        <f t="shared" si="5"/>
        <v>4950</v>
      </c>
      <c r="P19" s="236" t="s">
        <v>368</v>
      </c>
      <c r="Q19" s="261" t="s">
        <v>377</v>
      </c>
      <c r="R19" s="222"/>
      <c r="S19" s="596"/>
      <c r="T19" s="222"/>
      <c r="U19" s="238">
        <f>'Civil MS'!I73</f>
        <v>99.912500000000009</v>
      </c>
      <c r="V19" s="480">
        <v>90</v>
      </c>
      <c r="W19" s="481">
        <f t="shared" si="6"/>
        <v>8992.125</v>
      </c>
    </row>
    <row r="20" spans="1:23" x14ac:dyDescent="0.3">
      <c r="A20" s="592"/>
      <c r="B20" s="209" t="s">
        <v>164</v>
      </c>
      <c r="C20" s="232" t="s">
        <v>374</v>
      </c>
      <c r="D20" s="232"/>
      <c r="E20" s="226" t="s">
        <v>38</v>
      </c>
      <c r="F20" s="233" t="s">
        <v>52</v>
      </c>
      <c r="G20" s="234">
        <v>60</v>
      </c>
      <c r="H20" s="284">
        <v>90</v>
      </c>
      <c r="I20" s="281">
        <f t="shared" si="3"/>
        <v>5400</v>
      </c>
      <c r="J20" s="245"/>
      <c r="K20" s="284">
        <v>90</v>
      </c>
      <c r="L20" s="284">
        <v>90</v>
      </c>
      <c r="M20" s="281">
        <f t="shared" si="4"/>
        <v>8100</v>
      </c>
      <c r="N20" s="281"/>
      <c r="O20" s="281">
        <f t="shared" si="5"/>
        <v>2700</v>
      </c>
      <c r="P20" s="236" t="s">
        <v>368</v>
      </c>
      <c r="Q20" s="261" t="s">
        <v>377</v>
      </c>
      <c r="R20" s="222"/>
      <c r="S20" s="596"/>
      <c r="T20" s="222"/>
      <c r="U20" s="238">
        <f>'Civil MS'!I80</f>
        <v>99</v>
      </c>
      <c r="V20" s="480">
        <v>90</v>
      </c>
      <c r="W20" s="481">
        <f t="shared" si="6"/>
        <v>8910</v>
      </c>
    </row>
    <row r="21" spans="1:23" x14ac:dyDescent="0.3">
      <c r="A21" s="209"/>
      <c r="B21" s="237"/>
      <c r="C21" s="223"/>
      <c r="D21" s="223"/>
      <c r="E21" s="237"/>
      <c r="F21" s="238"/>
      <c r="G21" s="227"/>
      <c r="H21" s="227"/>
      <c r="I21" s="239"/>
      <c r="J21" s="239"/>
      <c r="K21" s="227"/>
      <c r="L21" s="227"/>
      <c r="M21" s="239"/>
      <c r="N21" s="239"/>
      <c r="O21" s="239"/>
      <c r="P21" s="223"/>
      <c r="Q21" s="210"/>
      <c r="R21" s="222"/>
      <c r="T21" s="222"/>
      <c r="U21" s="532"/>
      <c r="V21" s="227"/>
      <c r="W21" s="239"/>
    </row>
    <row r="22" spans="1:23" ht="129.75" customHeight="1" x14ac:dyDescent="0.3">
      <c r="A22" s="592">
        <v>2</v>
      </c>
      <c r="B22" s="209" t="s">
        <v>22</v>
      </c>
      <c r="C22" s="232" t="s">
        <v>380</v>
      </c>
      <c r="D22" s="240"/>
      <c r="E22" s="241"/>
      <c r="F22" s="233"/>
      <c r="G22" s="231"/>
      <c r="H22" s="241"/>
      <c r="I22" s="235"/>
      <c r="J22" s="235"/>
      <c r="K22" s="231"/>
      <c r="L22" s="241"/>
      <c r="M22" s="235"/>
      <c r="N22" s="235"/>
      <c r="O22" s="235"/>
      <c r="P22" s="223"/>
      <c r="Q22" s="595"/>
      <c r="R22" s="222"/>
      <c r="T22" s="222"/>
      <c r="U22" s="238"/>
      <c r="V22" s="241"/>
      <c r="W22" s="235"/>
    </row>
    <row r="23" spans="1:23" x14ac:dyDescent="0.3">
      <c r="A23" s="592"/>
      <c r="B23" s="209" t="s">
        <v>2</v>
      </c>
      <c r="C23" s="242" t="s">
        <v>162</v>
      </c>
      <c r="D23" s="242"/>
      <c r="E23" s="226" t="s">
        <v>38</v>
      </c>
      <c r="F23" s="233" t="s">
        <v>52</v>
      </c>
      <c r="G23" s="243">
        <v>90</v>
      </c>
      <c r="H23" s="243">
        <v>190</v>
      </c>
      <c r="I23" s="245">
        <f t="shared" ref="I23:I24" si="7">H23*G23</f>
        <v>17100</v>
      </c>
      <c r="J23" s="245"/>
      <c r="K23" s="243">
        <v>90</v>
      </c>
      <c r="L23" s="243">
        <v>190</v>
      </c>
      <c r="M23" s="245">
        <f t="shared" ref="M23:M25" si="8">L23*K23</f>
        <v>17100</v>
      </c>
      <c r="N23" s="245"/>
      <c r="O23" s="245">
        <f t="shared" ref="O23:O25" si="9">M23-I23</f>
        <v>0</v>
      </c>
      <c r="P23" s="223"/>
      <c r="Q23" s="595"/>
      <c r="R23" s="222"/>
      <c r="T23" s="222"/>
      <c r="U23" s="534">
        <f>'Civil MS'!I88</f>
        <v>128</v>
      </c>
      <c r="V23" s="243">
        <v>190</v>
      </c>
      <c r="W23" s="245">
        <f t="shared" ref="W23:W25" si="10">V23*U23</f>
        <v>24320</v>
      </c>
    </row>
    <row r="24" spans="1:23" x14ac:dyDescent="0.3">
      <c r="A24" s="592"/>
      <c r="B24" s="209" t="s">
        <v>3</v>
      </c>
      <c r="C24" s="242" t="s">
        <v>191</v>
      </c>
      <c r="D24" s="242"/>
      <c r="E24" s="226" t="s">
        <v>38</v>
      </c>
      <c r="F24" s="233" t="s">
        <v>52</v>
      </c>
      <c r="G24" s="243">
        <v>1500</v>
      </c>
      <c r="H24" s="243">
        <v>190</v>
      </c>
      <c r="I24" s="245">
        <f t="shared" si="7"/>
        <v>285000</v>
      </c>
      <c r="J24" s="245"/>
      <c r="K24" s="243">
        <v>1500</v>
      </c>
      <c r="L24" s="243">
        <v>190</v>
      </c>
      <c r="M24" s="245">
        <f t="shared" si="8"/>
        <v>285000</v>
      </c>
      <c r="N24" s="245"/>
      <c r="O24" s="245">
        <f t="shared" si="9"/>
        <v>0</v>
      </c>
      <c r="P24" s="223"/>
      <c r="Q24" s="595"/>
      <c r="R24" s="222"/>
      <c r="T24" s="222"/>
      <c r="U24" s="534">
        <f>'Civil MS'!I105</f>
        <v>1347.125</v>
      </c>
      <c r="V24" s="243">
        <v>190</v>
      </c>
      <c r="W24" s="245">
        <f t="shared" si="10"/>
        <v>255953.75</v>
      </c>
    </row>
    <row r="25" spans="1:23" x14ac:dyDescent="0.3">
      <c r="A25" s="209"/>
      <c r="B25" s="209" t="s">
        <v>4</v>
      </c>
      <c r="C25" s="242" t="s">
        <v>369</v>
      </c>
      <c r="D25" s="242"/>
      <c r="E25" s="226"/>
      <c r="F25" s="233" t="s">
        <v>52</v>
      </c>
      <c r="G25" s="243"/>
      <c r="H25" s="285"/>
      <c r="I25" s="291">
        <f t="shared" ref="I25" si="11">H25*E25</f>
        <v>0</v>
      </c>
      <c r="J25" s="292"/>
      <c r="K25" s="293">
        <v>1700</v>
      </c>
      <c r="L25" s="293">
        <v>170</v>
      </c>
      <c r="M25" s="291">
        <f t="shared" si="8"/>
        <v>289000</v>
      </c>
      <c r="N25" s="291"/>
      <c r="O25" s="291">
        <f t="shared" si="9"/>
        <v>289000</v>
      </c>
      <c r="P25" s="223"/>
      <c r="Q25" s="295" t="s">
        <v>477</v>
      </c>
      <c r="R25" s="222"/>
      <c r="T25" s="222"/>
      <c r="U25" s="535">
        <f>'Civil MS'!I118</f>
        <v>1445.875</v>
      </c>
      <c r="V25" s="293">
        <v>170</v>
      </c>
      <c r="W25" s="291">
        <f t="shared" si="10"/>
        <v>245798.75</v>
      </c>
    </row>
    <row r="26" spans="1:23" x14ac:dyDescent="0.3">
      <c r="A26" s="209"/>
      <c r="B26" s="247"/>
      <c r="C26" s="269"/>
      <c r="D26" s="269"/>
      <c r="E26" s="270"/>
      <c r="F26" s="227"/>
      <c r="G26" s="209"/>
      <c r="H26" s="237"/>
      <c r="I26" s="245"/>
      <c r="J26" s="245"/>
      <c r="K26" s="209"/>
      <c r="L26" s="237"/>
      <c r="M26" s="245"/>
      <c r="N26" s="245"/>
      <c r="O26" s="245"/>
      <c r="P26" s="223"/>
      <c r="Q26" s="261"/>
      <c r="R26" s="222"/>
      <c r="T26" s="222"/>
      <c r="U26" s="478"/>
      <c r="V26" s="237"/>
      <c r="W26" s="245"/>
    </row>
    <row r="27" spans="1:23" ht="69" x14ac:dyDescent="0.3">
      <c r="A27" s="592">
        <v>3</v>
      </c>
      <c r="B27" s="209" t="s">
        <v>23</v>
      </c>
      <c r="C27" s="244" t="s">
        <v>381</v>
      </c>
      <c r="D27" s="226" t="s">
        <v>38</v>
      </c>
      <c r="E27" s="226" t="s">
        <v>38</v>
      </c>
      <c r="F27" s="233"/>
      <c r="G27" s="234"/>
      <c r="H27" s="234"/>
      <c r="I27" s="245"/>
      <c r="J27" s="245"/>
      <c r="K27" s="234"/>
      <c r="L27" s="234"/>
      <c r="M27" s="245"/>
      <c r="N27" s="245"/>
      <c r="O27" s="245"/>
      <c r="P27" s="223"/>
      <c r="Q27" s="261"/>
      <c r="R27" s="222"/>
      <c r="T27" s="222"/>
      <c r="U27" s="238"/>
      <c r="V27" s="234"/>
      <c r="W27" s="245"/>
    </row>
    <row r="28" spans="1:23" x14ac:dyDescent="0.3">
      <c r="A28" s="592"/>
      <c r="B28" s="209" t="s">
        <v>2</v>
      </c>
      <c r="C28" s="244" t="s">
        <v>195</v>
      </c>
      <c r="D28" s="226"/>
      <c r="E28" s="226"/>
      <c r="F28" s="233" t="s">
        <v>52</v>
      </c>
      <c r="G28" s="234">
        <v>178</v>
      </c>
      <c r="H28" s="234">
        <v>70</v>
      </c>
      <c r="I28" s="245">
        <f>H28*G28</f>
        <v>12460</v>
      </c>
      <c r="J28" s="245"/>
      <c r="K28" s="234">
        <v>178</v>
      </c>
      <c r="L28" s="234">
        <v>70</v>
      </c>
      <c r="M28" s="245">
        <f t="shared" ref="M28:M29" si="12">L28*K28</f>
        <v>12460</v>
      </c>
      <c r="N28" s="245"/>
      <c r="O28" s="245">
        <f t="shared" ref="O28:O29" si="13">M28-I28</f>
        <v>0</v>
      </c>
      <c r="P28" s="223"/>
      <c r="Q28" s="261"/>
      <c r="R28" s="222"/>
      <c r="T28" s="222"/>
      <c r="U28" s="238">
        <f>'Civil MS'!I130</f>
        <v>286.64</v>
      </c>
      <c r="V28" s="234">
        <v>70</v>
      </c>
      <c r="W28" s="245">
        <f t="shared" ref="W28:W29" si="14">V28*U28</f>
        <v>20064.8</v>
      </c>
    </row>
    <row r="29" spans="1:23" x14ac:dyDescent="0.3">
      <c r="A29" s="592"/>
      <c r="B29" s="209" t="s">
        <v>3</v>
      </c>
      <c r="C29" s="244" t="s">
        <v>196</v>
      </c>
      <c r="D29" s="226"/>
      <c r="E29" s="226"/>
      <c r="F29" s="233" t="s">
        <v>52</v>
      </c>
      <c r="G29" s="234">
        <v>4459</v>
      </c>
      <c r="H29" s="234">
        <v>70</v>
      </c>
      <c r="I29" s="245">
        <f>H29*G29</f>
        <v>312130</v>
      </c>
      <c r="J29" s="245"/>
      <c r="K29" s="234">
        <v>2000</v>
      </c>
      <c r="L29" s="234">
        <v>70</v>
      </c>
      <c r="M29" s="245">
        <f t="shared" si="12"/>
        <v>140000</v>
      </c>
      <c r="N29" s="245"/>
      <c r="O29" s="245">
        <f t="shared" si="13"/>
        <v>-172130</v>
      </c>
      <c r="P29" s="223"/>
      <c r="Q29" s="261"/>
      <c r="R29" s="222"/>
      <c r="T29" s="222"/>
      <c r="U29" s="238">
        <f>'Civil MS'!I159</f>
        <v>4038.5999999999995</v>
      </c>
      <c r="V29" s="234">
        <v>70</v>
      </c>
      <c r="W29" s="245">
        <f t="shared" si="14"/>
        <v>282701.99999999994</v>
      </c>
    </row>
    <row r="30" spans="1:23" x14ac:dyDescent="0.3">
      <c r="A30" s="209"/>
      <c r="B30" s="209"/>
      <c r="C30" s="244"/>
      <c r="D30" s="244"/>
      <c r="E30" s="231"/>
      <c r="F30" s="233"/>
      <c r="G30" s="231"/>
      <c r="H30" s="231"/>
      <c r="I30" s="245"/>
      <c r="J30" s="245"/>
      <c r="K30" s="231"/>
      <c r="L30" s="231"/>
      <c r="M30" s="245"/>
      <c r="N30" s="245"/>
      <c r="O30" s="245"/>
      <c r="P30" s="223"/>
      <c r="Q30" s="261"/>
      <c r="R30" s="222"/>
      <c r="T30" s="222"/>
      <c r="U30" s="238"/>
      <c r="V30" s="477"/>
      <c r="W30" s="245"/>
    </row>
    <row r="31" spans="1:23" ht="69" x14ac:dyDescent="0.3">
      <c r="A31" s="209">
        <v>4</v>
      </c>
      <c r="B31" s="209" t="s">
        <v>24</v>
      </c>
      <c r="C31" s="244" t="s">
        <v>382</v>
      </c>
      <c r="D31" s="226" t="s">
        <v>38</v>
      </c>
      <c r="E31" s="226" t="s">
        <v>38</v>
      </c>
      <c r="F31" s="233" t="s">
        <v>52</v>
      </c>
      <c r="G31" s="234">
        <v>1000</v>
      </c>
      <c r="H31" s="234">
        <v>120</v>
      </c>
      <c r="I31" s="245">
        <f t="shared" ref="I31" si="15">H31*G31</f>
        <v>120000</v>
      </c>
      <c r="J31" s="245"/>
      <c r="K31" s="234">
        <v>1000</v>
      </c>
      <c r="L31" s="234">
        <v>120</v>
      </c>
      <c r="M31" s="245">
        <f>L31*K31</f>
        <v>120000</v>
      </c>
      <c r="N31" s="245"/>
      <c r="O31" s="245">
        <f>M31-I31</f>
        <v>0</v>
      </c>
      <c r="P31" s="223"/>
      <c r="Q31" s="261"/>
      <c r="R31" s="222"/>
      <c r="T31" s="222"/>
      <c r="U31" s="238">
        <f>'Civil MS'!I170</f>
        <v>985.5</v>
      </c>
      <c r="V31" s="234">
        <v>120</v>
      </c>
      <c r="W31" s="245">
        <f>V31*U31</f>
        <v>118260</v>
      </c>
    </row>
    <row r="32" spans="1:23" x14ac:dyDescent="0.3">
      <c r="A32" s="209"/>
      <c r="B32" s="247"/>
      <c r="C32" s="244"/>
      <c r="D32" s="244"/>
      <c r="E32" s="231"/>
      <c r="F32" s="233"/>
      <c r="G32" s="231"/>
      <c r="H32" s="231"/>
      <c r="I32" s="245"/>
      <c r="J32" s="245"/>
      <c r="K32" s="231"/>
      <c r="L32" s="231"/>
      <c r="M32" s="245"/>
      <c r="N32" s="245"/>
      <c r="O32" s="245"/>
      <c r="P32" s="223"/>
      <c r="Q32" s="210"/>
      <c r="R32" s="222"/>
      <c r="T32" s="222"/>
      <c r="U32" s="238"/>
      <c r="V32" s="477"/>
      <c r="W32" s="245"/>
    </row>
    <row r="33" spans="1:24" ht="96.6" x14ac:dyDescent="0.3">
      <c r="A33" s="592">
        <v>5</v>
      </c>
      <c r="B33" s="209" t="s">
        <v>278</v>
      </c>
      <c r="C33" s="244" t="s">
        <v>277</v>
      </c>
      <c r="D33" s="226"/>
      <c r="E33" s="226"/>
      <c r="F33" s="233"/>
      <c r="G33" s="231"/>
      <c r="H33" s="231"/>
      <c r="I33" s="245"/>
      <c r="J33" s="245"/>
      <c r="K33" s="231"/>
      <c r="L33" s="231"/>
      <c r="M33" s="245"/>
      <c r="N33" s="245"/>
      <c r="O33" s="245"/>
      <c r="P33" s="223"/>
      <c r="Q33" s="210"/>
      <c r="R33" s="222"/>
      <c r="T33" s="222"/>
      <c r="U33" s="238"/>
      <c r="V33" s="477"/>
      <c r="W33" s="245"/>
      <c r="X33" s="580" t="s">
        <v>914</v>
      </c>
    </row>
    <row r="34" spans="1:24" x14ac:dyDescent="0.3">
      <c r="A34" s="592"/>
      <c r="B34" s="209" t="s">
        <v>2</v>
      </c>
      <c r="C34" s="244" t="s">
        <v>282</v>
      </c>
      <c r="D34" s="226" t="s">
        <v>38</v>
      </c>
      <c r="E34" s="226" t="s">
        <v>38</v>
      </c>
      <c r="F34" s="227" t="s">
        <v>52</v>
      </c>
      <c r="G34" s="234">
        <v>720</v>
      </c>
      <c r="H34" s="234">
        <v>250</v>
      </c>
      <c r="I34" s="245">
        <f t="shared" ref="I34:I36" si="16">H34*G34</f>
        <v>180000</v>
      </c>
      <c r="J34" s="245"/>
      <c r="K34" s="234">
        <v>720</v>
      </c>
      <c r="L34" s="234">
        <v>250</v>
      </c>
      <c r="M34" s="245">
        <f t="shared" ref="M34:M36" si="17">L34*K34</f>
        <v>180000</v>
      </c>
      <c r="N34" s="245"/>
      <c r="O34" s="245">
        <f t="shared" ref="O34:O36" si="18">M34-I34</f>
        <v>0</v>
      </c>
      <c r="P34" s="223"/>
      <c r="Q34" s="261"/>
      <c r="R34" s="222"/>
      <c r="T34" s="222"/>
      <c r="U34" s="238">
        <f>'Civil MS'!I180</f>
        <v>739.3125</v>
      </c>
      <c r="V34" s="234">
        <v>250</v>
      </c>
      <c r="W34" s="245">
        <f t="shared" ref="W34:W36" si="19">V34*U34</f>
        <v>184828.125</v>
      </c>
    </row>
    <row r="35" spans="1:24" x14ac:dyDescent="0.3">
      <c r="A35" s="592"/>
      <c r="B35" s="209" t="s">
        <v>3</v>
      </c>
      <c r="C35" s="244" t="s">
        <v>283</v>
      </c>
      <c r="D35" s="226" t="s">
        <v>38</v>
      </c>
      <c r="E35" s="226" t="s">
        <v>38</v>
      </c>
      <c r="F35" s="227" t="s">
        <v>52</v>
      </c>
      <c r="G35" s="234">
        <v>105</v>
      </c>
      <c r="H35" s="234">
        <v>250</v>
      </c>
      <c r="I35" s="245">
        <f t="shared" si="16"/>
        <v>26250</v>
      </c>
      <c r="J35" s="245"/>
      <c r="K35" s="234">
        <v>105</v>
      </c>
      <c r="L35" s="234">
        <v>250</v>
      </c>
      <c r="M35" s="245">
        <f t="shared" si="17"/>
        <v>26250</v>
      </c>
      <c r="N35" s="245"/>
      <c r="O35" s="245">
        <f t="shared" si="18"/>
        <v>0</v>
      </c>
      <c r="P35" s="223"/>
      <c r="Q35" s="261"/>
      <c r="R35" s="222"/>
      <c r="T35" s="222"/>
      <c r="U35" s="238">
        <f>'Civil MS'!I183</f>
        <v>101.25</v>
      </c>
      <c r="V35" s="234">
        <v>250</v>
      </c>
      <c r="W35" s="245">
        <f t="shared" si="19"/>
        <v>25312.5</v>
      </c>
    </row>
    <row r="36" spans="1:24" ht="17.25" customHeight="1" x14ac:dyDescent="0.3">
      <c r="A36" s="592"/>
      <c r="B36" s="209" t="s">
        <v>4</v>
      </c>
      <c r="C36" s="244" t="s">
        <v>284</v>
      </c>
      <c r="D36" s="226" t="s">
        <v>38</v>
      </c>
      <c r="E36" s="226" t="s">
        <v>38</v>
      </c>
      <c r="F36" s="227" t="s">
        <v>52</v>
      </c>
      <c r="G36" s="234">
        <v>85</v>
      </c>
      <c r="H36" s="234">
        <v>250</v>
      </c>
      <c r="I36" s="245">
        <f t="shared" si="16"/>
        <v>21250</v>
      </c>
      <c r="J36" s="245"/>
      <c r="K36" s="234">
        <v>85</v>
      </c>
      <c r="L36" s="234">
        <v>250</v>
      </c>
      <c r="M36" s="245">
        <f t="shared" si="17"/>
        <v>21250</v>
      </c>
      <c r="N36" s="245"/>
      <c r="O36" s="245">
        <f t="shared" si="18"/>
        <v>0</v>
      </c>
      <c r="P36" s="223"/>
      <c r="Q36" s="210"/>
      <c r="R36" s="222"/>
      <c r="T36" s="222"/>
      <c r="U36" s="238">
        <f>'Civil MS'!I187</f>
        <v>99.4375</v>
      </c>
      <c r="V36" s="234">
        <v>250</v>
      </c>
      <c r="W36" s="245">
        <f t="shared" si="19"/>
        <v>24859.375</v>
      </c>
    </row>
    <row r="37" spans="1:24" x14ac:dyDescent="0.3">
      <c r="A37" s="209"/>
      <c r="B37" s="209"/>
      <c r="C37" s="244"/>
      <c r="D37" s="226"/>
      <c r="E37" s="226"/>
      <c r="F37" s="227"/>
      <c r="G37" s="234"/>
      <c r="H37" s="234"/>
      <c r="I37" s="245"/>
      <c r="J37" s="245"/>
      <c r="K37" s="234"/>
      <c r="L37" s="234"/>
      <c r="M37" s="245"/>
      <c r="N37" s="245"/>
      <c r="O37" s="245"/>
      <c r="P37" s="223"/>
      <c r="Q37" s="210"/>
      <c r="R37" s="222"/>
      <c r="T37" s="222"/>
      <c r="U37" s="238"/>
      <c r="V37" s="234"/>
      <c r="W37" s="245"/>
    </row>
    <row r="38" spans="1:24" x14ac:dyDescent="0.3">
      <c r="A38" s="593" t="s">
        <v>33</v>
      </c>
      <c r="B38" s="593"/>
      <c r="C38" s="593"/>
      <c r="D38" s="593"/>
      <c r="E38" s="593"/>
      <c r="F38" s="593"/>
      <c r="G38" s="593"/>
      <c r="H38" s="593"/>
      <c r="I38" s="593"/>
      <c r="J38" s="593"/>
      <c r="K38" s="593"/>
      <c r="L38" s="593"/>
      <c r="M38" s="593"/>
      <c r="N38" s="246"/>
      <c r="O38" s="246"/>
      <c r="P38" s="223"/>
      <c r="Q38" s="210"/>
      <c r="R38" s="222"/>
      <c r="T38" s="222"/>
      <c r="U38" s="531"/>
      <c r="V38" s="3"/>
      <c r="W38" s="3"/>
    </row>
    <row r="39" spans="1:24" ht="110.4" x14ac:dyDescent="0.3">
      <c r="A39" s="592">
        <v>1</v>
      </c>
      <c r="B39" s="592" t="s">
        <v>25</v>
      </c>
      <c r="C39" s="244" t="s">
        <v>383</v>
      </c>
      <c r="D39" s="244"/>
      <c r="E39" s="226"/>
      <c r="F39" s="227"/>
      <c r="G39" s="234"/>
      <c r="H39" s="234"/>
      <c r="I39" s="245"/>
      <c r="J39" s="245"/>
      <c r="K39" s="234"/>
      <c r="L39" s="234"/>
      <c r="M39" s="245"/>
      <c r="N39" s="245"/>
      <c r="O39" s="245"/>
      <c r="P39" s="223"/>
      <c r="Q39" s="595"/>
      <c r="R39" s="222"/>
      <c r="T39" s="222"/>
      <c r="U39" s="238"/>
      <c r="V39" s="234"/>
      <c r="W39" s="245"/>
    </row>
    <row r="40" spans="1:24" x14ac:dyDescent="0.3">
      <c r="A40" s="592"/>
      <c r="B40" s="592"/>
      <c r="C40" s="244" t="s">
        <v>34</v>
      </c>
      <c r="D40" s="244"/>
      <c r="E40" s="231"/>
      <c r="F40" s="233"/>
      <c r="G40" s="234"/>
      <c r="H40" s="234"/>
      <c r="I40" s="245"/>
      <c r="J40" s="245"/>
      <c r="K40" s="234"/>
      <c r="L40" s="234"/>
      <c r="M40" s="245"/>
      <c r="N40" s="245"/>
      <c r="O40" s="245"/>
      <c r="P40" s="223"/>
      <c r="Q40" s="595"/>
      <c r="R40" s="222"/>
      <c r="T40" s="222"/>
      <c r="U40" s="238"/>
      <c r="V40" s="234"/>
      <c r="W40" s="245"/>
    </row>
    <row r="41" spans="1:24" x14ac:dyDescent="0.3">
      <c r="A41" s="592"/>
      <c r="B41" s="209" t="s">
        <v>2</v>
      </c>
      <c r="C41" s="244" t="s">
        <v>59</v>
      </c>
      <c r="D41" s="244"/>
      <c r="E41" s="231" t="s">
        <v>38</v>
      </c>
      <c r="F41" s="233" t="s">
        <v>52</v>
      </c>
      <c r="G41" s="234">
        <v>695</v>
      </c>
      <c r="H41" s="234">
        <v>180</v>
      </c>
      <c r="I41" s="245">
        <f t="shared" ref="I41:I43" si="20">H41*G41</f>
        <v>125100</v>
      </c>
      <c r="J41" s="245"/>
      <c r="K41" s="234">
        <v>680</v>
      </c>
      <c r="L41" s="234">
        <v>180</v>
      </c>
      <c r="M41" s="245">
        <f t="shared" ref="M41:M44" si="21">L41*K41</f>
        <v>122400</v>
      </c>
      <c r="N41" s="245"/>
      <c r="O41" s="245">
        <f t="shared" ref="O41:O44" si="22">M41-I41</f>
        <v>-2700</v>
      </c>
      <c r="P41" s="223"/>
      <c r="Q41" s="595"/>
      <c r="R41" s="222"/>
      <c r="T41" s="222"/>
      <c r="U41" s="238">
        <f>'Civil MS'!I198</f>
        <v>740.68500000000006</v>
      </c>
      <c r="V41" s="234">
        <v>180</v>
      </c>
      <c r="W41" s="245">
        <f t="shared" ref="W41:W44" si="23">V41*U41</f>
        <v>133323.30000000002</v>
      </c>
    </row>
    <row r="42" spans="1:24" x14ac:dyDescent="0.3">
      <c r="A42" s="592"/>
      <c r="B42" s="209" t="s">
        <v>3</v>
      </c>
      <c r="C42" s="244" t="s">
        <v>190</v>
      </c>
      <c r="D42" s="244"/>
      <c r="E42" s="231"/>
      <c r="F42" s="233" t="s">
        <v>52</v>
      </c>
      <c r="G42" s="234">
        <v>120</v>
      </c>
      <c r="H42" s="234">
        <v>180</v>
      </c>
      <c r="I42" s="245">
        <f t="shared" si="20"/>
        <v>21600</v>
      </c>
      <c r="J42" s="245"/>
      <c r="K42" s="234">
        <v>120</v>
      </c>
      <c r="L42" s="234">
        <v>180</v>
      </c>
      <c r="M42" s="245">
        <f t="shared" si="21"/>
        <v>21600</v>
      </c>
      <c r="N42" s="245"/>
      <c r="O42" s="245">
        <f t="shared" si="22"/>
        <v>0</v>
      </c>
      <c r="P42" s="223"/>
      <c r="Q42" s="595"/>
      <c r="R42" s="222"/>
      <c r="T42" s="222"/>
      <c r="U42" s="238">
        <f>'Civil MS'!I201</f>
        <v>101.25</v>
      </c>
      <c r="V42" s="234">
        <v>180</v>
      </c>
      <c r="W42" s="245">
        <f t="shared" si="23"/>
        <v>18225</v>
      </c>
    </row>
    <row r="43" spans="1:24" x14ac:dyDescent="0.3">
      <c r="A43" s="592"/>
      <c r="B43" s="209" t="s">
        <v>4</v>
      </c>
      <c r="C43" s="244" t="s">
        <v>189</v>
      </c>
      <c r="D43" s="244"/>
      <c r="E43" s="231"/>
      <c r="F43" s="233" t="s">
        <v>52</v>
      </c>
      <c r="G43" s="234">
        <v>95</v>
      </c>
      <c r="H43" s="234">
        <v>180</v>
      </c>
      <c r="I43" s="245">
        <f t="shared" si="20"/>
        <v>17100</v>
      </c>
      <c r="J43" s="245"/>
      <c r="K43" s="234">
        <v>95</v>
      </c>
      <c r="L43" s="234">
        <v>180</v>
      </c>
      <c r="M43" s="245">
        <f t="shared" si="21"/>
        <v>17100</v>
      </c>
      <c r="N43" s="245"/>
      <c r="O43" s="245">
        <f t="shared" si="22"/>
        <v>0</v>
      </c>
      <c r="P43" s="223"/>
      <c r="Q43" s="261"/>
      <c r="R43" s="222"/>
      <c r="T43" s="222"/>
      <c r="U43" s="238">
        <f>'Civil MS'!I204</f>
        <v>79.4375</v>
      </c>
      <c r="V43" s="234">
        <v>180</v>
      </c>
      <c r="W43" s="245">
        <f t="shared" si="23"/>
        <v>14298.75</v>
      </c>
    </row>
    <row r="44" spans="1:24" x14ac:dyDescent="0.3">
      <c r="A44" s="592"/>
      <c r="B44" s="209" t="s">
        <v>5</v>
      </c>
      <c r="C44" s="244" t="s">
        <v>272</v>
      </c>
      <c r="D44" s="244"/>
      <c r="E44" s="231"/>
      <c r="F44" s="233" t="s">
        <v>52</v>
      </c>
      <c r="G44" s="234"/>
      <c r="H44" s="293"/>
      <c r="I44" s="291">
        <f t="shared" ref="I44" si="24">H44*E44</f>
        <v>0</v>
      </c>
      <c r="J44" s="292"/>
      <c r="K44" s="293">
        <v>30</v>
      </c>
      <c r="L44" s="293">
        <v>180</v>
      </c>
      <c r="M44" s="291">
        <f t="shared" si="21"/>
        <v>5400</v>
      </c>
      <c r="N44" s="291"/>
      <c r="O44" s="291">
        <f t="shared" si="22"/>
        <v>5400</v>
      </c>
      <c r="P44" s="296"/>
      <c r="Q44" s="295" t="s">
        <v>389</v>
      </c>
      <c r="R44" s="222" t="s">
        <v>495</v>
      </c>
      <c r="S44" s="3" t="s">
        <v>520</v>
      </c>
      <c r="T44" s="222"/>
      <c r="U44" s="535">
        <f>'Civil MS'!I207</f>
        <v>20</v>
      </c>
      <c r="V44" s="293">
        <v>180</v>
      </c>
      <c r="W44" s="291">
        <f t="shared" si="23"/>
        <v>3600</v>
      </c>
    </row>
    <row r="45" spans="1:24" x14ac:dyDescent="0.3">
      <c r="A45" s="209"/>
      <c r="B45" s="247"/>
      <c r="C45" s="244"/>
      <c r="D45" s="244"/>
      <c r="E45" s="231"/>
      <c r="F45" s="233"/>
      <c r="G45" s="248"/>
      <c r="H45" s="248"/>
      <c r="I45" s="245"/>
      <c r="J45" s="245"/>
      <c r="K45" s="248"/>
      <c r="L45" s="248"/>
      <c r="M45" s="245"/>
      <c r="N45" s="245"/>
      <c r="O45" s="245"/>
      <c r="P45" s="223"/>
      <c r="Q45" s="210"/>
      <c r="R45" s="222"/>
      <c r="T45" s="222"/>
      <c r="U45" s="478"/>
      <c r="V45" s="248"/>
      <c r="W45" s="245"/>
    </row>
    <row r="46" spans="1:24" ht="93" customHeight="1" x14ac:dyDescent="0.3">
      <c r="A46" s="592">
        <v>2</v>
      </c>
      <c r="B46" s="594" t="s">
        <v>63</v>
      </c>
      <c r="C46" s="244" t="s">
        <v>46</v>
      </c>
      <c r="D46" s="226" t="s">
        <v>158</v>
      </c>
      <c r="E46" s="226" t="s">
        <v>38</v>
      </c>
      <c r="F46" s="227" t="s">
        <v>52</v>
      </c>
      <c r="G46" s="234">
        <v>1200</v>
      </c>
      <c r="H46" s="234">
        <v>300</v>
      </c>
      <c r="I46" s="245">
        <f t="shared" ref="I46" si="25">H46*G46</f>
        <v>360000</v>
      </c>
      <c r="J46" s="245"/>
      <c r="K46" s="234">
        <v>1200</v>
      </c>
      <c r="L46" s="234">
        <v>300</v>
      </c>
      <c r="M46" s="245">
        <f>L46*K46</f>
        <v>360000</v>
      </c>
      <c r="N46" s="245"/>
      <c r="O46" s="245">
        <f>M46-I46</f>
        <v>0</v>
      </c>
      <c r="P46" s="223"/>
      <c r="Q46" s="210"/>
      <c r="R46" s="222"/>
      <c r="T46" s="222"/>
      <c r="U46" s="238">
        <f>'Civil MS'!I215</f>
        <v>970.9375</v>
      </c>
      <c r="V46" s="234">
        <v>300</v>
      </c>
      <c r="W46" s="245">
        <f>V46*U46</f>
        <v>291281.25</v>
      </c>
    </row>
    <row r="47" spans="1:24" x14ac:dyDescent="0.3">
      <c r="A47" s="592"/>
      <c r="B47" s="594"/>
      <c r="C47" s="244" t="s">
        <v>285</v>
      </c>
      <c r="D47" s="244"/>
      <c r="E47" s="231"/>
      <c r="F47" s="233"/>
      <c r="G47" s="248"/>
      <c r="H47" s="248"/>
      <c r="I47" s="245"/>
      <c r="J47" s="245"/>
      <c r="K47" s="248"/>
      <c r="L47" s="248"/>
      <c r="M47" s="245"/>
      <c r="N47" s="245"/>
      <c r="O47" s="245"/>
      <c r="P47" s="223"/>
      <c r="Q47" s="210"/>
      <c r="R47" s="222"/>
      <c r="T47" s="222"/>
      <c r="U47" s="478"/>
      <c r="V47" s="248"/>
      <c r="W47" s="245"/>
    </row>
    <row r="48" spans="1:24" x14ac:dyDescent="0.3">
      <c r="A48" s="209"/>
      <c r="B48" s="247"/>
      <c r="C48" s="244"/>
      <c r="D48" s="244"/>
      <c r="E48" s="231"/>
      <c r="F48" s="233"/>
      <c r="G48" s="248"/>
      <c r="H48" s="248"/>
      <c r="I48" s="245"/>
      <c r="J48" s="245"/>
      <c r="K48" s="248"/>
      <c r="L48" s="248"/>
      <c r="M48" s="245"/>
      <c r="N48" s="245"/>
      <c r="O48" s="245"/>
      <c r="P48" s="223"/>
      <c r="Q48" s="210"/>
      <c r="R48" s="222"/>
      <c r="T48" s="222"/>
      <c r="U48" s="478"/>
      <c r="V48" s="248"/>
      <c r="W48" s="245"/>
    </row>
    <row r="49" spans="1:23" ht="93" customHeight="1" x14ac:dyDescent="0.3">
      <c r="A49" s="592">
        <v>3</v>
      </c>
      <c r="B49" s="592" t="s">
        <v>58</v>
      </c>
      <c r="C49" s="244" t="s">
        <v>46</v>
      </c>
      <c r="D49" s="226" t="s">
        <v>159</v>
      </c>
      <c r="E49" s="226" t="s">
        <v>38</v>
      </c>
      <c r="F49" s="227" t="s">
        <v>52</v>
      </c>
      <c r="G49" s="234">
        <v>500</v>
      </c>
      <c r="H49" s="234">
        <v>450</v>
      </c>
      <c r="I49" s="245">
        <f t="shared" ref="I49" si="26">H49*G49</f>
        <v>225000</v>
      </c>
      <c r="J49" s="245"/>
      <c r="K49" s="234">
        <v>500</v>
      </c>
      <c r="L49" s="234">
        <v>450</v>
      </c>
      <c r="M49" s="245">
        <f>L49*K49</f>
        <v>225000</v>
      </c>
      <c r="N49" s="245"/>
      <c r="O49" s="245">
        <f>M49-I49</f>
        <v>0</v>
      </c>
      <c r="P49" s="223"/>
      <c r="Q49" s="210"/>
      <c r="R49" s="222"/>
      <c r="T49" s="222"/>
      <c r="U49" s="238">
        <f>'Civil MS'!I222</f>
        <v>520</v>
      </c>
      <c r="V49" s="234">
        <v>450</v>
      </c>
      <c r="W49" s="245">
        <f>V49*U49</f>
        <v>234000</v>
      </c>
    </row>
    <row r="50" spans="1:23" x14ac:dyDescent="0.3">
      <c r="A50" s="592"/>
      <c r="B50" s="592"/>
      <c r="C50" s="244" t="s">
        <v>64</v>
      </c>
      <c r="D50" s="244"/>
      <c r="E50" s="231"/>
      <c r="F50" s="233"/>
      <c r="G50" s="248"/>
      <c r="H50" s="248"/>
      <c r="I50" s="245"/>
      <c r="J50" s="245"/>
      <c r="K50" s="248"/>
      <c r="L50" s="248"/>
      <c r="M50" s="245"/>
      <c r="N50" s="245"/>
      <c r="O50" s="245"/>
      <c r="P50" s="223"/>
      <c r="Q50" s="210"/>
      <c r="R50" s="222"/>
      <c r="T50" s="222"/>
      <c r="U50" s="478"/>
      <c r="V50" s="248"/>
      <c r="W50" s="245"/>
    </row>
    <row r="51" spans="1:23" x14ac:dyDescent="0.3">
      <c r="A51" s="209"/>
      <c r="B51" s="247"/>
      <c r="C51" s="244"/>
      <c r="D51" s="244"/>
      <c r="E51" s="231"/>
      <c r="F51" s="233"/>
      <c r="G51" s="248"/>
      <c r="H51" s="248"/>
      <c r="I51" s="245"/>
      <c r="J51" s="245"/>
      <c r="K51" s="248"/>
      <c r="L51" s="248"/>
      <c r="M51" s="245"/>
      <c r="N51" s="245"/>
      <c r="O51" s="245"/>
      <c r="P51" s="223"/>
      <c r="Q51" s="210"/>
      <c r="R51" s="222"/>
      <c r="T51" s="222"/>
      <c r="U51" s="478"/>
      <c r="V51" s="248"/>
      <c r="W51" s="245"/>
    </row>
    <row r="52" spans="1:23" ht="69" x14ac:dyDescent="0.3">
      <c r="A52" s="592">
        <v>4</v>
      </c>
      <c r="B52" s="594" t="s">
        <v>251</v>
      </c>
      <c r="C52" s="244" t="s">
        <v>70</v>
      </c>
      <c r="D52" s="226" t="s">
        <v>159</v>
      </c>
      <c r="E52" s="226" t="s">
        <v>38</v>
      </c>
      <c r="F52" s="233" t="s">
        <v>45</v>
      </c>
      <c r="G52" s="248">
        <v>200</v>
      </c>
      <c r="H52" s="248">
        <v>200</v>
      </c>
      <c r="I52" s="245">
        <f t="shared" ref="I52" si="27">H52*G52</f>
        <v>40000</v>
      </c>
      <c r="J52" s="245"/>
      <c r="K52" s="248">
        <v>200</v>
      </c>
      <c r="L52" s="248">
        <v>200</v>
      </c>
      <c r="M52" s="245">
        <f>L52*K52</f>
        <v>40000</v>
      </c>
      <c r="N52" s="245"/>
      <c r="O52" s="245">
        <f>M52-I52</f>
        <v>0</v>
      </c>
      <c r="P52" s="223"/>
      <c r="Q52" s="210"/>
      <c r="R52" s="222"/>
      <c r="T52" s="222"/>
      <c r="U52" s="478">
        <f>'Civil MS'!I240</f>
        <v>117.25</v>
      </c>
      <c r="V52" s="248">
        <v>200</v>
      </c>
      <c r="W52" s="245">
        <f>V52*U52</f>
        <v>23450</v>
      </c>
    </row>
    <row r="53" spans="1:23" x14ac:dyDescent="0.3">
      <c r="A53" s="592"/>
      <c r="B53" s="594"/>
      <c r="C53" s="244" t="s">
        <v>192</v>
      </c>
      <c r="D53" s="244"/>
      <c r="E53" s="231"/>
      <c r="F53" s="233"/>
      <c r="G53" s="248"/>
      <c r="H53" s="248"/>
      <c r="I53" s="245"/>
      <c r="J53" s="245"/>
      <c r="K53" s="248"/>
      <c r="L53" s="248"/>
      <c r="M53" s="245"/>
      <c r="N53" s="245"/>
      <c r="O53" s="245"/>
      <c r="P53" s="223"/>
      <c r="Q53" s="210"/>
      <c r="R53" s="222"/>
      <c r="T53" s="222"/>
      <c r="U53" s="478"/>
      <c r="V53" s="248"/>
      <c r="W53" s="245"/>
    </row>
    <row r="54" spans="1:23" x14ac:dyDescent="0.3">
      <c r="A54" s="209"/>
      <c r="B54" s="247"/>
      <c r="C54" s="244"/>
      <c r="D54" s="244"/>
      <c r="E54" s="231"/>
      <c r="F54" s="233"/>
      <c r="G54" s="248"/>
      <c r="H54" s="248"/>
      <c r="I54" s="245"/>
      <c r="J54" s="245"/>
      <c r="K54" s="248"/>
      <c r="L54" s="248"/>
      <c r="M54" s="245"/>
      <c r="N54" s="245"/>
      <c r="O54" s="245"/>
      <c r="P54" s="223"/>
      <c r="Q54" s="210"/>
      <c r="R54" s="222"/>
      <c r="T54" s="222"/>
      <c r="U54" s="478"/>
      <c r="V54" s="248"/>
      <c r="W54" s="245"/>
    </row>
    <row r="55" spans="1:23" ht="96.6" x14ac:dyDescent="0.3">
      <c r="A55" s="592">
        <v>5</v>
      </c>
      <c r="B55" s="592" t="s">
        <v>26</v>
      </c>
      <c r="C55" s="244" t="s">
        <v>384</v>
      </c>
      <c r="D55" s="244"/>
      <c r="E55" s="231"/>
      <c r="F55" s="233"/>
      <c r="G55" s="234"/>
      <c r="H55" s="234"/>
      <c r="I55" s="245"/>
      <c r="J55" s="245"/>
      <c r="K55" s="234"/>
      <c r="L55" s="234"/>
      <c r="M55" s="245"/>
      <c r="N55" s="245"/>
      <c r="O55" s="245"/>
      <c r="P55" s="223"/>
      <c r="Q55" s="210"/>
      <c r="R55" s="222"/>
      <c r="T55" s="222"/>
      <c r="U55" s="238"/>
      <c r="V55" s="234"/>
      <c r="W55" s="245"/>
    </row>
    <row r="56" spans="1:23" x14ac:dyDescent="0.3">
      <c r="A56" s="592"/>
      <c r="B56" s="592"/>
      <c r="C56" s="244" t="s">
        <v>71</v>
      </c>
      <c r="D56" s="244"/>
      <c r="E56" s="231"/>
      <c r="F56" s="233"/>
      <c r="G56" s="234"/>
      <c r="H56" s="234"/>
      <c r="I56" s="245"/>
      <c r="J56" s="245"/>
      <c r="K56" s="234"/>
      <c r="L56" s="234"/>
      <c r="M56" s="245"/>
      <c r="N56" s="245"/>
      <c r="O56" s="245"/>
      <c r="P56" s="223"/>
      <c r="Q56" s="210"/>
      <c r="R56" s="222"/>
      <c r="T56" s="222"/>
      <c r="U56" s="238"/>
      <c r="V56" s="234"/>
      <c r="W56" s="245"/>
    </row>
    <row r="57" spans="1:23" x14ac:dyDescent="0.3">
      <c r="A57" s="592"/>
      <c r="B57" s="247" t="s">
        <v>2</v>
      </c>
      <c r="C57" s="244" t="s">
        <v>203</v>
      </c>
      <c r="D57" s="244"/>
      <c r="E57" s="226"/>
      <c r="F57" s="227" t="s">
        <v>52</v>
      </c>
      <c r="G57" s="248">
        <v>300</v>
      </c>
      <c r="H57" s="249">
        <v>500</v>
      </c>
      <c r="I57" s="245">
        <f t="shared" ref="I57:I58" si="28">H57*G57</f>
        <v>150000</v>
      </c>
      <c r="J57" s="245"/>
      <c r="K57" s="248">
        <v>300</v>
      </c>
      <c r="L57" s="249">
        <v>500</v>
      </c>
      <c r="M57" s="245">
        <f t="shared" ref="M57:M58" si="29">L57*K57</f>
        <v>150000</v>
      </c>
      <c r="N57" s="245"/>
      <c r="O57" s="245">
        <f t="shared" ref="O57:O58" si="30">M57-I57</f>
        <v>0</v>
      </c>
      <c r="P57" s="223"/>
      <c r="Q57" s="210"/>
      <c r="R57" s="222"/>
      <c r="T57" s="222"/>
      <c r="U57" s="478">
        <f>'Civil MS'!I249</f>
        <v>232.25</v>
      </c>
      <c r="V57" s="249">
        <v>500</v>
      </c>
      <c r="W57" s="245">
        <f t="shared" ref="W57:W58" si="31">V57*U57</f>
        <v>116125</v>
      </c>
    </row>
    <row r="58" spans="1:23" x14ac:dyDescent="0.3">
      <c r="A58" s="592"/>
      <c r="B58" s="247" t="s">
        <v>3</v>
      </c>
      <c r="C58" s="244" t="s">
        <v>234</v>
      </c>
      <c r="D58" s="244"/>
      <c r="E58" s="226"/>
      <c r="F58" s="227" t="s">
        <v>52</v>
      </c>
      <c r="G58" s="248">
        <v>200</v>
      </c>
      <c r="H58" s="249">
        <v>500</v>
      </c>
      <c r="I58" s="245">
        <f t="shared" si="28"/>
        <v>100000</v>
      </c>
      <c r="J58" s="245"/>
      <c r="K58" s="248">
        <v>200</v>
      </c>
      <c r="L58" s="249">
        <v>500</v>
      </c>
      <c r="M58" s="245">
        <f t="shared" si="29"/>
        <v>100000</v>
      </c>
      <c r="N58" s="245"/>
      <c r="O58" s="245">
        <f t="shared" si="30"/>
        <v>0</v>
      </c>
      <c r="P58" s="223"/>
      <c r="Q58" s="210"/>
      <c r="R58" s="222"/>
      <c r="T58" s="222"/>
      <c r="U58" s="478">
        <v>0</v>
      </c>
      <c r="V58" s="249">
        <v>500</v>
      </c>
      <c r="W58" s="245">
        <f t="shared" si="31"/>
        <v>0</v>
      </c>
    </row>
    <row r="59" spans="1:23" x14ac:dyDescent="0.3">
      <c r="A59" s="209"/>
      <c r="B59" s="247"/>
      <c r="C59" s="244"/>
      <c r="D59" s="244"/>
      <c r="E59" s="226"/>
      <c r="F59" s="227"/>
      <c r="G59" s="248"/>
      <c r="H59" s="249"/>
      <c r="I59" s="245"/>
      <c r="J59" s="245"/>
      <c r="K59" s="248"/>
      <c r="L59" s="249"/>
      <c r="M59" s="245"/>
      <c r="N59" s="245"/>
      <c r="O59" s="245"/>
      <c r="P59" s="223"/>
      <c r="Q59" s="210"/>
      <c r="R59" s="222"/>
      <c r="T59" s="222"/>
      <c r="U59" s="478"/>
      <c r="V59" s="249"/>
      <c r="W59" s="245"/>
    </row>
    <row r="60" spans="1:23" ht="82.8" x14ac:dyDescent="0.3">
      <c r="A60" s="592">
        <v>6</v>
      </c>
      <c r="B60" s="594" t="s">
        <v>180</v>
      </c>
      <c r="C60" s="244" t="s">
        <v>385</v>
      </c>
      <c r="D60" s="244"/>
      <c r="E60" s="231"/>
      <c r="F60" s="233"/>
      <c r="G60" s="234"/>
      <c r="H60" s="234"/>
      <c r="I60" s="245"/>
      <c r="J60" s="245"/>
      <c r="K60" s="234"/>
      <c r="L60" s="234"/>
      <c r="M60" s="245"/>
      <c r="N60" s="245"/>
      <c r="O60" s="245"/>
      <c r="P60" s="223"/>
      <c r="Q60" s="210"/>
      <c r="R60" s="222"/>
      <c r="T60" s="222"/>
      <c r="U60" s="238"/>
      <c r="V60" s="234"/>
      <c r="W60" s="245"/>
    </row>
    <row r="61" spans="1:23" x14ac:dyDescent="0.3">
      <c r="A61" s="592"/>
      <c r="B61" s="594"/>
      <c r="C61" s="244" t="s">
        <v>65</v>
      </c>
      <c r="D61" s="244"/>
      <c r="E61" s="231"/>
      <c r="F61" s="233"/>
      <c r="G61" s="234"/>
      <c r="H61" s="234"/>
      <c r="I61" s="245"/>
      <c r="J61" s="245"/>
      <c r="K61" s="234"/>
      <c r="L61" s="234"/>
      <c r="M61" s="245"/>
      <c r="N61" s="245"/>
      <c r="O61" s="245"/>
      <c r="P61" s="223"/>
      <c r="Q61" s="210"/>
      <c r="R61" s="222"/>
      <c r="T61" s="222"/>
      <c r="U61" s="238"/>
      <c r="V61" s="234"/>
      <c r="W61" s="245"/>
    </row>
    <row r="62" spans="1:23" x14ac:dyDescent="0.3">
      <c r="A62" s="592"/>
      <c r="B62" s="247" t="s">
        <v>2</v>
      </c>
      <c r="C62" s="244" t="s">
        <v>197</v>
      </c>
      <c r="D62" s="244"/>
      <c r="E62" s="226"/>
      <c r="F62" s="227" t="s">
        <v>52</v>
      </c>
      <c r="G62" s="248">
        <v>1340</v>
      </c>
      <c r="H62" s="249">
        <v>180</v>
      </c>
      <c r="I62" s="245">
        <f t="shared" ref="I62:I64" si="32">H62*G62</f>
        <v>241200</v>
      </c>
      <c r="J62" s="245"/>
      <c r="K62" s="248">
        <v>1340</v>
      </c>
      <c r="L62" s="249">
        <v>180</v>
      </c>
      <c r="M62" s="245">
        <f t="shared" ref="M62:M65" si="33">L62*K62</f>
        <v>241200</v>
      </c>
      <c r="N62" s="245"/>
      <c r="O62" s="245">
        <f t="shared" ref="O62:O65" si="34">M62-I62</f>
        <v>0</v>
      </c>
      <c r="P62" s="223"/>
      <c r="Q62" s="210"/>
      <c r="R62" s="222"/>
      <c r="T62" s="222"/>
      <c r="U62" s="478">
        <f>'Civil MS'!I277</f>
        <v>1502.425</v>
      </c>
      <c r="V62" s="249">
        <v>180</v>
      </c>
      <c r="W62" s="245">
        <f t="shared" ref="W62:W65" si="35">V62*U62</f>
        <v>270436.5</v>
      </c>
    </row>
    <row r="63" spans="1:23" x14ac:dyDescent="0.3">
      <c r="A63" s="592"/>
      <c r="B63" s="247" t="s">
        <v>3</v>
      </c>
      <c r="C63" s="244" t="s">
        <v>193</v>
      </c>
      <c r="D63" s="244"/>
      <c r="E63" s="226"/>
      <c r="F63" s="227" t="s">
        <v>52</v>
      </c>
      <c r="G63" s="248">
        <v>85</v>
      </c>
      <c r="H63" s="249">
        <v>180</v>
      </c>
      <c r="I63" s="245">
        <f t="shared" si="32"/>
        <v>15300</v>
      </c>
      <c r="J63" s="245"/>
      <c r="K63" s="248">
        <v>85</v>
      </c>
      <c r="L63" s="249">
        <v>180</v>
      </c>
      <c r="M63" s="245">
        <f t="shared" si="33"/>
        <v>15300</v>
      </c>
      <c r="N63" s="245"/>
      <c r="O63" s="245">
        <f t="shared" si="34"/>
        <v>0</v>
      </c>
      <c r="P63" s="223"/>
      <c r="Q63" s="210"/>
      <c r="R63" s="222"/>
      <c r="T63" s="222"/>
      <c r="U63" s="478">
        <f>'Civil MS'!I285</f>
        <v>114.9375</v>
      </c>
      <c r="V63" s="249">
        <v>180</v>
      </c>
      <c r="W63" s="245">
        <f t="shared" si="35"/>
        <v>20688.75</v>
      </c>
    </row>
    <row r="64" spans="1:23" x14ac:dyDescent="0.3">
      <c r="A64" s="592"/>
      <c r="B64" s="247" t="s">
        <v>4</v>
      </c>
      <c r="C64" s="244" t="s">
        <v>194</v>
      </c>
      <c r="D64" s="244"/>
      <c r="E64" s="226"/>
      <c r="F64" s="227" t="s">
        <v>52</v>
      </c>
      <c r="G64" s="248">
        <v>65</v>
      </c>
      <c r="H64" s="249">
        <v>180</v>
      </c>
      <c r="I64" s="245">
        <f t="shared" si="32"/>
        <v>11700</v>
      </c>
      <c r="J64" s="245"/>
      <c r="K64" s="248">
        <v>65</v>
      </c>
      <c r="L64" s="249">
        <v>180</v>
      </c>
      <c r="M64" s="245">
        <f t="shared" si="33"/>
        <v>11700</v>
      </c>
      <c r="N64" s="245"/>
      <c r="O64" s="245">
        <f t="shared" si="34"/>
        <v>0</v>
      </c>
      <c r="P64" s="223"/>
      <c r="Q64" s="210"/>
      <c r="R64" s="222"/>
      <c r="T64" s="222"/>
      <c r="U64" s="478">
        <f>'Civil MS'!I293</f>
        <v>113.75</v>
      </c>
      <c r="V64" s="249">
        <v>180</v>
      </c>
      <c r="W64" s="245">
        <f t="shared" si="35"/>
        <v>20475</v>
      </c>
    </row>
    <row r="65" spans="1:23" x14ac:dyDescent="0.3">
      <c r="A65" s="592"/>
      <c r="B65" s="247" t="s">
        <v>5</v>
      </c>
      <c r="C65" s="244" t="s">
        <v>272</v>
      </c>
      <c r="D65" s="244"/>
      <c r="E65" s="226"/>
      <c r="F65" s="227" t="s">
        <v>52</v>
      </c>
      <c r="G65" s="298">
        <v>150</v>
      </c>
      <c r="H65" s="299">
        <v>180</v>
      </c>
      <c r="I65" s="291">
        <f t="shared" ref="I65" si="36">H65*E65</f>
        <v>0</v>
      </c>
      <c r="J65" s="292"/>
      <c r="K65" s="300">
        <v>150</v>
      </c>
      <c r="L65" s="299">
        <v>180</v>
      </c>
      <c r="M65" s="291">
        <f t="shared" si="33"/>
        <v>27000</v>
      </c>
      <c r="N65" s="291"/>
      <c r="O65" s="291">
        <f t="shared" si="34"/>
        <v>27000</v>
      </c>
      <c r="P65" s="223"/>
      <c r="Q65" s="297" t="s">
        <v>478</v>
      </c>
      <c r="R65" s="222" t="s">
        <v>495</v>
      </c>
      <c r="S65" s="3" t="s">
        <v>521</v>
      </c>
      <c r="T65" s="222"/>
      <c r="U65" s="536">
        <f>'Civil MS'!I302</f>
        <v>170</v>
      </c>
      <c r="V65" s="299">
        <v>180</v>
      </c>
      <c r="W65" s="291">
        <f t="shared" si="35"/>
        <v>30600</v>
      </c>
    </row>
    <row r="66" spans="1:23" x14ac:dyDescent="0.3">
      <c r="A66" s="209"/>
      <c r="B66" s="247"/>
      <c r="C66" s="244"/>
      <c r="D66" s="244"/>
      <c r="E66" s="226"/>
      <c r="F66" s="227"/>
      <c r="G66" s="248"/>
      <c r="H66" s="249"/>
      <c r="I66" s="245"/>
      <c r="J66" s="245"/>
      <c r="K66" s="248"/>
      <c r="L66" s="249"/>
      <c r="M66" s="245"/>
      <c r="N66" s="245"/>
      <c r="O66" s="245"/>
      <c r="P66" s="223"/>
      <c r="Q66" s="210"/>
      <c r="R66" s="222"/>
      <c r="T66" s="222"/>
      <c r="U66" s="478"/>
      <c r="V66" s="249"/>
      <c r="W66" s="245"/>
    </row>
    <row r="67" spans="1:23" s="6" customFormat="1" ht="57.75" customHeight="1" x14ac:dyDescent="0.25">
      <c r="A67" s="209">
        <v>7</v>
      </c>
      <c r="B67" s="209" t="s">
        <v>27</v>
      </c>
      <c r="C67" s="244" t="s">
        <v>386</v>
      </c>
      <c r="D67" s="244"/>
      <c r="E67" s="226" t="s">
        <v>38</v>
      </c>
      <c r="F67" s="233" t="s">
        <v>45</v>
      </c>
      <c r="G67" s="248">
        <v>80</v>
      </c>
      <c r="H67" s="234">
        <v>300</v>
      </c>
      <c r="I67" s="245">
        <f t="shared" ref="I67" si="37">H67*G67</f>
        <v>24000</v>
      </c>
      <c r="J67" s="245"/>
      <c r="K67" s="248">
        <v>80</v>
      </c>
      <c r="L67" s="234">
        <v>300</v>
      </c>
      <c r="M67" s="245">
        <f>L67*K67</f>
        <v>24000</v>
      </c>
      <c r="N67" s="245"/>
      <c r="O67" s="245">
        <f>M67-I67</f>
        <v>0</v>
      </c>
      <c r="P67" s="229"/>
      <c r="Q67" s="261"/>
      <c r="R67" s="230"/>
      <c r="T67" s="230"/>
      <c r="U67" s="478"/>
      <c r="V67" s="234">
        <v>300</v>
      </c>
      <c r="W67" s="245">
        <f>V67*U67</f>
        <v>0</v>
      </c>
    </row>
    <row r="68" spans="1:23" x14ac:dyDescent="0.3">
      <c r="A68" s="209"/>
      <c r="B68" s="247"/>
      <c r="C68" s="230"/>
      <c r="D68" s="230"/>
      <c r="E68" s="231"/>
      <c r="F68" s="233"/>
      <c r="G68" s="234"/>
      <c r="H68" s="234"/>
      <c r="I68" s="235"/>
      <c r="J68" s="235"/>
      <c r="K68" s="234"/>
      <c r="L68" s="234"/>
      <c r="M68" s="235"/>
      <c r="N68" s="235"/>
      <c r="O68" s="235"/>
      <c r="P68" s="223"/>
      <c r="Q68" s="210"/>
      <c r="R68" s="222"/>
      <c r="T68" s="222"/>
      <c r="U68" s="238"/>
      <c r="V68" s="234"/>
      <c r="W68" s="235"/>
    </row>
    <row r="69" spans="1:23" s="6" customFormat="1" ht="57.75" customHeight="1" x14ac:dyDescent="0.25">
      <c r="A69" s="209">
        <v>8</v>
      </c>
      <c r="B69" s="250" t="s">
        <v>165</v>
      </c>
      <c r="C69" s="271" t="s">
        <v>387</v>
      </c>
      <c r="D69" s="271"/>
      <c r="E69" s="272" t="s">
        <v>38</v>
      </c>
      <c r="F69" s="227" t="s">
        <v>45</v>
      </c>
      <c r="G69" s="273">
        <v>100</v>
      </c>
      <c r="H69" s="234">
        <v>300</v>
      </c>
      <c r="I69" s="245">
        <f t="shared" ref="I69" si="38">H69*G69</f>
        <v>30000</v>
      </c>
      <c r="J69" s="245"/>
      <c r="K69" s="273">
        <v>100</v>
      </c>
      <c r="L69" s="234">
        <v>300</v>
      </c>
      <c r="M69" s="245">
        <f>L69*K69</f>
        <v>30000</v>
      </c>
      <c r="N69" s="245"/>
      <c r="O69" s="245">
        <f t="shared" ref="O69:O70" si="39">M69-I69</f>
        <v>0</v>
      </c>
      <c r="P69" s="229"/>
      <c r="Q69" s="261"/>
      <c r="R69" s="230"/>
      <c r="T69" s="230"/>
      <c r="U69" s="478">
        <f>'Civil MS'!I309</f>
        <v>99.25</v>
      </c>
      <c r="V69" s="234">
        <v>300</v>
      </c>
      <c r="W69" s="245">
        <f>V69*U69</f>
        <v>29775</v>
      </c>
    </row>
    <row r="70" spans="1:23" s="6" customFormat="1" ht="72.75" customHeight="1" x14ac:dyDescent="0.25">
      <c r="A70" s="209">
        <v>9</v>
      </c>
      <c r="B70" s="250" t="s">
        <v>348</v>
      </c>
      <c r="C70" s="244" t="s">
        <v>388</v>
      </c>
      <c r="D70" s="271"/>
      <c r="E70" s="272"/>
      <c r="F70" s="227" t="s">
        <v>45</v>
      </c>
      <c r="G70" s="273"/>
      <c r="H70" s="284"/>
      <c r="I70" s="281">
        <f t="shared" ref="I70" si="40">H70*E70</f>
        <v>0</v>
      </c>
      <c r="J70" s="245"/>
      <c r="K70" s="280">
        <v>6</v>
      </c>
      <c r="L70" s="284">
        <v>600</v>
      </c>
      <c r="M70" s="281">
        <f>L70*K70</f>
        <v>3600</v>
      </c>
      <c r="N70" s="281"/>
      <c r="O70" s="281">
        <f t="shared" si="39"/>
        <v>3600</v>
      </c>
      <c r="P70" s="229"/>
      <c r="Q70" s="261" t="s">
        <v>390</v>
      </c>
      <c r="R70" s="222" t="s">
        <v>452</v>
      </c>
      <c r="T70" s="222"/>
      <c r="U70" s="478">
        <f>'Civil MS'!I316</f>
        <v>25</v>
      </c>
      <c r="V70" s="480">
        <v>600</v>
      </c>
      <c r="W70" s="481">
        <f>V70*U70</f>
        <v>15000</v>
      </c>
    </row>
    <row r="71" spans="1:23" s="6" customFormat="1" x14ac:dyDescent="0.25">
      <c r="A71" s="209"/>
      <c r="B71" s="250"/>
      <c r="C71" s="271"/>
      <c r="D71" s="271"/>
      <c r="E71" s="272"/>
      <c r="F71" s="227"/>
      <c r="G71" s="273"/>
      <c r="H71" s="234"/>
      <c r="I71" s="245"/>
      <c r="J71" s="245"/>
      <c r="K71" s="273"/>
      <c r="L71" s="234"/>
      <c r="M71" s="245"/>
      <c r="N71" s="245"/>
      <c r="O71" s="245"/>
      <c r="P71" s="229"/>
      <c r="Q71" s="261"/>
      <c r="R71" s="230"/>
      <c r="T71" s="230"/>
      <c r="U71" s="478"/>
      <c r="V71" s="234"/>
      <c r="W71" s="245"/>
    </row>
    <row r="72" spans="1:23" s="444" customFormat="1" x14ac:dyDescent="0.3">
      <c r="A72" s="209"/>
      <c r="B72" s="247"/>
      <c r="C72" s="244" t="s">
        <v>13</v>
      </c>
      <c r="D72" s="244"/>
      <c r="E72" s="231"/>
      <c r="F72" s="233"/>
      <c r="G72" s="231"/>
      <c r="H72" s="284"/>
      <c r="I72" s="301">
        <f>SUM(I5:I71)</f>
        <v>2522190</v>
      </c>
      <c r="J72" s="302"/>
      <c r="K72" s="285"/>
      <c r="L72" s="285"/>
      <c r="M72" s="301">
        <f>SUM(M5:M71)</f>
        <v>2725960</v>
      </c>
      <c r="N72" s="301"/>
      <c r="O72" s="301">
        <f>SUM(O5:O71)</f>
        <v>203770</v>
      </c>
      <c r="P72" s="303"/>
      <c r="Q72" s="210"/>
      <c r="R72" s="274"/>
      <c r="T72" s="274"/>
      <c r="U72" s="534"/>
      <c r="V72" s="285"/>
      <c r="W72" s="301">
        <f>SUM(W5:W71)</f>
        <v>3036788.4750000001</v>
      </c>
    </row>
    <row r="73" spans="1:23" s="444" customFormat="1" x14ac:dyDescent="0.3">
      <c r="A73" s="209"/>
      <c r="B73" s="247"/>
      <c r="C73" s="244"/>
      <c r="D73" s="244"/>
      <c r="E73" s="231"/>
      <c r="F73" s="233"/>
      <c r="G73" s="231"/>
      <c r="H73" s="231"/>
      <c r="I73" s="239"/>
      <c r="J73" s="239"/>
      <c r="K73" s="231"/>
      <c r="L73" s="231"/>
      <c r="M73" s="239"/>
      <c r="N73" s="239"/>
      <c r="O73" s="239"/>
      <c r="P73" s="251"/>
      <c r="Q73" s="210"/>
      <c r="R73" s="274"/>
      <c r="T73" s="274"/>
      <c r="U73" s="238"/>
      <c r="V73" s="477"/>
      <c r="W73" s="239"/>
    </row>
    <row r="74" spans="1:23" x14ac:dyDescent="0.3">
      <c r="A74" s="593" t="s">
        <v>41</v>
      </c>
      <c r="B74" s="593"/>
      <c r="C74" s="593"/>
      <c r="D74" s="593"/>
      <c r="E74" s="593"/>
      <c r="F74" s="593"/>
      <c r="G74" s="593"/>
      <c r="H74" s="593"/>
      <c r="I74" s="593"/>
      <c r="J74" s="593"/>
      <c r="K74" s="593"/>
      <c r="L74" s="593"/>
      <c r="M74" s="593"/>
      <c r="N74" s="246"/>
      <c r="O74" s="246"/>
      <c r="P74" s="223"/>
      <c r="Q74" s="210"/>
      <c r="R74" s="222"/>
      <c r="T74" s="222"/>
      <c r="U74" s="531"/>
      <c r="V74" s="3"/>
      <c r="W74" s="3"/>
    </row>
    <row r="75" spans="1:23" s="9" customFormat="1" x14ac:dyDescent="0.3">
      <c r="A75" s="209"/>
      <c r="B75" s="247"/>
      <c r="C75" s="244"/>
      <c r="D75" s="244"/>
      <c r="E75" s="226"/>
      <c r="F75" s="227"/>
      <c r="G75" s="209"/>
      <c r="H75" s="237"/>
      <c r="I75" s="239"/>
      <c r="J75" s="239"/>
      <c r="K75" s="209"/>
      <c r="L75" s="237"/>
      <c r="M75" s="239"/>
      <c r="N75" s="239"/>
      <c r="O75" s="239"/>
      <c r="P75" s="252"/>
      <c r="Q75" s="275"/>
      <c r="R75" s="253"/>
      <c r="T75" s="253"/>
      <c r="U75" s="478"/>
      <c r="V75" s="237"/>
      <c r="W75" s="239"/>
    </row>
    <row r="76" spans="1:23" s="9" customFormat="1" ht="124.2" x14ac:dyDescent="0.3">
      <c r="A76" s="592">
        <v>1</v>
      </c>
      <c r="B76" s="209" t="s">
        <v>35</v>
      </c>
      <c r="C76" s="244" t="s">
        <v>155</v>
      </c>
      <c r="D76" s="244"/>
      <c r="E76" s="226"/>
      <c r="F76" s="227"/>
      <c r="G76" s="248"/>
      <c r="H76" s="248"/>
      <c r="I76" s="245"/>
      <c r="J76" s="245"/>
      <c r="K76" s="248"/>
      <c r="L76" s="248"/>
      <c r="M76" s="245"/>
      <c r="N76" s="245"/>
      <c r="O76" s="245"/>
      <c r="P76" s="252"/>
      <c r="Q76" s="275"/>
      <c r="R76" s="253"/>
      <c r="T76" s="253"/>
      <c r="U76" s="478"/>
      <c r="V76" s="248"/>
      <c r="W76" s="245"/>
    </row>
    <row r="77" spans="1:23" s="9" customFormat="1" x14ac:dyDescent="0.3">
      <c r="A77" s="592"/>
      <c r="B77" s="209" t="s">
        <v>2</v>
      </c>
      <c r="C77" s="244" t="s">
        <v>154</v>
      </c>
      <c r="D77" s="244"/>
      <c r="E77" s="226" t="s">
        <v>38</v>
      </c>
      <c r="F77" s="227" t="s">
        <v>52</v>
      </c>
      <c r="G77" s="248">
        <v>3500</v>
      </c>
      <c r="H77" s="248">
        <v>50</v>
      </c>
      <c r="I77" s="245">
        <f t="shared" ref="I77:I78" si="41">H77*G77</f>
        <v>175000</v>
      </c>
      <c r="J77" s="245"/>
      <c r="K77" s="248">
        <v>3500</v>
      </c>
      <c r="L77" s="248">
        <v>50</v>
      </c>
      <c r="M77" s="245">
        <f t="shared" ref="M77:M78" si="42">L77*K77</f>
        <v>175000</v>
      </c>
      <c r="N77" s="245"/>
      <c r="O77" s="245">
        <f t="shared" ref="O77:O78" si="43">M77-I77</f>
        <v>0</v>
      </c>
      <c r="P77" s="252"/>
      <c r="Q77" s="275"/>
      <c r="R77" s="253"/>
      <c r="T77" s="253"/>
      <c r="U77" s="478">
        <f>'Civil MS'!I329</f>
        <v>361.5</v>
      </c>
      <c r="V77" s="248">
        <v>50</v>
      </c>
      <c r="W77" s="245">
        <f t="shared" ref="W77:W78" si="44">V77*U77</f>
        <v>18075</v>
      </c>
    </row>
    <row r="78" spans="1:23" s="9" customFormat="1" x14ac:dyDescent="0.3">
      <c r="A78" s="592"/>
      <c r="B78" s="209" t="s">
        <v>3</v>
      </c>
      <c r="C78" s="244" t="s">
        <v>152</v>
      </c>
      <c r="D78" s="244"/>
      <c r="E78" s="226" t="s">
        <v>38</v>
      </c>
      <c r="F78" s="227" t="s">
        <v>52</v>
      </c>
      <c r="G78" s="248">
        <v>2600</v>
      </c>
      <c r="H78" s="248">
        <v>50</v>
      </c>
      <c r="I78" s="245">
        <f t="shared" si="41"/>
        <v>130000</v>
      </c>
      <c r="J78" s="245"/>
      <c r="K78" s="248">
        <v>2600</v>
      </c>
      <c r="L78" s="248">
        <v>50</v>
      </c>
      <c r="M78" s="245">
        <f t="shared" si="42"/>
        <v>130000</v>
      </c>
      <c r="N78" s="245"/>
      <c r="O78" s="245">
        <f t="shared" si="43"/>
        <v>0</v>
      </c>
      <c r="P78" s="252"/>
      <c r="Q78" s="275"/>
      <c r="R78" s="253"/>
      <c r="T78" s="253"/>
      <c r="U78" s="478">
        <f>'Civil MS'!I341</f>
        <v>1248.875</v>
      </c>
      <c r="V78" s="248">
        <v>50</v>
      </c>
      <c r="W78" s="245">
        <f t="shared" si="44"/>
        <v>62443.75</v>
      </c>
    </row>
    <row r="79" spans="1:23" s="9" customFormat="1" x14ac:dyDescent="0.3">
      <c r="A79" s="209"/>
      <c r="B79" s="209"/>
      <c r="C79" s="244"/>
      <c r="D79" s="244"/>
      <c r="E79" s="231"/>
      <c r="F79" s="233"/>
      <c r="G79" s="234"/>
      <c r="H79" s="234"/>
      <c r="I79" s="239"/>
      <c r="J79" s="239"/>
      <c r="K79" s="234"/>
      <c r="L79" s="234"/>
      <c r="M79" s="239"/>
      <c r="N79" s="239"/>
      <c r="O79" s="239"/>
      <c r="P79" s="252"/>
      <c r="Q79" s="275"/>
      <c r="R79" s="253"/>
      <c r="T79" s="253"/>
      <c r="U79" s="238"/>
      <c r="V79" s="234"/>
      <c r="W79" s="239"/>
    </row>
    <row r="80" spans="1:23" s="9" customFormat="1" ht="96.6" x14ac:dyDescent="0.3">
      <c r="A80" s="209">
        <v>2</v>
      </c>
      <c r="B80" s="209" t="s">
        <v>36</v>
      </c>
      <c r="C80" s="244" t="s">
        <v>47</v>
      </c>
      <c r="D80" s="244"/>
      <c r="E80" s="231" t="s">
        <v>38</v>
      </c>
      <c r="F80" s="227" t="s">
        <v>52</v>
      </c>
      <c r="G80" s="234">
        <v>750</v>
      </c>
      <c r="H80" s="234">
        <v>170</v>
      </c>
      <c r="I80" s="245">
        <f t="shared" ref="I80" si="45">H80*G80</f>
        <v>127500</v>
      </c>
      <c r="J80" s="245"/>
      <c r="K80" s="234">
        <v>750</v>
      </c>
      <c r="L80" s="234">
        <v>170</v>
      </c>
      <c r="M80" s="245">
        <f>L80*K80</f>
        <v>127500</v>
      </c>
      <c r="N80" s="245"/>
      <c r="O80" s="245">
        <f>M80-I80</f>
        <v>0</v>
      </c>
      <c r="P80" s="252"/>
      <c r="Q80" s="275"/>
      <c r="R80" s="253"/>
      <c r="T80" s="253"/>
      <c r="U80" s="238">
        <f>'Civil MS'!I349</f>
        <v>644.25</v>
      </c>
      <c r="V80" s="234">
        <v>170</v>
      </c>
      <c r="W80" s="245">
        <f>V80*U80</f>
        <v>109522.5</v>
      </c>
    </row>
    <row r="81" spans="1:23" s="9" customFormat="1" x14ac:dyDescent="0.3">
      <c r="A81" s="209"/>
      <c r="B81" s="209"/>
      <c r="C81" s="244"/>
      <c r="D81" s="244"/>
      <c r="E81" s="231"/>
      <c r="F81" s="233"/>
      <c r="G81" s="234"/>
      <c r="H81" s="234"/>
      <c r="I81" s="235"/>
      <c r="J81" s="235"/>
      <c r="K81" s="234"/>
      <c r="L81" s="234"/>
      <c r="M81" s="235"/>
      <c r="N81" s="235"/>
      <c r="O81" s="235"/>
      <c r="P81" s="252"/>
      <c r="Q81" s="275"/>
      <c r="R81" s="253"/>
      <c r="T81" s="253"/>
      <c r="U81" s="238"/>
      <c r="V81" s="234"/>
      <c r="W81" s="235"/>
    </row>
    <row r="82" spans="1:23" s="9" customFormat="1" ht="51" customHeight="1" x14ac:dyDescent="0.3">
      <c r="A82" s="209">
        <v>3</v>
      </c>
      <c r="B82" s="231" t="s">
        <v>238</v>
      </c>
      <c r="C82" s="276" t="s">
        <v>48</v>
      </c>
      <c r="D82" s="244"/>
      <c r="E82" s="226" t="s">
        <v>38</v>
      </c>
      <c r="F82" s="227" t="s">
        <v>52</v>
      </c>
      <c r="G82" s="234">
        <v>900</v>
      </c>
      <c r="H82" s="234">
        <v>290</v>
      </c>
      <c r="I82" s="245">
        <f t="shared" ref="I82" si="46">H82*G82</f>
        <v>261000</v>
      </c>
      <c r="J82" s="245"/>
      <c r="K82" s="234">
        <v>900</v>
      </c>
      <c r="L82" s="234">
        <v>290</v>
      </c>
      <c r="M82" s="245">
        <f>L82*K82</f>
        <v>261000</v>
      </c>
      <c r="N82" s="245"/>
      <c r="O82" s="245">
        <f>M82-I82</f>
        <v>0</v>
      </c>
      <c r="P82" s="252"/>
      <c r="Q82" s="275"/>
      <c r="R82" s="253"/>
      <c r="T82" s="253"/>
      <c r="U82" s="238">
        <f>'Civil MS'!I353</f>
        <v>96</v>
      </c>
      <c r="V82" s="234">
        <v>290</v>
      </c>
      <c r="W82" s="245">
        <f>V82*U82</f>
        <v>27840</v>
      </c>
    </row>
    <row r="83" spans="1:23" s="9" customFormat="1" x14ac:dyDescent="0.3">
      <c r="A83" s="209"/>
      <c r="B83" s="209"/>
      <c r="C83" s="244"/>
      <c r="D83" s="244"/>
      <c r="E83" s="231"/>
      <c r="F83" s="227"/>
      <c r="G83" s="234"/>
      <c r="H83" s="234"/>
      <c r="I83" s="235"/>
      <c r="J83" s="235"/>
      <c r="K83" s="234"/>
      <c r="L83" s="234"/>
      <c r="M83" s="235"/>
      <c r="N83" s="235"/>
      <c r="O83" s="235"/>
      <c r="P83" s="252"/>
      <c r="Q83" s="275"/>
      <c r="R83" s="253"/>
      <c r="T83" s="253"/>
      <c r="U83" s="238"/>
      <c r="V83" s="234"/>
      <c r="W83" s="235"/>
    </row>
    <row r="84" spans="1:23" s="9" customFormat="1" ht="76.5" customHeight="1" x14ac:dyDescent="0.3">
      <c r="A84" s="209">
        <v>4</v>
      </c>
      <c r="B84" s="209" t="s">
        <v>72</v>
      </c>
      <c r="C84" s="244" t="s">
        <v>49</v>
      </c>
      <c r="D84" s="244"/>
      <c r="E84" s="231" t="s">
        <v>38</v>
      </c>
      <c r="F84" s="227" t="s">
        <v>52</v>
      </c>
      <c r="G84" s="234">
        <v>2000</v>
      </c>
      <c r="H84" s="284">
        <v>32</v>
      </c>
      <c r="I84" s="291">
        <f t="shared" ref="I84" si="47">H84*G84</f>
        <v>64000</v>
      </c>
      <c r="J84" s="292"/>
      <c r="K84" s="293">
        <v>2000</v>
      </c>
      <c r="L84" s="293">
        <v>132</v>
      </c>
      <c r="M84" s="291">
        <f>L84*K84</f>
        <v>264000</v>
      </c>
      <c r="N84" s="291"/>
      <c r="O84" s="291">
        <f>M84-I84</f>
        <v>200000</v>
      </c>
      <c r="P84" s="252"/>
      <c r="Q84" s="294" t="s">
        <v>476</v>
      </c>
      <c r="R84" s="362" t="s">
        <v>517</v>
      </c>
      <c r="S84" s="445" t="s">
        <v>522</v>
      </c>
      <c r="T84" s="250" t="s">
        <v>551</v>
      </c>
      <c r="U84" s="535">
        <f>'Civil MS'!I380</f>
        <v>1023.7974999999999</v>
      </c>
      <c r="V84" s="293">
        <v>132</v>
      </c>
      <c r="W84" s="291">
        <f>V84*U84</f>
        <v>135141.26999999999</v>
      </c>
    </row>
    <row r="85" spans="1:23" s="9" customFormat="1" x14ac:dyDescent="0.3">
      <c r="A85" s="209"/>
      <c r="B85" s="209"/>
      <c r="C85" s="244"/>
      <c r="D85" s="244"/>
      <c r="E85" s="226"/>
      <c r="F85" s="227"/>
      <c r="G85" s="234"/>
      <c r="H85" s="234"/>
      <c r="I85" s="239"/>
      <c r="J85" s="239"/>
      <c r="K85" s="234"/>
      <c r="L85" s="234"/>
      <c r="M85" s="239"/>
      <c r="N85" s="239"/>
      <c r="O85" s="239"/>
      <c r="P85" s="252"/>
      <c r="Q85" s="275"/>
      <c r="R85" s="253"/>
      <c r="T85" s="253"/>
      <c r="U85" s="238"/>
      <c r="V85" s="234"/>
      <c r="W85" s="239"/>
    </row>
    <row r="86" spans="1:23" s="9" customFormat="1" ht="55.2" x14ac:dyDescent="0.3">
      <c r="A86" s="209">
        <v>5</v>
      </c>
      <c r="B86" s="231" t="s">
        <v>66</v>
      </c>
      <c r="C86" s="244" t="s">
        <v>50</v>
      </c>
      <c r="D86" s="244"/>
      <c r="E86" s="231" t="s">
        <v>38</v>
      </c>
      <c r="F86" s="227" t="s">
        <v>52</v>
      </c>
      <c r="G86" s="234">
        <v>690</v>
      </c>
      <c r="H86" s="234">
        <v>32</v>
      </c>
      <c r="I86" s="245">
        <f t="shared" ref="I86" si="48">H86*G86</f>
        <v>22080</v>
      </c>
      <c r="J86" s="245"/>
      <c r="K86" s="234">
        <v>690</v>
      </c>
      <c r="L86" s="234">
        <v>32</v>
      </c>
      <c r="M86" s="245">
        <f>L86*K86</f>
        <v>22080</v>
      </c>
      <c r="N86" s="245"/>
      <c r="O86" s="245">
        <f>M86-I86</f>
        <v>0</v>
      </c>
      <c r="P86" s="252"/>
      <c r="Q86" s="275"/>
      <c r="R86" s="253"/>
      <c r="T86" s="253"/>
      <c r="U86" s="238">
        <f>'Civil MS'!I389</f>
        <v>807.25</v>
      </c>
      <c r="V86" s="234">
        <v>32</v>
      </c>
      <c r="W86" s="245">
        <f>V86*U86</f>
        <v>25832</v>
      </c>
    </row>
    <row r="87" spans="1:23" s="9" customFormat="1" x14ac:dyDescent="0.3">
      <c r="A87" s="209"/>
      <c r="B87" s="209"/>
      <c r="C87" s="244"/>
      <c r="D87" s="244"/>
      <c r="E87" s="231"/>
      <c r="F87" s="227"/>
      <c r="G87" s="234"/>
      <c r="H87" s="234"/>
      <c r="I87" s="235"/>
      <c r="J87" s="235"/>
      <c r="K87" s="234"/>
      <c r="L87" s="234"/>
      <c r="M87" s="235"/>
      <c r="N87" s="235"/>
      <c r="O87" s="235"/>
      <c r="P87" s="252"/>
      <c r="Q87" s="275"/>
      <c r="R87" s="253"/>
      <c r="T87" s="253"/>
      <c r="U87" s="238"/>
      <c r="V87" s="234"/>
      <c r="W87" s="235"/>
    </row>
    <row r="88" spans="1:23" s="9" customFormat="1" ht="41.4" x14ac:dyDescent="0.3">
      <c r="A88" s="209">
        <v>6</v>
      </c>
      <c r="B88" s="231" t="s">
        <v>67</v>
      </c>
      <c r="C88" s="244" t="s">
        <v>51</v>
      </c>
      <c r="D88" s="244"/>
      <c r="E88" s="231" t="s">
        <v>38</v>
      </c>
      <c r="F88" s="227" t="s">
        <v>52</v>
      </c>
      <c r="G88" s="234">
        <v>1030</v>
      </c>
      <c r="H88" s="234">
        <v>32</v>
      </c>
      <c r="I88" s="245">
        <f t="shared" ref="I88:I92" si="49">H88*G88</f>
        <v>32960</v>
      </c>
      <c r="J88" s="245"/>
      <c r="K88" s="234">
        <v>1030</v>
      </c>
      <c r="L88" s="234">
        <v>32</v>
      </c>
      <c r="M88" s="245">
        <f>L88*K88</f>
        <v>32960</v>
      </c>
      <c r="N88" s="245"/>
      <c r="O88" s="245">
        <f>M88-I88</f>
        <v>0</v>
      </c>
      <c r="P88" s="252"/>
      <c r="Q88" s="275"/>
      <c r="R88" s="253"/>
      <c r="T88" s="253"/>
      <c r="U88" s="238">
        <f>'Civil MS'!I399</f>
        <v>1085.635</v>
      </c>
      <c r="V88" s="234">
        <v>32</v>
      </c>
      <c r="W88" s="245">
        <f>V88*U88</f>
        <v>34740.32</v>
      </c>
    </row>
    <row r="89" spans="1:23" s="9" customFormat="1" x14ac:dyDescent="0.3">
      <c r="A89" s="209"/>
      <c r="B89" s="209"/>
      <c r="C89" s="244"/>
      <c r="D89" s="244"/>
      <c r="E89" s="231"/>
      <c r="F89" s="227"/>
      <c r="G89" s="234"/>
      <c r="H89" s="234"/>
      <c r="I89" s="245"/>
      <c r="J89" s="245"/>
      <c r="K89" s="234"/>
      <c r="L89" s="234"/>
      <c r="M89" s="245"/>
      <c r="N89" s="245"/>
      <c r="O89" s="245"/>
      <c r="P89" s="252"/>
      <c r="Q89" s="275"/>
      <c r="R89" s="253"/>
      <c r="T89" s="253"/>
      <c r="U89" s="238"/>
      <c r="V89" s="234"/>
      <c r="W89" s="245"/>
    </row>
    <row r="90" spans="1:23" s="9" customFormat="1" ht="55.2" x14ac:dyDescent="0.3">
      <c r="A90" s="209">
        <v>7</v>
      </c>
      <c r="B90" s="231" t="s">
        <v>60</v>
      </c>
      <c r="C90" s="244" t="s">
        <v>61</v>
      </c>
      <c r="D90" s="244"/>
      <c r="E90" s="231"/>
      <c r="F90" s="227" t="s">
        <v>52</v>
      </c>
      <c r="G90" s="234">
        <v>500</v>
      </c>
      <c r="H90" s="284">
        <v>27</v>
      </c>
      <c r="I90" s="281">
        <f t="shared" si="49"/>
        <v>13500</v>
      </c>
      <c r="J90" s="245"/>
      <c r="K90" s="284">
        <v>500</v>
      </c>
      <c r="L90" s="284">
        <v>70</v>
      </c>
      <c r="M90" s="281">
        <f>L90*K90</f>
        <v>35000</v>
      </c>
      <c r="N90" s="281"/>
      <c r="O90" s="281">
        <f>M90-I90</f>
        <v>21500</v>
      </c>
      <c r="P90" s="252"/>
      <c r="Q90" s="275" t="s">
        <v>391</v>
      </c>
      <c r="R90" s="253" t="s">
        <v>453</v>
      </c>
      <c r="T90" s="253"/>
      <c r="U90" s="238">
        <f>'Civil MS'!I404</f>
        <v>526.75</v>
      </c>
      <c r="V90" s="480">
        <v>70</v>
      </c>
      <c r="W90" s="481">
        <f>V90*U90</f>
        <v>36872.5</v>
      </c>
    </row>
    <row r="91" spans="1:23" s="9" customFormat="1" x14ac:dyDescent="0.3">
      <c r="A91" s="209"/>
      <c r="B91" s="231"/>
      <c r="C91" s="244"/>
      <c r="D91" s="244"/>
      <c r="E91" s="231"/>
      <c r="F91" s="227"/>
      <c r="G91" s="234"/>
      <c r="H91" s="234"/>
      <c r="I91" s="245"/>
      <c r="J91" s="245"/>
      <c r="K91" s="234"/>
      <c r="L91" s="234"/>
      <c r="M91" s="245"/>
      <c r="N91" s="245"/>
      <c r="O91" s="245"/>
      <c r="P91" s="252"/>
      <c r="Q91" s="275"/>
      <c r="R91" s="253"/>
      <c r="T91" s="253"/>
      <c r="U91" s="238"/>
      <c r="V91" s="234"/>
      <c r="W91" s="245"/>
    </row>
    <row r="92" spans="1:23" s="9" customFormat="1" ht="41.4" x14ac:dyDescent="0.3">
      <c r="A92" s="209">
        <v>8</v>
      </c>
      <c r="B92" s="231" t="s">
        <v>68</v>
      </c>
      <c r="C92" s="244" t="s">
        <v>69</v>
      </c>
      <c r="D92" s="244"/>
      <c r="E92" s="231"/>
      <c r="F92" s="227" t="s">
        <v>52</v>
      </c>
      <c r="G92" s="234">
        <v>100</v>
      </c>
      <c r="H92" s="284">
        <v>23</v>
      </c>
      <c r="I92" s="281">
        <f t="shared" si="49"/>
        <v>2300</v>
      </c>
      <c r="J92" s="245"/>
      <c r="K92" s="284">
        <v>100</v>
      </c>
      <c r="L92" s="418">
        <v>55</v>
      </c>
      <c r="M92" s="281">
        <f>L92*K92</f>
        <v>5500</v>
      </c>
      <c r="N92" s="281"/>
      <c r="O92" s="281">
        <f>M92-I92</f>
        <v>3200</v>
      </c>
      <c r="P92" s="252"/>
      <c r="Q92" s="275" t="s">
        <v>392</v>
      </c>
      <c r="R92" s="253" t="s">
        <v>496</v>
      </c>
      <c r="T92" s="253"/>
      <c r="U92" s="238">
        <f>'Civil MS'!I413</f>
        <v>346.77375000000001</v>
      </c>
      <c r="V92" s="418">
        <v>55</v>
      </c>
      <c r="W92" s="481">
        <f>V92*U92</f>
        <v>19072.556250000001</v>
      </c>
    </row>
    <row r="93" spans="1:23" s="9" customFormat="1" x14ac:dyDescent="0.3">
      <c r="A93" s="209"/>
      <c r="B93" s="231"/>
      <c r="C93" s="244"/>
      <c r="D93" s="244"/>
      <c r="E93" s="231"/>
      <c r="F93" s="227"/>
      <c r="G93" s="234"/>
      <c r="H93" s="234"/>
      <c r="I93" s="245"/>
      <c r="J93" s="245"/>
      <c r="K93" s="234"/>
      <c r="L93" s="234"/>
      <c r="M93" s="245"/>
      <c r="N93" s="245"/>
      <c r="O93" s="245"/>
      <c r="P93" s="252"/>
      <c r="Q93" s="275"/>
      <c r="R93" s="253"/>
      <c r="T93" s="253"/>
      <c r="U93" s="238"/>
      <c r="V93" s="234"/>
      <c r="W93" s="245"/>
    </row>
    <row r="94" spans="1:23" x14ac:dyDescent="0.3">
      <c r="A94" s="222" t="s">
        <v>40</v>
      </c>
      <c r="B94" s="222"/>
      <c r="C94" s="222"/>
      <c r="D94" s="222"/>
      <c r="E94" s="209"/>
      <c r="F94" s="222"/>
      <c r="G94" s="209"/>
      <c r="H94" s="289"/>
      <c r="I94" s="281">
        <f>SUM(I75:I93)</f>
        <v>828340</v>
      </c>
      <c r="J94" s="245"/>
      <c r="K94" s="280"/>
      <c r="L94" s="289"/>
      <c r="M94" s="281">
        <f>SUM(M75:M93)</f>
        <v>1053040</v>
      </c>
      <c r="N94" s="281"/>
      <c r="O94" s="281">
        <f>SUM(O75:O93)</f>
        <v>224700</v>
      </c>
      <c r="P94" s="223"/>
      <c r="Q94" s="210"/>
      <c r="R94" s="222"/>
      <c r="T94" s="222"/>
      <c r="U94" s="478"/>
      <c r="V94" s="289"/>
      <c r="W94" s="481">
        <f>SUM(W75:W93)</f>
        <v>469539.89625000005</v>
      </c>
    </row>
    <row r="95" spans="1:23" x14ac:dyDescent="0.3">
      <c r="A95" s="209"/>
      <c r="B95" s="209"/>
      <c r="C95" s="222"/>
      <c r="D95" s="222"/>
      <c r="E95" s="209"/>
      <c r="F95" s="277"/>
      <c r="G95" s="209"/>
      <c r="H95" s="209"/>
      <c r="I95" s="277"/>
      <c r="J95" s="277"/>
      <c r="K95" s="209"/>
      <c r="L95" s="209"/>
      <c r="M95" s="277"/>
      <c r="N95" s="277"/>
      <c r="O95" s="277"/>
      <c r="P95" s="223"/>
      <c r="Q95" s="210"/>
      <c r="R95" s="222"/>
      <c r="T95" s="222"/>
      <c r="U95" s="478"/>
      <c r="V95" s="476"/>
      <c r="W95" s="478"/>
    </row>
    <row r="96" spans="1:23" s="9" customFormat="1" x14ac:dyDescent="0.3">
      <c r="A96" s="77"/>
      <c r="B96" s="78"/>
      <c r="C96" s="10"/>
      <c r="D96" s="10"/>
      <c r="E96" s="20"/>
      <c r="F96" s="11"/>
      <c r="G96" s="12"/>
      <c r="H96" s="286"/>
      <c r="I96" s="282"/>
      <c r="K96" s="286"/>
      <c r="L96" s="286"/>
      <c r="M96" s="282"/>
      <c r="N96" s="282"/>
      <c r="O96" s="282"/>
      <c r="P96" s="23"/>
      <c r="Q96" s="81"/>
      <c r="R96" s="156"/>
      <c r="T96" s="156"/>
      <c r="U96" s="537"/>
      <c r="V96" s="286"/>
      <c r="W96" s="282"/>
    </row>
    <row r="97" spans="1:16" x14ac:dyDescent="0.3">
      <c r="A97" s="72"/>
      <c r="P97" s="2"/>
    </row>
    <row r="98" spans="1:16" x14ac:dyDescent="0.3">
      <c r="A98" s="72"/>
      <c r="P98" s="2"/>
    </row>
    <row r="99" spans="1:16" x14ac:dyDescent="0.3">
      <c r="A99" s="72"/>
      <c r="P99" s="2"/>
    </row>
    <row r="100" spans="1:16" x14ac:dyDescent="0.3">
      <c r="A100" s="72"/>
      <c r="P100" s="2"/>
    </row>
    <row r="101" spans="1:16" x14ac:dyDescent="0.3">
      <c r="A101" s="72"/>
      <c r="P101" s="2"/>
    </row>
    <row r="102" spans="1:16" x14ac:dyDescent="0.3">
      <c r="A102" s="72"/>
    </row>
    <row r="103" spans="1:16" x14ac:dyDescent="0.3">
      <c r="A103" s="72"/>
    </row>
    <row r="104" spans="1:16" x14ac:dyDescent="0.3">
      <c r="A104" s="72"/>
    </row>
    <row r="105" spans="1:16" x14ac:dyDescent="0.3">
      <c r="A105" s="72"/>
    </row>
    <row r="106" spans="1:16" x14ac:dyDescent="0.3">
      <c r="A106" s="72"/>
    </row>
    <row r="107" spans="1:16" x14ac:dyDescent="0.3">
      <c r="A107" s="72"/>
    </row>
    <row r="108" spans="1:16" x14ac:dyDescent="0.3">
      <c r="A108" s="72"/>
    </row>
    <row r="109" spans="1:16" x14ac:dyDescent="0.3">
      <c r="A109" s="72"/>
      <c r="C109" s="22"/>
    </row>
    <row r="110" spans="1:16" x14ac:dyDescent="0.3">
      <c r="A110" s="72"/>
    </row>
    <row r="111" spans="1:16" x14ac:dyDescent="0.3">
      <c r="A111" s="72"/>
    </row>
    <row r="112" spans="1:16" x14ac:dyDescent="0.3">
      <c r="A112" s="72"/>
    </row>
    <row r="113" spans="1:1" x14ac:dyDescent="0.3">
      <c r="A113" s="72"/>
    </row>
    <row r="114" spans="1:1" x14ac:dyDescent="0.3">
      <c r="A114" s="72"/>
    </row>
    <row r="115" spans="1:1" x14ac:dyDescent="0.3">
      <c r="A115" s="72"/>
    </row>
    <row r="116" spans="1:1" x14ac:dyDescent="0.3">
      <c r="A116" s="72"/>
    </row>
    <row r="117" spans="1:1" x14ac:dyDescent="0.3">
      <c r="A117" s="72"/>
    </row>
    <row r="118" spans="1:1" x14ac:dyDescent="0.3">
      <c r="A118" s="72"/>
    </row>
    <row r="119" spans="1:1" x14ac:dyDescent="0.3">
      <c r="A119" s="72"/>
    </row>
    <row r="120" spans="1:1" x14ac:dyDescent="0.3">
      <c r="A120" s="72"/>
    </row>
    <row r="121" spans="1:1" x14ac:dyDescent="0.3">
      <c r="A121" s="72"/>
    </row>
  </sheetData>
  <protectedRanges>
    <protectedRange sqref="M22:O22 F1:F2 M2:O2 M68:O68 F67:F68 F38 F60:F61 F72:F73 F95:F65379 M95:O65379 M14:O14 F14:F20 F40:F45 F47:F48 F50:F56 F27:F33 F22:F25 I22:J22 I2:J2 I68:J68 I95:J65379 I14:J14 W22 W68 W95:W65379 W14 W2" name="Range1"/>
    <protectedRange sqref="F6 F8:F9" name="Range1_2"/>
    <protectedRange sqref="F4 F13 M4:O4 M7:O7 F7 M13:O13 I4:J4 I7:J7 I13:J13 W4 W7 W13" name="Range1_1_1"/>
    <protectedRange sqref="F80 F82 F57:F59 F62:F66 F84 F86 F76:F78 F88:F93" name="Range1_4"/>
    <protectedRange sqref="F21:O21 U21:W21" name="Range1_3"/>
    <protectedRange sqref="F49 F26 F39 F46 F34:F37" name="Range1_5"/>
    <protectedRange sqref="G23:H25 K23:L25 U23:V25" name="Range1_7"/>
    <protectedRange sqref="G76:H78 K76:L78 U76:V78" name="Range1_9_1_1"/>
    <protectedRange sqref="F69:F71" name="Range1_1"/>
    <protectedRange sqref="M1:O1 I1:J1 W1" name="Range1_6_1_1"/>
  </protectedRanges>
  <autoFilter ref="A3:R95" xr:uid="{00000000-0001-0000-0100-000000000000}"/>
  <mergeCells count="30">
    <mergeCell ref="S15:S20"/>
    <mergeCell ref="A1:G1"/>
    <mergeCell ref="L1:M1"/>
    <mergeCell ref="A7:M7"/>
    <mergeCell ref="A13:M13"/>
    <mergeCell ref="H1:I1"/>
    <mergeCell ref="A60:A65"/>
    <mergeCell ref="A38:M38"/>
    <mergeCell ref="Q39:Q42"/>
    <mergeCell ref="A22:A24"/>
    <mergeCell ref="A14:A20"/>
    <mergeCell ref="Q22:Q24"/>
    <mergeCell ref="B39:B40"/>
    <mergeCell ref="A39:A44"/>
    <mergeCell ref="V1:W1"/>
    <mergeCell ref="K2:M2"/>
    <mergeCell ref="U2:W2"/>
    <mergeCell ref="A76:A78"/>
    <mergeCell ref="A55:A58"/>
    <mergeCell ref="A33:A36"/>
    <mergeCell ref="A27:A29"/>
    <mergeCell ref="A74:M74"/>
    <mergeCell ref="B55:B56"/>
    <mergeCell ref="A46:A47"/>
    <mergeCell ref="A49:A50"/>
    <mergeCell ref="A52:A53"/>
    <mergeCell ref="B46:B47"/>
    <mergeCell ref="B49:B50"/>
    <mergeCell ref="B52:B53"/>
    <mergeCell ref="B60:B61"/>
  </mergeCells>
  <pageMargins left="0.23622047244094491" right="0.23622047244094491" top="0.74803149606299213" bottom="0.74803149606299213" header="0.31496062992125984" footer="0.31496062992125984"/>
  <pageSetup paperSize="9" scale="31" fitToHeight="0" orientation="portrait"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0359-8084-44DE-A500-91D2E3BCCB09}">
  <dimension ref="A1:J414"/>
  <sheetViews>
    <sheetView workbookViewId="0">
      <selection activeCell="L15" sqref="L15"/>
    </sheetView>
  </sheetViews>
  <sheetFormatPr defaultColWidth="8.88671875" defaultRowHeight="13.2" x14ac:dyDescent="0.25"/>
  <cols>
    <col min="1" max="1" width="4" style="422" customWidth="1"/>
    <col min="2" max="2" width="13.109375" style="422" customWidth="1"/>
    <col min="3" max="3" width="38.33203125" style="422" customWidth="1"/>
    <col min="4" max="4" width="6.44140625" style="422" customWidth="1"/>
    <col min="5" max="5" width="5.6640625" style="422" customWidth="1"/>
    <col min="6" max="7" width="8.88671875" style="422"/>
    <col min="8" max="8" width="8.88671875" style="529"/>
    <col min="9" max="9" width="8.88671875" style="422"/>
    <col min="10" max="10" width="11" style="422" bestFit="1" customWidth="1"/>
    <col min="11" max="11" width="8.88671875" style="422"/>
    <col min="12" max="12" width="12.33203125" style="422" bestFit="1" customWidth="1"/>
    <col min="13" max="16384" width="8.88671875" style="422"/>
  </cols>
  <sheetData>
    <row r="1" spans="1:9" ht="13.8" thickBot="1" x14ac:dyDescent="0.3">
      <c r="A1" s="484" t="s">
        <v>156</v>
      </c>
      <c r="B1" s="485" t="s">
        <v>21</v>
      </c>
      <c r="C1" s="486" t="s">
        <v>10</v>
      </c>
      <c r="D1" s="487" t="s">
        <v>11</v>
      </c>
      <c r="E1" s="486" t="s">
        <v>564</v>
      </c>
      <c r="F1" s="485" t="s">
        <v>565</v>
      </c>
      <c r="G1" s="486" t="s">
        <v>566</v>
      </c>
      <c r="H1" s="488" t="s">
        <v>135</v>
      </c>
      <c r="I1" s="489" t="s">
        <v>567</v>
      </c>
    </row>
    <row r="2" spans="1:9" x14ac:dyDescent="0.25">
      <c r="A2" s="604" t="s">
        <v>568</v>
      </c>
      <c r="B2" s="605"/>
      <c r="C2" s="605"/>
      <c r="D2" s="605"/>
      <c r="E2" s="605"/>
      <c r="F2" s="605"/>
      <c r="G2" s="605"/>
      <c r="H2" s="605"/>
      <c r="I2" s="606"/>
    </row>
    <row r="3" spans="1:9" s="490" customFormat="1" x14ac:dyDescent="0.25">
      <c r="A3" s="601" t="s">
        <v>30</v>
      </c>
      <c r="B3" s="602"/>
      <c r="C3" s="602"/>
      <c r="D3" s="602"/>
      <c r="E3" s="602"/>
      <c r="F3" s="602"/>
      <c r="G3" s="602"/>
      <c r="H3" s="602"/>
      <c r="I3" s="603"/>
    </row>
    <row r="4" spans="1:9" s="490" customFormat="1" ht="66" x14ac:dyDescent="0.25">
      <c r="A4" s="491">
        <v>1</v>
      </c>
      <c r="B4" s="492" t="s">
        <v>29</v>
      </c>
      <c r="C4" s="493" t="s">
        <v>569</v>
      </c>
      <c r="D4" s="494" t="s">
        <v>87</v>
      </c>
      <c r="E4" s="495"/>
      <c r="F4" s="495"/>
      <c r="G4" s="495"/>
      <c r="H4" s="496"/>
      <c r="I4" s="497"/>
    </row>
    <row r="5" spans="1:9" s="490" customFormat="1" x14ac:dyDescent="0.25">
      <c r="A5" s="498"/>
      <c r="B5" s="499" t="s">
        <v>2</v>
      </c>
      <c r="C5" s="500" t="s">
        <v>570</v>
      </c>
      <c r="D5" s="501"/>
      <c r="E5" s="495">
        <v>1</v>
      </c>
      <c r="F5" s="495">
        <v>48.5</v>
      </c>
      <c r="G5" s="495">
        <v>27</v>
      </c>
      <c r="H5" s="502" t="s">
        <v>571</v>
      </c>
      <c r="I5" s="497">
        <f>(PRODUCT(E5:H5))</f>
        <v>1309.5</v>
      </c>
    </row>
    <row r="6" spans="1:9" s="510" customFormat="1" x14ac:dyDescent="0.25">
      <c r="A6" s="503"/>
      <c r="B6" s="504"/>
      <c r="C6" s="505" t="s">
        <v>572</v>
      </c>
      <c r="D6" s="506"/>
      <c r="E6" s="507">
        <v>-2</v>
      </c>
      <c r="F6" s="507">
        <v>4.6500000000000004</v>
      </c>
      <c r="G6" s="507">
        <v>1.1499999999999999</v>
      </c>
      <c r="H6" s="508" t="s">
        <v>571</v>
      </c>
      <c r="I6" s="509">
        <f t="shared" ref="I6:I15" si="0">(PRODUCT(E6:H6))</f>
        <v>-10.695</v>
      </c>
    </row>
    <row r="7" spans="1:9" s="490" customFormat="1" x14ac:dyDescent="0.25">
      <c r="A7" s="498"/>
      <c r="B7" s="499"/>
      <c r="C7" s="500" t="s">
        <v>573</v>
      </c>
      <c r="D7" s="501"/>
      <c r="E7" s="495">
        <v>1</v>
      </c>
      <c r="F7" s="495">
        <v>13.75</v>
      </c>
      <c r="G7" s="495">
        <v>12.25</v>
      </c>
      <c r="H7" s="502" t="s">
        <v>571</v>
      </c>
      <c r="I7" s="497">
        <f t="shared" si="0"/>
        <v>168.4375</v>
      </c>
    </row>
    <row r="8" spans="1:9" s="490" customFormat="1" x14ac:dyDescent="0.25">
      <c r="A8" s="498"/>
      <c r="B8" s="499" t="s">
        <v>3</v>
      </c>
      <c r="C8" s="500" t="s">
        <v>574</v>
      </c>
      <c r="D8" s="501"/>
      <c r="E8" s="495">
        <v>1</v>
      </c>
      <c r="F8" s="495">
        <v>10.25</v>
      </c>
      <c r="G8" s="495">
        <v>7.75</v>
      </c>
      <c r="H8" s="502" t="s">
        <v>571</v>
      </c>
      <c r="I8" s="497">
        <f t="shared" si="0"/>
        <v>79.4375</v>
      </c>
    </row>
    <row r="9" spans="1:9" s="490" customFormat="1" x14ac:dyDescent="0.25">
      <c r="A9" s="498"/>
      <c r="B9" s="499"/>
      <c r="C9" s="500" t="s">
        <v>575</v>
      </c>
      <c r="D9" s="501"/>
      <c r="E9" s="495">
        <v>1</v>
      </c>
      <c r="F9" s="495">
        <v>5</v>
      </c>
      <c r="G9" s="495">
        <v>4</v>
      </c>
      <c r="H9" s="502" t="s">
        <v>571</v>
      </c>
      <c r="I9" s="497">
        <f t="shared" si="0"/>
        <v>20</v>
      </c>
    </row>
    <row r="10" spans="1:9" s="490" customFormat="1" x14ac:dyDescent="0.25">
      <c r="A10" s="498"/>
      <c r="B10" s="499" t="s">
        <v>4</v>
      </c>
      <c r="C10" s="500" t="s">
        <v>190</v>
      </c>
      <c r="D10" s="501"/>
      <c r="E10" s="495">
        <v>1</v>
      </c>
      <c r="F10" s="495">
        <v>11.25</v>
      </c>
      <c r="G10" s="495">
        <v>9</v>
      </c>
      <c r="H10" s="502" t="s">
        <v>571</v>
      </c>
      <c r="I10" s="497">
        <f t="shared" si="0"/>
        <v>101.25</v>
      </c>
    </row>
    <row r="11" spans="1:9" s="490" customFormat="1" x14ac:dyDescent="0.25">
      <c r="A11" s="498"/>
      <c r="B11" s="499" t="s">
        <v>5</v>
      </c>
      <c r="C11" s="500" t="s">
        <v>576</v>
      </c>
      <c r="D11" s="501"/>
      <c r="E11" s="495">
        <v>1</v>
      </c>
      <c r="F11" s="495">
        <v>11.25</v>
      </c>
      <c r="G11" s="495">
        <v>12.25</v>
      </c>
      <c r="H11" s="502" t="s">
        <v>571</v>
      </c>
      <c r="I11" s="497">
        <f t="shared" si="0"/>
        <v>137.8125</v>
      </c>
    </row>
    <row r="12" spans="1:9" s="490" customFormat="1" x14ac:dyDescent="0.25">
      <c r="A12" s="498"/>
      <c r="B12" s="499" t="s">
        <v>160</v>
      </c>
      <c r="C12" s="500" t="s">
        <v>59</v>
      </c>
      <c r="D12" s="501"/>
      <c r="E12" s="495">
        <v>1</v>
      </c>
      <c r="F12" s="495">
        <v>40.25</v>
      </c>
      <c r="G12" s="495">
        <v>14.75</v>
      </c>
      <c r="H12" s="502" t="s">
        <v>571</v>
      </c>
      <c r="I12" s="497">
        <f t="shared" si="0"/>
        <v>593.6875</v>
      </c>
    </row>
    <row r="13" spans="1:9" s="490" customFormat="1" x14ac:dyDescent="0.25">
      <c r="A13" s="498"/>
      <c r="B13" s="499"/>
      <c r="C13" s="500" t="s">
        <v>577</v>
      </c>
      <c r="D13" s="501"/>
      <c r="E13" s="495">
        <v>-1</v>
      </c>
      <c r="F13" s="495">
        <v>5.25</v>
      </c>
      <c r="G13" s="495">
        <v>3</v>
      </c>
      <c r="H13" s="502" t="s">
        <v>571</v>
      </c>
      <c r="I13" s="497">
        <f t="shared" si="0"/>
        <v>-15.75</v>
      </c>
    </row>
    <row r="14" spans="1:9" s="490" customFormat="1" x14ac:dyDescent="0.25">
      <c r="A14" s="498"/>
      <c r="B14" s="499"/>
      <c r="C14" s="500" t="s">
        <v>580</v>
      </c>
      <c r="D14" s="501"/>
      <c r="E14" s="495">
        <v>1</v>
      </c>
      <c r="F14" s="495">
        <v>4.75</v>
      </c>
      <c r="G14" s="495">
        <v>1</v>
      </c>
      <c r="H14" s="502" t="s">
        <v>571</v>
      </c>
      <c r="I14" s="497">
        <f t="shared" si="0"/>
        <v>4.75</v>
      </c>
    </row>
    <row r="15" spans="1:9" s="490" customFormat="1" x14ac:dyDescent="0.25">
      <c r="A15" s="498"/>
      <c r="B15" s="499"/>
      <c r="C15" s="500" t="s">
        <v>581</v>
      </c>
      <c r="D15" s="501"/>
      <c r="E15" s="495">
        <v>1</v>
      </c>
      <c r="F15" s="495">
        <v>12.25</v>
      </c>
      <c r="G15" s="495">
        <v>5.5</v>
      </c>
      <c r="H15" s="502" t="s">
        <v>571</v>
      </c>
      <c r="I15" s="497">
        <f t="shared" si="0"/>
        <v>67.375</v>
      </c>
    </row>
    <row r="16" spans="1:9" s="490" customFormat="1" x14ac:dyDescent="0.25">
      <c r="A16" s="498"/>
      <c r="B16" s="499"/>
      <c r="C16" s="511" t="s">
        <v>367</v>
      </c>
      <c r="D16" s="501"/>
      <c r="E16" s="495"/>
      <c r="F16" s="495"/>
      <c r="G16" s="495"/>
      <c r="H16" s="496"/>
      <c r="I16" s="512">
        <f>SUM(I5:I15)</f>
        <v>2455.8050000000003</v>
      </c>
    </row>
    <row r="17" spans="1:9" s="490" customFormat="1" ht="7.2" customHeight="1" x14ac:dyDescent="0.25">
      <c r="A17" s="598"/>
      <c r="B17" s="599"/>
      <c r="C17" s="599"/>
      <c r="D17" s="599"/>
      <c r="E17" s="599"/>
      <c r="F17" s="599"/>
      <c r="G17" s="599"/>
      <c r="H17" s="599"/>
      <c r="I17" s="600"/>
    </row>
    <row r="18" spans="1:9" s="490" customFormat="1" ht="13.2" customHeight="1" x14ac:dyDescent="0.25">
      <c r="A18" s="601" t="s">
        <v>31</v>
      </c>
      <c r="B18" s="602"/>
      <c r="C18" s="602"/>
      <c r="D18" s="602"/>
      <c r="E18" s="602"/>
      <c r="F18" s="602"/>
      <c r="G18" s="602"/>
      <c r="H18" s="602"/>
      <c r="I18" s="603"/>
    </row>
    <row r="19" spans="1:9" s="490" customFormat="1" ht="39.6" x14ac:dyDescent="0.25">
      <c r="A19" s="491">
        <v>1</v>
      </c>
      <c r="B19" s="492" t="s">
        <v>582</v>
      </c>
      <c r="C19" s="493" t="s">
        <v>43</v>
      </c>
      <c r="D19" s="494" t="s">
        <v>216</v>
      </c>
      <c r="E19" s="495"/>
      <c r="F19" s="495"/>
      <c r="G19" s="495"/>
      <c r="H19" s="496"/>
      <c r="I19" s="497"/>
    </row>
    <row r="20" spans="1:9" s="490" customFormat="1" ht="13.2" customHeight="1" x14ac:dyDescent="0.25">
      <c r="A20" s="498"/>
      <c r="B20" s="499"/>
      <c r="C20" s="500" t="s">
        <v>917</v>
      </c>
      <c r="D20" s="501"/>
      <c r="E20" s="495">
        <v>63</v>
      </c>
      <c r="F20" s="502" t="s">
        <v>571</v>
      </c>
      <c r="G20" s="502" t="s">
        <v>571</v>
      </c>
      <c r="H20" s="502" t="s">
        <v>571</v>
      </c>
      <c r="I20" s="497">
        <f t="shared" ref="I20" si="1">(PRODUCT(E20:H20))</f>
        <v>63</v>
      </c>
    </row>
    <row r="21" spans="1:9" s="490" customFormat="1" ht="13.2" customHeight="1" x14ac:dyDescent="0.25">
      <c r="A21" s="498"/>
      <c r="B21" s="499"/>
      <c r="C21" s="511" t="s">
        <v>367</v>
      </c>
      <c r="D21" s="501"/>
      <c r="E21" s="495"/>
      <c r="F21" s="495"/>
      <c r="G21" s="495"/>
      <c r="H21" s="496"/>
      <c r="I21" s="512">
        <f>SUM(I20:I20)</f>
        <v>63</v>
      </c>
    </row>
    <row r="22" spans="1:9" s="490" customFormat="1" ht="6.6" customHeight="1" x14ac:dyDescent="0.25">
      <c r="A22" s="598"/>
      <c r="B22" s="599"/>
      <c r="C22" s="599"/>
      <c r="D22" s="599"/>
      <c r="E22" s="599"/>
      <c r="F22" s="599"/>
      <c r="G22" s="599"/>
      <c r="H22" s="599"/>
      <c r="I22" s="600"/>
    </row>
    <row r="23" spans="1:9" s="490" customFormat="1" x14ac:dyDescent="0.25">
      <c r="A23" s="601" t="s">
        <v>583</v>
      </c>
      <c r="B23" s="602"/>
      <c r="C23" s="602"/>
      <c r="D23" s="602"/>
      <c r="E23" s="602"/>
      <c r="F23" s="602"/>
      <c r="G23" s="602"/>
      <c r="H23" s="602"/>
      <c r="I23" s="603"/>
    </row>
    <row r="24" spans="1:9" s="515" customFormat="1" ht="39.6" x14ac:dyDescent="0.25">
      <c r="A24" s="494">
        <v>1</v>
      </c>
      <c r="B24" s="513" t="s">
        <v>280</v>
      </c>
      <c r="C24" s="514" t="s">
        <v>584</v>
      </c>
      <c r="D24" s="494" t="s">
        <v>87</v>
      </c>
      <c r="E24" s="498"/>
      <c r="F24" s="498"/>
      <c r="G24" s="498"/>
      <c r="H24" s="496"/>
      <c r="I24" s="498"/>
    </row>
    <row r="25" spans="1:9" s="515" customFormat="1" x14ac:dyDescent="0.25">
      <c r="A25" s="498"/>
      <c r="B25" s="499" t="s">
        <v>2</v>
      </c>
      <c r="C25" s="500" t="s">
        <v>585</v>
      </c>
      <c r="D25" s="501"/>
      <c r="E25" s="495">
        <v>1</v>
      </c>
      <c r="F25" s="495">
        <v>40.25</v>
      </c>
      <c r="G25" s="495">
        <v>14.75</v>
      </c>
      <c r="H25" s="502" t="s">
        <v>571</v>
      </c>
      <c r="I25" s="497">
        <f t="shared" ref="I25:I31" si="2">(PRODUCT(E25:H25))</f>
        <v>593.6875</v>
      </c>
    </row>
    <row r="26" spans="1:9" s="515" customFormat="1" x14ac:dyDescent="0.25">
      <c r="A26" s="498"/>
      <c r="B26" s="499"/>
      <c r="C26" s="500" t="s">
        <v>577</v>
      </c>
      <c r="D26" s="501"/>
      <c r="E26" s="495">
        <v>-1</v>
      </c>
      <c r="F26" s="495">
        <v>5.25</v>
      </c>
      <c r="G26" s="495">
        <v>3</v>
      </c>
      <c r="H26" s="502" t="s">
        <v>571</v>
      </c>
      <c r="I26" s="497">
        <f t="shared" si="2"/>
        <v>-15.75</v>
      </c>
    </row>
    <row r="27" spans="1:9" s="515" customFormat="1" x14ac:dyDescent="0.25">
      <c r="A27" s="498"/>
      <c r="B27" s="499"/>
      <c r="C27" s="500" t="s">
        <v>578</v>
      </c>
      <c r="D27" s="501"/>
      <c r="E27" s="495">
        <v>-1</v>
      </c>
      <c r="F27" s="495">
        <v>12.25</v>
      </c>
      <c r="G27" s="495">
        <v>2.5</v>
      </c>
      <c r="H27" s="502" t="s">
        <v>571</v>
      </c>
      <c r="I27" s="497">
        <f t="shared" si="2"/>
        <v>-30.625</v>
      </c>
    </row>
    <row r="28" spans="1:9" s="515" customFormat="1" x14ac:dyDescent="0.25">
      <c r="A28" s="498"/>
      <c r="B28" s="499"/>
      <c r="C28" s="500" t="s">
        <v>579</v>
      </c>
      <c r="D28" s="501"/>
      <c r="E28" s="495">
        <v>-1</v>
      </c>
      <c r="F28" s="495">
        <v>4.1500000000000004</v>
      </c>
      <c r="G28" s="495">
        <v>3.45</v>
      </c>
      <c r="H28" s="502" t="s">
        <v>571</v>
      </c>
      <c r="I28" s="497">
        <f t="shared" si="2"/>
        <v>-14.317500000000003</v>
      </c>
    </row>
    <row r="29" spans="1:9" s="515" customFormat="1" x14ac:dyDescent="0.25">
      <c r="A29" s="498"/>
      <c r="B29" s="499"/>
      <c r="C29" s="500" t="s">
        <v>580</v>
      </c>
      <c r="D29" s="501"/>
      <c r="E29" s="495">
        <v>1</v>
      </c>
      <c r="F29" s="495">
        <v>4.75</v>
      </c>
      <c r="G29" s="495">
        <v>1</v>
      </c>
      <c r="H29" s="502" t="s">
        <v>571</v>
      </c>
      <c r="I29" s="497">
        <f t="shared" si="2"/>
        <v>4.75</v>
      </c>
    </row>
    <row r="30" spans="1:9" s="515" customFormat="1" x14ac:dyDescent="0.25">
      <c r="A30" s="498"/>
      <c r="B30" s="499"/>
      <c r="C30" s="500" t="s">
        <v>576</v>
      </c>
      <c r="D30" s="501"/>
      <c r="E30" s="495">
        <v>1</v>
      </c>
      <c r="F30" s="495">
        <v>11.25</v>
      </c>
      <c r="G30" s="495">
        <v>12.25</v>
      </c>
      <c r="H30" s="502" t="s">
        <v>571</v>
      </c>
      <c r="I30" s="497">
        <f t="shared" si="2"/>
        <v>137.8125</v>
      </c>
    </row>
    <row r="31" spans="1:9" s="515" customFormat="1" x14ac:dyDescent="0.25">
      <c r="A31" s="498"/>
      <c r="B31" s="499"/>
      <c r="C31" s="500" t="s">
        <v>581</v>
      </c>
      <c r="D31" s="501"/>
      <c r="E31" s="495">
        <v>1</v>
      </c>
      <c r="F31" s="495">
        <v>12.25</v>
      </c>
      <c r="G31" s="495">
        <v>5.5</v>
      </c>
      <c r="H31" s="502" t="s">
        <v>571</v>
      </c>
      <c r="I31" s="497">
        <f t="shared" si="2"/>
        <v>67.375</v>
      </c>
    </row>
    <row r="32" spans="1:9" s="515" customFormat="1" x14ac:dyDescent="0.25">
      <c r="A32" s="498"/>
      <c r="B32" s="498"/>
      <c r="C32" s="511" t="s">
        <v>367</v>
      </c>
      <c r="D32" s="498"/>
      <c r="E32" s="498"/>
      <c r="F32" s="498"/>
      <c r="G32" s="498"/>
      <c r="H32" s="496"/>
      <c r="I32" s="512">
        <f>SUM(I25:I31)</f>
        <v>742.9325</v>
      </c>
    </row>
    <row r="33" spans="1:9" s="515" customFormat="1" ht="6.6" customHeight="1" x14ac:dyDescent="0.25">
      <c r="A33" s="598"/>
      <c r="B33" s="599"/>
      <c r="C33" s="599"/>
      <c r="D33" s="599"/>
      <c r="E33" s="599"/>
      <c r="F33" s="599"/>
      <c r="G33" s="599"/>
      <c r="H33" s="599"/>
      <c r="I33" s="600"/>
    </row>
    <row r="34" spans="1:9" s="515" customFormat="1" x14ac:dyDescent="0.25">
      <c r="A34" s="498"/>
      <c r="B34" s="499" t="s">
        <v>3</v>
      </c>
      <c r="C34" s="500" t="s">
        <v>586</v>
      </c>
      <c r="D34" s="501"/>
      <c r="E34" s="495"/>
      <c r="F34" s="495"/>
      <c r="G34" s="495"/>
      <c r="H34" s="502"/>
      <c r="I34" s="497"/>
    </row>
    <row r="35" spans="1:9" s="515" customFormat="1" x14ac:dyDescent="0.25">
      <c r="A35" s="498"/>
      <c r="B35" s="499"/>
      <c r="C35" s="500" t="s">
        <v>587</v>
      </c>
      <c r="D35" s="501"/>
      <c r="E35" s="495">
        <v>1</v>
      </c>
      <c r="F35" s="495">
        <v>40.25</v>
      </c>
      <c r="G35" s="495" t="s">
        <v>571</v>
      </c>
      <c r="H35" s="502">
        <v>3</v>
      </c>
      <c r="I35" s="497">
        <f t="shared" ref="I35:I56" si="3">(PRODUCT(E35:H35))</f>
        <v>120.75</v>
      </c>
    </row>
    <row r="36" spans="1:9" s="515" customFormat="1" x14ac:dyDescent="0.25">
      <c r="A36" s="498"/>
      <c r="B36" s="499"/>
      <c r="C36" s="500" t="s">
        <v>588</v>
      </c>
      <c r="D36" s="501"/>
      <c r="E36" s="495">
        <v>1</v>
      </c>
      <c r="F36" s="495">
        <v>9</v>
      </c>
      <c r="G36" s="495" t="s">
        <v>571</v>
      </c>
      <c r="H36" s="502">
        <v>3</v>
      </c>
      <c r="I36" s="497">
        <f t="shared" si="3"/>
        <v>27</v>
      </c>
    </row>
    <row r="37" spans="1:9" s="515" customFormat="1" x14ac:dyDescent="0.25">
      <c r="A37" s="498"/>
      <c r="B37" s="499"/>
      <c r="C37" s="500" t="s">
        <v>589</v>
      </c>
      <c r="D37" s="501"/>
      <c r="E37" s="495">
        <v>1</v>
      </c>
      <c r="F37" s="495">
        <v>7.5</v>
      </c>
      <c r="G37" s="495" t="s">
        <v>571</v>
      </c>
      <c r="H37" s="502">
        <v>3</v>
      </c>
      <c r="I37" s="497">
        <f t="shared" si="3"/>
        <v>22.5</v>
      </c>
    </row>
    <row r="38" spans="1:9" s="515" customFormat="1" x14ac:dyDescent="0.25">
      <c r="A38" s="498"/>
      <c r="B38" s="499"/>
      <c r="C38" s="500" t="s">
        <v>590</v>
      </c>
      <c r="D38" s="501"/>
      <c r="E38" s="495">
        <v>1</v>
      </c>
      <c r="F38" s="495">
        <v>8.25</v>
      </c>
      <c r="G38" s="495" t="s">
        <v>571</v>
      </c>
      <c r="H38" s="502">
        <v>3</v>
      </c>
      <c r="I38" s="497">
        <f t="shared" si="3"/>
        <v>24.75</v>
      </c>
    </row>
    <row r="39" spans="1:9" s="515" customFormat="1" x14ac:dyDescent="0.25">
      <c r="A39" s="498"/>
      <c r="B39" s="499"/>
      <c r="C39" s="500" t="s">
        <v>591</v>
      </c>
      <c r="D39" s="501"/>
      <c r="E39" s="495">
        <v>1</v>
      </c>
      <c r="F39" s="495">
        <v>7.5</v>
      </c>
      <c r="G39" s="495" t="s">
        <v>571</v>
      </c>
      <c r="H39" s="502">
        <v>3</v>
      </c>
      <c r="I39" s="497">
        <f t="shared" si="3"/>
        <v>22.5</v>
      </c>
    </row>
    <row r="40" spans="1:9" s="515" customFormat="1" x14ac:dyDescent="0.25">
      <c r="A40" s="498"/>
      <c r="B40" s="499"/>
      <c r="C40" s="500" t="s">
        <v>592</v>
      </c>
      <c r="D40" s="501"/>
      <c r="E40" s="495">
        <v>1</v>
      </c>
      <c r="F40" s="495">
        <v>12.25</v>
      </c>
      <c r="G40" s="495" t="s">
        <v>571</v>
      </c>
      <c r="H40" s="502">
        <v>3</v>
      </c>
      <c r="I40" s="497">
        <f t="shared" si="3"/>
        <v>36.75</v>
      </c>
    </row>
    <row r="41" spans="1:9" s="515" customFormat="1" x14ac:dyDescent="0.25">
      <c r="A41" s="498"/>
      <c r="B41" s="499"/>
      <c r="C41" s="500" t="s">
        <v>593</v>
      </c>
      <c r="D41" s="501"/>
      <c r="E41" s="495">
        <v>1</v>
      </c>
      <c r="F41" s="495">
        <v>9.25</v>
      </c>
      <c r="G41" s="495" t="s">
        <v>571</v>
      </c>
      <c r="H41" s="502">
        <v>3</v>
      </c>
      <c r="I41" s="497">
        <f t="shared" si="3"/>
        <v>27.75</v>
      </c>
    </row>
    <row r="42" spans="1:9" s="515" customFormat="1" x14ac:dyDescent="0.25">
      <c r="A42" s="498"/>
      <c r="B42" s="499"/>
      <c r="C42" s="500" t="s">
        <v>594</v>
      </c>
      <c r="D42" s="501"/>
      <c r="E42" s="495">
        <v>1</v>
      </c>
      <c r="F42" s="495">
        <v>0.75</v>
      </c>
      <c r="G42" s="495" t="s">
        <v>571</v>
      </c>
      <c r="H42" s="502">
        <v>3</v>
      </c>
      <c r="I42" s="497">
        <f t="shared" si="3"/>
        <v>2.25</v>
      </c>
    </row>
    <row r="43" spans="1:9" s="515" customFormat="1" x14ac:dyDescent="0.25">
      <c r="A43" s="498"/>
      <c r="B43" s="499"/>
      <c r="C43" s="500" t="s">
        <v>595</v>
      </c>
      <c r="D43" s="501"/>
      <c r="E43" s="495">
        <v>1</v>
      </c>
      <c r="F43" s="495">
        <v>8.5</v>
      </c>
      <c r="G43" s="495" t="s">
        <v>571</v>
      </c>
      <c r="H43" s="502">
        <v>3</v>
      </c>
      <c r="I43" s="497">
        <f t="shared" si="3"/>
        <v>25.5</v>
      </c>
    </row>
    <row r="44" spans="1:9" s="515" customFormat="1" x14ac:dyDescent="0.25">
      <c r="A44" s="498"/>
      <c r="B44" s="499"/>
      <c r="C44" s="500" t="s">
        <v>596</v>
      </c>
      <c r="D44" s="501"/>
      <c r="E44" s="495">
        <v>1</v>
      </c>
      <c r="F44" s="495">
        <v>11</v>
      </c>
      <c r="G44" s="495" t="s">
        <v>571</v>
      </c>
      <c r="H44" s="502">
        <v>3</v>
      </c>
      <c r="I44" s="497">
        <f t="shared" si="3"/>
        <v>33</v>
      </c>
    </row>
    <row r="45" spans="1:9" s="515" customFormat="1" x14ac:dyDescent="0.25">
      <c r="A45" s="498"/>
      <c r="B45" s="499"/>
      <c r="C45" s="500" t="s">
        <v>597</v>
      </c>
      <c r="D45" s="501"/>
      <c r="E45" s="495">
        <v>1</v>
      </c>
      <c r="F45" s="495">
        <v>7.75</v>
      </c>
      <c r="G45" s="495" t="s">
        <v>571</v>
      </c>
      <c r="H45" s="502">
        <v>3</v>
      </c>
      <c r="I45" s="497">
        <f t="shared" si="3"/>
        <v>23.25</v>
      </c>
    </row>
    <row r="46" spans="1:9" s="515" customFormat="1" x14ac:dyDescent="0.25">
      <c r="A46" s="498"/>
      <c r="B46" s="499"/>
      <c r="C46" s="500" t="s">
        <v>598</v>
      </c>
      <c r="D46" s="501"/>
      <c r="E46" s="495">
        <v>1</v>
      </c>
      <c r="F46" s="495">
        <v>2.25</v>
      </c>
      <c r="G46" s="495" t="s">
        <v>571</v>
      </c>
      <c r="H46" s="502">
        <v>3</v>
      </c>
      <c r="I46" s="497">
        <f t="shared" si="3"/>
        <v>6.75</v>
      </c>
    </row>
    <row r="47" spans="1:9" s="515" customFormat="1" x14ac:dyDescent="0.25">
      <c r="A47" s="498"/>
      <c r="B47" s="499"/>
      <c r="C47" s="500" t="s">
        <v>594</v>
      </c>
      <c r="D47" s="501"/>
      <c r="E47" s="495">
        <v>1</v>
      </c>
      <c r="F47" s="495">
        <v>0.75</v>
      </c>
      <c r="G47" s="495" t="s">
        <v>571</v>
      </c>
      <c r="H47" s="502">
        <v>3</v>
      </c>
      <c r="I47" s="497">
        <f t="shared" si="3"/>
        <v>2.25</v>
      </c>
    </row>
    <row r="48" spans="1:9" s="515" customFormat="1" x14ac:dyDescent="0.25">
      <c r="A48" s="498"/>
      <c r="B48" s="499"/>
      <c r="C48" s="500" t="s">
        <v>599</v>
      </c>
      <c r="D48" s="501"/>
      <c r="E48" s="495">
        <v>1</v>
      </c>
      <c r="F48" s="495">
        <v>4.5</v>
      </c>
      <c r="G48" s="495" t="s">
        <v>571</v>
      </c>
      <c r="H48" s="502">
        <v>3</v>
      </c>
      <c r="I48" s="497">
        <f t="shared" si="3"/>
        <v>13.5</v>
      </c>
    </row>
    <row r="49" spans="1:9" s="515" customFormat="1" x14ac:dyDescent="0.25">
      <c r="A49" s="498"/>
      <c r="B49" s="499"/>
      <c r="C49" s="500" t="s">
        <v>599</v>
      </c>
      <c r="D49" s="501"/>
      <c r="E49" s="495">
        <v>1</v>
      </c>
      <c r="F49" s="495">
        <v>3.5</v>
      </c>
      <c r="G49" s="495" t="s">
        <v>571</v>
      </c>
      <c r="H49" s="502">
        <v>3</v>
      </c>
      <c r="I49" s="497">
        <f t="shared" si="3"/>
        <v>10.5</v>
      </c>
    </row>
    <row r="50" spans="1:9" s="515" customFormat="1" x14ac:dyDescent="0.25">
      <c r="A50" s="498"/>
      <c r="B50" s="499"/>
      <c r="C50" s="500" t="s">
        <v>600</v>
      </c>
      <c r="D50" s="501"/>
      <c r="E50" s="495">
        <v>1</v>
      </c>
      <c r="F50" s="495">
        <v>12.5</v>
      </c>
      <c r="G50" s="495" t="s">
        <v>571</v>
      </c>
      <c r="H50" s="502">
        <v>3</v>
      </c>
      <c r="I50" s="497">
        <f t="shared" si="3"/>
        <v>37.5</v>
      </c>
    </row>
    <row r="51" spans="1:9" s="515" customFormat="1" x14ac:dyDescent="0.25">
      <c r="A51" s="498"/>
      <c r="B51" s="499"/>
      <c r="C51" s="500" t="s">
        <v>601</v>
      </c>
      <c r="D51" s="501"/>
      <c r="E51" s="495">
        <v>1</v>
      </c>
      <c r="F51" s="495">
        <v>1</v>
      </c>
      <c r="G51" s="495" t="s">
        <v>571</v>
      </c>
      <c r="H51" s="502">
        <v>3</v>
      </c>
      <c r="I51" s="497">
        <f t="shared" si="3"/>
        <v>3</v>
      </c>
    </row>
    <row r="52" spans="1:9" s="515" customFormat="1" x14ac:dyDescent="0.25">
      <c r="A52" s="498"/>
      <c r="B52" s="499"/>
      <c r="C52" s="500" t="s">
        <v>601</v>
      </c>
      <c r="D52" s="501"/>
      <c r="E52" s="495">
        <v>1</v>
      </c>
      <c r="F52" s="495">
        <v>4.75</v>
      </c>
      <c r="G52" s="495" t="s">
        <v>571</v>
      </c>
      <c r="H52" s="502">
        <v>3</v>
      </c>
      <c r="I52" s="497">
        <f t="shared" si="3"/>
        <v>14.25</v>
      </c>
    </row>
    <row r="53" spans="1:9" s="515" customFormat="1" x14ac:dyDescent="0.25">
      <c r="A53" s="498"/>
      <c r="B53" s="499"/>
      <c r="C53" s="500" t="s">
        <v>602</v>
      </c>
      <c r="D53" s="501"/>
      <c r="E53" s="495">
        <v>1</v>
      </c>
      <c r="F53" s="495">
        <v>4.5</v>
      </c>
      <c r="G53" s="495" t="s">
        <v>571</v>
      </c>
      <c r="H53" s="502">
        <v>3</v>
      </c>
      <c r="I53" s="497">
        <f t="shared" si="3"/>
        <v>13.5</v>
      </c>
    </row>
    <row r="54" spans="1:9" s="515" customFormat="1" x14ac:dyDescent="0.25">
      <c r="A54" s="498"/>
      <c r="B54" s="499"/>
      <c r="C54" s="500" t="s">
        <v>602</v>
      </c>
      <c r="D54" s="501"/>
      <c r="E54" s="495">
        <v>1</v>
      </c>
      <c r="F54" s="495">
        <v>4.25</v>
      </c>
      <c r="G54" s="495" t="s">
        <v>571</v>
      </c>
      <c r="H54" s="502">
        <v>3</v>
      </c>
      <c r="I54" s="497">
        <f t="shared" si="3"/>
        <v>12.75</v>
      </c>
    </row>
    <row r="55" spans="1:9" s="515" customFormat="1" x14ac:dyDescent="0.25">
      <c r="A55" s="498"/>
      <c r="B55" s="499"/>
      <c r="C55" s="500" t="s">
        <v>603</v>
      </c>
      <c r="D55" s="501"/>
      <c r="E55" s="495">
        <v>1</v>
      </c>
      <c r="F55" s="495">
        <v>12.25</v>
      </c>
      <c r="G55" s="495" t="s">
        <v>571</v>
      </c>
      <c r="H55" s="502">
        <v>3</v>
      </c>
      <c r="I55" s="497">
        <f t="shared" si="3"/>
        <v>36.75</v>
      </c>
    </row>
    <row r="56" spans="1:9" s="515" customFormat="1" x14ac:dyDescent="0.25">
      <c r="A56" s="498"/>
      <c r="B56" s="499"/>
      <c r="C56" s="500" t="s">
        <v>604</v>
      </c>
      <c r="D56" s="501"/>
      <c r="E56" s="495">
        <v>1</v>
      </c>
      <c r="F56" s="495">
        <v>16.25</v>
      </c>
      <c r="G56" s="495" t="s">
        <v>571</v>
      </c>
      <c r="H56" s="502">
        <v>3</v>
      </c>
      <c r="I56" s="497">
        <f t="shared" si="3"/>
        <v>48.75</v>
      </c>
    </row>
    <row r="57" spans="1:9" s="515" customFormat="1" x14ac:dyDescent="0.25">
      <c r="A57" s="498"/>
      <c r="B57" s="498"/>
      <c r="C57" s="511" t="s">
        <v>367</v>
      </c>
      <c r="D57" s="498"/>
      <c r="E57" s="498"/>
      <c r="F57" s="498"/>
      <c r="G57" s="498"/>
      <c r="H57" s="496"/>
      <c r="I57" s="512">
        <f>SUM(I34:I56)</f>
        <v>565.5</v>
      </c>
    </row>
    <row r="58" spans="1:9" s="515" customFormat="1" ht="7.2" customHeight="1" x14ac:dyDescent="0.25">
      <c r="A58" s="598"/>
      <c r="B58" s="599"/>
      <c r="C58" s="599"/>
      <c r="D58" s="599"/>
      <c r="E58" s="599"/>
      <c r="F58" s="599"/>
      <c r="G58" s="599"/>
      <c r="H58" s="599"/>
      <c r="I58" s="600"/>
    </row>
    <row r="59" spans="1:9" s="515" customFormat="1" x14ac:dyDescent="0.25">
      <c r="A59" s="498"/>
      <c r="B59" s="499" t="s">
        <v>4</v>
      </c>
      <c r="C59" s="500" t="s">
        <v>605</v>
      </c>
      <c r="D59" s="501"/>
      <c r="E59" s="495">
        <v>1</v>
      </c>
      <c r="F59" s="495">
        <v>11.25</v>
      </c>
      <c r="G59" s="495">
        <v>9</v>
      </c>
      <c r="H59" s="502" t="s">
        <v>571</v>
      </c>
      <c r="I59" s="497">
        <f t="shared" ref="I59:I60" si="4">(PRODUCT(E59:H59))</f>
        <v>101.25</v>
      </c>
    </row>
    <row r="60" spans="1:9" s="515" customFormat="1" x14ac:dyDescent="0.25">
      <c r="A60" s="498"/>
      <c r="B60" s="499"/>
      <c r="C60" s="500" t="s">
        <v>606</v>
      </c>
      <c r="D60" s="501"/>
      <c r="E60" s="495">
        <v>1</v>
      </c>
      <c r="F60" s="495">
        <v>3</v>
      </c>
      <c r="G60" s="495">
        <v>0.75</v>
      </c>
      <c r="H60" s="502" t="s">
        <v>571</v>
      </c>
      <c r="I60" s="497">
        <f t="shared" si="4"/>
        <v>2.25</v>
      </c>
    </row>
    <row r="61" spans="1:9" s="515" customFormat="1" x14ac:dyDescent="0.25">
      <c r="A61" s="498"/>
      <c r="B61" s="498"/>
      <c r="C61" s="511" t="s">
        <v>367</v>
      </c>
      <c r="D61" s="498"/>
      <c r="E61" s="498"/>
      <c r="F61" s="498"/>
      <c r="G61" s="498"/>
      <c r="H61" s="496"/>
      <c r="I61" s="512">
        <f>SUM(I59:I60)</f>
        <v>103.5</v>
      </c>
    </row>
    <row r="62" spans="1:9" s="515" customFormat="1" ht="7.2" customHeight="1" x14ac:dyDescent="0.25">
      <c r="A62" s="598"/>
      <c r="B62" s="599"/>
      <c r="C62" s="599"/>
      <c r="D62" s="599"/>
      <c r="E62" s="599"/>
      <c r="F62" s="599"/>
      <c r="G62" s="599"/>
      <c r="H62" s="599"/>
      <c r="I62" s="600"/>
    </row>
    <row r="63" spans="1:9" s="515" customFormat="1" x14ac:dyDescent="0.25">
      <c r="A63" s="498"/>
      <c r="B63" s="499" t="s">
        <v>5</v>
      </c>
      <c r="C63" s="500" t="s">
        <v>607</v>
      </c>
      <c r="D63" s="501"/>
      <c r="E63" s="495"/>
      <c r="F63" s="495"/>
      <c r="G63" s="495"/>
      <c r="H63" s="502"/>
      <c r="I63" s="497"/>
    </row>
    <row r="64" spans="1:9" s="515" customFormat="1" x14ac:dyDescent="0.25">
      <c r="A64" s="498"/>
      <c r="B64" s="499"/>
      <c r="C64" s="500" t="s">
        <v>608</v>
      </c>
      <c r="D64" s="501"/>
      <c r="E64" s="495">
        <v>2</v>
      </c>
      <c r="F64" s="495">
        <v>11.25</v>
      </c>
      <c r="G64" s="495" t="s">
        <v>571</v>
      </c>
      <c r="H64" s="502">
        <v>3</v>
      </c>
      <c r="I64" s="497">
        <f t="shared" ref="I64:I67" si="5">(PRODUCT(E64:H64))</f>
        <v>67.5</v>
      </c>
    </row>
    <row r="65" spans="1:9" s="515" customFormat="1" x14ac:dyDescent="0.25">
      <c r="A65" s="498"/>
      <c r="B65" s="499"/>
      <c r="C65" s="500" t="s">
        <v>587</v>
      </c>
      <c r="D65" s="501"/>
      <c r="E65" s="495">
        <v>1</v>
      </c>
      <c r="F65" s="495">
        <v>9</v>
      </c>
      <c r="G65" s="495" t="s">
        <v>571</v>
      </c>
      <c r="H65" s="502">
        <v>3</v>
      </c>
      <c r="I65" s="497">
        <f t="shared" si="5"/>
        <v>27</v>
      </c>
    </row>
    <row r="66" spans="1:9" s="515" customFormat="1" x14ac:dyDescent="0.25">
      <c r="A66" s="498"/>
      <c r="B66" s="499"/>
      <c r="C66" s="500" t="s">
        <v>609</v>
      </c>
      <c r="D66" s="501"/>
      <c r="E66" s="495">
        <v>1</v>
      </c>
      <c r="F66" s="495">
        <v>4.5</v>
      </c>
      <c r="G66" s="495" t="s">
        <v>571</v>
      </c>
      <c r="H66" s="502">
        <v>3</v>
      </c>
      <c r="I66" s="497">
        <f t="shared" si="5"/>
        <v>13.5</v>
      </c>
    </row>
    <row r="67" spans="1:9" s="515" customFormat="1" x14ac:dyDescent="0.25">
      <c r="A67" s="498"/>
      <c r="B67" s="499"/>
      <c r="C67" s="500" t="s">
        <v>609</v>
      </c>
      <c r="D67" s="501"/>
      <c r="E67" s="495">
        <v>1</v>
      </c>
      <c r="F67" s="495">
        <v>3.25</v>
      </c>
      <c r="G67" s="495" t="s">
        <v>571</v>
      </c>
      <c r="H67" s="502">
        <v>3</v>
      </c>
      <c r="I67" s="497">
        <f t="shared" si="5"/>
        <v>9.75</v>
      </c>
    </row>
    <row r="68" spans="1:9" s="515" customFormat="1" x14ac:dyDescent="0.25">
      <c r="A68" s="498"/>
      <c r="B68" s="498"/>
      <c r="C68" s="511" t="s">
        <v>367</v>
      </c>
      <c r="D68" s="498"/>
      <c r="E68" s="498"/>
      <c r="F68" s="498"/>
      <c r="G68" s="498"/>
      <c r="H68" s="496"/>
      <c r="I68" s="512">
        <f>SUM(I63:I67)</f>
        <v>117.75</v>
      </c>
    </row>
    <row r="69" spans="1:9" s="515" customFormat="1" ht="7.2" customHeight="1" x14ac:dyDescent="0.25">
      <c r="A69" s="598"/>
      <c r="B69" s="599"/>
      <c r="C69" s="599"/>
      <c r="D69" s="599"/>
      <c r="E69" s="599"/>
      <c r="F69" s="599"/>
      <c r="G69" s="599"/>
      <c r="H69" s="599"/>
      <c r="I69" s="600"/>
    </row>
    <row r="70" spans="1:9" s="515" customFormat="1" x14ac:dyDescent="0.25">
      <c r="A70" s="498"/>
      <c r="B70" s="499" t="s">
        <v>160</v>
      </c>
      <c r="C70" s="500" t="s">
        <v>610</v>
      </c>
      <c r="D70" s="501"/>
      <c r="E70" s="495">
        <v>1</v>
      </c>
      <c r="F70" s="495">
        <v>10.25</v>
      </c>
      <c r="G70" s="495">
        <v>7.65</v>
      </c>
      <c r="H70" s="502" t="s">
        <v>571</v>
      </c>
      <c r="I70" s="497">
        <f t="shared" ref="I70:I72" si="6">(PRODUCT(E70:H70))</f>
        <v>78.412500000000009</v>
      </c>
    </row>
    <row r="71" spans="1:9" s="515" customFormat="1" x14ac:dyDescent="0.25">
      <c r="A71" s="498"/>
      <c r="B71" s="499"/>
      <c r="C71" s="500" t="s">
        <v>606</v>
      </c>
      <c r="D71" s="501"/>
      <c r="E71" s="495">
        <v>1</v>
      </c>
      <c r="F71" s="495">
        <v>2</v>
      </c>
      <c r="G71" s="495">
        <v>0.75</v>
      </c>
      <c r="H71" s="502" t="s">
        <v>571</v>
      </c>
      <c r="I71" s="497">
        <f t="shared" si="6"/>
        <v>1.5</v>
      </c>
    </row>
    <row r="72" spans="1:9" s="515" customFormat="1" x14ac:dyDescent="0.25">
      <c r="A72" s="498"/>
      <c r="B72" s="499"/>
      <c r="C72" s="500" t="s">
        <v>575</v>
      </c>
      <c r="D72" s="501"/>
      <c r="E72" s="495">
        <v>1</v>
      </c>
      <c r="F72" s="495">
        <v>5</v>
      </c>
      <c r="G72" s="495">
        <v>4</v>
      </c>
      <c r="H72" s="502" t="s">
        <v>571</v>
      </c>
      <c r="I72" s="497">
        <f t="shared" si="6"/>
        <v>20</v>
      </c>
    </row>
    <row r="73" spans="1:9" s="515" customFormat="1" x14ac:dyDescent="0.25">
      <c r="A73" s="498"/>
      <c r="B73" s="498"/>
      <c r="C73" s="511" t="s">
        <v>367</v>
      </c>
      <c r="D73" s="498"/>
      <c r="E73" s="498"/>
      <c r="F73" s="498"/>
      <c r="G73" s="498"/>
      <c r="H73" s="496"/>
      <c r="I73" s="512">
        <f>SUM(I70:I72)</f>
        <v>99.912500000000009</v>
      </c>
    </row>
    <row r="74" spans="1:9" s="515" customFormat="1" ht="7.2" customHeight="1" x14ac:dyDescent="0.25">
      <c r="A74" s="598"/>
      <c r="B74" s="599"/>
      <c r="C74" s="599"/>
      <c r="D74" s="599"/>
      <c r="E74" s="599"/>
      <c r="F74" s="599"/>
      <c r="G74" s="599"/>
      <c r="H74" s="599"/>
      <c r="I74" s="600"/>
    </row>
    <row r="75" spans="1:9" s="515" customFormat="1" x14ac:dyDescent="0.25">
      <c r="A75" s="498"/>
      <c r="B75" s="499" t="s">
        <v>164</v>
      </c>
      <c r="C75" s="500" t="s">
        <v>611</v>
      </c>
      <c r="D75" s="501"/>
      <c r="E75" s="495"/>
      <c r="F75" s="495"/>
      <c r="G75" s="495"/>
      <c r="H75" s="502"/>
      <c r="I75" s="497"/>
    </row>
    <row r="76" spans="1:9" s="515" customFormat="1" x14ac:dyDescent="0.25">
      <c r="A76" s="498"/>
      <c r="B76" s="499"/>
      <c r="C76" s="500" t="s">
        <v>608</v>
      </c>
      <c r="D76" s="501"/>
      <c r="E76" s="495">
        <v>2</v>
      </c>
      <c r="F76" s="495">
        <v>7.75</v>
      </c>
      <c r="G76" s="495" t="s">
        <v>571</v>
      </c>
      <c r="H76" s="502">
        <v>3</v>
      </c>
      <c r="I76" s="497">
        <f t="shared" ref="I76:I79" si="7">(PRODUCT(E76:H76))</f>
        <v>46.5</v>
      </c>
    </row>
    <row r="77" spans="1:9" s="515" customFormat="1" x14ac:dyDescent="0.25">
      <c r="A77" s="498"/>
      <c r="B77" s="499"/>
      <c r="C77" s="500" t="s">
        <v>612</v>
      </c>
      <c r="D77" s="501"/>
      <c r="E77" s="495">
        <v>2</v>
      </c>
      <c r="F77" s="495">
        <v>10.25</v>
      </c>
      <c r="G77" s="495" t="s">
        <v>571</v>
      </c>
      <c r="H77" s="502">
        <v>3</v>
      </c>
      <c r="I77" s="497">
        <f t="shared" si="7"/>
        <v>61.5</v>
      </c>
    </row>
    <row r="78" spans="1:9" s="515" customFormat="1" x14ac:dyDescent="0.25">
      <c r="A78" s="498"/>
      <c r="B78" s="499"/>
      <c r="C78" s="500" t="s">
        <v>613</v>
      </c>
      <c r="D78" s="501"/>
      <c r="E78" s="495">
        <v>-2</v>
      </c>
      <c r="F78" s="495">
        <v>2</v>
      </c>
      <c r="G78" s="495" t="s">
        <v>571</v>
      </c>
      <c r="H78" s="502">
        <v>3</v>
      </c>
      <c r="I78" s="497">
        <f t="shared" si="7"/>
        <v>-12</v>
      </c>
    </row>
    <row r="79" spans="1:9" s="515" customFormat="1" x14ac:dyDescent="0.25">
      <c r="A79" s="498"/>
      <c r="B79" s="499"/>
      <c r="C79" s="500" t="s">
        <v>609</v>
      </c>
      <c r="D79" s="501"/>
      <c r="E79" s="495">
        <v>1</v>
      </c>
      <c r="F79" s="495">
        <v>1</v>
      </c>
      <c r="G79" s="495" t="s">
        <v>571</v>
      </c>
      <c r="H79" s="502">
        <v>3</v>
      </c>
      <c r="I79" s="497">
        <f t="shared" si="7"/>
        <v>3</v>
      </c>
    </row>
    <row r="80" spans="1:9" s="515" customFormat="1" x14ac:dyDescent="0.25">
      <c r="A80" s="498"/>
      <c r="B80" s="498"/>
      <c r="C80" s="511" t="s">
        <v>367</v>
      </c>
      <c r="D80" s="498"/>
      <c r="E80" s="498"/>
      <c r="F80" s="498"/>
      <c r="G80" s="498"/>
      <c r="H80" s="496"/>
      <c r="I80" s="512">
        <f>SUM(I75:I79)</f>
        <v>99</v>
      </c>
    </row>
    <row r="81" spans="1:9" s="515" customFormat="1" ht="7.2" customHeight="1" x14ac:dyDescent="0.25">
      <c r="A81" s="598"/>
      <c r="B81" s="599"/>
      <c r="C81" s="599"/>
      <c r="D81" s="599"/>
      <c r="E81" s="599"/>
      <c r="F81" s="599"/>
      <c r="G81" s="599"/>
      <c r="H81" s="599"/>
      <c r="I81" s="600"/>
    </row>
    <row r="82" spans="1:9" s="515" customFormat="1" ht="66" x14ac:dyDescent="0.25">
      <c r="A82" s="494">
        <v>2</v>
      </c>
      <c r="B82" s="513" t="s">
        <v>614</v>
      </c>
      <c r="C82" s="516" t="s">
        <v>615</v>
      </c>
      <c r="D82" s="494" t="s">
        <v>87</v>
      </c>
      <c r="E82" s="498"/>
      <c r="F82" s="498"/>
      <c r="G82" s="498"/>
      <c r="H82" s="496"/>
      <c r="I82" s="498"/>
    </row>
    <row r="83" spans="1:9" s="515" customFormat="1" x14ac:dyDescent="0.25">
      <c r="A83" s="498"/>
      <c r="B83" s="499" t="s">
        <v>2</v>
      </c>
      <c r="C83" s="517" t="s">
        <v>162</v>
      </c>
      <c r="D83" s="501"/>
      <c r="E83" s="495"/>
      <c r="F83" s="495"/>
      <c r="G83" s="495"/>
      <c r="H83" s="502"/>
      <c r="I83" s="497"/>
    </row>
    <row r="84" spans="1:9" s="515" customFormat="1" x14ac:dyDescent="0.25">
      <c r="A84" s="498"/>
      <c r="B84" s="499"/>
      <c r="C84" s="500" t="s">
        <v>616</v>
      </c>
      <c r="D84" s="501"/>
      <c r="E84" s="495">
        <v>1</v>
      </c>
      <c r="F84" s="495">
        <v>10.25</v>
      </c>
      <c r="G84" s="495" t="s">
        <v>571</v>
      </c>
      <c r="H84" s="502">
        <v>4</v>
      </c>
      <c r="I84" s="497">
        <f t="shared" ref="I84:I87" si="8">(PRODUCT(E84:H84))</f>
        <v>41</v>
      </c>
    </row>
    <row r="85" spans="1:9" s="515" customFormat="1" x14ac:dyDescent="0.25">
      <c r="A85" s="498"/>
      <c r="B85" s="499"/>
      <c r="C85" s="500" t="s">
        <v>617</v>
      </c>
      <c r="D85" s="501"/>
      <c r="E85" s="495">
        <v>1</v>
      </c>
      <c r="F85" s="495">
        <v>12.5</v>
      </c>
      <c r="G85" s="495" t="s">
        <v>571</v>
      </c>
      <c r="H85" s="502">
        <v>4</v>
      </c>
      <c r="I85" s="497">
        <f t="shared" si="8"/>
        <v>50</v>
      </c>
    </row>
    <row r="86" spans="1:9" s="515" customFormat="1" x14ac:dyDescent="0.25">
      <c r="A86" s="498"/>
      <c r="B86" s="499"/>
      <c r="C86" s="500" t="s">
        <v>618</v>
      </c>
      <c r="D86" s="501"/>
      <c r="E86" s="495">
        <v>1</v>
      </c>
      <c r="F86" s="495">
        <v>3.25</v>
      </c>
      <c r="G86" s="495" t="s">
        <v>571</v>
      </c>
      <c r="H86" s="502">
        <v>4</v>
      </c>
      <c r="I86" s="497">
        <f t="shared" si="8"/>
        <v>13</v>
      </c>
    </row>
    <row r="87" spans="1:9" s="515" customFormat="1" x14ac:dyDescent="0.25">
      <c r="A87" s="498"/>
      <c r="B87" s="499"/>
      <c r="C87" s="500" t="s">
        <v>619</v>
      </c>
      <c r="D87" s="501"/>
      <c r="E87" s="495">
        <v>2</v>
      </c>
      <c r="F87" s="495">
        <v>3</v>
      </c>
      <c r="G87" s="495" t="s">
        <v>571</v>
      </c>
      <c r="H87" s="502">
        <v>4</v>
      </c>
      <c r="I87" s="497">
        <f t="shared" si="8"/>
        <v>24</v>
      </c>
    </row>
    <row r="88" spans="1:9" s="515" customFormat="1" x14ac:dyDescent="0.25">
      <c r="A88" s="498"/>
      <c r="B88" s="498"/>
      <c r="C88" s="511" t="s">
        <v>367</v>
      </c>
      <c r="D88" s="498"/>
      <c r="E88" s="498"/>
      <c r="F88" s="498"/>
      <c r="G88" s="498"/>
      <c r="H88" s="496"/>
      <c r="I88" s="512">
        <f>SUM(I83:I87)</f>
        <v>128</v>
      </c>
    </row>
    <row r="89" spans="1:9" s="515" customFormat="1" ht="6" customHeight="1" x14ac:dyDescent="0.25">
      <c r="A89" s="598"/>
      <c r="B89" s="599"/>
      <c r="C89" s="599"/>
      <c r="D89" s="599"/>
      <c r="E89" s="599"/>
      <c r="F89" s="599"/>
      <c r="G89" s="599"/>
      <c r="H89" s="599"/>
      <c r="I89" s="600"/>
    </row>
    <row r="90" spans="1:9" s="515" customFormat="1" x14ac:dyDescent="0.25">
      <c r="A90" s="498"/>
      <c r="B90" s="499" t="s">
        <v>3</v>
      </c>
      <c r="C90" s="517" t="s">
        <v>620</v>
      </c>
      <c r="D90" s="501"/>
      <c r="E90" s="495"/>
      <c r="F90" s="495"/>
      <c r="G90" s="495"/>
      <c r="H90" s="502"/>
      <c r="I90" s="497"/>
    </row>
    <row r="91" spans="1:9" s="515" customFormat="1" x14ac:dyDescent="0.25">
      <c r="A91" s="498"/>
      <c r="B91" s="499"/>
      <c r="C91" s="500" t="s">
        <v>621</v>
      </c>
      <c r="D91" s="501"/>
      <c r="E91" s="495">
        <v>1</v>
      </c>
      <c r="F91" s="495">
        <v>28.5</v>
      </c>
      <c r="G91" s="495" t="s">
        <v>571</v>
      </c>
      <c r="H91" s="502">
        <v>15.5</v>
      </c>
      <c r="I91" s="497">
        <f t="shared" ref="I91:I104" si="9">(PRODUCT(E91:H91))</f>
        <v>441.75</v>
      </c>
    </row>
    <row r="92" spans="1:9" s="515" customFormat="1" x14ac:dyDescent="0.25">
      <c r="A92" s="498"/>
      <c r="B92" s="499"/>
      <c r="C92" s="500" t="s">
        <v>622</v>
      </c>
      <c r="D92" s="501"/>
      <c r="E92" s="495">
        <v>1</v>
      </c>
      <c r="F92" s="495">
        <v>2.25</v>
      </c>
      <c r="G92" s="495" t="s">
        <v>571</v>
      </c>
      <c r="H92" s="502">
        <v>9</v>
      </c>
      <c r="I92" s="497">
        <f t="shared" si="9"/>
        <v>20.25</v>
      </c>
    </row>
    <row r="93" spans="1:9" s="515" customFormat="1" x14ac:dyDescent="0.25">
      <c r="A93" s="498"/>
      <c r="B93" s="499"/>
      <c r="C93" s="500" t="s">
        <v>623</v>
      </c>
      <c r="D93" s="501"/>
      <c r="E93" s="495">
        <v>-1</v>
      </c>
      <c r="F93" s="495">
        <v>4</v>
      </c>
      <c r="G93" s="495" t="s">
        <v>571</v>
      </c>
      <c r="H93" s="502">
        <v>8</v>
      </c>
      <c r="I93" s="497">
        <f t="shared" si="9"/>
        <v>-32</v>
      </c>
    </row>
    <row r="94" spans="1:9" s="515" customFormat="1" x14ac:dyDescent="0.25">
      <c r="A94" s="498"/>
      <c r="B94" s="499"/>
      <c r="C94" s="500" t="s">
        <v>624</v>
      </c>
      <c r="D94" s="501"/>
      <c r="E94" s="495">
        <v>-1</v>
      </c>
      <c r="F94" s="495">
        <v>3</v>
      </c>
      <c r="G94" s="495" t="s">
        <v>571</v>
      </c>
      <c r="H94" s="502">
        <v>8</v>
      </c>
      <c r="I94" s="497">
        <f t="shared" si="9"/>
        <v>-24</v>
      </c>
    </row>
    <row r="95" spans="1:9" s="515" customFormat="1" x14ac:dyDescent="0.25">
      <c r="A95" s="498"/>
      <c r="B95" s="499"/>
      <c r="C95" s="500" t="s">
        <v>625</v>
      </c>
      <c r="D95" s="501"/>
      <c r="E95" s="495">
        <v>-1</v>
      </c>
      <c r="F95" s="495">
        <v>12.75</v>
      </c>
      <c r="G95" s="495" t="s">
        <v>571</v>
      </c>
      <c r="H95" s="502">
        <v>7.75</v>
      </c>
      <c r="I95" s="497">
        <f t="shared" si="9"/>
        <v>-98.8125</v>
      </c>
    </row>
    <row r="96" spans="1:9" s="515" customFormat="1" x14ac:dyDescent="0.25">
      <c r="A96" s="498"/>
      <c r="B96" s="499"/>
      <c r="C96" s="500" t="s">
        <v>626</v>
      </c>
      <c r="D96" s="501"/>
      <c r="E96" s="495">
        <v>1</v>
      </c>
      <c r="F96" s="495">
        <v>12.5</v>
      </c>
      <c r="G96" s="495" t="s">
        <v>571</v>
      </c>
      <c r="H96" s="502">
        <v>15.75</v>
      </c>
      <c r="I96" s="497">
        <f t="shared" si="9"/>
        <v>196.875</v>
      </c>
    </row>
    <row r="97" spans="1:9" s="515" customFormat="1" x14ac:dyDescent="0.25">
      <c r="A97" s="498"/>
      <c r="B97" s="499"/>
      <c r="C97" s="500" t="s">
        <v>627</v>
      </c>
      <c r="D97" s="501"/>
      <c r="E97" s="495">
        <v>1</v>
      </c>
      <c r="F97" s="495">
        <v>8.5</v>
      </c>
      <c r="G97" s="495" t="s">
        <v>571</v>
      </c>
      <c r="H97" s="502">
        <v>15.75</v>
      </c>
      <c r="I97" s="497">
        <f t="shared" si="9"/>
        <v>133.875</v>
      </c>
    </row>
    <row r="98" spans="1:9" s="515" customFormat="1" x14ac:dyDescent="0.25">
      <c r="A98" s="498"/>
      <c r="B98" s="499"/>
      <c r="C98" s="500" t="s">
        <v>628</v>
      </c>
      <c r="D98" s="501"/>
      <c r="E98" s="495">
        <v>2</v>
      </c>
      <c r="F98" s="495">
        <v>10</v>
      </c>
      <c r="G98" s="495" t="s">
        <v>571</v>
      </c>
      <c r="H98" s="502">
        <v>15.75</v>
      </c>
      <c r="I98" s="497">
        <f t="shared" si="9"/>
        <v>315</v>
      </c>
    </row>
    <row r="99" spans="1:9" s="515" customFormat="1" x14ac:dyDescent="0.25">
      <c r="A99" s="498"/>
      <c r="B99" s="499"/>
      <c r="C99" s="500" t="s">
        <v>613</v>
      </c>
      <c r="D99" s="501"/>
      <c r="E99" s="495">
        <v>-1</v>
      </c>
      <c r="F99" s="495">
        <v>3</v>
      </c>
      <c r="G99" s="495" t="s">
        <v>571</v>
      </c>
      <c r="H99" s="502">
        <v>6.5</v>
      </c>
      <c r="I99" s="497">
        <f t="shared" si="9"/>
        <v>-19.5</v>
      </c>
    </row>
    <row r="100" spans="1:9" s="515" customFormat="1" x14ac:dyDescent="0.25">
      <c r="A100" s="498"/>
      <c r="B100" s="499"/>
      <c r="C100" s="500" t="s">
        <v>629</v>
      </c>
      <c r="D100" s="501"/>
      <c r="E100" s="495">
        <v>1</v>
      </c>
      <c r="F100" s="495">
        <v>11.25</v>
      </c>
      <c r="G100" s="495" t="s">
        <v>571</v>
      </c>
      <c r="H100" s="502">
        <v>15.75</v>
      </c>
      <c r="I100" s="497">
        <f t="shared" si="9"/>
        <v>177.1875</v>
      </c>
    </row>
    <row r="101" spans="1:9" s="515" customFormat="1" x14ac:dyDescent="0.25">
      <c r="A101" s="498"/>
      <c r="B101" s="499"/>
      <c r="C101" s="500" t="s">
        <v>601</v>
      </c>
      <c r="D101" s="501"/>
      <c r="E101" s="495">
        <v>1</v>
      </c>
      <c r="F101" s="495">
        <v>1</v>
      </c>
      <c r="G101" s="495" t="s">
        <v>571</v>
      </c>
      <c r="H101" s="502">
        <v>15.75</v>
      </c>
      <c r="I101" s="497">
        <f t="shared" si="9"/>
        <v>15.75</v>
      </c>
    </row>
    <row r="102" spans="1:9" s="515" customFormat="1" x14ac:dyDescent="0.25">
      <c r="A102" s="498"/>
      <c r="B102" s="499"/>
      <c r="C102" s="500" t="s">
        <v>601</v>
      </c>
      <c r="D102" s="501"/>
      <c r="E102" s="495">
        <v>1</v>
      </c>
      <c r="F102" s="495">
        <v>4.75</v>
      </c>
      <c r="G102" s="495" t="s">
        <v>571</v>
      </c>
      <c r="H102" s="502">
        <v>15.75</v>
      </c>
      <c r="I102" s="497">
        <f t="shared" si="9"/>
        <v>74.8125</v>
      </c>
    </row>
    <row r="103" spans="1:9" s="515" customFormat="1" x14ac:dyDescent="0.25">
      <c r="A103" s="498"/>
      <c r="B103" s="499"/>
      <c r="C103" s="500" t="s">
        <v>630</v>
      </c>
      <c r="D103" s="501"/>
      <c r="E103" s="495">
        <v>1</v>
      </c>
      <c r="F103" s="495">
        <v>10.25</v>
      </c>
      <c r="G103" s="495" t="s">
        <v>571</v>
      </c>
      <c r="H103" s="502">
        <v>15.75</v>
      </c>
      <c r="I103" s="497">
        <f t="shared" si="9"/>
        <v>161.4375</v>
      </c>
    </row>
    <row r="104" spans="1:9" s="515" customFormat="1" x14ac:dyDescent="0.25">
      <c r="A104" s="498"/>
      <c r="B104" s="499"/>
      <c r="C104" s="500" t="s">
        <v>613</v>
      </c>
      <c r="D104" s="501"/>
      <c r="E104" s="495">
        <v>-1</v>
      </c>
      <c r="F104" s="495">
        <v>2</v>
      </c>
      <c r="G104" s="495" t="s">
        <v>571</v>
      </c>
      <c r="H104" s="502">
        <v>7.75</v>
      </c>
      <c r="I104" s="497">
        <f t="shared" si="9"/>
        <v>-15.5</v>
      </c>
    </row>
    <row r="105" spans="1:9" s="515" customFormat="1" x14ac:dyDescent="0.25">
      <c r="A105" s="498"/>
      <c r="B105" s="498"/>
      <c r="C105" s="511" t="s">
        <v>367</v>
      </c>
      <c r="D105" s="498"/>
      <c r="E105" s="498"/>
      <c r="F105" s="498"/>
      <c r="G105" s="498"/>
      <c r="H105" s="496"/>
      <c r="I105" s="512">
        <f>SUM(I90:I104)</f>
        <v>1347.125</v>
      </c>
    </row>
    <row r="106" spans="1:9" s="515" customFormat="1" ht="6.6" customHeight="1" x14ac:dyDescent="0.25">
      <c r="A106" s="598"/>
      <c r="B106" s="599"/>
      <c r="C106" s="599"/>
      <c r="D106" s="599"/>
      <c r="E106" s="599"/>
      <c r="F106" s="599"/>
      <c r="G106" s="599"/>
      <c r="H106" s="599"/>
      <c r="I106" s="600"/>
    </row>
    <row r="107" spans="1:9" s="515" customFormat="1" x14ac:dyDescent="0.25">
      <c r="A107" s="498"/>
      <c r="B107" s="499" t="s">
        <v>4</v>
      </c>
      <c r="C107" s="517" t="s">
        <v>631</v>
      </c>
      <c r="D107" s="501"/>
      <c r="E107" s="495"/>
      <c r="F107" s="495"/>
      <c r="G107" s="495"/>
      <c r="H107" s="502"/>
      <c r="I107" s="497"/>
    </row>
    <row r="108" spans="1:9" s="515" customFormat="1" x14ac:dyDescent="0.25">
      <c r="A108" s="498"/>
      <c r="B108" s="499"/>
      <c r="C108" s="500" t="s">
        <v>632</v>
      </c>
      <c r="D108" s="501"/>
      <c r="E108" s="495">
        <v>1</v>
      </c>
      <c r="F108" s="495">
        <v>4.5</v>
      </c>
      <c r="G108" s="495" t="s">
        <v>571</v>
      </c>
      <c r="H108" s="502">
        <v>15.75</v>
      </c>
      <c r="I108" s="497">
        <f t="shared" ref="I108:I117" si="10">(PRODUCT(E108:H108))</f>
        <v>70.875</v>
      </c>
    </row>
    <row r="109" spans="1:9" s="515" customFormat="1" x14ac:dyDescent="0.25">
      <c r="A109" s="498"/>
      <c r="B109" s="499"/>
      <c r="C109" s="500" t="s">
        <v>632</v>
      </c>
      <c r="D109" s="501"/>
      <c r="E109" s="495">
        <v>1</v>
      </c>
      <c r="F109" s="495">
        <v>4.25</v>
      </c>
      <c r="G109" s="495" t="s">
        <v>571</v>
      </c>
      <c r="H109" s="502">
        <v>15.75</v>
      </c>
      <c r="I109" s="497">
        <f t="shared" si="10"/>
        <v>66.9375</v>
      </c>
    </row>
    <row r="110" spans="1:9" s="515" customFormat="1" x14ac:dyDescent="0.25">
      <c r="A110" s="498"/>
      <c r="B110" s="499"/>
      <c r="C110" s="500" t="s">
        <v>633</v>
      </c>
      <c r="D110" s="501"/>
      <c r="E110" s="495">
        <v>1</v>
      </c>
      <c r="F110" s="495">
        <v>12.25</v>
      </c>
      <c r="G110" s="495" t="s">
        <v>571</v>
      </c>
      <c r="H110" s="502">
        <v>15.75</v>
      </c>
      <c r="I110" s="497">
        <f t="shared" si="10"/>
        <v>192.9375</v>
      </c>
    </row>
    <row r="111" spans="1:9" s="515" customFormat="1" x14ac:dyDescent="0.25">
      <c r="A111" s="498"/>
      <c r="B111" s="499"/>
      <c r="C111" s="500" t="s">
        <v>634</v>
      </c>
      <c r="D111" s="501"/>
      <c r="E111" s="495">
        <v>1</v>
      </c>
      <c r="F111" s="495">
        <v>40.25</v>
      </c>
      <c r="G111" s="495" t="s">
        <v>571</v>
      </c>
      <c r="H111" s="502">
        <v>15.75</v>
      </c>
      <c r="I111" s="497">
        <f t="shared" si="10"/>
        <v>633.9375</v>
      </c>
    </row>
    <row r="112" spans="1:9" s="515" customFormat="1" x14ac:dyDescent="0.25">
      <c r="A112" s="498"/>
      <c r="B112" s="499"/>
      <c r="C112" s="500" t="s">
        <v>588</v>
      </c>
      <c r="D112" s="501"/>
      <c r="E112" s="495">
        <v>1</v>
      </c>
      <c r="F112" s="495">
        <v>9</v>
      </c>
      <c r="G112" s="495" t="s">
        <v>571</v>
      </c>
      <c r="H112" s="502">
        <v>15.75</v>
      </c>
      <c r="I112" s="497">
        <f t="shared" si="10"/>
        <v>141.75</v>
      </c>
    </row>
    <row r="113" spans="1:9" s="515" customFormat="1" x14ac:dyDescent="0.25">
      <c r="A113" s="498"/>
      <c r="B113" s="499"/>
      <c r="C113" s="500" t="s">
        <v>589</v>
      </c>
      <c r="D113" s="501"/>
      <c r="E113" s="495">
        <v>1</v>
      </c>
      <c r="F113" s="495">
        <v>7.5</v>
      </c>
      <c r="G113" s="495" t="s">
        <v>571</v>
      </c>
      <c r="H113" s="502">
        <v>15.75</v>
      </c>
      <c r="I113" s="497">
        <f t="shared" si="10"/>
        <v>118.125</v>
      </c>
    </row>
    <row r="114" spans="1:9" s="515" customFormat="1" x14ac:dyDescent="0.25">
      <c r="A114" s="498"/>
      <c r="B114" s="499"/>
      <c r="C114" s="500" t="s">
        <v>590</v>
      </c>
      <c r="D114" s="501"/>
      <c r="E114" s="495">
        <v>1</v>
      </c>
      <c r="F114" s="495">
        <v>8.25</v>
      </c>
      <c r="G114" s="495" t="s">
        <v>571</v>
      </c>
      <c r="H114" s="502">
        <v>15.75</v>
      </c>
      <c r="I114" s="497">
        <f t="shared" si="10"/>
        <v>129.9375</v>
      </c>
    </row>
    <row r="115" spans="1:9" s="515" customFormat="1" x14ac:dyDescent="0.25">
      <c r="A115" s="498"/>
      <c r="B115" s="499"/>
      <c r="C115" s="500" t="s">
        <v>591</v>
      </c>
      <c r="D115" s="501"/>
      <c r="E115" s="495">
        <v>1</v>
      </c>
      <c r="F115" s="495">
        <v>2.5</v>
      </c>
      <c r="G115" s="495" t="s">
        <v>571</v>
      </c>
      <c r="H115" s="502">
        <v>15.75</v>
      </c>
      <c r="I115" s="497">
        <f t="shared" si="10"/>
        <v>39.375</v>
      </c>
    </row>
    <row r="116" spans="1:9" s="515" customFormat="1" x14ac:dyDescent="0.25">
      <c r="A116" s="498"/>
      <c r="B116" s="499"/>
      <c r="C116" s="500" t="s">
        <v>591</v>
      </c>
      <c r="D116" s="501"/>
      <c r="E116" s="495">
        <v>1</v>
      </c>
      <c r="F116" s="495">
        <v>5</v>
      </c>
      <c r="G116" s="495" t="s">
        <v>571</v>
      </c>
      <c r="H116" s="502">
        <v>1</v>
      </c>
      <c r="I116" s="497">
        <f t="shared" si="10"/>
        <v>5</v>
      </c>
    </row>
    <row r="117" spans="1:9" s="515" customFormat="1" x14ac:dyDescent="0.25">
      <c r="A117" s="498"/>
      <c r="B117" s="499"/>
      <c r="C117" s="500" t="s">
        <v>635</v>
      </c>
      <c r="D117" s="501"/>
      <c r="E117" s="495">
        <v>1</v>
      </c>
      <c r="F117" s="495">
        <v>11.75</v>
      </c>
      <c r="G117" s="495" t="s">
        <v>571</v>
      </c>
      <c r="H117" s="502">
        <v>4</v>
      </c>
      <c r="I117" s="497">
        <f t="shared" si="10"/>
        <v>47</v>
      </c>
    </row>
    <row r="118" spans="1:9" s="515" customFormat="1" x14ac:dyDescent="0.25">
      <c r="A118" s="498"/>
      <c r="B118" s="498"/>
      <c r="C118" s="511" t="s">
        <v>367</v>
      </c>
      <c r="D118" s="498"/>
      <c r="E118" s="498"/>
      <c r="F118" s="498"/>
      <c r="G118" s="498"/>
      <c r="H118" s="496"/>
      <c r="I118" s="512">
        <f>SUM(I107:I117)</f>
        <v>1445.875</v>
      </c>
    </row>
    <row r="119" spans="1:9" s="515" customFormat="1" ht="7.2" customHeight="1" x14ac:dyDescent="0.25">
      <c r="A119" s="598"/>
      <c r="B119" s="599"/>
      <c r="C119" s="599"/>
      <c r="D119" s="599"/>
      <c r="E119" s="599"/>
      <c r="F119" s="599"/>
      <c r="G119" s="599"/>
      <c r="H119" s="599"/>
      <c r="I119" s="600"/>
    </row>
    <row r="120" spans="1:9" s="515" customFormat="1" ht="39.6" x14ac:dyDescent="0.25">
      <c r="A120" s="494">
        <v>3</v>
      </c>
      <c r="B120" s="513" t="s">
        <v>636</v>
      </c>
      <c r="C120" s="516" t="s">
        <v>637</v>
      </c>
      <c r="D120" s="494" t="s">
        <v>87</v>
      </c>
      <c r="E120" s="498"/>
      <c r="F120" s="498"/>
      <c r="G120" s="498"/>
      <c r="H120" s="496"/>
      <c r="I120" s="498"/>
    </row>
    <row r="121" spans="1:9" s="515" customFormat="1" ht="26.4" x14ac:dyDescent="0.25">
      <c r="A121" s="498"/>
      <c r="B121" s="499" t="s">
        <v>2</v>
      </c>
      <c r="C121" s="516" t="s">
        <v>195</v>
      </c>
      <c r="D121" s="501"/>
      <c r="E121" s="495"/>
      <c r="F121" s="495"/>
      <c r="G121" s="495"/>
      <c r="H121" s="502"/>
      <c r="I121" s="497"/>
    </row>
    <row r="122" spans="1:9" s="515" customFormat="1" x14ac:dyDescent="0.25">
      <c r="A122" s="498"/>
      <c r="B122" s="499"/>
      <c r="C122" s="500" t="s">
        <v>616</v>
      </c>
      <c r="D122" s="501"/>
      <c r="E122" s="495">
        <v>2</v>
      </c>
      <c r="F122" s="495">
        <v>10.25</v>
      </c>
      <c r="G122" s="495" t="s">
        <v>571</v>
      </c>
      <c r="H122" s="502">
        <v>4</v>
      </c>
      <c r="I122" s="497">
        <f t="shared" ref="I122:I129" si="11">(PRODUCT(E122:H122))</f>
        <v>82</v>
      </c>
    </row>
    <row r="123" spans="1:9" s="515" customFormat="1" x14ac:dyDescent="0.25">
      <c r="A123" s="498"/>
      <c r="B123" s="499"/>
      <c r="C123" s="500" t="s">
        <v>594</v>
      </c>
      <c r="D123" s="501"/>
      <c r="E123" s="495">
        <v>2</v>
      </c>
      <c r="F123" s="495">
        <v>1</v>
      </c>
      <c r="G123" s="495" t="s">
        <v>571</v>
      </c>
      <c r="H123" s="502">
        <v>4</v>
      </c>
      <c r="I123" s="497">
        <f t="shared" si="11"/>
        <v>8</v>
      </c>
    </row>
    <row r="124" spans="1:9" s="515" customFormat="1" x14ac:dyDescent="0.25">
      <c r="A124" s="498"/>
      <c r="B124" s="499"/>
      <c r="C124" s="500" t="s">
        <v>617</v>
      </c>
      <c r="D124" s="501"/>
      <c r="E124" s="495">
        <v>2</v>
      </c>
      <c r="F124" s="495">
        <v>12.5</v>
      </c>
      <c r="G124" s="495" t="s">
        <v>571</v>
      </c>
      <c r="H124" s="502">
        <v>4</v>
      </c>
      <c r="I124" s="497">
        <f t="shared" si="11"/>
        <v>100</v>
      </c>
    </row>
    <row r="125" spans="1:9" s="515" customFormat="1" x14ac:dyDescent="0.25">
      <c r="A125" s="498"/>
      <c r="B125" s="499"/>
      <c r="C125" s="500" t="s">
        <v>594</v>
      </c>
      <c r="D125" s="501"/>
      <c r="E125" s="495">
        <v>2</v>
      </c>
      <c r="F125" s="495">
        <v>1</v>
      </c>
      <c r="G125" s="495" t="s">
        <v>571</v>
      </c>
      <c r="H125" s="502">
        <v>4</v>
      </c>
      <c r="I125" s="497">
        <f t="shared" si="11"/>
        <v>8</v>
      </c>
    </row>
    <row r="126" spans="1:9" s="515" customFormat="1" x14ac:dyDescent="0.25">
      <c r="A126" s="498"/>
      <c r="B126" s="499"/>
      <c r="C126" s="500" t="s">
        <v>618</v>
      </c>
      <c r="D126" s="501"/>
      <c r="E126" s="495">
        <v>2</v>
      </c>
      <c r="F126" s="495">
        <v>3.25</v>
      </c>
      <c r="G126" s="495" t="s">
        <v>571</v>
      </c>
      <c r="H126" s="502">
        <v>4</v>
      </c>
      <c r="I126" s="497">
        <f t="shared" si="11"/>
        <v>26</v>
      </c>
    </row>
    <row r="127" spans="1:9" s="515" customFormat="1" x14ac:dyDescent="0.25">
      <c r="A127" s="498"/>
      <c r="B127" s="499"/>
      <c r="C127" s="500" t="s">
        <v>594</v>
      </c>
      <c r="D127" s="501"/>
      <c r="E127" s="495">
        <v>2</v>
      </c>
      <c r="F127" s="495">
        <v>0.83</v>
      </c>
      <c r="G127" s="495" t="s">
        <v>571</v>
      </c>
      <c r="H127" s="502">
        <v>4</v>
      </c>
      <c r="I127" s="497">
        <f t="shared" si="11"/>
        <v>6.64</v>
      </c>
    </row>
    <row r="128" spans="1:9" s="515" customFormat="1" x14ac:dyDescent="0.25">
      <c r="A128" s="498"/>
      <c r="B128" s="499"/>
      <c r="C128" s="500" t="s">
        <v>638</v>
      </c>
      <c r="D128" s="501"/>
      <c r="E128" s="495">
        <v>4</v>
      </c>
      <c r="F128" s="495">
        <v>3</v>
      </c>
      <c r="G128" s="495" t="s">
        <v>571</v>
      </c>
      <c r="H128" s="502">
        <v>4</v>
      </c>
      <c r="I128" s="497">
        <f t="shared" si="11"/>
        <v>48</v>
      </c>
    </row>
    <row r="129" spans="1:9" s="515" customFormat="1" x14ac:dyDescent="0.25">
      <c r="A129" s="498"/>
      <c r="B129" s="499"/>
      <c r="C129" s="500" t="s">
        <v>594</v>
      </c>
      <c r="D129" s="501"/>
      <c r="E129" s="495">
        <v>2</v>
      </c>
      <c r="F129" s="495">
        <v>1</v>
      </c>
      <c r="G129" s="495" t="s">
        <v>571</v>
      </c>
      <c r="H129" s="502">
        <v>4</v>
      </c>
      <c r="I129" s="497">
        <f t="shared" si="11"/>
        <v>8</v>
      </c>
    </row>
    <row r="130" spans="1:9" s="515" customFormat="1" x14ac:dyDescent="0.25">
      <c r="A130" s="498"/>
      <c r="B130" s="498"/>
      <c r="C130" s="511" t="s">
        <v>367</v>
      </c>
      <c r="D130" s="498"/>
      <c r="E130" s="498"/>
      <c r="F130" s="498"/>
      <c r="G130" s="498"/>
      <c r="H130" s="496"/>
      <c r="I130" s="512">
        <f>SUM(I121:I129)</f>
        <v>286.64</v>
      </c>
    </row>
    <row r="131" spans="1:9" s="515" customFormat="1" ht="6.6" customHeight="1" x14ac:dyDescent="0.25">
      <c r="A131" s="598"/>
      <c r="B131" s="599"/>
      <c r="C131" s="599"/>
      <c r="D131" s="599"/>
      <c r="E131" s="599"/>
      <c r="F131" s="599"/>
      <c r="G131" s="599"/>
      <c r="H131" s="599"/>
      <c r="I131" s="600"/>
    </row>
    <row r="132" spans="1:9" s="515" customFormat="1" x14ac:dyDescent="0.25">
      <c r="A132" s="498"/>
      <c r="B132" s="499" t="s">
        <v>3</v>
      </c>
      <c r="C132" s="500" t="s">
        <v>196</v>
      </c>
      <c r="D132" s="501"/>
      <c r="E132" s="495"/>
      <c r="F132" s="495"/>
      <c r="G132" s="495"/>
      <c r="H132" s="502"/>
      <c r="I132" s="497"/>
    </row>
    <row r="133" spans="1:9" s="515" customFormat="1" x14ac:dyDescent="0.25">
      <c r="A133" s="498"/>
      <c r="B133" s="499"/>
      <c r="C133" s="500" t="s">
        <v>621</v>
      </c>
      <c r="D133" s="501"/>
      <c r="E133" s="495">
        <v>2</v>
      </c>
      <c r="F133" s="495">
        <v>28.75</v>
      </c>
      <c r="G133" s="495" t="s">
        <v>571</v>
      </c>
      <c r="H133" s="502">
        <v>15.75</v>
      </c>
      <c r="I133" s="497">
        <f t="shared" ref="I133:I147" si="12">(PRODUCT(E133:H133))</f>
        <v>905.625</v>
      </c>
    </row>
    <row r="134" spans="1:9" s="515" customFormat="1" x14ac:dyDescent="0.25">
      <c r="A134" s="498"/>
      <c r="B134" s="499"/>
      <c r="C134" s="500" t="s">
        <v>622</v>
      </c>
      <c r="D134" s="501"/>
      <c r="E134" s="495">
        <v>2</v>
      </c>
      <c r="F134" s="495">
        <v>2.25</v>
      </c>
      <c r="G134" s="495" t="s">
        <v>571</v>
      </c>
      <c r="H134" s="502">
        <v>15.75</v>
      </c>
      <c r="I134" s="497">
        <f t="shared" si="12"/>
        <v>70.875</v>
      </c>
    </row>
    <row r="135" spans="1:9" s="515" customFormat="1" x14ac:dyDescent="0.25">
      <c r="A135" s="498"/>
      <c r="B135" s="499"/>
      <c r="C135" s="500" t="s">
        <v>594</v>
      </c>
      <c r="D135" s="501"/>
      <c r="E135" s="495">
        <v>1</v>
      </c>
      <c r="F135" s="495">
        <v>1</v>
      </c>
      <c r="G135" s="495" t="s">
        <v>571</v>
      </c>
      <c r="H135" s="502">
        <v>9</v>
      </c>
      <c r="I135" s="497">
        <f t="shared" si="12"/>
        <v>9</v>
      </c>
    </row>
    <row r="136" spans="1:9" s="515" customFormat="1" x14ac:dyDescent="0.25">
      <c r="A136" s="498"/>
      <c r="B136" s="499"/>
      <c r="C136" s="500" t="s">
        <v>623</v>
      </c>
      <c r="D136" s="501"/>
      <c r="E136" s="495">
        <v>-2</v>
      </c>
      <c r="F136" s="495">
        <v>4</v>
      </c>
      <c r="G136" s="495" t="s">
        <v>571</v>
      </c>
      <c r="H136" s="502">
        <v>7.75</v>
      </c>
      <c r="I136" s="497">
        <f t="shared" si="12"/>
        <v>-62</v>
      </c>
    </row>
    <row r="137" spans="1:9" s="515" customFormat="1" x14ac:dyDescent="0.25">
      <c r="A137" s="498"/>
      <c r="B137" s="499"/>
      <c r="C137" s="500" t="s">
        <v>624</v>
      </c>
      <c r="D137" s="501"/>
      <c r="E137" s="495">
        <v>-2</v>
      </c>
      <c r="F137" s="495">
        <v>3</v>
      </c>
      <c r="G137" s="495" t="s">
        <v>571</v>
      </c>
      <c r="H137" s="502">
        <v>7.75</v>
      </c>
      <c r="I137" s="497">
        <f t="shared" si="12"/>
        <v>-46.5</v>
      </c>
    </row>
    <row r="138" spans="1:9" s="515" customFormat="1" x14ac:dyDescent="0.25">
      <c r="A138" s="498"/>
      <c r="B138" s="499"/>
      <c r="C138" s="500" t="s">
        <v>625</v>
      </c>
      <c r="D138" s="501"/>
      <c r="E138" s="495">
        <v>-2</v>
      </c>
      <c r="F138" s="495">
        <v>12.55</v>
      </c>
      <c r="G138" s="495" t="s">
        <v>571</v>
      </c>
      <c r="H138" s="502">
        <v>7.75</v>
      </c>
      <c r="I138" s="497">
        <f t="shared" si="12"/>
        <v>-194.52500000000001</v>
      </c>
    </row>
    <row r="139" spans="1:9" s="515" customFormat="1" x14ac:dyDescent="0.25">
      <c r="A139" s="498"/>
      <c r="B139" s="499"/>
      <c r="C139" s="500" t="s">
        <v>626</v>
      </c>
      <c r="D139" s="501"/>
      <c r="E139" s="495">
        <v>2</v>
      </c>
      <c r="F139" s="495">
        <v>12.5</v>
      </c>
      <c r="G139" s="495" t="s">
        <v>571</v>
      </c>
      <c r="H139" s="502">
        <v>15.75</v>
      </c>
      <c r="I139" s="497">
        <f t="shared" si="12"/>
        <v>393.75</v>
      </c>
    </row>
    <row r="140" spans="1:9" s="515" customFormat="1" x14ac:dyDescent="0.25">
      <c r="A140" s="498"/>
      <c r="B140" s="499"/>
      <c r="C140" s="500" t="s">
        <v>627</v>
      </c>
      <c r="D140" s="501"/>
      <c r="E140" s="495">
        <v>2</v>
      </c>
      <c r="F140" s="495">
        <v>8.5</v>
      </c>
      <c r="G140" s="495" t="s">
        <v>571</v>
      </c>
      <c r="H140" s="502">
        <v>15.75</v>
      </c>
      <c r="I140" s="497">
        <f t="shared" si="12"/>
        <v>267.75</v>
      </c>
    </row>
    <row r="141" spans="1:9" s="515" customFormat="1" x14ac:dyDescent="0.25">
      <c r="A141" s="498"/>
      <c r="B141" s="499"/>
      <c r="C141" s="500" t="s">
        <v>628</v>
      </c>
      <c r="D141" s="501"/>
      <c r="E141" s="495">
        <v>2</v>
      </c>
      <c r="F141" s="495">
        <v>10</v>
      </c>
      <c r="G141" s="495" t="s">
        <v>571</v>
      </c>
      <c r="H141" s="502">
        <v>15.75</v>
      </c>
      <c r="I141" s="497">
        <f t="shared" si="12"/>
        <v>315</v>
      </c>
    </row>
    <row r="142" spans="1:9" s="515" customFormat="1" x14ac:dyDescent="0.25">
      <c r="A142" s="498"/>
      <c r="B142" s="499"/>
      <c r="C142" s="500" t="s">
        <v>613</v>
      </c>
      <c r="D142" s="501"/>
      <c r="E142" s="495">
        <v>-2</v>
      </c>
      <c r="F142" s="495">
        <v>2.9</v>
      </c>
      <c r="G142" s="495" t="s">
        <v>571</v>
      </c>
      <c r="H142" s="502">
        <v>6.5</v>
      </c>
      <c r="I142" s="497">
        <f t="shared" si="12"/>
        <v>-37.699999999999996</v>
      </c>
    </row>
    <row r="143" spans="1:9" s="515" customFormat="1" x14ac:dyDescent="0.25">
      <c r="A143" s="498"/>
      <c r="B143" s="499"/>
      <c r="C143" s="500" t="s">
        <v>629</v>
      </c>
      <c r="D143" s="501"/>
      <c r="E143" s="495">
        <v>2</v>
      </c>
      <c r="F143" s="495">
        <v>11.25</v>
      </c>
      <c r="G143" s="495" t="s">
        <v>571</v>
      </c>
      <c r="H143" s="502">
        <v>15.75</v>
      </c>
      <c r="I143" s="497">
        <f t="shared" si="12"/>
        <v>354.375</v>
      </c>
    </row>
    <row r="144" spans="1:9" s="515" customFormat="1" x14ac:dyDescent="0.25">
      <c r="A144" s="498"/>
      <c r="B144" s="499"/>
      <c r="C144" s="500" t="s">
        <v>601</v>
      </c>
      <c r="D144" s="501"/>
      <c r="E144" s="495">
        <v>2</v>
      </c>
      <c r="F144" s="495">
        <v>1</v>
      </c>
      <c r="G144" s="495" t="s">
        <v>571</v>
      </c>
      <c r="H144" s="502">
        <v>15.75</v>
      </c>
      <c r="I144" s="497">
        <f t="shared" si="12"/>
        <v>31.5</v>
      </c>
    </row>
    <row r="145" spans="1:9" s="515" customFormat="1" x14ac:dyDescent="0.25">
      <c r="A145" s="498"/>
      <c r="B145" s="499"/>
      <c r="C145" s="500" t="s">
        <v>601</v>
      </c>
      <c r="D145" s="501"/>
      <c r="E145" s="495">
        <v>2</v>
      </c>
      <c r="F145" s="495">
        <v>4.75</v>
      </c>
      <c r="G145" s="495" t="s">
        <v>571</v>
      </c>
      <c r="H145" s="502">
        <v>15.75</v>
      </c>
      <c r="I145" s="497">
        <f t="shared" si="12"/>
        <v>149.625</v>
      </c>
    </row>
    <row r="146" spans="1:9" s="515" customFormat="1" x14ac:dyDescent="0.25">
      <c r="A146" s="498"/>
      <c r="B146" s="499"/>
      <c r="C146" s="500" t="s">
        <v>630</v>
      </c>
      <c r="D146" s="501"/>
      <c r="E146" s="495">
        <v>2</v>
      </c>
      <c r="F146" s="495">
        <v>10.25</v>
      </c>
      <c r="G146" s="495" t="s">
        <v>571</v>
      </c>
      <c r="H146" s="502">
        <v>15.75</v>
      </c>
      <c r="I146" s="497">
        <f t="shared" si="12"/>
        <v>322.875</v>
      </c>
    </row>
    <row r="147" spans="1:9" s="515" customFormat="1" x14ac:dyDescent="0.25">
      <c r="A147" s="498"/>
      <c r="B147" s="499"/>
      <c r="C147" s="500" t="s">
        <v>613</v>
      </c>
      <c r="D147" s="501"/>
      <c r="E147" s="495">
        <v>-2</v>
      </c>
      <c r="F147" s="495">
        <v>1.85</v>
      </c>
      <c r="G147" s="495" t="s">
        <v>571</v>
      </c>
      <c r="H147" s="502">
        <v>7.75</v>
      </c>
      <c r="I147" s="497">
        <f t="shared" si="12"/>
        <v>-28.675000000000001</v>
      </c>
    </row>
    <row r="148" spans="1:9" s="515" customFormat="1" x14ac:dyDescent="0.25">
      <c r="A148" s="498"/>
      <c r="B148" s="499"/>
      <c r="C148" s="517" t="s">
        <v>639</v>
      </c>
      <c r="D148" s="501"/>
      <c r="E148" s="495"/>
      <c r="F148" s="495"/>
      <c r="G148" s="495"/>
      <c r="H148" s="502"/>
      <c r="I148" s="497"/>
    </row>
    <row r="149" spans="1:9" s="515" customFormat="1" x14ac:dyDescent="0.25">
      <c r="A149" s="498"/>
      <c r="B149" s="499"/>
      <c r="C149" s="500" t="s">
        <v>632</v>
      </c>
      <c r="D149" s="501"/>
      <c r="E149" s="495">
        <v>2</v>
      </c>
      <c r="F149" s="495">
        <v>4.5</v>
      </c>
      <c r="G149" s="495" t="s">
        <v>571</v>
      </c>
      <c r="H149" s="502">
        <v>15.75</v>
      </c>
      <c r="I149" s="497">
        <f t="shared" ref="I149:I158" si="13">(PRODUCT(E149:H149))</f>
        <v>141.75</v>
      </c>
    </row>
    <row r="150" spans="1:9" s="515" customFormat="1" x14ac:dyDescent="0.25">
      <c r="A150" s="498"/>
      <c r="B150" s="499"/>
      <c r="C150" s="500" t="s">
        <v>632</v>
      </c>
      <c r="D150" s="501"/>
      <c r="E150" s="495">
        <v>2</v>
      </c>
      <c r="F150" s="495">
        <v>4.25</v>
      </c>
      <c r="G150" s="495" t="s">
        <v>571</v>
      </c>
      <c r="H150" s="502">
        <v>15.75</v>
      </c>
      <c r="I150" s="497">
        <f t="shared" si="13"/>
        <v>133.875</v>
      </c>
    </row>
    <row r="151" spans="1:9" s="515" customFormat="1" x14ac:dyDescent="0.25">
      <c r="A151" s="498"/>
      <c r="B151" s="499"/>
      <c r="C151" s="500" t="s">
        <v>633</v>
      </c>
      <c r="D151" s="501"/>
      <c r="E151" s="495">
        <v>1</v>
      </c>
      <c r="F151" s="495">
        <v>12.25</v>
      </c>
      <c r="G151" s="495" t="s">
        <v>571</v>
      </c>
      <c r="H151" s="502">
        <v>15.75</v>
      </c>
      <c r="I151" s="497">
        <f t="shared" si="13"/>
        <v>192.9375</v>
      </c>
    </row>
    <row r="152" spans="1:9" s="515" customFormat="1" x14ac:dyDescent="0.25">
      <c r="A152" s="498"/>
      <c r="B152" s="499"/>
      <c r="C152" s="500" t="s">
        <v>634</v>
      </c>
      <c r="D152" s="501"/>
      <c r="E152" s="495">
        <v>1</v>
      </c>
      <c r="F152" s="495">
        <v>40.5</v>
      </c>
      <c r="G152" s="495" t="s">
        <v>571</v>
      </c>
      <c r="H152" s="502">
        <v>15.75</v>
      </c>
      <c r="I152" s="497">
        <f t="shared" si="13"/>
        <v>637.875</v>
      </c>
    </row>
    <row r="153" spans="1:9" s="515" customFormat="1" x14ac:dyDescent="0.25">
      <c r="A153" s="498"/>
      <c r="B153" s="499"/>
      <c r="C153" s="500" t="s">
        <v>588</v>
      </c>
      <c r="D153" s="501"/>
      <c r="E153" s="495">
        <v>1</v>
      </c>
      <c r="F153" s="495">
        <v>9</v>
      </c>
      <c r="G153" s="495" t="s">
        <v>571</v>
      </c>
      <c r="H153" s="502">
        <v>15.75</v>
      </c>
      <c r="I153" s="497">
        <f t="shared" si="13"/>
        <v>141.75</v>
      </c>
    </row>
    <row r="154" spans="1:9" s="515" customFormat="1" x14ac:dyDescent="0.25">
      <c r="A154" s="498"/>
      <c r="B154" s="499"/>
      <c r="C154" s="500" t="s">
        <v>589</v>
      </c>
      <c r="D154" s="501"/>
      <c r="E154" s="495">
        <v>1</v>
      </c>
      <c r="F154" s="495">
        <v>7.5</v>
      </c>
      <c r="G154" s="495" t="s">
        <v>571</v>
      </c>
      <c r="H154" s="502">
        <v>15.75</v>
      </c>
      <c r="I154" s="497">
        <f t="shared" si="13"/>
        <v>118.125</v>
      </c>
    </row>
    <row r="155" spans="1:9" s="515" customFormat="1" x14ac:dyDescent="0.25">
      <c r="A155" s="498"/>
      <c r="B155" s="499"/>
      <c r="C155" s="500" t="s">
        <v>590</v>
      </c>
      <c r="D155" s="501"/>
      <c r="E155" s="495">
        <v>1</v>
      </c>
      <c r="F155" s="495">
        <v>8.25</v>
      </c>
      <c r="G155" s="495" t="s">
        <v>571</v>
      </c>
      <c r="H155" s="502">
        <v>15.75</v>
      </c>
      <c r="I155" s="497">
        <f t="shared" si="13"/>
        <v>129.9375</v>
      </c>
    </row>
    <row r="156" spans="1:9" s="515" customFormat="1" x14ac:dyDescent="0.25">
      <c r="A156" s="498"/>
      <c r="B156" s="499"/>
      <c r="C156" s="500" t="s">
        <v>591</v>
      </c>
      <c r="D156" s="501"/>
      <c r="E156" s="495">
        <v>1</v>
      </c>
      <c r="F156" s="495">
        <v>2.5</v>
      </c>
      <c r="G156" s="495" t="s">
        <v>571</v>
      </c>
      <c r="H156" s="502">
        <v>15.75</v>
      </c>
      <c r="I156" s="497">
        <f t="shared" si="13"/>
        <v>39.375</v>
      </c>
    </row>
    <row r="157" spans="1:9" s="515" customFormat="1" x14ac:dyDescent="0.25">
      <c r="A157" s="498"/>
      <c r="B157" s="499"/>
      <c r="C157" s="500" t="s">
        <v>591</v>
      </c>
      <c r="D157" s="501"/>
      <c r="E157" s="495">
        <v>1</v>
      </c>
      <c r="F157" s="495">
        <v>5</v>
      </c>
      <c r="G157" s="495" t="s">
        <v>571</v>
      </c>
      <c r="H157" s="502">
        <v>1</v>
      </c>
      <c r="I157" s="497">
        <f t="shared" si="13"/>
        <v>5</v>
      </c>
    </row>
    <row r="158" spans="1:9" s="515" customFormat="1" x14ac:dyDescent="0.25">
      <c r="A158" s="498"/>
      <c r="B158" s="499"/>
      <c r="C158" s="500" t="s">
        <v>635</v>
      </c>
      <c r="D158" s="501"/>
      <c r="E158" s="495">
        <v>1</v>
      </c>
      <c r="F158" s="495">
        <v>11.75</v>
      </c>
      <c r="G158" s="495" t="s">
        <v>571</v>
      </c>
      <c r="H158" s="502">
        <v>4</v>
      </c>
      <c r="I158" s="497">
        <f t="shared" si="13"/>
        <v>47</v>
      </c>
    </row>
    <row r="159" spans="1:9" s="515" customFormat="1" x14ac:dyDescent="0.25">
      <c r="A159" s="498"/>
      <c r="B159" s="498"/>
      <c r="C159" s="511" t="s">
        <v>367</v>
      </c>
      <c r="D159" s="498"/>
      <c r="E159" s="498"/>
      <c r="F159" s="498"/>
      <c r="G159" s="498"/>
      <c r="H159" s="496"/>
      <c r="I159" s="512">
        <f>SUM(I132:I158)</f>
        <v>4038.5999999999995</v>
      </c>
    </row>
    <row r="160" spans="1:9" s="515" customFormat="1" ht="6" customHeight="1" x14ac:dyDescent="0.25">
      <c r="A160" s="598"/>
      <c r="B160" s="599"/>
      <c r="C160" s="599"/>
      <c r="D160" s="599"/>
      <c r="E160" s="599"/>
      <c r="F160" s="599"/>
      <c r="G160" s="599"/>
      <c r="H160" s="599"/>
      <c r="I160" s="600"/>
    </row>
    <row r="161" spans="1:10" s="515" customFormat="1" ht="52.8" x14ac:dyDescent="0.25">
      <c r="A161" s="491">
        <v>4</v>
      </c>
      <c r="B161" s="492" t="s">
        <v>24</v>
      </c>
      <c r="C161" s="516" t="s">
        <v>640</v>
      </c>
      <c r="D161" s="494" t="s">
        <v>87</v>
      </c>
      <c r="E161" s="495"/>
      <c r="F161" s="495"/>
      <c r="G161" s="495"/>
      <c r="H161" s="496"/>
      <c r="I161" s="497"/>
      <c r="J161" s="518" t="s">
        <v>641</v>
      </c>
    </row>
    <row r="162" spans="1:10" s="515" customFormat="1" x14ac:dyDescent="0.25">
      <c r="A162" s="498"/>
      <c r="B162" s="499" t="s">
        <v>2</v>
      </c>
      <c r="C162" s="500" t="s">
        <v>574</v>
      </c>
      <c r="D162" s="501"/>
      <c r="E162" s="495">
        <v>1</v>
      </c>
      <c r="F162" s="495">
        <v>10.25</v>
      </c>
      <c r="G162" s="495">
        <v>7.75</v>
      </c>
      <c r="H162" s="502" t="s">
        <v>571</v>
      </c>
      <c r="I162" s="497">
        <f t="shared" ref="I162:I169" si="14">(PRODUCT(E162:H162))</f>
        <v>79.4375</v>
      </c>
    </row>
    <row r="163" spans="1:10" s="515" customFormat="1" x14ac:dyDescent="0.25">
      <c r="A163" s="498"/>
      <c r="B163" s="499"/>
      <c r="C163" s="500" t="s">
        <v>575</v>
      </c>
      <c r="D163" s="501"/>
      <c r="E163" s="495">
        <v>1</v>
      </c>
      <c r="F163" s="495">
        <v>5</v>
      </c>
      <c r="G163" s="495">
        <v>4</v>
      </c>
      <c r="H163" s="502" t="s">
        <v>571</v>
      </c>
      <c r="I163" s="497">
        <f t="shared" si="14"/>
        <v>20</v>
      </c>
    </row>
    <row r="164" spans="1:10" s="515" customFormat="1" x14ac:dyDescent="0.25">
      <c r="A164" s="498"/>
      <c r="B164" s="499" t="s">
        <v>3</v>
      </c>
      <c r="C164" s="500" t="s">
        <v>190</v>
      </c>
      <c r="D164" s="501"/>
      <c r="E164" s="495">
        <v>1</v>
      </c>
      <c r="F164" s="495">
        <v>11.25</v>
      </c>
      <c r="G164" s="495">
        <v>9</v>
      </c>
      <c r="H164" s="502" t="s">
        <v>571</v>
      </c>
      <c r="I164" s="497">
        <f t="shared" si="14"/>
        <v>101.25</v>
      </c>
    </row>
    <row r="165" spans="1:10" s="515" customFormat="1" x14ac:dyDescent="0.25">
      <c r="A165" s="498"/>
      <c r="B165" s="499" t="s">
        <v>4</v>
      </c>
      <c r="C165" s="500" t="s">
        <v>576</v>
      </c>
      <c r="D165" s="501"/>
      <c r="E165" s="495">
        <v>1</v>
      </c>
      <c r="F165" s="495">
        <v>11</v>
      </c>
      <c r="G165" s="495">
        <v>12.25</v>
      </c>
      <c r="H165" s="502" t="s">
        <v>571</v>
      </c>
      <c r="I165" s="497">
        <f t="shared" si="14"/>
        <v>134.75</v>
      </c>
    </row>
    <row r="166" spans="1:10" s="515" customFormat="1" x14ac:dyDescent="0.25">
      <c r="A166" s="498"/>
      <c r="B166" s="499" t="s">
        <v>5</v>
      </c>
      <c r="C166" s="500" t="s">
        <v>59</v>
      </c>
      <c r="D166" s="501"/>
      <c r="E166" s="495">
        <v>1</v>
      </c>
      <c r="F166" s="495">
        <v>40.25</v>
      </c>
      <c r="G166" s="495">
        <v>14.75</v>
      </c>
      <c r="H166" s="502" t="s">
        <v>571</v>
      </c>
      <c r="I166" s="497">
        <f t="shared" si="14"/>
        <v>593.6875</v>
      </c>
    </row>
    <row r="167" spans="1:10" s="515" customFormat="1" x14ac:dyDescent="0.25">
      <c r="A167" s="498"/>
      <c r="B167" s="499"/>
      <c r="C167" s="500" t="s">
        <v>577</v>
      </c>
      <c r="D167" s="501"/>
      <c r="E167" s="495">
        <v>-1</v>
      </c>
      <c r="F167" s="495">
        <v>5.25</v>
      </c>
      <c r="G167" s="495">
        <v>3</v>
      </c>
      <c r="H167" s="502" t="s">
        <v>571</v>
      </c>
      <c r="I167" s="497">
        <f t="shared" si="14"/>
        <v>-15.75</v>
      </c>
    </row>
    <row r="168" spans="1:10" s="515" customFormat="1" x14ac:dyDescent="0.25">
      <c r="A168" s="498"/>
      <c r="B168" s="499"/>
      <c r="C168" s="500" t="s">
        <v>580</v>
      </c>
      <c r="D168" s="501"/>
      <c r="E168" s="495">
        <v>1</v>
      </c>
      <c r="F168" s="495">
        <v>4.75</v>
      </c>
      <c r="G168" s="495">
        <v>1</v>
      </c>
      <c r="H168" s="502" t="s">
        <v>571</v>
      </c>
      <c r="I168" s="497">
        <f t="shared" si="14"/>
        <v>4.75</v>
      </c>
    </row>
    <row r="169" spans="1:10" s="515" customFormat="1" x14ac:dyDescent="0.25">
      <c r="A169" s="498"/>
      <c r="B169" s="499"/>
      <c r="C169" s="500" t="s">
        <v>581</v>
      </c>
      <c r="D169" s="501"/>
      <c r="E169" s="495">
        <v>1</v>
      </c>
      <c r="F169" s="495">
        <v>12.25</v>
      </c>
      <c r="G169" s="495">
        <v>5.5</v>
      </c>
      <c r="H169" s="502" t="s">
        <v>571</v>
      </c>
      <c r="I169" s="497">
        <f t="shared" si="14"/>
        <v>67.375</v>
      </c>
    </row>
    <row r="170" spans="1:10" s="515" customFormat="1" x14ac:dyDescent="0.25">
      <c r="A170" s="498"/>
      <c r="B170" s="499"/>
      <c r="C170" s="511" t="s">
        <v>367</v>
      </c>
      <c r="D170" s="501"/>
      <c r="E170" s="495"/>
      <c r="F170" s="495"/>
      <c r="G170" s="495"/>
      <c r="H170" s="496"/>
      <c r="I170" s="512">
        <f>SUM(I162:I169)</f>
        <v>985.5</v>
      </c>
    </row>
    <row r="171" spans="1:10" s="515" customFormat="1" ht="5.4" customHeight="1" x14ac:dyDescent="0.25">
      <c r="A171" s="598"/>
      <c r="B171" s="599"/>
      <c r="C171" s="599"/>
      <c r="D171" s="599"/>
      <c r="E171" s="599"/>
      <c r="F171" s="599"/>
      <c r="G171" s="599"/>
      <c r="H171" s="599"/>
      <c r="I171" s="600"/>
    </row>
    <row r="172" spans="1:10" s="515" customFormat="1" ht="66" x14ac:dyDescent="0.25">
      <c r="A172" s="491">
        <v>5</v>
      </c>
      <c r="B172" s="519" t="s">
        <v>278</v>
      </c>
      <c r="C172" s="516" t="s">
        <v>642</v>
      </c>
      <c r="D172" s="494" t="s">
        <v>87</v>
      </c>
      <c r="E172" s="495"/>
      <c r="F172" s="495"/>
      <c r="G172" s="495"/>
      <c r="H172" s="496"/>
      <c r="I172" s="497"/>
    </row>
    <row r="173" spans="1:10" s="515" customFormat="1" x14ac:dyDescent="0.25">
      <c r="A173" s="498"/>
      <c r="B173" s="499" t="s">
        <v>2</v>
      </c>
      <c r="C173" s="500" t="s">
        <v>59</v>
      </c>
      <c r="D173" s="501"/>
      <c r="E173" s="495">
        <v>1</v>
      </c>
      <c r="F173" s="495">
        <v>40.25</v>
      </c>
      <c r="G173" s="495">
        <v>14.75</v>
      </c>
      <c r="H173" s="502" t="s">
        <v>571</v>
      </c>
      <c r="I173" s="497">
        <f t="shared" ref="I173:I179" si="15">(PRODUCT(E173:H173))</f>
        <v>593.6875</v>
      </c>
    </row>
    <row r="174" spans="1:10" s="515" customFormat="1" x14ac:dyDescent="0.25">
      <c r="A174" s="498"/>
      <c r="B174" s="499"/>
      <c r="C174" s="500" t="s">
        <v>577</v>
      </c>
      <c r="D174" s="501"/>
      <c r="E174" s="495">
        <v>-1</v>
      </c>
      <c r="F174" s="495">
        <v>5.25</v>
      </c>
      <c r="G174" s="495">
        <v>3</v>
      </c>
      <c r="H174" s="502" t="s">
        <v>571</v>
      </c>
      <c r="I174" s="497">
        <f t="shared" si="15"/>
        <v>-15.75</v>
      </c>
    </row>
    <row r="175" spans="1:10" s="515" customFormat="1" x14ac:dyDescent="0.25">
      <c r="A175" s="498"/>
      <c r="B175" s="499"/>
      <c r="C175" s="500" t="s">
        <v>578</v>
      </c>
      <c r="D175" s="501"/>
      <c r="E175" s="495">
        <v>-1</v>
      </c>
      <c r="F175" s="495">
        <v>12.25</v>
      </c>
      <c r="G175" s="495">
        <v>2.5</v>
      </c>
      <c r="H175" s="502" t="s">
        <v>571</v>
      </c>
      <c r="I175" s="497">
        <f t="shared" si="15"/>
        <v>-30.625</v>
      </c>
    </row>
    <row r="176" spans="1:10" s="515" customFormat="1" x14ac:dyDescent="0.25">
      <c r="A176" s="498"/>
      <c r="B176" s="499"/>
      <c r="C176" s="500" t="s">
        <v>579</v>
      </c>
      <c r="D176" s="501"/>
      <c r="E176" s="495">
        <v>-1</v>
      </c>
      <c r="F176" s="495">
        <v>4.25</v>
      </c>
      <c r="G176" s="495">
        <v>3.5</v>
      </c>
      <c r="H176" s="502" t="s">
        <v>571</v>
      </c>
      <c r="I176" s="497">
        <f t="shared" si="15"/>
        <v>-14.875</v>
      </c>
    </row>
    <row r="177" spans="1:9" s="515" customFormat="1" x14ac:dyDescent="0.25">
      <c r="A177" s="498"/>
      <c r="B177" s="499"/>
      <c r="C177" s="500" t="s">
        <v>580</v>
      </c>
      <c r="D177" s="501"/>
      <c r="E177" s="495">
        <v>1</v>
      </c>
      <c r="F177" s="495">
        <v>4.75</v>
      </c>
      <c r="G177" s="495">
        <v>1</v>
      </c>
      <c r="H177" s="502" t="s">
        <v>571</v>
      </c>
      <c r="I177" s="497">
        <f t="shared" si="15"/>
        <v>4.75</v>
      </c>
    </row>
    <row r="178" spans="1:9" s="515" customFormat="1" x14ac:dyDescent="0.25">
      <c r="A178" s="498"/>
      <c r="B178" s="499"/>
      <c r="C178" s="500" t="s">
        <v>576</v>
      </c>
      <c r="D178" s="501"/>
      <c r="E178" s="495">
        <v>1</v>
      </c>
      <c r="F178" s="495">
        <v>11</v>
      </c>
      <c r="G178" s="495">
        <v>12.25</v>
      </c>
      <c r="H178" s="502" t="s">
        <v>571</v>
      </c>
      <c r="I178" s="497">
        <f t="shared" si="15"/>
        <v>134.75</v>
      </c>
    </row>
    <row r="179" spans="1:9" s="515" customFormat="1" x14ac:dyDescent="0.25">
      <c r="A179" s="498"/>
      <c r="B179" s="499"/>
      <c r="C179" s="500" t="s">
        <v>581</v>
      </c>
      <c r="D179" s="501"/>
      <c r="E179" s="495">
        <v>1</v>
      </c>
      <c r="F179" s="495">
        <v>12.25</v>
      </c>
      <c r="G179" s="495">
        <v>5.5</v>
      </c>
      <c r="H179" s="502" t="s">
        <v>571</v>
      </c>
      <c r="I179" s="497">
        <f t="shared" si="15"/>
        <v>67.375</v>
      </c>
    </row>
    <row r="180" spans="1:9" s="515" customFormat="1" x14ac:dyDescent="0.25">
      <c r="A180" s="498"/>
      <c r="B180" s="499"/>
      <c r="C180" s="511" t="s">
        <v>367</v>
      </c>
      <c r="D180" s="501"/>
      <c r="E180" s="495"/>
      <c r="F180" s="495"/>
      <c r="G180" s="495"/>
      <c r="H180" s="496"/>
      <c r="I180" s="512">
        <f>SUM(I173:I179)</f>
        <v>739.3125</v>
      </c>
    </row>
    <row r="181" spans="1:9" s="515" customFormat="1" ht="9" customHeight="1" x14ac:dyDescent="0.25">
      <c r="A181" s="598"/>
      <c r="B181" s="599"/>
      <c r="C181" s="599"/>
      <c r="D181" s="599"/>
      <c r="E181" s="599"/>
      <c r="F181" s="599"/>
      <c r="G181" s="599"/>
      <c r="H181" s="599"/>
      <c r="I181" s="600"/>
    </row>
    <row r="182" spans="1:9" s="515" customFormat="1" x14ac:dyDescent="0.25">
      <c r="A182" s="498"/>
      <c r="B182" s="499" t="s">
        <v>3</v>
      </c>
      <c r="C182" s="500" t="s">
        <v>190</v>
      </c>
      <c r="D182" s="501"/>
      <c r="E182" s="495">
        <v>1</v>
      </c>
      <c r="F182" s="495">
        <v>11.25</v>
      </c>
      <c r="G182" s="495">
        <v>9</v>
      </c>
      <c r="H182" s="502" t="s">
        <v>571</v>
      </c>
      <c r="I182" s="497">
        <f t="shared" ref="I182" si="16">(PRODUCT(E182:H182))</f>
        <v>101.25</v>
      </c>
    </row>
    <row r="183" spans="1:9" s="515" customFormat="1" x14ac:dyDescent="0.25">
      <c r="A183" s="498"/>
      <c r="B183" s="499"/>
      <c r="C183" s="511" t="s">
        <v>367</v>
      </c>
      <c r="D183" s="501"/>
      <c r="E183" s="495"/>
      <c r="F183" s="495"/>
      <c r="G183" s="495"/>
      <c r="H183" s="496"/>
      <c r="I183" s="512">
        <f>SUM(I182:I182)</f>
        <v>101.25</v>
      </c>
    </row>
    <row r="184" spans="1:9" s="515" customFormat="1" ht="7.2" customHeight="1" x14ac:dyDescent="0.25">
      <c r="A184" s="598"/>
      <c r="B184" s="599"/>
      <c r="C184" s="599"/>
      <c r="D184" s="599"/>
      <c r="E184" s="599"/>
      <c r="F184" s="599"/>
      <c r="G184" s="599"/>
      <c r="H184" s="599"/>
      <c r="I184" s="600"/>
    </row>
    <row r="185" spans="1:9" s="515" customFormat="1" x14ac:dyDescent="0.25">
      <c r="A185" s="498"/>
      <c r="B185" s="499" t="s">
        <v>4</v>
      </c>
      <c r="C185" s="500" t="s">
        <v>574</v>
      </c>
      <c r="D185" s="501"/>
      <c r="E185" s="495">
        <v>1</v>
      </c>
      <c r="F185" s="495">
        <v>10.25</v>
      </c>
      <c r="G185" s="495">
        <v>7.75</v>
      </c>
      <c r="H185" s="502" t="s">
        <v>571</v>
      </c>
      <c r="I185" s="497">
        <f t="shared" ref="I185:I186" si="17">(PRODUCT(E185:H185))</f>
        <v>79.4375</v>
      </c>
    </row>
    <row r="186" spans="1:9" s="515" customFormat="1" x14ac:dyDescent="0.25">
      <c r="A186" s="498"/>
      <c r="B186" s="499"/>
      <c r="C186" s="500" t="s">
        <v>575</v>
      </c>
      <c r="D186" s="501"/>
      <c r="E186" s="495">
        <v>1</v>
      </c>
      <c r="F186" s="495">
        <v>5</v>
      </c>
      <c r="G186" s="495">
        <v>4</v>
      </c>
      <c r="H186" s="502" t="s">
        <v>571</v>
      </c>
      <c r="I186" s="497">
        <f t="shared" si="17"/>
        <v>20</v>
      </c>
    </row>
    <row r="187" spans="1:9" s="515" customFormat="1" x14ac:dyDescent="0.25">
      <c r="A187" s="498"/>
      <c r="B187" s="499"/>
      <c r="C187" s="511" t="s">
        <v>367</v>
      </c>
      <c r="D187" s="501"/>
      <c r="E187" s="495"/>
      <c r="F187" s="495"/>
      <c r="G187" s="495"/>
      <c r="H187" s="496"/>
      <c r="I187" s="512">
        <f>SUM(I185:I186)</f>
        <v>99.4375</v>
      </c>
    </row>
    <row r="188" spans="1:9" s="515" customFormat="1" ht="6.6" customHeight="1" x14ac:dyDescent="0.25">
      <c r="A188" s="598"/>
      <c r="B188" s="599"/>
      <c r="C188" s="599"/>
      <c r="D188" s="599"/>
      <c r="E188" s="599"/>
      <c r="F188" s="599"/>
      <c r="G188" s="599"/>
      <c r="H188" s="599"/>
      <c r="I188" s="600"/>
    </row>
    <row r="189" spans="1:9" s="515" customFormat="1" x14ac:dyDescent="0.25">
      <c r="A189" s="601" t="s">
        <v>33</v>
      </c>
      <c r="B189" s="602"/>
      <c r="C189" s="602"/>
      <c r="D189" s="602"/>
      <c r="E189" s="602"/>
      <c r="F189" s="602"/>
      <c r="G189" s="602"/>
      <c r="H189" s="602"/>
      <c r="I189" s="603"/>
    </row>
    <row r="190" spans="1:9" s="515" customFormat="1" ht="66" x14ac:dyDescent="0.25">
      <c r="A190" s="491">
        <v>1</v>
      </c>
      <c r="B190" s="519" t="s">
        <v>643</v>
      </c>
      <c r="C190" s="516" t="s">
        <v>644</v>
      </c>
      <c r="D190" s="494" t="s">
        <v>87</v>
      </c>
      <c r="E190" s="495"/>
      <c r="F190" s="495"/>
      <c r="G190" s="495"/>
      <c r="H190" s="496"/>
      <c r="I190" s="497"/>
    </row>
    <row r="191" spans="1:9" s="515" customFormat="1" ht="13.2" customHeight="1" x14ac:dyDescent="0.25">
      <c r="A191" s="498"/>
      <c r="B191" s="499" t="s">
        <v>2</v>
      </c>
      <c r="C191" s="500" t="s">
        <v>59</v>
      </c>
      <c r="D191" s="501"/>
      <c r="E191" s="495">
        <v>1</v>
      </c>
      <c r="F191" s="495">
        <v>40.25</v>
      </c>
      <c r="G191" s="495">
        <v>14.75</v>
      </c>
      <c r="H191" s="502" t="s">
        <v>571</v>
      </c>
      <c r="I191" s="497">
        <f t="shared" ref="I191:I197" si="18">(PRODUCT(E191:H191))</f>
        <v>593.6875</v>
      </c>
    </row>
    <row r="192" spans="1:9" s="515" customFormat="1" x14ac:dyDescent="0.25">
      <c r="A192" s="498"/>
      <c r="B192" s="499"/>
      <c r="C192" s="500" t="s">
        <v>577</v>
      </c>
      <c r="D192" s="501"/>
      <c r="E192" s="495">
        <v>-1</v>
      </c>
      <c r="F192" s="495">
        <v>5.15</v>
      </c>
      <c r="G192" s="495">
        <v>2.9</v>
      </c>
      <c r="H192" s="502" t="s">
        <v>571</v>
      </c>
      <c r="I192" s="497">
        <f t="shared" si="18"/>
        <v>-14.935</v>
      </c>
    </row>
    <row r="193" spans="1:10" s="515" customFormat="1" x14ac:dyDescent="0.25">
      <c r="A193" s="498"/>
      <c r="B193" s="499"/>
      <c r="C193" s="500" t="s">
        <v>578</v>
      </c>
      <c r="D193" s="501"/>
      <c r="E193" s="495">
        <v>-1</v>
      </c>
      <c r="F193" s="495">
        <v>12.25</v>
      </c>
      <c r="G193" s="495">
        <v>2.5</v>
      </c>
      <c r="H193" s="502" t="s">
        <v>571</v>
      </c>
      <c r="I193" s="497">
        <f t="shared" si="18"/>
        <v>-30.625</v>
      </c>
    </row>
    <row r="194" spans="1:10" s="515" customFormat="1" x14ac:dyDescent="0.25">
      <c r="A194" s="498"/>
      <c r="B194" s="499"/>
      <c r="C194" s="500" t="s">
        <v>579</v>
      </c>
      <c r="D194" s="501"/>
      <c r="E194" s="495">
        <v>-1</v>
      </c>
      <c r="F194" s="495">
        <v>4.1500000000000004</v>
      </c>
      <c r="G194" s="495">
        <v>3.45</v>
      </c>
      <c r="H194" s="502" t="s">
        <v>571</v>
      </c>
      <c r="I194" s="497">
        <f t="shared" si="18"/>
        <v>-14.317500000000003</v>
      </c>
    </row>
    <row r="195" spans="1:10" s="515" customFormat="1" x14ac:dyDescent="0.25">
      <c r="A195" s="498"/>
      <c r="B195" s="499"/>
      <c r="C195" s="500" t="s">
        <v>580</v>
      </c>
      <c r="D195" s="501"/>
      <c r="E195" s="495">
        <v>1</v>
      </c>
      <c r="F195" s="495">
        <v>4.75</v>
      </c>
      <c r="G195" s="495">
        <v>1</v>
      </c>
      <c r="H195" s="502" t="s">
        <v>571</v>
      </c>
      <c r="I195" s="497">
        <f t="shared" si="18"/>
        <v>4.75</v>
      </c>
    </row>
    <row r="196" spans="1:10" s="515" customFormat="1" x14ac:dyDescent="0.25">
      <c r="A196" s="498"/>
      <c r="B196" s="499"/>
      <c r="C196" s="500" t="s">
        <v>576</v>
      </c>
      <c r="D196" s="501"/>
      <c r="E196" s="495">
        <v>1</v>
      </c>
      <c r="F196" s="495">
        <v>11</v>
      </c>
      <c r="G196" s="495">
        <v>12.25</v>
      </c>
      <c r="H196" s="502" t="s">
        <v>571</v>
      </c>
      <c r="I196" s="497">
        <f t="shared" si="18"/>
        <v>134.75</v>
      </c>
    </row>
    <row r="197" spans="1:10" s="515" customFormat="1" x14ac:dyDescent="0.25">
      <c r="A197" s="498"/>
      <c r="B197" s="499"/>
      <c r="C197" s="500" t="s">
        <v>581</v>
      </c>
      <c r="D197" s="501"/>
      <c r="E197" s="495">
        <v>1</v>
      </c>
      <c r="F197" s="495">
        <v>12.25</v>
      </c>
      <c r="G197" s="495">
        <v>5.5</v>
      </c>
      <c r="H197" s="502" t="s">
        <v>571</v>
      </c>
      <c r="I197" s="497">
        <f t="shared" si="18"/>
        <v>67.375</v>
      </c>
    </row>
    <row r="198" spans="1:10" s="515" customFormat="1" x14ac:dyDescent="0.25">
      <c r="A198" s="498"/>
      <c r="B198" s="499"/>
      <c r="C198" s="511" t="s">
        <v>367</v>
      </c>
      <c r="D198" s="501"/>
      <c r="E198" s="495"/>
      <c r="F198" s="495"/>
      <c r="G198" s="495"/>
      <c r="H198" s="496"/>
      <c r="I198" s="512">
        <f>SUM(I191:I197)</f>
        <v>740.68500000000006</v>
      </c>
      <c r="J198" s="520"/>
    </row>
    <row r="199" spans="1:10" s="515" customFormat="1" ht="6.6" customHeight="1" x14ac:dyDescent="0.25">
      <c r="A199" s="598"/>
      <c r="B199" s="599"/>
      <c r="C199" s="599"/>
      <c r="D199" s="599"/>
      <c r="E199" s="599"/>
      <c r="F199" s="599"/>
      <c r="G199" s="599"/>
      <c r="H199" s="599"/>
      <c r="I199" s="600"/>
    </row>
    <row r="200" spans="1:10" s="515" customFormat="1" x14ac:dyDescent="0.25">
      <c r="A200" s="498"/>
      <c r="B200" s="499" t="s">
        <v>3</v>
      </c>
      <c r="C200" s="500" t="s">
        <v>190</v>
      </c>
      <c r="D200" s="501"/>
      <c r="E200" s="495">
        <v>1</v>
      </c>
      <c r="F200" s="495">
        <v>11.25</v>
      </c>
      <c r="G200" s="495">
        <v>9</v>
      </c>
      <c r="H200" s="502" t="s">
        <v>571</v>
      </c>
      <c r="I200" s="497">
        <f t="shared" ref="I200" si="19">(PRODUCT(E200:H200))</f>
        <v>101.25</v>
      </c>
    </row>
    <row r="201" spans="1:10" s="515" customFormat="1" x14ac:dyDescent="0.25">
      <c r="A201" s="498"/>
      <c r="B201" s="499"/>
      <c r="C201" s="511" t="s">
        <v>367</v>
      </c>
      <c r="D201" s="501"/>
      <c r="E201" s="495"/>
      <c r="F201" s="495"/>
      <c r="G201" s="495"/>
      <c r="H201" s="496"/>
      <c r="I201" s="512">
        <f>SUM(I200:I200)</f>
        <v>101.25</v>
      </c>
    </row>
    <row r="202" spans="1:10" s="515" customFormat="1" ht="6.6" customHeight="1" x14ac:dyDescent="0.25">
      <c r="A202" s="598"/>
      <c r="B202" s="599"/>
      <c r="C202" s="599"/>
      <c r="D202" s="599"/>
      <c r="E202" s="599"/>
      <c r="F202" s="599"/>
      <c r="G202" s="599"/>
      <c r="H202" s="599"/>
      <c r="I202" s="600"/>
    </row>
    <row r="203" spans="1:10" s="515" customFormat="1" x14ac:dyDescent="0.25">
      <c r="A203" s="498"/>
      <c r="B203" s="499" t="s">
        <v>4</v>
      </c>
      <c r="C203" s="500" t="s">
        <v>574</v>
      </c>
      <c r="D203" s="501"/>
      <c r="E203" s="495">
        <v>1</v>
      </c>
      <c r="F203" s="495">
        <v>10.25</v>
      </c>
      <c r="G203" s="495">
        <v>7.75</v>
      </c>
      <c r="H203" s="502" t="s">
        <v>571</v>
      </c>
      <c r="I203" s="497">
        <f t="shared" ref="I203" si="20">(PRODUCT(E203:H203))</f>
        <v>79.4375</v>
      </c>
    </row>
    <row r="204" spans="1:10" s="515" customFormat="1" x14ac:dyDescent="0.25">
      <c r="A204" s="498"/>
      <c r="B204" s="499"/>
      <c r="C204" s="511" t="s">
        <v>367</v>
      </c>
      <c r="D204" s="501"/>
      <c r="E204" s="495"/>
      <c r="F204" s="495"/>
      <c r="G204" s="495"/>
      <c r="H204" s="496"/>
      <c r="I204" s="512">
        <f>SUM(I203:I203)</f>
        <v>79.4375</v>
      </c>
    </row>
    <row r="205" spans="1:10" s="515" customFormat="1" ht="6.6" customHeight="1" x14ac:dyDescent="0.25">
      <c r="A205" s="598"/>
      <c r="B205" s="599"/>
      <c r="C205" s="599"/>
      <c r="D205" s="599"/>
      <c r="E205" s="599"/>
      <c r="F205" s="599"/>
      <c r="G205" s="599"/>
      <c r="H205" s="599"/>
      <c r="I205" s="600"/>
    </row>
    <row r="206" spans="1:10" s="515" customFormat="1" x14ac:dyDescent="0.25">
      <c r="A206" s="498"/>
      <c r="B206" s="499" t="s">
        <v>5</v>
      </c>
      <c r="C206" s="500" t="s">
        <v>575</v>
      </c>
      <c r="D206" s="501"/>
      <c r="E206" s="495">
        <v>1</v>
      </c>
      <c r="F206" s="495">
        <v>5</v>
      </c>
      <c r="G206" s="495">
        <v>4</v>
      </c>
      <c r="H206" s="502" t="s">
        <v>571</v>
      </c>
      <c r="I206" s="497">
        <f t="shared" ref="I206" si="21">(PRODUCT(E206:H206))</f>
        <v>20</v>
      </c>
    </row>
    <row r="207" spans="1:10" s="515" customFormat="1" x14ac:dyDescent="0.25">
      <c r="A207" s="498"/>
      <c r="B207" s="499"/>
      <c r="C207" s="511" t="s">
        <v>367</v>
      </c>
      <c r="D207" s="501"/>
      <c r="E207" s="495"/>
      <c r="F207" s="495"/>
      <c r="G207" s="495"/>
      <c r="H207" s="496"/>
      <c r="I207" s="512">
        <f>SUM(I206:I206)</f>
        <v>20</v>
      </c>
    </row>
    <row r="208" spans="1:10" s="515" customFormat="1" ht="7.2" customHeight="1" x14ac:dyDescent="0.25">
      <c r="A208" s="598"/>
      <c r="B208" s="599"/>
      <c r="C208" s="599"/>
      <c r="D208" s="599"/>
      <c r="E208" s="599"/>
      <c r="F208" s="599"/>
      <c r="G208" s="599"/>
      <c r="H208" s="599"/>
      <c r="I208" s="600"/>
    </row>
    <row r="209" spans="1:10" s="515" customFormat="1" ht="79.2" x14ac:dyDescent="0.25">
      <c r="A209" s="491">
        <v>2</v>
      </c>
      <c r="B209" s="516" t="s">
        <v>63</v>
      </c>
      <c r="C209" s="516" t="s">
        <v>645</v>
      </c>
      <c r="D209" s="494" t="s">
        <v>87</v>
      </c>
      <c r="E209" s="495"/>
      <c r="F209" s="495"/>
      <c r="G209" s="495"/>
      <c r="H209" s="496"/>
      <c r="I209" s="497"/>
    </row>
    <row r="210" spans="1:10" s="515" customFormat="1" x14ac:dyDescent="0.25">
      <c r="A210" s="498"/>
      <c r="B210" s="499" t="s">
        <v>2</v>
      </c>
      <c r="C210" s="500" t="s">
        <v>570</v>
      </c>
      <c r="D210" s="501"/>
      <c r="E210" s="495">
        <v>1</v>
      </c>
      <c r="F210" s="495">
        <v>48.5</v>
      </c>
      <c r="G210" s="495">
        <v>27.25</v>
      </c>
      <c r="H210" s="502" t="s">
        <v>571</v>
      </c>
      <c r="I210" s="497">
        <f>(PRODUCT(E210:H210))</f>
        <v>1321.625</v>
      </c>
    </row>
    <row r="211" spans="1:10" s="515" customFormat="1" x14ac:dyDescent="0.25">
      <c r="A211" s="498"/>
      <c r="B211" s="499"/>
      <c r="C211" s="500" t="s">
        <v>573</v>
      </c>
      <c r="D211" s="501"/>
      <c r="E211" s="495">
        <v>1</v>
      </c>
      <c r="F211" s="495">
        <v>13.75</v>
      </c>
      <c r="G211" s="495">
        <v>12.25</v>
      </c>
      <c r="H211" s="502" t="s">
        <v>571</v>
      </c>
      <c r="I211" s="497">
        <f t="shared" ref="I211:I214" si="22">(PRODUCT(E211:H211))</f>
        <v>168.4375</v>
      </c>
    </row>
    <row r="212" spans="1:10" s="515" customFormat="1" x14ac:dyDescent="0.25">
      <c r="A212" s="498"/>
      <c r="B212" s="499"/>
      <c r="C212" s="500" t="s">
        <v>646</v>
      </c>
      <c r="D212" s="501"/>
      <c r="E212" s="495">
        <v>-1</v>
      </c>
      <c r="F212" s="495">
        <v>5</v>
      </c>
      <c r="G212" s="495">
        <v>2</v>
      </c>
      <c r="H212" s="502" t="s">
        <v>571</v>
      </c>
      <c r="I212" s="497">
        <f t="shared" si="22"/>
        <v>-10</v>
      </c>
    </row>
    <row r="213" spans="1:10" s="515" customFormat="1" x14ac:dyDescent="0.25">
      <c r="A213" s="498"/>
      <c r="B213" s="499"/>
      <c r="C213" s="500" t="s">
        <v>647</v>
      </c>
      <c r="D213" s="501"/>
      <c r="E213" s="495">
        <v>-1</v>
      </c>
      <c r="F213" s="495">
        <v>27.75</v>
      </c>
      <c r="G213" s="495">
        <v>10</v>
      </c>
      <c r="H213" s="502" t="s">
        <v>571</v>
      </c>
      <c r="I213" s="497">
        <f t="shared" si="22"/>
        <v>-277.5</v>
      </c>
    </row>
    <row r="214" spans="1:10" s="515" customFormat="1" x14ac:dyDescent="0.25">
      <c r="A214" s="498"/>
      <c r="B214" s="499"/>
      <c r="C214" s="500" t="s">
        <v>648</v>
      </c>
      <c r="D214" s="501"/>
      <c r="E214" s="495">
        <v>-1</v>
      </c>
      <c r="F214" s="495">
        <v>8.5</v>
      </c>
      <c r="G214" s="495">
        <v>27.25</v>
      </c>
      <c r="H214" s="502" t="s">
        <v>571</v>
      </c>
      <c r="I214" s="497">
        <f t="shared" si="22"/>
        <v>-231.625</v>
      </c>
    </row>
    <row r="215" spans="1:10" s="515" customFormat="1" x14ac:dyDescent="0.25">
      <c r="A215" s="498"/>
      <c r="B215" s="499"/>
      <c r="C215" s="511" t="s">
        <v>367</v>
      </c>
      <c r="D215" s="501"/>
      <c r="E215" s="495"/>
      <c r="F215" s="495"/>
      <c r="G215" s="495"/>
      <c r="H215" s="496"/>
      <c r="I215" s="512">
        <f>SUM(I210:I214)</f>
        <v>970.9375</v>
      </c>
    </row>
    <row r="216" spans="1:10" s="515" customFormat="1" ht="6.6" customHeight="1" x14ac:dyDescent="0.25">
      <c r="A216" s="598"/>
      <c r="B216" s="599"/>
      <c r="C216" s="599"/>
      <c r="D216" s="599"/>
      <c r="E216" s="599"/>
      <c r="F216" s="599"/>
      <c r="G216" s="599"/>
      <c r="H216" s="599"/>
      <c r="I216" s="600"/>
    </row>
    <row r="217" spans="1:10" s="515" customFormat="1" ht="79.2" x14ac:dyDescent="0.25">
      <c r="A217" s="491">
        <v>3</v>
      </c>
      <c r="B217" s="521" t="s">
        <v>649</v>
      </c>
      <c r="C217" s="516" t="s">
        <v>645</v>
      </c>
      <c r="D217" s="494" t="s">
        <v>87</v>
      </c>
      <c r="E217" s="495"/>
      <c r="F217" s="495"/>
      <c r="G217" s="495"/>
      <c r="H217" s="496"/>
      <c r="I217" s="497"/>
      <c r="J217" s="520"/>
    </row>
    <row r="218" spans="1:10" s="515" customFormat="1" x14ac:dyDescent="0.25">
      <c r="A218" s="498"/>
      <c r="B218" s="499"/>
      <c r="C218" s="500" t="s">
        <v>650</v>
      </c>
      <c r="D218" s="501"/>
      <c r="E218" s="495">
        <v>1</v>
      </c>
      <c r="F218" s="495">
        <v>27.75</v>
      </c>
      <c r="G218" s="495">
        <v>10</v>
      </c>
      <c r="H218" s="502" t="s">
        <v>571</v>
      </c>
      <c r="I218" s="497">
        <f t="shared" ref="I218:I221" si="23">(PRODUCT(E218:H218))</f>
        <v>277.5</v>
      </c>
    </row>
    <row r="219" spans="1:10" s="515" customFormat="1" x14ac:dyDescent="0.25">
      <c r="A219" s="498"/>
      <c r="B219" s="499"/>
      <c r="C219" s="500" t="s">
        <v>651</v>
      </c>
      <c r="D219" s="501"/>
      <c r="E219" s="495">
        <v>1</v>
      </c>
      <c r="F219" s="495">
        <v>8.5</v>
      </c>
      <c r="G219" s="495">
        <v>27</v>
      </c>
      <c r="H219" s="502" t="s">
        <v>571</v>
      </c>
      <c r="I219" s="497">
        <f t="shared" si="23"/>
        <v>229.5</v>
      </c>
    </row>
    <row r="220" spans="1:10" s="515" customFormat="1" x14ac:dyDescent="0.25">
      <c r="A220" s="498"/>
      <c r="B220" s="499"/>
      <c r="C220" s="500" t="s">
        <v>652</v>
      </c>
      <c r="D220" s="501"/>
      <c r="E220" s="495">
        <v>1</v>
      </c>
      <c r="F220" s="495">
        <v>4</v>
      </c>
      <c r="G220" s="495">
        <v>1.25</v>
      </c>
      <c r="H220" s="502" t="s">
        <v>571</v>
      </c>
      <c r="I220" s="497">
        <f t="shared" si="23"/>
        <v>5</v>
      </c>
    </row>
    <row r="221" spans="1:10" s="515" customFormat="1" x14ac:dyDescent="0.25">
      <c r="A221" s="498"/>
      <c r="B221" s="499"/>
      <c r="C221" s="500" t="s">
        <v>652</v>
      </c>
      <c r="D221" s="501"/>
      <c r="E221" s="495">
        <v>1</v>
      </c>
      <c r="F221" s="495">
        <v>4</v>
      </c>
      <c r="G221" s="495">
        <v>2</v>
      </c>
      <c r="H221" s="502" t="s">
        <v>571</v>
      </c>
      <c r="I221" s="497">
        <f t="shared" si="23"/>
        <v>8</v>
      </c>
    </row>
    <row r="222" spans="1:10" s="515" customFormat="1" x14ac:dyDescent="0.25">
      <c r="A222" s="498"/>
      <c r="B222" s="499"/>
      <c r="C222" s="511" t="s">
        <v>367</v>
      </c>
      <c r="D222" s="501"/>
      <c r="E222" s="495"/>
      <c r="F222" s="495"/>
      <c r="G222" s="495"/>
      <c r="H222" s="496"/>
      <c r="I222" s="512">
        <f>SUM(I218:I221)</f>
        <v>520</v>
      </c>
    </row>
    <row r="223" spans="1:10" s="515" customFormat="1" ht="7.2" customHeight="1" x14ac:dyDescent="0.25">
      <c r="A223" s="598"/>
      <c r="B223" s="599"/>
      <c r="C223" s="599"/>
      <c r="D223" s="599"/>
      <c r="E223" s="599"/>
      <c r="F223" s="599"/>
      <c r="G223" s="599"/>
      <c r="H223" s="599"/>
      <c r="I223" s="600"/>
    </row>
    <row r="224" spans="1:10" s="515" customFormat="1" ht="66" x14ac:dyDescent="0.25">
      <c r="A224" s="491">
        <v>4</v>
      </c>
      <c r="B224" s="522" t="s">
        <v>251</v>
      </c>
      <c r="C224" s="521" t="s">
        <v>653</v>
      </c>
      <c r="D224" s="494" t="s">
        <v>224</v>
      </c>
      <c r="E224" s="495"/>
      <c r="F224" s="523"/>
      <c r="G224" s="523"/>
      <c r="H224" s="524"/>
      <c r="I224" s="497"/>
    </row>
    <row r="225" spans="1:9" s="515" customFormat="1" x14ac:dyDescent="0.25">
      <c r="A225" s="498"/>
      <c r="B225" s="525" t="s">
        <v>2</v>
      </c>
      <c r="C225" s="500" t="s">
        <v>654</v>
      </c>
      <c r="D225" s="501"/>
      <c r="E225" s="495">
        <v>1</v>
      </c>
      <c r="F225" s="523">
        <v>15</v>
      </c>
      <c r="G225" s="523" t="s">
        <v>571</v>
      </c>
      <c r="H225" s="526" t="s">
        <v>571</v>
      </c>
      <c r="I225" s="497">
        <f t="shared" ref="I225:I239" si="24">(PRODUCT(E225:H225))</f>
        <v>15</v>
      </c>
    </row>
    <row r="226" spans="1:9" s="515" customFormat="1" x14ac:dyDescent="0.25">
      <c r="A226" s="498"/>
      <c r="B226" s="525"/>
      <c r="C226" s="500" t="s">
        <v>655</v>
      </c>
      <c r="D226" s="501"/>
      <c r="E226" s="495">
        <v>2</v>
      </c>
      <c r="F226" s="523">
        <v>1.25</v>
      </c>
      <c r="G226" s="523" t="s">
        <v>571</v>
      </c>
      <c r="H226" s="526" t="s">
        <v>571</v>
      </c>
      <c r="I226" s="497">
        <f t="shared" si="24"/>
        <v>2.5</v>
      </c>
    </row>
    <row r="227" spans="1:9" s="515" customFormat="1" x14ac:dyDescent="0.25">
      <c r="A227" s="498"/>
      <c r="B227" s="525"/>
      <c r="C227" s="500" t="s">
        <v>656</v>
      </c>
      <c r="D227" s="501"/>
      <c r="E227" s="495">
        <v>1</v>
      </c>
      <c r="F227" s="523">
        <v>5.5</v>
      </c>
      <c r="G227" s="523" t="s">
        <v>571</v>
      </c>
      <c r="H227" s="526" t="s">
        <v>571</v>
      </c>
      <c r="I227" s="497">
        <f t="shared" si="24"/>
        <v>5.5</v>
      </c>
    </row>
    <row r="228" spans="1:9" s="515" customFormat="1" x14ac:dyDescent="0.25">
      <c r="A228" s="498"/>
      <c r="B228" s="525"/>
      <c r="C228" s="500" t="s">
        <v>657</v>
      </c>
      <c r="D228" s="501"/>
      <c r="E228" s="495">
        <v>1</v>
      </c>
      <c r="F228" s="523">
        <v>6.75</v>
      </c>
      <c r="G228" s="523" t="s">
        <v>571</v>
      </c>
      <c r="H228" s="526" t="s">
        <v>571</v>
      </c>
      <c r="I228" s="497">
        <f t="shared" si="24"/>
        <v>6.75</v>
      </c>
    </row>
    <row r="229" spans="1:9" s="515" customFormat="1" x14ac:dyDescent="0.25">
      <c r="A229" s="498"/>
      <c r="B229" s="525"/>
      <c r="C229" s="500" t="s">
        <v>658</v>
      </c>
      <c r="D229" s="501"/>
      <c r="E229" s="495">
        <v>1</v>
      </c>
      <c r="F229" s="523">
        <f>11.75+2</f>
        <v>13.75</v>
      </c>
      <c r="G229" s="523" t="s">
        <v>571</v>
      </c>
      <c r="H229" s="526" t="s">
        <v>571</v>
      </c>
      <c r="I229" s="497">
        <f t="shared" si="24"/>
        <v>13.75</v>
      </c>
    </row>
    <row r="230" spans="1:9" s="515" customFormat="1" x14ac:dyDescent="0.25">
      <c r="A230" s="498"/>
      <c r="B230" s="525"/>
      <c r="C230" s="500" t="s">
        <v>658</v>
      </c>
      <c r="D230" s="501"/>
      <c r="E230" s="495">
        <v>1</v>
      </c>
      <c r="F230" s="523">
        <v>5</v>
      </c>
      <c r="G230" s="523" t="s">
        <v>571</v>
      </c>
      <c r="H230" s="526" t="s">
        <v>571</v>
      </c>
      <c r="I230" s="497">
        <f t="shared" si="24"/>
        <v>5</v>
      </c>
    </row>
    <row r="231" spans="1:9" s="515" customFormat="1" x14ac:dyDescent="0.25">
      <c r="A231" s="498"/>
      <c r="B231" s="525"/>
      <c r="C231" s="500" t="s">
        <v>658</v>
      </c>
      <c r="D231" s="501"/>
      <c r="E231" s="495">
        <v>1</v>
      </c>
      <c r="F231" s="523">
        <v>9</v>
      </c>
      <c r="G231" s="523" t="s">
        <v>571</v>
      </c>
      <c r="H231" s="526" t="s">
        <v>571</v>
      </c>
      <c r="I231" s="497">
        <f t="shared" si="24"/>
        <v>9</v>
      </c>
    </row>
    <row r="232" spans="1:9" s="515" customFormat="1" x14ac:dyDescent="0.25">
      <c r="A232" s="498"/>
      <c r="B232" s="525"/>
      <c r="C232" s="500" t="s">
        <v>589</v>
      </c>
      <c r="D232" s="501"/>
      <c r="E232" s="495">
        <v>1</v>
      </c>
      <c r="F232" s="523">
        <v>5</v>
      </c>
      <c r="G232" s="523" t="s">
        <v>571</v>
      </c>
      <c r="H232" s="526" t="s">
        <v>571</v>
      </c>
      <c r="I232" s="497">
        <f t="shared" si="24"/>
        <v>5</v>
      </c>
    </row>
    <row r="233" spans="1:9" s="515" customFormat="1" x14ac:dyDescent="0.25">
      <c r="A233" s="498"/>
      <c r="B233" s="525" t="s">
        <v>3</v>
      </c>
      <c r="C233" s="500" t="s">
        <v>659</v>
      </c>
      <c r="D233" s="501"/>
      <c r="E233" s="495">
        <v>1</v>
      </c>
      <c r="F233" s="523">
        <v>1.75</v>
      </c>
      <c r="G233" s="523" t="s">
        <v>571</v>
      </c>
      <c r="H233" s="526" t="s">
        <v>571</v>
      </c>
      <c r="I233" s="497">
        <f t="shared" si="24"/>
        <v>1.75</v>
      </c>
    </row>
    <row r="234" spans="1:9" s="515" customFormat="1" x14ac:dyDescent="0.25">
      <c r="A234" s="498"/>
      <c r="B234" s="525"/>
      <c r="C234" s="500" t="s">
        <v>660</v>
      </c>
      <c r="D234" s="501"/>
      <c r="E234" s="495">
        <v>1</v>
      </c>
      <c r="F234" s="523">
        <v>9</v>
      </c>
      <c r="G234" s="523" t="s">
        <v>571</v>
      </c>
      <c r="H234" s="526" t="s">
        <v>571</v>
      </c>
      <c r="I234" s="497">
        <f t="shared" si="24"/>
        <v>9</v>
      </c>
    </row>
    <row r="235" spans="1:9" s="515" customFormat="1" x14ac:dyDescent="0.25">
      <c r="A235" s="498"/>
      <c r="B235" s="525"/>
      <c r="C235" s="500" t="s">
        <v>661</v>
      </c>
      <c r="D235" s="501"/>
      <c r="E235" s="495">
        <v>1</v>
      </c>
      <c r="F235" s="523">
        <v>1.5</v>
      </c>
      <c r="G235" s="523" t="s">
        <v>571</v>
      </c>
      <c r="H235" s="526" t="s">
        <v>571</v>
      </c>
      <c r="I235" s="497">
        <f t="shared" si="24"/>
        <v>1.5</v>
      </c>
    </row>
    <row r="236" spans="1:9" s="515" customFormat="1" x14ac:dyDescent="0.25">
      <c r="A236" s="498"/>
      <c r="B236" s="525"/>
      <c r="C236" s="500" t="s">
        <v>662</v>
      </c>
      <c r="D236" s="501"/>
      <c r="E236" s="495">
        <v>1</v>
      </c>
      <c r="F236" s="523">
        <v>15</v>
      </c>
      <c r="G236" s="523" t="s">
        <v>571</v>
      </c>
      <c r="H236" s="526" t="s">
        <v>571</v>
      </c>
      <c r="I236" s="497">
        <f t="shared" si="24"/>
        <v>15</v>
      </c>
    </row>
    <row r="237" spans="1:9" s="515" customFormat="1" x14ac:dyDescent="0.25">
      <c r="A237" s="498"/>
      <c r="B237" s="525"/>
      <c r="C237" s="500" t="s">
        <v>655</v>
      </c>
      <c r="D237" s="501"/>
      <c r="E237" s="495">
        <v>2</v>
      </c>
      <c r="F237" s="523">
        <v>1.25</v>
      </c>
      <c r="G237" s="523" t="s">
        <v>571</v>
      </c>
      <c r="H237" s="526" t="s">
        <v>571</v>
      </c>
      <c r="I237" s="497">
        <f t="shared" si="24"/>
        <v>2.5</v>
      </c>
    </row>
    <row r="238" spans="1:9" s="515" customFormat="1" x14ac:dyDescent="0.25">
      <c r="A238" s="498"/>
      <c r="B238" s="525"/>
      <c r="C238" s="500" t="s">
        <v>656</v>
      </c>
      <c r="D238" s="501"/>
      <c r="E238" s="495">
        <v>1</v>
      </c>
      <c r="F238" s="523">
        <v>5.75</v>
      </c>
      <c r="G238" s="523" t="s">
        <v>571</v>
      </c>
      <c r="H238" s="526" t="s">
        <v>571</v>
      </c>
      <c r="I238" s="497">
        <f t="shared" si="24"/>
        <v>5.75</v>
      </c>
    </row>
    <row r="239" spans="1:9" s="515" customFormat="1" x14ac:dyDescent="0.25">
      <c r="A239" s="498"/>
      <c r="B239" s="525"/>
      <c r="C239" s="500" t="s">
        <v>663</v>
      </c>
      <c r="D239" s="501"/>
      <c r="E239" s="495">
        <v>1</v>
      </c>
      <c r="F239" s="523">
        <v>19.25</v>
      </c>
      <c r="G239" s="523" t="s">
        <v>571</v>
      </c>
      <c r="H239" s="526" t="s">
        <v>571</v>
      </c>
      <c r="I239" s="497">
        <f t="shared" si="24"/>
        <v>19.25</v>
      </c>
    </row>
    <row r="240" spans="1:9" s="515" customFormat="1" x14ac:dyDescent="0.25">
      <c r="A240" s="498"/>
      <c r="B240" s="499"/>
      <c r="C240" s="511" t="s">
        <v>367</v>
      </c>
      <c r="D240" s="501"/>
      <c r="E240" s="495"/>
      <c r="F240" s="523"/>
      <c r="G240" s="523"/>
      <c r="H240" s="524"/>
      <c r="I240" s="512">
        <f>SUM(I225:I239)</f>
        <v>117.25</v>
      </c>
    </row>
    <row r="241" spans="1:9" s="515" customFormat="1" ht="8.4" customHeight="1" x14ac:dyDescent="0.25">
      <c r="A241" s="598"/>
      <c r="B241" s="599"/>
      <c r="C241" s="599"/>
      <c r="D241" s="599"/>
      <c r="E241" s="599"/>
      <c r="F241" s="599"/>
      <c r="G241" s="599"/>
      <c r="H241" s="599"/>
      <c r="I241" s="600"/>
    </row>
    <row r="242" spans="1:9" s="515" customFormat="1" ht="79.2" x14ac:dyDescent="0.25">
      <c r="A242" s="491">
        <v>5</v>
      </c>
      <c r="B242" s="522" t="s">
        <v>26</v>
      </c>
      <c r="C242" s="516" t="s">
        <v>664</v>
      </c>
      <c r="D242" s="494" t="s">
        <v>87</v>
      </c>
      <c r="E242" s="495"/>
      <c r="F242" s="523"/>
      <c r="G242" s="523"/>
      <c r="H242" s="524"/>
      <c r="I242" s="497"/>
    </row>
    <row r="243" spans="1:9" s="515" customFormat="1" x14ac:dyDescent="0.25">
      <c r="A243" s="498"/>
      <c r="B243" s="499" t="s">
        <v>2</v>
      </c>
      <c r="C243" s="500" t="s">
        <v>607</v>
      </c>
      <c r="D243" s="501"/>
      <c r="E243" s="495"/>
      <c r="F243" s="495"/>
      <c r="G243" s="495"/>
      <c r="H243" s="502"/>
      <c r="I243" s="497"/>
    </row>
    <row r="244" spans="1:9" s="515" customFormat="1" x14ac:dyDescent="0.25">
      <c r="A244" s="498"/>
      <c r="B244" s="499"/>
      <c r="C244" s="500" t="s">
        <v>665</v>
      </c>
      <c r="D244" s="501"/>
      <c r="E244" s="495">
        <v>1</v>
      </c>
      <c r="F244" s="495">
        <v>11.25</v>
      </c>
      <c r="G244" s="495" t="s">
        <v>571</v>
      </c>
      <c r="H244" s="502">
        <v>8</v>
      </c>
      <c r="I244" s="497">
        <f t="shared" ref="I244:I248" si="25">(PRODUCT(E244:H244))</f>
        <v>90</v>
      </c>
    </row>
    <row r="245" spans="1:9" s="515" customFormat="1" x14ac:dyDescent="0.25">
      <c r="A245" s="498"/>
      <c r="B245" s="499"/>
      <c r="C245" s="500" t="s">
        <v>603</v>
      </c>
      <c r="D245" s="501"/>
      <c r="E245" s="495">
        <v>2</v>
      </c>
      <c r="F245" s="495">
        <v>0.75</v>
      </c>
      <c r="G245" s="495" t="s">
        <v>571</v>
      </c>
      <c r="H245" s="502">
        <v>5.5</v>
      </c>
      <c r="I245" s="497">
        <f t="shared" si="25"/>
        <v>8.25</v>
      </c>
    </row>
    <row r="246" spans="1:9" s="515" customFormat="1" x14ac:dyDescent="0.25">
      <c r="A246" s="498"/>
      <c r="B246" s="499"/>
      <c r="C246" s="500" t="s">
        <v>587</v>
      </c>
      <c r="D246" s="501"/>
      <c r="E246" s="495">
        <v>1</v>
      </c>
      <c r="F246" s="495">
        <v>9</v>
      </c>
      <c r="G246" s="495" t="s">
        <v>571</v>
      </c>
      <c r="H246" s="502">
        <v>8</v>
      </c>
      <c r="I246" s="497">
        <f t="shared" si="25"/>
        <v>72</v>
      </c>
    </row>
    <row r="247" spans="1:9" s="515" customFormat="1" x14ac:dyDescent="0.25">
      <c r="A247" s="498"/>
      <c r="B247" s="499"/>
      <c r="C247" s="500" t="s">
        <v>609</v>
      </c>
      <c r="D247" s="501"/>
      <c r="E247" s="495">
        <v>1</v>
      </c>
      <c r="F247" s="495">
        <v>4.5</v>
      </c>
      <c r="G247" s="495" t="s">
        <v>571</v>
      </c>
      <c r="H247" s="502">
        <v>8</v>
      </c>
      <c r="I247" s="497">
        <f t="shared" si="25"/>
        <v>36</v>
      </c>
    </row>
    <row r="248" spans="1:9" s="515" customFormat="1" x14ac:dyDescent="0.25">
      <c r="A248" s="498"/>
      <c r="B248" s="499"/>
      <c r="C248" s="500" t="s">
        <v>609</v>
      </c>
      <c r="D248" s="501"/>
      <c r="E248" s="495">
        <v>1</v>
      </c>
      <c r="F248" s="495">
        <v>3.25</v>
      </c>
      <c r="G248" s="495" t="s">
        <v>571</v>
      </c>
      <c r="H248" s="502">
        <v>8</v>
      </c>
      <c r="I248" s="497">
        <f t="shared" si="25"/>
        <v>26</v>
      </c>
    </row>
    <row r="249" spans="1:9" s="515" customFormat="1" x14ac:dyDescent="0.25">
      <c r="A249" s="498"/>
      <c r="B249" s="499"/>
      <c r="C249" s="511" t="s">
        <v>367</v>
      </c>
      <c r="D249" s="501"/>
      <c r="E249" s="495"/>
      <c r="F249" s="523"/>
      <c r="G249" s="523"/>
      <c r="H249" s="524"/>
      <c r="I249" s="512">
        <f>SUM(I243:I248)</f>
        <v>232.25</v>
      </c>
    </row>
    <row r="250" spans="1:9" s="515" customFormat="1" ht="7.2" customHeight="1" x14ac:dyDescent="0.25">
      <c r="A250" s="598"/>
      <c r="B250" s="599"/>
      <c r="C250" s="599"/>
      <c r="D250" s="599"/>
      <c r="E250" s="599"/>
      <c r="F250" s="599"/>
      <c r="G250" s="599"/>
      <c r="H250" s="599"/>
      <c r="I250" s="600"/>
    </row>
    <row r="251" spans="1:9" s="515" customFormat="1" ht="39.6" x14ac:dyDescent="0.25">
      <c r="A251" s="491">
        <v>6</v>
      </c>
      <c r="B251" s="522" t="s">
        <v>180</v>
      </c>
      <c r="C251" s="516" t="s">
        <v>666</v>
      </c>
      <c r="D251" s="494" t="s">
        <v>87</v>
      </c>
      <c r="E251" s="495"/>
      <c r="F251" s="523"/>
      <c r="G251" s="523"/>
      <c r="H251" s="524"/>
      <c r="I251" s="497"/>
    </row>
    <row r="252" spans="1:9" s="515" customFormat="1" x14ac:dyDescent="0.25">
      <c r="A252" s="498"/>
      <c r="B252" s="499" t="s">
        <v>2</v>
      </c>
      <c r="C252" s="500" t="s">
        <v>586</v>
      </c>
      <c r="D252" s="501"/>
      <c r="E252" s="495"/>
      <c r="F252" s="495"/>
      <c r="G252" s="495"/>
      <c r="H252" s="502"/>
      <c r="I252" s="497"/>
    </row>
    <row r="253" spans="1:9" s="515" customFormat="1" x14ac:dyDescent="0.25">
      <c r="A253" s="498"/>
      <c r="B253" s="499"/>
      <c r="C253" s="500" t="s">
        <v>587</v>
      </c>
      <c r="D253" s="501"/>
      <c r="E253" s="495">
        <v>1</v>
      </c>
      <c r="F253" s="495">
        <v>40.5</v>
      </c>
      <c r="G253" s="495" t="s">
        <v>571</v>
      </c>
      <c r="H253" s="502">
        <v>8</v>
      </c>
      <c r="I253" s="497">
        <f t="shared" ref="I253:I276" si="26">(PRODUCT(E253:H253))</f>
        <v>324</v>
      </c>
    </row>
    <row r="254" spans="1:9" s="515" customFormat="1" x14ac:dyDescent="0.25">
      <c r="A254" s="498"/>
      <c r="B254" s="499"/>
      <c r="C254" s="500" t="s">
        <v>588</v>
      </c>
      <c r="D254" s="501"/>
      <c r="E254" s="495">
        <v>1</v>
      </c>
      <c r="F254" s="495">
        <v>9</v>
      </c>
      <c r="G254" s="495" t="s">
        <v>571</v>
      </c>
      <c r="H254" s="502">
        <v>8</v>
      </c>
      <c r="I254" s="497">
        <f t="shared" si="26"/>
        <v>72</v>
      </c>
    </row>
    <row r="255" spans="1:9" s="515" customFormat="1" x14ac:dyDescent="0.25">
      <c r="A255" s="498"/>
      <c r="B255" s="499"/>
      <c r="C255" s="500" t="s">
        <v>589</v>
      </c>
      <c r="D255" s="501"/>
      <c r="E255" s="495">
        <v>1</v>
      </c>
      <c r="F255" s="495">
        <v>7.5</v>
      </c>
      <c r="G255" s="495" t="s">
        <v>571</v>
      </c>
      <c r="H255" s="502">
        <v>8</v>
      </c>
      <c r="I255" s="497">
        <f t="shared" si="26"/>
        <v>60</v>
      </c>
    </row>
    <row r="256" spans="1:9" s="515" customFormat="1" x14ac:dyDescent="0.25">
      <c r="A256" s="498"/>
      <c r="B256" s="499"/>
      <c r="C256" s="500" t="s">
        <v>590</v>
      </c>
      <c r="D256" s="501"/>
      <c r="E256" s="495">
        <v>1</v>
      </c>
      <c r="F256" s="495">
        <v>8.25</v>
      </c>
      <c r="G256" s="495" t="s">
        <v>571</v>
      </c>
      <c r="H256" s="502">
        <v>8</v>
      </c>
      <c r="I256" s="497">
        <f t="shared" si="26"/>
        <v>66</v>
      </c>
    </row>
    <row r="257" spans="1:9" s="515" customFormat="1" x14ac:dyDescent="0.25">
      <c r="A257" s="498"/>
      <c r="B257" s="499"/>
      <c r="C257" s="500" t="s">
        <v>591</v>
      </c>
      <c r="D257" s="501"/>
      <c r="E257" s="495">
        <v>1</v>
      </c>
      <c r="F257" s="495">
        <v>7.5</v>
      </c>
      <c r="G257" s="495" t="s">
        <v>571</v>
      </c>
      <c r="H257" s="502">
        <v>8</v>
      </c>
      <c r="I257" s="497">
        <f t="shared" si="26"/>
        <v>60</v>
      </c>
    </row>
    <row r="258" spans="1:9" s="515" customFormat="1" x14ac:dyDescent="0.25">
      <c r="A258" s="498"/>
      <c r="B258" s="499"/>
      <c r="C258" s="500" t="s">
        <v>667</v>
      </c>
      <c r="D258" s="501"/>
      <c r="E258" s="495">
        <v>-1</v>
      </c>
      <c r="F258" s="495">
        <v>2.5</v>
      </c>
      <c r="G258" s="495" t="s">
        <v>571</v>
      </c>
      <c r="H258" s="502">
        <v>5.83</v>
      </c>
      <c r="I258" s="497">
        <f t="shared" si="26"/>
        <v>-14.574999999999999</v>
      </c>
    </row>
    <row r="259" spans="1:9" s="515" customFormat="1" x14ac:dyDescent="0.25">
      <c r="A259" s="498"/>
      <c r="B259" s="499"/>
      <c r="C259" s="500" t="s">
        <v>592</v>
      </c>
      <c r="D259" s="501"/>
      <c r="E259" s="495">
        <v>1</v>
      </c>
      <c r="F259" s="495">
        <v>12.5</v>
      </c>
      <c r="G259" s="495" t="s">
        <v>571</v>
      </c>
      <c r="H259" s="502">
        <v>8</v>
      </c>
      <c r="I259" s="497">
        <f t="shared" si="26"/>
        <v>100</v>
      </c>
    </row>
    <row r="260" spans="1:9" s="515" customFormat="1" x14ac:dyDescent="0.25">
      <c r="A260" s="498"/>
      <c r="B260" s="499"/>
      <c r="C260" s="500" t="s">
        <v>668</v>
      </c>
      <c r="D260" s="501"/>
      <c r="E260" s="495">
        <v>2</v>
      </c>
      <c r="F260" s="495">
        <v>5</v>
      </c>
      <c r="G260" s="495" t="s">
        <v>571</v>
      </c>
      <c r="H260" s="502">
        <v>0.5</v>
      </c>
      <c r="I260" s="497">
        <f t="shared" si="26"/>
        <v>5</v>
      </c>
    </row>
    <row r="261" spans="1:9" s="515" customFormat="1" x14ac:dyDescent="0.25">
      <c r="A261" s="498"/>
      <c r="B261" s="499"/>
      <c r="C261" s="500" t="s">
        <v>593</v>
      </c>
      <c r="D261" s="501"/>
      <c r="E261" s="495">
        <v>1</v>
      </c>
      <c r="F261" s="495">
        <v>9.25</v>
      </c>
      <c r="G261" s="495" t="s">
        <v>571</v>
      </c>
      <c r="H261" s="502">
        <v>8</v>
      </c>
      <c r="I261" s="497">
        <f t="shared" si="26"/>
        <v>74</v>
      </c>
    </row>
    <row r="262" spans="1:9" s="515" customFormat="1" x14ac:dyDescent="0.25">
      <c r="A262" s="498"/>
      <c r="B262" s="499"/>
      <c r="C262" s="500" t="s">
        <v>594</v>
      </c>
      <c r="D262" s="501"/>
      <c r="E262" s="495">
        <v>1</v>
      </c>
      <c r="F262" s="495">
        <v>0.75</v>
      </c>
      <c r="G262" s="495" t="s">
        <v>571</v>
      </c>
      <c r="H262" s="502">
        <v>8</v>
      </c>
      <c r="I262" s="497">
        <f t="shared" si="26"/>
        <v>6</v>
      </c>
    </row>
    <row r="263" spans="1:9" s="515" customFormat="1" x14ac:dyDescent="0.25">
      <c r="A263" s="498"/>
      <c r="B263" s="499"/>
      <c r="C263" s="500" t="s">
        <v>595</v>
      </c>
      <c r="D263" s="501"/>
      <c r="E263" s="495">
        <v>1</v>
      </c>
      <c r="F263" s="495">
        <v>8.5</v>
      </c>
      <c r="G263" s="495" t="s">
        <v>571</v>
      </c>
      <c r="H263" s="502">
        <v>8</v>
      </c>
      <c r="I263" s="497">
        <f t="shared" si="26"/>
        <v>68</v>
      </c>
    </row>
    <row r="264" spans="1:9" s="515" customFormat="1" x14ac:dyDescent="0.25">
      <c r="A264" s="498"/>
      <c r="B264" s="499"/>
      <c r="C264" s="500" t="s">
        <v>596</v>
      </c>
      <c r="D264" s="501"/>
      <c r="E264" s="495">
        <v>1</v>
      </c>
      <c r="F264" s="495">
        <v>11</v>
      </c>
      <c r="G264" s="495" t="s">
        <v>571</v>
      </c>
      <c r="H264" s="502">
        <v>8</v>
      </c>
      <c r="I264" s="497">
        <f t="shared" si="26"/>
        <v>88</v>
      </c>
    </row>
    <row r="265" spans="1:9" s="515" customFormat="1" x14ac:dyDescent="0.25">
      <c r="A265" s="498"/>
      <c r="B265" s="499"/>
      <c r="C265" s="500" t="s">
        <v>597</v>
      </c>
      <c r="D265" s="501"/>
      <c r="E265" s="495">
        <v>1</v>
      </c>
      <c r="F265" s="495">
        <v>7.75</v>
      </c>
      <c r="G265" s="495" t="s">
        <v>571</v>
      </c>
      <c r="H265" s="502">
        <v>8</v>
      </c>
      <c r="I265" s="497">
        <f t="shared" si="26"/>
        <v>62</v>
      </c>
    </row>
    <row r="266" spans="1:9" s="515" customFormat="1" x14ac:dyDescent="0.25">
      <c r="A266" s="498"/>
      <c r="B266" s="499"/>
      <c r="C266" s="500" t="s">
        <v>598</v>
      </c>
      <c r="D266" s="501"/>
      <c r="E266" s="495">
        <v>1</v>
      </c>
      <c r="F266" s="495">
        <v>2.25</v>
      </c>
      <c r="G266" s="495" t="s">
        <v>571</v>
      </c>
      <c r="H266" s="502">
        <v>8</v>
      </c>
      <c r="I266" s="497">
        <f t="shared" si="26"/>
        <v>18</v>
      </c>
    </row>
    <row r="267" spans="1:9" s="515" customFormat="1" x14ac:dyDescent="0.25">
      <c r="A267" s="498"/>
      <c r="B267" s="499"/>
      <c r="C267" s="500" t="s">
        <v>594</v>
      </c>
      <c r="D267" s="501"/>
      <c r="E267" s="495">
        <v>1</v>
      </c>
      <c r="F267" s="495">
        <v>0.75</v>
      </c>
      <c r="G267" s="495" t="s">
        <v>571</v>
      </c>
      <c r="H267" s="502">
        <v>8</v>
      </c>
      <c r="I267" s="497">
        <f t="shared" si="26"/>
        <v>6</v>
      </c>
    </row>
    <row r="268" spans="1:9" s="515" customFormat="1" x14ac:dyDescent="0.25">
      <c r="A268" s="498"/>
      <c r="B268" s="499"/>
      <c r="C268" s="500" t="s">
        <v>599</v>
      </c>
      <c r="D268" s="501"/>
      <c r="E268" s="495">
        <v>1</v>
      </c>
      <c r="F268" s="495">
        <v>4.5</v>
      </c>
      <c r="G268" s="495" t="s">
        <v>571</v>
      </c>
      <c r="H268" s="502">
        <v>8</v>
      </c>
      <c r="I268" s="497">
        <f t="shared" si="26"/>
        <v>36</v>
      </c>
    </row>
    <row r="269" spans="1:9" s="515" customFormat="1" x14ac:dyDescent="0.25">
      <c r="A269" s="498"/>
      <c r="B269" s="499"/>
      <c r="C269" s="500" t="s">
        <v>599</v>
      </c>
      <c r="D269" s="501"/>
      <c r="E269" s="495">
        <v>1</v>
      </c>
      <c r="F269" s="495">
        <v>3.5</v>
      </c>
      <c r="G269" s="495" t="s">
        <v>571</v>
      </c>
      <c r="H269" s="502">
        <v>8</v>
      </c>
      <c r="I269" s="497">
        <f t="shared" si="26"/>
        <v>28</v>
      </c>
    </row>
    <row r="270" spans="1:9" s="515" customFormat="1" x14ac:dyDescent="0.25">
      <c r="A270" s="498"/>
      <c r="B270" s="499"/>
      <c r="C270" s="500" t="s">
        <v>600</v>
      </c>
      <c r="D270" s="501"/>
      <c r="E270" s="495">
        <v>1</v>
      </c>
      <c r="F270" s="495">
        <v>12.5</v>
      </c>
      <c r="G270" s="495" t="s">
        <v>571</v>
      </c>
      <c r="H270" s="502">
        <v>8</v>
      </c>
      <c r="I270" s="497">
        <f t="shared" si="26"/>
        <v>100</v>
      </c>
    </row>
    <row r="271" spans="1:9" s="515" customFormat="1" x14ac:dyDescent="0.25">
      <c r="A271" s="498"/>
      <c r="B271" s="499"/>
      <c r="C271" s="500" t="s">
        <v>601</v>
      </c>
      <c r="D271" s="501"/>
      <c r="E271" s="495">
        <v>1</v>
      </c>
      <c r="F271" s="495">
        <v>1</v>
      </c>
      <c r="G271" s="495" t="s">
        <v>571</v>
      </c>
      <c r="H271" s="502">
        <v>8</v>
      </c>
      <c r="I271" s="497">
        <f t="shared" si="26"/>
        <v>8</v>
      </c>
    </row>
    <row r="272" spans="1:9" s="515" customFormat="1" x14ac:dyDescent="0.25">
      <c r="A272" s="498"/>
      <c r="B272" s="499"/>
      <c r="C272" s="500" t="s">
        <v>601</v>
      </c>
      <c r="D272" s="501"/>
      <c r="E272" s="495">
        <v>1</v>
      </c>
      <c r="F272" s="495">
        <v>4.75</v>
      </c>
      <c r="G272" s="495" t="s">
        <v>571</v>
      </c>
      <c r="H272" s="502">
        <v>8</v>
      </c>
      <c r="I272" s="497">
        <f t="shared" si="26"/>
        <v>38</v>
      </c>
    </row>
    <row r="273" spans="1:10" s="515" customFormat="1" x14ac:dyDescent="0.25">
      <c r="A273" s="498"/>
      <c r="B273" s="499"/>
      <c r="C273" s="500" t="s">
        <v>602</v>
      </c>
      <c r="D273" s="501"/>
      <c r="E273" s="495">
        <v>1</v>
      </c>
      <c r="F273" s="495">
        <v>4.5</v>
      </c>
      <c r="G273" s="495" t="s">
        <v>571</v>
      </c>
      <c r="H273" s="502">
        <v>8</v>
      </c>
      <c r="I273" s="497">
        <f t="shared" si="26"/>
        <v>36</v>
      </c>
    </row>
    <row r="274" spans="1:10" s="515" customFormat="1" x14ac:dyDescent="0.25">
      <c r="A274" s="498"/>
      <c r="B274" s="499"/>
      <c r="C274" s="500" t="s">
        <v>602</v>
      </c>
      <c r="D274" s="501"/>
      <c r="E274" s="495">
        <v>1</v>
      </c>
      <c r="F274" s="495">
        <v>4.25</v>
      </c>
      <c r="G274" s="495" t="s">
        <v>571</v>
      </c>
      <c r="H274" s="502">
        <v>8</v>
      </c>
      <c r="I274" s="497">
        <f t="shared" si="26"/>
        <v>34</v>
      </c>
    </row>
    <row r="275" spans="1:10" s="515" customFormat="1" x14ac:dyDescent="0.25">
      <c r="A275" s="498"/>
      <c r="B275" s="499"/>
      <c r="C275" s="500" t="s">
        <v>603</v>
      </c>
      <c r="D275" s="501"/>
      <c r="E275" s="495">
        <v>1</v>
      </c>
      <c r="F275" s="495">
        <v>12.25</v>
      </c>
      <c r="G275" s="495" t="s">
        <v>571</v>
      </c>
      <c r="H275" s="502">
        <v>8</v>
      </c>
      <c r="I275" s="497">
        <f t="shared" si="26"/>
        <v>98</v>
      </c>
    </row>
    <row r="276" spans="1:10" s="515" customFormat="1" x14ac:dyDescent="0.25">
      <c r="A276" s="498"/>
      <c r="B276" s="499"/>
      <c r="C276" s="500" t="s">
        <v>604</v>
      </c>
      <c r="D276" s="501"/>
      <c r="E276" s="495">
        <v>1</v>
      </c>
      <c r="F276" s="495">
        <v>16.25</v>
      </c>
      <c r="G276" s="495" t="s">
        <v>571</v>
      </c>
      <c r="H276" s="502">
        <v>8</v>
      </c>
      <c r="I276" s="497">
        <f t="shared" si="26"/>
        <v>130</v>
      </c>
    </row>
    <row r="277" spans="1:10" s="515" customFormat="1" x14ac:dyDescent="0.25">
      <c r="A277" s="498"/>
      <c r="B277" s="499"/>
      <c r="C277" s="511" t="s">
        <v>367</v>
      </c>
      <c r="D277" s="501"/>
      <c r="E277" s="495"/>
      <c r="F277" s="523"/>
      <c r="G277" s="523"/>
      <c r="H277" s="524"/>
      <c r="I277" s="512">
        <f>SUM(I252:I276)</f>
        <v>1502.425</v>
      </c>
      <c r="J277" s="520"/>
    </row>
    <row r="278" spans="1:10" s="515" customFormat="1" ht="6.6" customHeight="1" x14ac:dyDescent="0.25">
      <c r="A278" s="598"/>
      <c r="B278" s="599"/>
      <c r="C278" s="599"/>
      <c r="D278" s="599"/>
      <c r="E278" s="599"/>
      <c r="F278" s="599"/>
      <c r="G278" s="599"/>
      <c r="H278" s="599"/>
      <c r="I278" s="600"/>
    </row>
    <row r="279" spans="1:10" s="515" customFormat="1" x14ac:dyDescent="0.25">
      <c r="A279" s="498"/>
      <c r="B279" s="499" t="s">
        <v>3</v>
      </c>
      <c r="C279" s="500" t="s">
        <v>607</v>
      </c>
      <c r="D279" s="501"/>
      <c r="E279" s="495"/>
      <c r="F279" s="495"/>
      <c r="G279" s="495"/>
      <c r="H279" s="502"/>
      <c r="I279" s="497"/>
    </row>
    <row r="280" spans="1:10" s="515" customFormat="1" x14ac:dyDescent="0.25">
      <c r="A280" s="498"/>
      <c r="B280" s="499"/>
      <c r="C280" s="500" t="s">
        <v>665</v>
      </c>
      <c r="D280" s="501"/>
      <c r="E280" s="495">
        <v>1</v>
      </c>
      <c r="F280" s="495">
        <v>11.25</v>
      </c>
      <c r="G280" s="495" t="s">
        <v>571</v>
      </c>
      <c r="H280" s="502">
        <v>3</v>
      </c>
      <c r="I280" s="497">
        <f t="shared" ref="I280:I284" si="27">(PRODUCT(E280:H280))</f>
        <v>33.75</v>
      </c>
    </row>
    <row r="281" spans="1:10" s="515" customFormat="1" x14ac:dyDescent="0.25">
      <c r="A281" s="498"/>
      <c r="B281" s="499"/>
      <c r="C281" s="500" t="s">
        <v>603</v>
      </c>
      <c r="D281" s="501"/>
      <c r="E281" s="495">
        <v>1</v>
      </c>
      <c r="F281" s="495">
        <v>11.25</v>
      </c>
      <c r="G281" s="495" t="s">
        <v>571</v>
      </c>
      <c r="H281" s="502">
        <v>2.75</v>
      </c>
      <c r="I281" s="497">
        <f t="shared" si="27"/>
        <v>30.9375</v>
      </c>
    </row>
    <row r="282" spans="1:10" s="515" customFormat="1" x14ac:dyDescent="0.25">
      <c r="A282" s="498"/>
      <c r="B282" s="499"/>
      <c r="C282" s="500" t="s">
        <v>587</v>
      </c>
      <c r="D282" s="501"/>
      <c r="E282" s="495">
        <v>1</v>
      </c>
      <c r="F282" s="495">
        <v>9</v>
      </c>
      <c r="G282" s="495" t="s">
        <v>571</v>
      </c>
      <c r="H282" s="502">
        <v>3</v>
      </c>
      <c r="I282" s="497">
        <f t="shared" si="27"/>
        <v>27</v>
      </c>
    </row>
    <row r="283" spans="1:10" s="515" customFormat="1" x14ac:dyDescent="0.25">
      <c r="A283" s="498"/>
      <c r="B283" s="499"/>
      <c r="C283" s="500" t="s">
        <v>609</v>
      </c>
      <c r="D283" s="501"/>
      <c r="E283" s="495">
        <v>1</v>
      </c>
      <c r="F283" s="495">
        <v>4.5</v>
      </c>
      <c r="G283" s="495" t="s">
        <v>571</v>
      </c>
      <c r="H283" s="502">
        <v>3</v>
      </c>
      <c r="I283" s="497">
        <f t="shared" si="27"/>
        <v>13.5</v>
      </c>
    </row>
    <row r="284" spans="1:10" s="515" customFormat="1" x14ac:dyDescent="0.25">
      <c r="A284" s="498"/>
      <c r="B284" s="499"/>
      <c r="C284" s="500" t="s">
        <v>609</v>
      </c>
      <c r="D284" s="501"/>
      <c r="E284" s="495">
        <v>1</v>
      </c>
      <c r="F284" s="495">
        <v>3.25</v>
      </c>
      <c r="G284" s="495" t="s">
        <v>571</v>
      </c>
      <c r="H284" s="502">
        <v>3</v>
      </c>
      <c r="I284" s="497">
        <f t="shared" si="27"/>
        <v>9.75</v>
      </c>
    </row>
    <row r="285" spans="1:10" s="515" customFormat="1" x14ac:dyDescent="0.25">
      <c r="A285" s="498"/>
      <c r="B285" s="499"/>
      <c r="C285" s="511" t="s">
        <v>367</v>
      </c>
      <c r="D285" s="501"/>
      <c r="E285" s="495"/>
      <c r="F285" s="523"/>
      <c r="G285" s="523"/>
      <c r="H285" s="524"/>
      <c r="I285" s="512">
        <f>SUM(I279:I284)</f>
        <v>114.9375</v>
      </c>
    </row>
    <row r="286" spans="1:10" s="515" customFormat="1" ht="6.6" customHeight="1" x14ac:dyDescent="0.25">
      <c r="A286" s="598"/>
      <c r="B286" s="599"/>
      <c r="C286" s="599"/>
      <c r="D286" s="599"/>
      <c r="E286" s="599"/>
      <c r="F286" s="599"/>
      <c r="G286" s="599"/>
      <c r="H286" s="599"/>
      <c r="I286" s="600"/>
    </row>
    <row r="287" spans="1:10" s="515" customFormat="1" x14ac:dyDescent="0.25">
      <c r="A287" s="498"/>
      <c r="B287" s="499" t="s">
        <v>4</v>
      </c>
      <c r="C287" s="500" t="s">
        <v>574</v>
      </c>
      <c r="D287" s="501"/>
      <c r="E287" s="495"/>
      <c r="F287" s="495"/>
      <c r="G287" s="495"/>
      <c r="H287" s="502"/>
      <c r="I287" s="497"/>
    </row>
    <row r="288" spans="1:10" s="515" customFormat="1" x14ac:dyDescent="0.25">
      <c r="A288" s="498"/>
      <c r="B288" s="499"/>
      <c r="C288" s="500" t="s">
        <v>665</v>
      </c>
      <c r="D288" s="501"/>
      <c r="E288" s="495">
        <v>1</v>
      </c>
      <c r="F288" s="495">
        <v>6.75</v>
      </c>
      <c r="G288" s="495" t="s">
        <v>571</v>
      </c>
      <c r="H288" s="502">
        <v>3.5</v>
      </c>
      <c r="I288" s="497">
        <f t="shared" ref="I288:I292" si="28">(PRODUCT(E288:H288))</f>
        <v>23.625</v>
      </c>
    </row>
    <row r="289" spans="1:9" s="515" customFormat="1" x14ac:dyDescent="0.25">
      <c r="A289" s="498"/>
      <c r="B289" s="499"/>
      <c r="C289" s="500" t="s">
        <v>603</v>
      </c>
      <c r="D289" s="501"/>
      <c r="E289" s="495">
        <v>1</v>
      </c>
      <c r="F289" s="495">
        <v>6.75</v>
      </c>
      <c r="G289" s="495" t="s">
        <v>571</v>
      </c>
      <c r="H289" s="502">
        <v>3.5</v>
      </c>
      <c r="I289" s="497">
        <f t="shared" si="28"/>
        <v>23.625</v>
      </c>
    </row>
    <row r="290" spans="1:9" s="515" customFormat="1" x14ac:dyDescent="0.25">
      <c r="A290" s="498"/>
      <c r="B290" s="499"/>
      <c r="C290" s="500" t="s">
        <v>669</v>
      </c>
      <c r="D290" s="501"/>
      <c r="E290" s="495">
        <v>1</v>
      </c>
      <c r="F290" s="495">
        <v>8.5</v>
      </c>
      <c r="G290" s="495" t="s">
        <v>571</v>
      </c>
      <c r="H290" s="502">
        <v>3.5</v>
      </c>
      <c r="I290" s="497">
        <f t="shared" si="28"/>
        <v>29.75</v>
      </c>
    </row>
    <row r="291" spans="1:9" s="515" customFormat="1" x14ac:dyDescent="0.25">
      <c r="A291" s="498"/>
      <c r="B291" s="499"/>
      <c r="C291" s="500" t="s">
        <v>587</v>
      </c>
      <c r="D291" s="501"/>
      <c r="E291" s="495">
        <v>1</v>
      </c>
      <c r="F291" s="495">
        <v>8.5</v>
      </c>
      <c r="G291" s="495" t="s">
        <v>571</v>
      </c>
      <c r="H291" s="502">
        <v>3.5</v>
      </c>
      <c r="I291" s="497">
        <f t="shared" si="28"/>
        <v>29.75</v>
      </c>
    </row>
    <row r="292" spans="1:9" s="515" customFormat="1" x14ac:dyDescent="0.25">
      <c r="A292" s="498"/>
      <c r="B292" s="499"/>
      <c r="C292" s="500" t="s">
        <v>594</v>
      </c>
      <c r="D292" s="501"/>
      <c r="E292" s="495">
        <v>2</v>
      </c>
      <c r="F292" s="495">
        <v>1</v>
      </c>
      <c r="G292" s="495" t="s">
        <v>571</v>
      </c>
      <c r="H292" s="502">
        <v>3.5</v>
      </c>
      <c r="I292" s="497">
        <f t="shared" si="28"/>
        <v>7</v>
      </c>
    </row>
    <row r="293" spans="1:9" s="515" customFormat="1" x14ac:dyDescent="0.25">
      <c r="A293" s="498"/>
      <c r="B293" s="499"/>
      <c r="C293" s="511" t="s">
        <v>367</v>
      </c>
      <c r="D293" s="501"/>
      <c r="E293" s="495"/>
      <c r="F293" s="523"/>
      <c r="G293" s="523"/>
      <c r="H293" s="524"/>
      <c r="I293" s="512">
        <f>SUM(I287:I292)</f>
        <v>113.75</v>
      </c>
    </row>
    <row r="294" spans="1:9" s="515" customFormat="1" ht="7.2" customHeight="1" x14ac:dyDescent="0.25">
      <c r="A294" s="598"/>
      <c r="B294" s="599"/>
      <c r="C294" s="599"/>
      <c r="D294" s="599"/>
      <c r="E294" s="599"/>
      <c r="F294" s="599"/>
      <c r="G294" s="599"/>
      <c r="H294" s="599"/>
      <c r="I294" s="600"/>
    </row>
    <row r="295" spans="1:9" s="515" customFormat="1" x14ac:dyDescent="0.25">
      <c r="A295" s="498"/>
      <c r="B295" s="499" t="s">
        <v>5</v>
      </c>
      <c r="C295" s="500" t="s">
        <v>575</v>
      </c>
      <c r="D295" s="501"/>
      <c r="E295" s="495"/>
      <c r="F295" s="495"/>
      <c r="G295" s="495"/>
      <c r="H295" s="502"/>
      <c r="I295" s="497"/>
    </row>
    <row r="296" spans="1:9" s="515" customFormat="1" x14ac:dyDescent="0.25">
      <c r="A296" s="498"/>
      <c r="B296" s="499"/>
      <c r="C296" s="500" t="s">
        <v>665</v>
      </c>
      <c r="D296" s="501"/>
      <c r="E296" s="495">
        <v>1</v>
      </c>
      <c r="F296" s="495">
        <v>4</v>
      </c>
      <c r="G296" s="495" t="s">
        <v>571</v>
      </c>
      <c r="H296" s="502">
        <v>8</v>
      </c>
      <c r="I296" s="497">
        <f t="shared" ref="I296:I301" si="29">(PRODUCT(E296:H296))</f>
        <v>32</v>
      </c>
    </row>
    <row r="297" spans="1:9" s="515" customFormat="1" x14ac:dyDescent="0.25">
      <c r="A297" s="498"/>
      <c r="B297" s="499"/>
      <c r="C297" s="500" t="s">
        <v>603</v>
      </c>
      <c r="D297" s="501"/>
      <c r="E297" s="495">
        <v>1</v>
      </c>
      <c r="F297" s="495">
        <v>4.75</v>
      </c>
      <c r="G297" s="495" t="s">
        <v>571</v>
      </c>
      <c r="H297" s="502">
        <v>8</v>
      </c>
      <c r="I297" s="497">
        <f t="shared" si="29"/>
        <v>38</v>
      </c>
    </row>
    <row r="298" spans="1:9" s="515" customFormat="1" x14ac:dyDescent="0.25">
      <c r="A298" s="498"/>
      <c r="B298" s="499"/>
      <c r="C298" s="500" t="s">
        <v>609</v>
      </c>
      <c r="D298" s="501"/>
      <c r="E298" s="495">
        <v>1</v>
      </c>
      <c r="F298" s="495">
        <v>3.25</v>
      </c>
      <c r="G298" s="495" t="s">
        <v>571</v>
      </c>
      <c r="H298" s="502">
        <v>8</v>
      </c>
      <c r="I298" s="497">
        <f t="shared" si="29"/>
        <v>26</v>
      </c>
    </row>
    <row r="299" spans="1:9" s="515" customFormat="1" x14ac:dyDescent="0.25">
      <c r="A299" s="498"/>
      <c r="B299" s="499"/>
      <c r="C299" s="500" t="s">
        <v>587</v>
      </c>
      <c r="D299" s="501"/>
      <c r="E299" s="495">
        <v>1</v>
      </c>
      <c r="F299" s="495">
        <v>3.75</v>
      </c>
      <c r="G299" s="495" t="s">
        <v>571</v>
      </c>
      <c r="H299" s="502">
        <v>8</v>
      </c>
      <c r="I299" s="497">
        <f t="shared" si="29"/>
        <v>30</v>
      </c>
    </row>
    <row r="300" spans="1:9" s="515" customFormat="1" x14ac:dyDescent="0.25">
      <c r="A300" s="498"/>
      <c r="B300" s="499"/>
      <c r="C300" s="500" t="s">
        <v>656</v>
      </c>
      <c r="D300" s="501"/>
      <c r="E300" s="495">
        <v>1</v>
      </c>
      <c r="F300" s="495">
        <v>2</v>
      </c>
      <c r="G300" s="495" t="s">
        <v>571</v>
      </c>
      <c r="H300" s="502">
        <v>8</v>
      </c>
      <c r="I300" s="497">
        <f t="shared" si="29"/>
        <v>16</v>
      </c>
    </row>
    <row r="301" spans="1:9" s="515" customFormat="1" x14ac:dyDescent="0.25">
      <c r="A301" s="498"/>
      <c r="B301" s="499"/>
      <c r="C301" s="500" t="s">
        <v>594</v>
      </c>
      <c r="D301" s="501"/>
      <c r="E301" s="495">
        <v>2</v>
      </c>
      <c r="F301" s="495">
        <v>1.75</v>
      </c>
      <c r="G301" s="495" t="s">
        <v>571</v>
      </c>
      <c r="H301" s="502">
        <v>8</v>
      </c>
      <c r="I301" s="497">
        <f t="shared" si="29"/>
        <v>28</v>
      </c>
    </row>
    <row r="302" spans="1:9" s="515" customFormat="1" x14ac:dyDescent="0.25">
      <c r="A302" s="498"/>
      <c r="B302" s="499"/>
      <c r="C302" s="511" t="s">
        <v>367</v>
      </c>
      <c r="D302" s="501"/>
      <c r="E302" s="495"/>
      <c r="F302" s="523"/>
      <c r="G302" s="523"/>
      <c r="H302" s="524"/>
      <c r="I302" s="512">
        <f>SUM(I295:I301)</f>
        <v>170</v>
      </c>
    </row>
    <row r="303" spans="1:9" s="515" customFormat="1" ht="6.6" customHeight="1" x14ac:dyDescent="0.25">
      <c r="A303" s="598"/>
      <c r="B303" s="599"/>
      <c r="C303" s="599"/>
      <c r="D303" s="599"/>
      <c r="E303" s="599"/>
      <c r="F303" s="599"/>
      <c r="G303" s="599"/>
      <c r="H303" s="599"/>
      <c r="I303" s="600"/>
    </row>
    <row r="304" spans="1:9" s="515" customFormat="1" ht="39.6" x14ac:dyDescent="0.25">
      <c r="A304" s="491">
        <v>8</v>
      </c>
      <c r="B304" s="522" t="s">
        <v>165</v>
      </c>
      <c r="C304" s="516" t="s">
        <v>677</v>
      </c>
      <c r="D304" s="494" t="s">
        <v>224</v>
      </c>
      <c r="E304" s="495"/>
      <c r="F304" s="523"/>
      <c r="G304" s="523"/>
      <c r="H304" s="524"/>
      <c r="I304" s="497"/>
    </row>
    <row r="305" spans="1:9" s="515" customFormat="1" x14ac:dyDescent="0.25">
      <c r="A305" s="498"/>
      <c r="B305" s="499"/>
      <c r="C305" s="500" t="s">
        <v>678</v>
      </c>
      <c r="D305" s="501"/>
      <c r="E305" s="495">
        <v>1</v>
      </c>
      <c r="F305" s="495">
        <v>27.75</v>
      </c>
      <c r="G305" s="495" t="s">
        <v>571</v>
      </c>
      <c r="H305" s="502" t="s">
        <v>571</v>
      </c>
      <c r="I305" s="497">
        <f t="shared" ref="I305:I308" si="30">(PRODUCT(E305:H305))</f>
        <v>27.75</v>
      </c>
    </row>
    <row r="306" spans="1:9" s="515" customFormat="1" x14ac:dyDescent="0.25">
      <c r="A306" s="498"/>
      <c r="B306" s="499"/>
      <c r="C306" s="500" t="s">
        <v>679</v>
      </c>
      <c r="D306" s="501"/>
      <c r="E306" s="495">
        <v>2</v>
      </c>
      <c r="F306" s="495">
        <v>27.75</v>
      </c>
      <c r="G306" s="495" t="s">
        <v>571</v>
      </c>
      <c r="H306" s="502" t="s">
        <v>571</v>
      </c>
      <c r="I306" s="497">
        <f t="shared" si="30"/>
        <v>55.5</v>
      </c>
    </row>
    <row r="307" spans="1:9" s="515" customFormat="1" x14ac:dyDescent="0.25">
      <c r="A307" s="498"/>
      <c r="B307" s="499"/>
      <c r="C307" s="500" t="s">
        <v>679</v>
      </c>
      <c r="D307" s="501"/>
      <c r="E307" s="495">
        <v>1</v>
      </c>
      <c r="F307" s="495">
        <v>10</v>
      </c>
      <c r="G307" s="495" t="s">
        <v>571</v>
      </c>
      <c r="H307" s="502" t="s">
        <v>571</v>
      </c>
      <c r="I307" s="497">
        <f t="shared" si="30"/>
        <v>10</v>
      </c>
    </row>
    <row r="308" spans="1:9" s="515" customFormat="1" x14ac:dyDescent="0.25">
      <c r="A308" s="498"/>
      <c r="B308" s="499"/>
      <c r="C308" s="500" t="s">
        <v>680</v>
      </c>
      <c r="D308" s="501"/>
      <c r="E308" s="495">
        <v>1</v>
      </c>
      <c r="F308" s="495">
        <v>6</v>
      </c>
      <c r="G308" s="495" t="s">
        <v>571</v>
      </c>
      <c r="H308" s="502" t="s">
        <v>571</v>
      </c>
      <c r="I308" s="497">
        <f t="shared" si="30"/>
        <v>6</v>
      </c>
    </row>
    <row r="309" spans="1:9" s="515" customFormat="1" x14ac:dyDescent="0.25">
      <c r="A309" s="498"/>
      <c r="B309" s="499"/>
      <c r="C309" s="511" t="s">
        <v>367</v>
      </c>
      <c r="D309" s="501"/>
      <c r="E309" s="495"/>
      <c r="F309" s="523"/>
      <c r="G309" s="523"/>
      <c r="H309" s="524"/>
      <c r="I309" s="512">
        <f>SUM(I305:I308)</f>
        <v>99.25</v>
      </c>
    </row>
    <row r="310" spans="1:9" s="515" customFormat="1" ht="5.4" customHeight="1" x14ac:dyDescent="0.25">
      <c r="A310" s="598"/>
      <c r="B310" s="599"/>
      <c r="C310" s="599"/>
      <c r="D310" s="599"/>
      <c r="E310" s="599"/>
      <c r="F310" s="599"/>
      <c r="G310" s="599"/>
      <c r="H310" s="599"/>
      <c r="I310" s="600"/>
    </row>
    <row r="311" spans="1:9" s="515" customFormat="1" ht="52.8" x14ac:dyDescent="0.25">
      <c r="A311" s="491">
        <v>9</v>
      </c>
      <c r="B311" s="522" t="s">
        <v>348</v>
      </c>
      <c r="C311" s="516" t="s">
        <v>681</v>
      </c>
      <c r="D311" s="494" t="s">
        <v>224</v>
      </c>
      <c r="E311" s="495"/>
      <c r="F311" s="523"/>
      <c r="G311" s="523"/>
      <c r="H311" s="524"/>
      <c r="I311" s="497"/>
    </row>
    <row r="312" spans="1:9" s="515" customFormat="1" x14ac:dyDescent="0.25">
      <c r="A312" s="498"/>
      <c r="B312" s="499"/>
      <c r="C312" s="500" t="s">
        <v>682</v>
      </c>
      <c r="D312" s="501"/>
      <c r="E312" s="495">
        <v>2</v>
      </c>
      <c r="F312" s="495">
        <v>2.5</v>
      </c>
      <c r="G312" s="495" t="s">
        <v>571</v>
      </c>
      <c r="H312" s="502" t="s">
        <v>571</v>
      </c>
      <c r="I312" s="497">
        <f t="shared" ref="I312:I315" si="31">(PRODUCT(E312:H312))</f>
        <v>5</v>
      </c>
    </row>
    <row r="313" spans="1:9" s="515" customFormat="1" x14ac:dyDescent="0.25">
      <c r="A313" s="498"/>
      <c r="B313" s="499"/>
      <c r="C313" s="500" t="s">
        <v>683</v>
      </c>
      <c r="D313" s="501"/>
      <c r="E313" s="495">
        <v>2</v>
      </c>
      <c r="F313" s="495">
        <v>1.5</v>
      </c>
      <c r="G313" s="495" t="s">
        <v>571</v>
      </c>
      <c r="H313" s="502" t="s">
        <v>571</v>
      </c>
      <c r="I313" s="497">
        <f t="shared" si="31"/>
        <v>3</v>
      </c>
    </row>
    <row r="314" spans="1:9" s="515" customFormat="1" x14ac:dyDescent="0.25">
      <c r="A314" s="498"/>
      <c r="B314" s="499"/>
      <c r="C314" s="500" t="s">
        <v>684</v>
      </c>
      <c r="D314" s="501"/>
      <c r="E314" s="495">
        <v>2</v>
      </c>
      <c r="F314" s="495">
        <v>7</v>
      </c>
      <c r="G314" s="495" t="s">
        <v>571</v>
      </c>
      <c r="H314" s="502" t="s">
        <v>571</v>
      </c>
      <c r="I314" s="497">
        <f t="shared" si="31"/>
        <v>14</v>
      </c>
    </row>
    <row r="315" spans="1:9" s="515" customFormat="1" x14ac:dyDescent="0.25">
      <c r="A315" s="498"/>
      <c r="B315" s="499"/>
      <c r="C315" s="500" t="s">
        <v>685</v>
      </c>
      <c r="D315" s="501"/>
      <c r="E315" s="495">
        <v>1</v>
      </c>
      <c r="F315" s="495">
        <v>3</v>
      </c>
      <c r="G315" s="495" t="s">
        <v>571</v>
      </c>
      <c r="H315" s="502" t="s">
        <v>571</v>
      </c>
      <c r="I315" s="497">
        <f t="shared" si="31"/>
        <v>3</v>
      </c>
    </row>
    <row r="316" spans="1:9" s="515" customFormat="1" x14ac:dyDescent="0.25">
      <c r="A316" s="498"/>
      <c r="B316" s="499"/>
      <c r="C316" s="511" t="s">
        <v>367</v>
      </c>
      <c r="D316" s="501"/>
      <c r="E316" s="495"/>
      <c r="F316" s="523"/>
      <c r="G316" s="523"/>
      <c r="H316" s="524"/>
      <c r="I316" s="512">
        <f>SUM(I312:I315)</f>
        <v>25</v>
      </c>
    </row>
    <row r="317" spans="1:9" s="515" customFormat="1" ht="6" customHeight="1" x14ac:dyDescent="0.25">
      <c r="A317" s="598"/>
      <c r="B317" s="599"/>
      <c r="C317" s="599"/>
      <c r="D317" s="599"/>
      <c r="E317" s="599"/>
      <c r="F317" s="599"/>
      <c r="G317" s="599"/>
      <c r="H317" s="599"/>
      <c r="I317" s="600"/>
    </row>
    <row r="318" spans="1:9" s="515" customFormat="1" x14ac:dyDescent="0.25">
      <c r="A318" s="601" t="s">
        <v>686</v>
      </c>
      <c r="B318" s="602"/>
      <c r="C318" s="602"/>
      <c r="D318" s="602"/>
      <c r="E318" s="602"/>
      <c r="F318" s="602"/>
      <c r="G318" s="602"/>
      <c r="H318" s="602"/>
      <c r="I318" s="603"/>
    </row>
    <row r="319" spans="1:9" s="515" customFormat="1" ht="39.6" x14ac:dyDescent="0.25">
      <c r="A319" s="491">
        <v>1</v>
      </c>
      <c r="B319" s="522" t="s">
        <v>35</v>
      </c>
      <c r="C319" s="516" t="s">
        <v>687</v>
      </c>
      <c r="D319" s="494" t="s">
        <v>87</v>
      </c>
      <c r="E319" s="495"/>
      <c r="F319" s="523"/>
      <c r="G319" s="523"/>
      <c r="H319" s="524"/>
      <c r="I319" s="497"/>
    </row>
    <row r="320" spans="1:9" s="515" customFormat="1" x14ac:dyDescent="0.25">
      <c r="A320" s="491"/>
      <c r="B320" s="525" t="s">
        <v>2</v>
      </c>
      <c r="C320" s="516" t="s">
        <v>688</v>
      </c>
      <c r="D320" s="494"/>
      <c r="E320" s="495"/>
      <c r="F320" s="523"/>
      <c r="G320" s="523"/>
      <c r="H320" s="524"/>
      <c r="I320" s="497"/>
    </row>
    <row r="321" spans="1:9" s="515" customFormat="1" x14ac:dyDescent="0.25">
      <c r="A321" s="498"/>
      <c r="B321" s="499"/>
      <c r="C321" s="500" t="s">
        <v>689</v>
      </c>
      <c r="D321" s="501"/>
      <c r="E321" s="495">
        <v>1</v>
      </c>
      <c r="F321" s="495">
        <v>16</v>
      </c>
      <c r="G321" s="495" t="s">
        <v>571</v>
      </c>
      <c r="H321" s="502">
        <v>15.5</v>
      </c>
      <c r="I321" s="497">
        <f t="shared" ref="I321:I328" si="32">(PRODUCT(E321:H321))</f>
        <v>248</v>
      </c>
    </row>
    <row r="322" spans="1:9" s="515" customFormat="1" x14ac:dyDescent="0.25">
      <c r="A322" s="498"/>
      <c r="B322" s="499"/>
      <c r="C322" s="500" t="s">
        <v>624</v>
      </c>
      <c r="D322" s="501"/>
      <c r="E322" s="495">
        <v>-1</v>
      </c>
      <c r="F322" s="495">
        <v>3</v>
      </c>
      <c r="G322" s="495" t="s">
        <v>571</v>
      </c>
      <c r="H322" s="502">
        <v>8</v>
      </c>
      <c r="I322" s="497">
        <f t="shared" si="32"/>
        <v>-24</v>
      </c>
    </row>
    <row r="323" spans="1:9" s="515" customFormat="1" x14ac:dyDescent="0.25">
      <c r="A323" s="498"/>
      <c r="B323" s="499"/>
      <c r="C323" s="500" t="s">
        <v>690</v>
      </c>
      <c r="D323" s="501"/>
      <c r="E323" s="495">
        <v>-1</v>
      </c>
      <c r="F323" s="495">
        <v>4</v>
      </c>
      <c r="G323" s="495" t="s">
        <v>571</v>
      </c>
      <c r="H323" s="502">
        <v>8</v>
      </c>
      <c r="I323" s="497">
        <f t="shared" si="32"/>
        <v>-32</v>
      </c>
    </row>
    <row r="324" spans="1:9" s="515" customFormat="1" x14ac:dyDescent="0.25">
      <c r="A324" s="498"/>
      <c r="B324" s="499"/>
      <c r="C324" s="500" t="s">
        <v>691</v>
      </c>
      <c r="D324" s="501"/>
      <c r="E324" s="495">
        <v>2</v>
      </c>
      <c r="F324" s="495">
        <v>1</v>
      </c>
      <c r="G324" s="495" t="s">
        <v>571</v>
      </c>
      <c r="H324" s="502">
        <v>3</v>
      </c>
      <c r="I324" s="497">
        <f t="shared" si="32"/>
        <v>6</v>
      </c>
    </row>
    <row r="325" spans="1:9" s="515" customFormat="1" x14ac:dyDescent="0.25">
      <c r="A325" s="498"/>
      <c r="B325" s="499"/>
      <c r="C325" s="500" t="s">
        <v>692</v>
      </c>
      <c r="D325" s="501"/>
      <c r="E325" s="495">
        <v>1</v>
      </c>
      <c r="F325" s="495">
        <v>4</v>
      </c>
      <c r="G325" s="495" t="s">
        <v>571</v>
      </c>
      <c r="H325" s="502">
        <v>2.25</v>
      </c>
      <c r="I325" s="497">
        <f t="shared" si="32"/>
        <v>9</v>
      </c>
    </row>
    <row r="326" spans="1:9" s="515" customFormat="1" x14ac:dyDescent="0.25">
      <c r="A326" s="498"/>
      <c r="B326" s="499"/>
      <c r="C326" s="500" t="s">
        <v>693</v>
      </c>
      <c r="D326" s="501"/>
      <c r="E326" s="495">
        <v>2</v>
      </c>
      <c r="F326" s="495">
        <v>2.25</v>
      </c>
      <c r="G326" s="495" t="s">
        <v>571</v>
      </c>
      <c r="H326" s="502">
        <v>8</v>
      </c>
      <c r="I326" s="497">
        <f t="shared" si="32"/>
        <v>36</v>
      </c>
    </row>
    <row r="327" spans="1:9" s="515" customFormat="1" x14ac:dyDescent="0.25">
      <c r="A327" s="498"/>
      <c r="B327" s="499"/>
      <c r="C327" s="500" t="s">
        <v>694</v>
      </c>
      <c r="D327" s="501"/>
      <c r="E327" s="495">
        <v>1</v>
      </c>
      <c r="F327" s="495">
        <v>6</v>
      </c>
      <c r="G327" s="495" t="s">
        <v>571</v>
      </c>
      <c r="H327" s="502">
        <v>15.75</v>
      </c>
      <c r="I327" s="497">
        <f t="shared" si="32"/>
        <v>94.5</v>
      </c>
    </row>
    <row r="328" spans="1:9" s="515" customFormat="1" x14ac:dyDescent="0.25">
      <c r="A328" s="498"/>
      <c r="B328" s="499"/>
      <c r="C328" s="500" t="s">
        <v>635</v>
      </c>
      <c r="D328" s="501"/>
      <c r="E328" s="495">
        <v>1</v>
      </c>
      <c r="F328" s="495">
        <v>6</v>
      </c>
      <c r="G328" s="495" t="s">
        <v>571</v>
      </c>
      <c r="H328" s="502">
        <v>4</v>
      </c>
      <c r="I328" s="497">
        <f t="shared" si="32"/>
        <v>24</v>
      </c>
    </row>
    <row r="329" spans="1:9" s="515" customFormat="1" x14ac:dyDescent="0.25">
      <c r="A329" s="498"/>
      <c r="B329" s="499"/>
      <c r="C329" s="511" t="s">
        <v>367</v>
      </c>
      <c r="D329" s="501"/>
      <c r="E329" s="495"/>
      <c r="F329" s="523"/>
      <c r="G329" s="523"/>
      <c r="H329" s="524"/>
      <c r="I329" s="512">
        <f>SUM(I321:I328)</f>
        <v>361.5</v>
      </c>
    </row>
    <row r="330" spans="1:9" s="515" customFormat="1" ht="7.2" customHeight="1" x14ac:dyDescent="0.25">
      <c r="A330" s="598"/>
      <c r="B330" s="599"/>
      <c r="C330" s="599"/>
      <c r="D330" s="599"/>
      <c r="E330" s="599"/>
      <c r="F330" s="599"/>
      <c r="G330" s="599"/>
      <c r="H330" s="599"/>
      <c r="I330" s="600"/>
    </row>
    <row r="331" spans="1:9" s="515" customFormat="1" x14ac:dyDescent="0.25">
      <c r="A331" s="491"/>
      <c r="B331" s="525" t="s">
        <v>3</v>
      </c>
      <c r="C331" s="516" t="s">
        <v>695</v>
      </c>
      <c r="D331" s="494"/>
      <c r="E331" s="495"/>
      <c r="F331" s="523"/>
      <c r="G331" s="523"/>
      <c r="H331" s="524"/>
      <c r="I331" s="497"/>
    </row>
    <row r="332" spans="1:9" s="515" customFormat="1" x14ac:dyDescent="0.25">
      <c r="A332" s="498"/>
      <c r="B332" s="499"/>
      <c r="C332" s="500" t="s">
        <v>696</v>
      </c>
      <c r="D332" s="501"/>
      <c r="E332" s="495">
        <v>1</v>
      </c>
      <c r="F332" s="495">
        <v>36.5</v>
      </c>
      <c r="G332" s="495">
        <v>27.25</v>
      </c>
      <c r="H332" s="495" t="s">
        <v>571</v>
      </c>
      <c r="I332" s="497">
        <f t="shared" ref="I332:I337" si="33">(PRODUCT(E332:H332))</f>
        <v>994.625</v>
      </c>
    </row>
    <row r="333" spans="1:9" s="515" customFormat="1" x14ac:dyDescent="0.25">
      <c r="A333" s="498"/>
      <c r="B333" s="499"/>
      <c r="C333" s="500" t="s">
        <v>697</v>
      </c>
      <c r="D333" s="501"/>
      <c r="E333" s="495">
        <v>-2</v>
      </c>
      <c r="F333" s="495">
        <v>4.5</v>
      </c>
      <c r="G333" s="495">
        <v>1.25</v>
      </c>
      <c r="H333" s="495" t="s">
        <v>571</v>
      </c>
      <c r="I333" s="497">
        <f t="shared" si="33"/>
        <v>-11.25</v>
      </c>
    </row>
    <row r="334" spans="1:9" s="515" customFormat="1" x14ac:dyDescent="0.25">
      <c r="A334" s="498"/>
      <c r="B334" s="499"/>
      <c r="C334" s="500" t="s">
        <v>698</v>
      </c>
      <c r="D334" s="501"/>
      <c r="E334" s="495">
        <v>-2</v>
      </c>
      <c r="F334" s="495">
        <v>5.5</v>
      </c>
      <c r="G334" s="495">
        <v>1.25</v>
      </c>
      <c r="H334" s="495" t="s">
        <v>571</v>
      </c>
      <c r="I334" s="497">
        <f t="shared" si="33"/>
        <v>-13.75</v>
      </c>
    </row>
    <row r="335" spans="1:9" s="515" customFormat="1" x14ac:dyDescent="0.25">
      <c r="A335" s="498"/>
      <c r="B335" s="499"/>
      <c r="C335" s="500" t="s">
        <v>699</v>
      </c>
      <c r="D335" s="501"/>
      <c r="E335" s="495">
        <v>1</v>
      </c>
      <c r="F335" s="495">
        <v>36.5</v>
      </c>
      <c r="G335" s="495">
        <v>1.25</v>
      </c>
      <c r="H335" s="495" t="s">
        <v>571</v>
      </c>
      <c r="I335" s="497">
        <f t="shared" si="33"/>
        <v>45.625</v>
      </c>
    </row>
    <row r="336" spans="1:9" s="515" customFormat="1" x14ac:dyDescent="0.25">
      <c r="A336" s="498"/>
      <c r="B336" s="499"/>
      <c r="C336" s="500" t="s">
        <v>700</v>
      </c>
      <c r="D336" s="501"/>
      <c r="E336" s="495">
        <v>1</v>
      </c>
      <c r="F336" s="495">
        <v>36.5</v>
      </c>
      <c r="G336" s="495">
        <v>1.25</v>
      </c>
      <c r="H336" s="495" t="s">
        <v>571</v>
      </c>
      <c r="I336" s="497">
        <f t="shared" si="33"/>
        <v>45.625</v>
      </c>
    </row>
    <row r="337" spans="1:9" s="515" customFormat="1" x14ac:dyDescent="0.25">
      <c r="A337" s="498"/>
      <c r="B337" s="499"/>
      <c r="C337" s="500" t="s">
        <v>701</v>
      </c>
      <c r="D337" s="501"/>
      <c r="E337" s="495">
        <v>1</v>
      </c>
      <c r="F337" s="495">
        <v>24</v>
      </c>
      <c r="G337" s="495">
        <v>1</v>
      </c>
      <c r="H337" s="495" t="s">
        <v>571</v>
      </c>
      <c r="I337" s="497">
        <f t="shared" si="33"/>
        <v>24</v>
      </c>
    </row>
    <row r="338" spans="1:9" s="515" customFormat="1" x14ac:dyDescent="0.25">
      <c r="A338" s="498"/>
      <c r="B338" s="499"/>
      <c r="C338" s="500" t="s">
        <v>920</v>
      </c>
      <c r="D338" s="501"/>
      <c r="E338" s="495">
        <v>4</v>
      </c>
      <c r="F338" s="495">
        <v>8</v>
      </c>
      <c r="G338" s="495">
        <v>3</v>
      </c>
      <c r="H338" s="495" t="s">
        <v>571</v>
      </c>
      <c r="I338" s="497">
        <f t="shared" ref="I338" si="34">(PRODUCT(E338:H338))</f>
        <v>96</v>
      </c>
    </row>
    <row r="339" spans="1:9" s="515" customFormat="1" x14ac:dyDescent="0.25">
      <c r="A339" s="498"/>
      <c r="B339" s="499"/>
      <c r="C339" s="500" t="s">
        <v>920</v>
      </c>
      <c r="D339" s="501"/>
      <c r="E339" s="495">
        <v>4</v>
      </c>
      <c r="F339" s="495">
        <v>5</v>
      </c>
      <c r="G339" s="495">
        <v>2</v>
      </c>
      <c r="H339" s="495" t="s">
        <v>571</v>
      </c>
      <c r="I339" s="497">
        <f t="shared" ref="I339:I340" si="35">(PRODUCT(E339:H339))</f>
        <v>40</v>
      </c>
    </row>
    <row r="340" spans="1:9" s="515" customFormat="1" x14ac:dyDescent="0.25">
      <c r="A340" s="498"/>
      <c r="B340" s="499"/>
      <c r="C340" s="500" t="s">
        <v>920</v>
      </c>
      <c r="D340" s="501"/>
      <c r="E340" s="495">
        <v>2</v>
      </c>
      <c r="F340" s="495">
        <v>7</v>
      </c>
      <c r="G340" s="495">
        <v>2</v>
      </c>
      <c r="H340" s="495" t="s">
        <v>571</v>
      </c>
      <c r="I340" s="497">
        <f t="shared" si="35"/>
        <v>28</v>
      </c>
    </row>
    <row r="341" spans="1:9" s="515" customFormat="1" x14ac:dyDescent="0.25">
      <c r="A341" s="498"/>
      <c r="B341" s="499"/>
      <c r="C341" s="511" t="s">
        <v>367</v>
      </c>
      <c r="D341" s="501"/>
      <c r="E341" s="495"/>
      <c r="F341" s="523"/>
      <c r="G341" s="523"/>
      <c r="H341" s="524"/>
      <c r="I341" s="512">
        <f>SUM(I332:I340)</f>
        <v>1248.875</v>
      </c>
    </row>
    <row r="342" spans="1:9" s="515" customFormat="1" ht="6" customHeight="1" x14ac:dyDescent="0.25">
      <c r="A342" s="598"/>
      <c r="B342" s="599"/>
      <c r="C342" s="599"/>
      <c r="D342" s="599"/>
      <c r="E342" s="599"/>
      <c r="F342" s="599"/>
      <c r="G342" s="599"/>
      <c r="H342" s="599"/>
      <c r="I342" s="600"/>
    </row>
    <row r="343" spans="1:9" s="515" customFormat="1" ht="52.8" x14ac:dyDescent="0.25">
      <c r="A343" s="491">
        <v>2</v>
      </c>
      <c r="B343" s="522" t="s">
        <v>702</v>
      </c>
      <c r="C343" s="516" t="s">
        <v>703</v>
      </c>
      <c r="D343" s="494" t="s">
        <v>87</v>
      </c>
      <c r="E343" s="495"/>
      <c r="F343" s="523"/>
      <c r="G343" s="523"/>
      <c r="H343" s="524"/>
      <c r="I343" s="497"/>
    </row>
    <row r="344" spans="1:9" s="515" customFormat="1" x14ac:dyDescent="0.25">
      <c r="A344" s="498"/>
      <c r="B344" s="499"/>
      <c r="C344" s="500" t="s">
        <v>696</v>
      </c>
      <c r="D344" s="501"/>
      <c r="E344" s="495">
        <v>1</v>
      </c>
      <c r="F344" s="495">
        <v>40.75</v>
      </c>
      <c r="G344" s="495">
        <v>12</v>
      </c>
      <c r="H344" s="502" t="s">
        <v>571</v>
      </c>
      <c r="I344" s="497">
        <f t="shared" ref="I344:I348" si="36">(PRODUCT(E344:H344))</f>
        <v>489</v>
      </c>
    </row>
    <row r="345" spans="1:9" s="515" customFormat="1" x14ac:dyDescent="0.25">
      <c r="A345" s="498"/>
      <c r="B345" s="499"/>
      <c r="C345" s="500" t="s">
        <v>704</v>
      </c>
      <c r="D345" s="501"/>
      <c r="E345" s="495">
        <v>-1</v>
      </c>
      <c r="F345" s="495">
        <v>8</v>
      </c>
      <c r="G345" s="495">
        <v>6.5</v>
      </c>
      <c r="H345" s="502" t="s">
        <v>571</v>
      </c>
      <c r="I345" s="497">
        <f t="shared" si="36"/>
        <v>-52</v>
      </c>
    </row>
    <row r="346" spans="1:9" s="515" customFormat="1" x14ac:dyDescent="0.25">
      <c r="A346" s="498"/>
      <c r="B346" s="499"/>
      <c r="C346" s="500" t="s">
        <v>705</v>
      </c>
      <c r="D346" s="501"/>
      <c r="E346" s="495">
        <v>1</v>
      </c>
      <c r="F346" s="495">
        <v>12</v>
      </c>
      <c r="G346" s="495" t="s">
        <v>571</v>
      </c>
      <c r="H346" s="502">
        <v>1</v>
      </c>
      <c r="I346" s="497">
        <f t="shared" si="36"/>
        <v>12</v>
      </c>
    </row>
    <row r="347" spans="1:9" s="515" customFormat="1" x14ac:dyDescent="0.25">
      <c r="A347" s="498"/>
      <c r="B347" s="499"/>
      <c r="C347" s="500" t="s">
        <v>706</v>
      </c>
      <c r="D347" s="501"/>
      <c r="E347" s="495">
        <v>1</v>
      </c>
      <c r="F347" s="495">
        <v>27.25</v>
      </c>
      <c r="G347" s="495" t="s">
        <v>571</v>
      </c>
      <c r="H347" s="502">
        <v>4.25</v>
      </c>
      <c r="I347" s="497">
        <f t="shared" si="36"/>
        <v>115.8125</v>
      </c>
    </row>
    <row r="348" spans="1:9" s="515" customFormat="1" x14ac:dyDescent="0.25">
      <c r="A348" s="498"/>
      <c r="B348" s="499"/>
      <c r="C348" s="500" t="s">
        <v>707</v>
      </c>
      <c r="D348" s="501"/>
      <c r="E348" s="495">
        <v>1</v>
      </c>
      <c r="F348" s="495">
        <v>10.25</v>
      </c>
      <c r="G348" s="495">
        <v>7.75</v>
      </c>
      <c r="H348" s="502" t="s">
        <v>571</v>
      </c>
      <c r="I348" s="497">
        <f t="shared" si="36"/>
        <v>79.4375</v>
      </c>
    </row>
    <row r="349" spans="1:9" s="515" customFormat="1" x14ac:dyDescent="0.25">
      <c r="A349" s="498"/>
      <c r="B349" s="499"/>
      <c r="C349" s="511" t="s">
        <v>367</v>
      </c>
      <c r="D349" s="501"/>
      <c r="E349" s="495"/>
      <c r="F349" s="523"/>
      <c r="G349" s="523"/>
      <c r="H349" s="524"/>
      <c r="I349" s="512">
        <f>SUM(I344:I348)</f>
        <v>644.25</v>
      </c>
    </row>
    <row r="350" spans="1:9" s="515" customFormat="1" ht="7.2" customHeight="1" x14ac:dyDescent="0.25">
      <c r="A350" s="598"/>
      <c r="B350" s="599"/>
      <c r="C350" s="599"/>
      <c r="D350" s="599"/>
      <c r="E350" s="599"/>
      <c r="F350" s="599"/>
      <c r="G350" s="599"/>
      <c r="H350" s="599"/>
      <c r="I350" s="600"/>
    </row>
    <row r="351" spans="1:9" s="515" customFormat="1" ht="39.6" x14ac:dyDescent="0.25">
      <c r="A351" s="491">
        <v>3</v>
      </c>
      <c r="B351" s="522" t="s">
        <v>708</v>
      </c>
      <c r="C351" s="516" t="s">
        <v>709</v>
      </c>
      <c r="D351" s="494" t="s">
        <v>87</v>
      </c>
      <c r="E351" s="495"/>
      <c r="F351" s="523"/>
      <c r="G351" s="523"/>
      <c r="H351" s="524"/>
      <c r="I351" s="497"/>
    </row>
    <row r="352" spans="1:9" s="515" customFormat="1" x14ac:dyDescent="0.25">
      <c r="A352" s="498"/>
      <c r="B352" s="499"/>
      <c r="C352" s="500" t="s">
        <v>190</v>
      </c>
      <c r="D352" s="501"/>
      <c r="E352" s="495">
        <v>1</v>
      </c>
      <c r="F352" s="495">
        <v>12</v>
      </c>
      <c r="G352" s="495">
        <v>8</v>
      </c>
      <c r="H352" s="502" t="s">
        <v>571</v>
      </c>
      <c r="I352" s="497">
        <f t="shared" ref="I352" si="37">(PRODUCT(E352:H352))</f>
        <v>96</v>
      </c>
    </row>
    <row r="353" spans="1:9" s="515" customFormat="1" x14ac:dyDescent="0.25">
      <c r="A353" s="498"/>
      <c r="B353" s="499"/>
      <c r="C353" s="511" t="s">
        <v>367</v>
      </c>
      <c r="D353" s="501"/>
      <c r="E353" s="495"/>
      <c r="F353" s="523"/>
      <c r="G353" s="523"/>
      <c r="H353" s="524"/>
      <c r="I353" s="512">
        <f>SUM(I352:I352)</f>
        <v>96</v>
      </c>
    </row>
    <row r="354" spans="1:9" s="515" customFormat="1" ht="5.4" customHeight="1" x14ac:dyDescent="0.25">
      <c r="A354" s="598"/>
      <c r="B354" s="599"/>
      <c r="C354" s="599"/>
      <c r="D354" s="599"/>
      <c r="E354" s="599"/>
      <c r="F354" s="599"/>
      <c r="G354" s="599"/>
      <c r="H354" s="599"/>
      <c r="I354" s="600"/>
    </row>
    <row r="355" spans="1:9" s="515" customFormat="1" ht="79.2" x14ac:dyDescent="0.25">
      <c r="A355" s="491">
        <v>4</v>
      </c>
      <c r="B355" s="522" t="s">
        <v>72</v>
      </c>
      <c r="C355" s="516" t="s">
        <v>49</v>
      </c>
      <c r="D355" s="494" t="s">
        <v>87</v>
      </c>
      <c r="E355" s="495"/>
      <c r="F355" s="523"/>
      <c r="G355" s="523"/>
      <c r="H355" s="524"/>
      <c r="I355" s="497"/>
    </row>
    <row r="356" spans="1:9" s="515" customFormat="1" x14ac:dyDescent="0.25">
      <c r="A356" s="498"/>
      <c r="B356" s="499"/>
      <c r="C356" s="500" t="s">
        <v>710</v>
      </c>
      <c r="D356" s="501"/>
      <c r="E356" s="495">
        <v>1</v>
      </c>
      <c r="F356" s="495">
        <v>9</v>
      </c>
      <c r="G356" s="495" t="s">
        <v>571</v>
      </c>
      <c r="H356" s="502">
        <v>11</v>
      </c>
      <c r="I356" s="497">
        <f t="shared" ref="I356:I379" si="38">(PRODUCT(E356:H356))</f>
        <v>99</v>
      </c>
    </row>
    <row r="357" spans="1:9" s="515" customFormat="1" x14ac:dyDescent="0.25">
      <c r="A357" s="498"/>
      <c r="B357" s="499"/>
      <c r="C357" s="500" t="s">
        <v>661</v>
      </c>
      <c r="D357" s="501"/>
      <c r="E357" s="495">
        <v>1</v>
      </c>
      <c r="F357" s="495">
        <v>1.25</v>
      </c>
      <c r="G357" s="495" t="s">
        <v>571</v>
      </c>
      <c r="H357" s="502">
        <v>11</v>
      </c>
      <c r="I357" s="497">
        <f t="shared" si="38"/>
        <v>13.75</v>
      </c>
    </row>
    <row r="358" spans="1:9" s="515" customFormat="1" x14ac:dyDescent="0.25">
      <c r="A358" s="498"/>
      <c r="B358" s="499"/>
      <c r="C358" s="500" t="s">
        <v>711</v>
      </c>
      <c r="D358" s="501"/>
      <c r="E358" s="495">
        <v>1</v>
      </c>
      <c r="F358" s="495">
        <v>15</v>
      </c>
      <c r="G358" s="495" t="s">
        <v>571</v>
      </c>
      <c r="H358" s="502">
        <v>11</v>
      </c>
      <c r="I358" s="497">
        <f t="shared" si="38"/>
        <v>165</v>
      </c>
    </row>
    <row r="359" spans="1:9" s="515" customFormat="1" x14ac:dyDescent="0.25">
      <c r="A359" s="498"/>
      <c r="B359" s="499"/>
      <c r="C359" s="500" t="s">
        <v>655</v>
      </c>
      <c r="D359" s="501"/>
      <c r="E359" s="495">
        <v>2</v>
      </c>
      <c r="F359" s="495">
        <v>1.25</v>
      </c>
      <c r="G359" s="495" t="s">
        <v>571</v>
      </c>
      <c r="H359" s="502">
        <v>11</v>
      </c>
      <c r="I359" s="497">
        <f t="shared" si="38"/>
        <v>27.5</v>
      </c>
    </row>
    <row r="360" spans="1:9" s="515" customFormat="1" x14ac:dyDescent="0.25">
      <c r="A360" s="498"/>
      <c r="B360" s="499"/>
      <c r="C360" s="500" t="s">
        <v>656</v>
      </c>
      <c r="D360" s="501"/>
      <c r="E360" s="495">
        <v>1</v>
      </c>
      <c r="F360" s="495">
        <v>5.75</v>
      </c>
      <c r="G360" s="495" t="s">
        <v>571</v>
      </c>
      <c r="H360" s="502">
        <v>11</v>
      </c>
      <c r="I360" s="497">
        <f t="shared" si="38"/>
        <v>63.25</v>
      </c>
    </row>
    <row r="361" spans="1:9" s="515" customFormat="1" x14ac:dyDescent="0.25">
      <c r="A361" s="498"/>
      <c r="B361" s="499"/>
      <c r="C361" s="500" t="s">
        <v>712</v>
      </c>
      <c r="D361" s="501"/>
      <c r="E361" s="495">
        <v>1</v>
      </c>
      <c r="F361" s="495">
        <v>6.5</v>
      </c>
      <c r="G361" s="495" t="s">
        <v>571</v>
      </c>
      <c r="H361" s="502">
        <v>11</v>
      </c>
      <c r="I361" s="497">
        <f t="shared" si="38"/>
        <v>71.5</v>
      </c>
    </row>
    <row r="362" spans="1:9" s="515" customFormat="1" x14ac:dyDescent="0.25">
      <c r="A362" s="498"/>
      <c r="B362" s="499"/>
      <c r="C362" s="500" t="s">
        <v>713</v>
      </c>
      <c r="D362" s="501"/>
      <c r="E362" s="495">
        <v>2</v>
      </c>
      <c r="F362" s="495">
        <v>2.25</v>
      </c>
      <c r="G362" s="495" t="s">
        <v>571</v>
      </c>
      <c r="H362" s="502">
        <v>6.5</v>
      </c>
      <c r="I362" s="497">
        <f t="shared" si="38"/>
        <v>29.25</v>
      </c>
    </row>
    <row r="363" spans="1:9" s="515" customFormat="1" x14ac:dyDescent="0.25">
      <c r="A363" s="498"/>
      <c r="B363" s="499"/>
      <c r="C363" s="500" t="s">
        <v>714</v>
      </c>
      <c r="D363" s="501"/>
      <c r="E363" s="495">
        <v>1</v>
      </c>
      <c r="F363" s="495">
        <v>4</v>
      </c>
      <c r="G363" s="495" t="s">
        <v>571</v>
      </c>
      <c r="H363" s="502">
        <v>2.25</v>
      </c>
      <c r="I363" s="497">
        <f t="shared" si="38"/>
        <v>9</v>
      </c>
    </row>
    <row r="364" spans="1:9" s="515" customFormat="1" x14ac:dyDescent="0.25">
      <c r="A364" s="498"/>
      <c r="B364" s="499"/>
      <c r="C364" s="500" t="s">
        <v>715</v>
      </c>
      <c r="D364" s="501"/>
      <c r="E364" s="495">
        <v>1</v>
      </c>
      <c r="F364" s="495">
        <v>16</v>
      </c>
      <c r="G364" s="495" t="s">
        <v>571</v>
      </c>
      <c r="H364" s="502">
        <v>2.75</v>
      </c>
      <c r="I364" s="497">
        <f t="shared" si="38"/>
        <v>44</v>
      </c>
    </row>
    <row r="365" spans="1:9" s="515" customFormat="1" x14ac:dyDescent="0.25">
      <c r="A365" s="498"/>
      <c r="B365" s="499"/>
      <c r="C365" s="500" t="s">
        <v>715</v>
      </c>
      <c r="D365" s="501"/>
      <c r="E365" s="495">
        <v>1</v>
      </c>
      <c r="F365" s="495">
        <v>4.25</v>
      </c>
      <c r="G365" s="495" t="s">
        <v>571</v>
      </c>
      <c r="H365" s="502">
        <v>1</v>
      </c>
      <c r="I365" s="497">
        <f t="shared" si="38"/>
        <v>4.25</v>
      </c>
    </row>
    <row r="366" spans="1:9" s="515" customFormat="1" x14ac:dyDescent="0.25">
      <c r="A366" s="498"/>
      <c r="B366" s="499"/>
      <c r="C366" s="500" t="s">
        <v>716</v>
      </c>
      <c r="D366" s="501"/>
      <c r="E366" s="495">
        <v>1</v>
      </c>
      <c r="F366" s="495">
        <v>9</v>
      </c>
      <c r="G366" s="495" t="s">
        <v>571</v>
      </c>
      <c r="H366" s="502">
        <v>10.94</v>
      </c>
      <c r="I366" s="497">
        <f t="shared" si="38"/>
        <v>98.46</v>
      </c>
    </row>
    <row r="367" spans="1:9" s="515" customFormat="1" x14ac:dyDescent="0.25">
      <c r="A367" s="498"/>
      <c r="B367" s="499"/>
      <c r="C367" s="500" t="s">
        <v>661</v>
      </c>
      <c r="D367" s="501"/>
      <c r="E367" s="495">
        <v>1</v>
      </c>
      <c r="F367" s="495">
        <v>1.5</v>
      </c>
      <c r="G367" s="495" t="s">
        <v>571</v>
      </c>
      <c r="H367" s="502">
        <v>11</v>
      </c>
      <c r="I367" s="497">
        <f t="shared" si="38"/>
        <v>16.5</v>
      </c>
    </row>
    <row r="368" spans="1:9" s="515" customFormat="1" x14ac:dyDescent="0.25">
      <c r="A368" s="498"/>
      <c r="B368" s="499"/>
      <c r="C368" s="500" t="s">
        <v>711</v>
      </c>
      <c r="D368" s="501"/>
      <c r="E368" s="495">
        <v>1</v>
      </c>
      <c r="F368" s="495">
        <v>15</v>
      </c>
      <c r="G368" s="495" t="s">
        <v>571</v>
      </c>
      <c r="H368" s="502">
        <v>11</v>
      </c>
      <c r="I368" s="497">
        <f t="shared" si="38"/>
        <v>165</v>
      </c>
    </row>
    <row r="369" spans="1:9" s="515" customFormat="1" x14ac:dyDescent="0.25">
      <c r="A369" s="498"/>
      <c r="B369" s="499"/>
      <c r="C369" s="500" t="s">
        <v>655</v>
      </c>
      <c r="D369" s="501"/>
      <c r="E369" s="495">
        <v>2</v>
      </c>
      <c r="F369" s="495">
        <v>1.25</v>
      </c>
      <c r="G369" s="495" t="s">
        <v>571</v>
      </c>
      <c r="H369" s="502">
        <v>11</v>
      </c>
      <c r="I369" s="497">
        <f t="shared" si="38"/>
        <v>27.5</v>
      </c>
    </row>
    <row r="370" spans="1:9" s="515" customFormat="1" x14ac:dyDescent="0.25">
      <c r="A370" s="498"/>
      <c r="B370" s="499"/>
      <c r="C370" s="500" t="s">
        <v>663</v>
      </c>
      <c r="D370" s="501"/>
      <c r="E370" s="495">
        <v>1</v>
      </c>
      <c r="F370" s="495">
        <v>19.25</v>
      </c>
      <c r="G370" s="495" t="s">
        <v>571</v>
      </c>
      <c r="H370" s="502">
        <v>11</v>
      </c>
      <c r="I370" s="497">
        <f t="shared" si="38"/>
        <v>211.75</v>
      </c>
    </row>
    <row r="371" spans="1:9" s="515" customFormat="1" x14ac:dyDescent="0.25">
      <c r="A371" s="498"/>
      <c r="B371" s="499"/>
      <c r="C371" s="500" t="s">
        <v>717</v>
      </c>
      <c r="D371" s="501"/>
      <c r="E371" s="495">
        <v>-2</v>
      </c>
      <c r="F371" s="523">
        <v>5.25</v>
      </c>
      <c r="G371" s="523" t="s">
        <v>571</v>
      </c>
      <c r="H371" s="526">
        <v>7.4</v>
      </c>
      <c r="I371" s="497">
        <f t="shared" si="38"/>
        <v>-77.7</v>
      </c>
    </row>
    <row r="372" spans="1:9" s="515" customFormat="1" x14ac:dyDescent="0.25">
      <c r="A372" s="498"/>
      <c r="B372" s="499"/>
      <c r="C372" s="500" t="s">
        <v>717</v>
      </c>
      <c r="D372" s="501"/>
      <c r="E372" s="495">
        <v>-1</v>
      </c>
      <c r="F372" s="523">
        <v>5.5</v>
      </c>
      <c r="G372" s="523" t="s">
        <v>571</v>
      </c>
      <c r="H372" s="526">
        <v>7.4</v>
      </c>
      <c r="I372" s="497">
        <f t="shared" si="38"/>
        <v>-40.700000000000003</v>
      </c>
    </row>
    <row r="373" spans="1:9" s="515" customFormat="1" x14ac:dyDescent="0.25">
      <c r="A373" s="498"/>
      <c r="B373" s="499"/>
      <c r="C373" s="500" t="s">
        <v>717</v>
      </c>
      <c r="D373" s="501"/>
      <c r="E373" s="495">
        <v>-1</v>
      </c>
      <c r="F373" s="523">
        <v>3</v>
      </c>
      <c r="G373" s="523" t="s">
        <v>571</v>
      </c>
      <c r="H373" s="526">
        <v>7.4</v>
      </c>
      <c r="I373" s="497">
        <f t="shared" si="38"/>
        <v>-22.200000000000003</v>
      </c>
    </row>
    <row r="374" spans="1:9" s="515" customFormat="1" x14ac:dyDescent="0.25">
      <c r="A374" s="498"/>
      <c r="B374" s="499"/>
      <c r="C374" s="500" t="s">
        <v>717</v>
      </c>
      <c r="D374" s="501"/>
      <c r="E374" s="495">
        <v>-2</v>
      </c>
      <c r="F374" s="523">
        <v>5</v>
      </c>
      <c r="G374" s="523" t="s">
        <v>571</v>
      </c>
      <c r="H374" s="526">
        <v>7.4</v>
      </c>
      <c r="I374" s="497">
        <f t="shared" si="38"/>
        <v>-74</v>
      </c>
    </row>
    <row r="375" spans="1:9" s="515" customFormat="1" x14ac:dyDescent="0.25">
      <c r="A375" s="498"/>
      <c r="B375" s="499"/>
      <c r="C375" s="500" t="s">
        <v>718</v>
      </c>
      <c r="D375" s="501"/>
      <c r="E375" s="495">
        <v>1</v>
      </c>
      <c r="F375" s="495">
        <v>10.25</v>
      </c>
      <c r="G375" s="495" t="s">
        <v>571</v>
      </c>
      <c r="H375" s="502">
        <v>1.25</v>
      </c>
      <c r="I375" s="497">
        <f t="shared" si="38"/>
        <v>12.8125</v>
      </c>
    </row>
    <row r="376" spans="1:9" s="515" customFormat="1" x14ac:dyDescent="0.25">
      <c r="A376" s="498"/>
      <c r="B376" s="499"/>
      <c r="C376" s="500" t="s">
        <v>719</v>
      </c>
      <c r="D376" s="501"/>
      <c r="E376" s="495">
        <v>2</v>
      </c>
      <c r="F376" s="495">
        <v>1.5</v>
      </c>
      <c r="G376" s="495" t="s">
        <v>571</v>
      </c>
      <c r="H376" s="502">
        <v>8</v>
      </c>
      <c r="I376" s="497">
        <f t="shared" si="38"/>
        <v>24</v>
      </c>
    </row>
    <row r="377" spans="1:9" s="515" customFormat="1" x14ac:dyDescent="0.25">
      <c r="A377" s="498"/>
      <c r="B377" s="499"/>
      <c r="C377" s="500" t="s">
        <v>720</v>
      </c>
      <c r="D377" s="501"/>
      <c r="E377" s="495">
        <v>2</v>
      </c>
      <c r="F377" s="495">
        <v>1</v>
      </c>
      <c r="G377" s="495" t="s">
        <v>571</v>
      </c>
      <c r="H377" s="502">
        <v>8.5</v>
      </c>
      <c r="I377" s="497">
        <f t="shared" si="38"/>
        <v>17</v>
      </c>
    </row>
    <row r="378" spans="1:9" s="515" customFormat="1" x14ac:dyDescent="0.25">
      <c r="A378" s="498"/>
      <c r="B378" s="499"/>
      <c r="C378" s="500" t="s">
        <v>721</v>
      </c>
      <c r="D378" s="501"/>
      <c r="E378" s="495">
        <v>1</v>
      </c>
      <c r="F378" s="495">
        <v>22.5</v>
      </c>
      <c r="G378" s="495" t="s">
        <v>571</v>
      </c>
      <c r="H378" s="502">
        <v>1</v>
      </c>
      <c r="I378" s="497">
        <f t="shared" si="38"/>
        <v>22.5</v>
      </c>
    </row>
    <row r="379" spans="1:9" s="515" customFormat="1" x14ac:dyDescent="0.25">
      <c r="A379" s="498"/>
      <c r="B379" s="499"/>
      <c r="C379" s="500" t="s">
        <v>722</v>
      </c>
      <c r="D379" s="501"/>
      <c r="E379" s="495">
        <v>1</v>
      </c>
      <c r="F379" s="495">
        <v>24.5</v>
      </c>
      <c r="G379" s="495" t="s">
        <v>571</v>
      </c>
      <c r="H379" s="502">
        <v>4.75</v>
      </c>
      <c r="I379" s="497">
        <f t="shared" si="38"/>
        <v>116.375</v>
      </c>
    </row>
    <row r="380" spans="1:9" s="515" customFormat="1" x14ac:dyDescent="0.25">
      <c r="A380" s="498"/>
      <c r="B380" s="499"/>
      <c r="C380" s="511" t="s">
        <v>367</v>
      </c>
      <c r="D380" s="501"/>
      <c r="E380" s="495"/>
      <c r="F380" s="523"/>
      <c r="G380" s="523"/>
      <c r="H380" s="524"/>
      <c r="I380" s="512">
        <f>SUM(I356:I379)</f>
        <v>1023.7974999999999</v>
      </c>
    </row>
    <row r="381" spans="1:9" s="515" customFormat="1" ht="6" customHeight="1" x14ac:dyDescent="0.25">
      <c r="A381" s="598"/>
      <c r="B381" s="599"/>
      <c r="C381" s="599"/>
      <c r="D381" s="599"/>
      <c r="E381" s="599"/>
      <c r="F381" s="599"/>
      <c r="G381" s="599"/>
      <c r="H381" s="599"/>
      <c r="I381" s="600"/>
    </row>
    <row r="382" spans="1:9" s="515" customFormat="1" ht="52.8" x14ac:dyDescent="0.25">
      <c r="A382" s="491">
        <v>5</v>
      </c>
      <c r="B382" s="522" t="s">
        <v>66</v>
      </c>
      <c r="C382" s="516" t="s">
        <v>723</v>
      </c>
      <c r="D382" s="494" t="s">
        <v>87</v>
      </c>
      <c r="E382" s="495"/>
      <c r="F382" s="523"/>
      <c r="G382" s="523"/>
      <c r="H382" s="524"/>
      <c r="I382" s="497"/>
    </row>
    <row r="383" spans="1:9" s="515" customFormat="1" x14ac:dyDescent="0.25">
      <c r="A383" s="498"/>
      <c r="B383" s="499"/>
      <c r="C383" s="500" t="s">
        <v>696</v>
      </c>
      <c r="D383" s="501"/>
      <c r="E383" s="495">
        <v>1</v>
      </c>
      <c r="F383" s="495">
        <v>40.75</v>
      </c>
      <c r="G383" s="495">
        <v>12</v>
      </c>
      <c r="H383" s="502" t="s">
        <v>571</v>
      </c>
      <c r="I383" s="497">
        <f t="shared" ref="I383:I388" si="39">(PRODUCT(E383:H383))</f>
        <v>489</v>
      </c>
    </row>
    <row r="384" spans="1:9" s="515" customFormat="1" x14ac:dyDescent="0.25">
      <c r="A384" s="498"/>
      <c r="B384" s="499"/>
      <c r="C384" s="500" t="s">
        <v>705</v>
      </c>
      <c r="D384" s="501"/>
      <c r="E384" s="495">
        <v>1</v>
      </c>
      <c r="F384" s="495">
        <v>12</v>
      </c>
      <c r="G384" s="495" t="s">
        <v>571</v>
      </c>
      <c r="H384" s="502">
        <v>1</v>
      </c>
      <c r="I384" s="497">
        <f t="shared" si="39"/>
        <v>12</v>
      </c>
    </row>
    <row r="385" spans="1:9" s="515" customFormat="1" x14ac:dyDescent="0.25">
      <c r="A385" s="498"/>
      <c r="B385" s="499"/>
      <c r="C385" s="500" t="s">
        <v>706</v>
      </c>
      <c r="D385" s="501"/>
      <c r="E385" s="495">
        <v>1</v>
      </c>
      <c r="F385" s="495">
        <v>27.25</v>
      </c>
      <c r="G385" s="495" t="s">
        <v>571</v>
      </c>
      <c r="H385" s="502">
        <v>4.25</v>
      </c>
      <c r="I385" s="497">
        <f t="shared" si="39"/>
        <v>115.8125</v>
      </c>
    </row>
    <row r="386" spans="1:9" s="515" customFormat="1" x14ac:dyDescent="0.25">
      <c r="A386" s="498"/>
      <c r="B386" s="499"/>
      <c r="C386" s="500" t="s">
        <v>707</v>
      </c>
      <c r="D386" s="501"/>
      <c r="E386" s="495">
        <v>1</v>
      </c>
      <c r="F386" s="495">
        <v>10.25</v>
      </c>
      <c r="G386" s="495">
        <v>7.75</v>
      </c>
      <c r="H386" s="502" t="s">
        <v>571</v>
      </c>
      <c r="I386" s="497">
        <f t="shared" si="39"/>
        <v>79.4375</v>
      </c>
    </row>
    <row r="387" spans="1:9" s="515" customFormat="1" x14ac:dyDescent="0.25">
      <c r="A387" s="498"/>
      <c r="B387" s="499"/>
      <c r="C387" s="500" t="s">
        <v>724</v>
      </c>
      <c r="D387" s="501"/>
      <c r="E387" s="495">
        <v>2</v>
      </c>
      <c r="F387" s="495">
        <v>27.5</v>
      </c>
      <c r="G387" s="495">
        <v>1.5</v>
      </c>
      <c r="H387" s="502" t="s">
        <v>571</v>
      </c>
      <c r="I387" s="497">
        <f t="shared" si="39"/>
        <v>82.5</v>
      </c>
    </row>
    <row r="388" spans="1:9" s="515" customFormat="1" x14ac:dyDescent="0.25">
      <c r="A388" s="498"/>
      <c r="B388" s="499"/>
      <c r="C388" s="500" t="s">
        <v>724</v>
      </c>
      <c r="D388" s="501"/>
      <c r="E388" s="495">
        <v>2</v>
      </c>
      <c r="F388" s="495">
        <v>9.5</v>
      </c>
      <c r="G388" s="495">
        <v>1.5</v>
      </c>
      <c r="H388" s="502" t="s">
        <v>571</v>
      </c>
      <c r="I388" s="497">
        <f t="shared" si="39"/>
        <v>28.5</v>
      </c>
    </row>
    <row r="389" spans="1:9" s="515" customFormat="1" x14ac:dyDescent="0.25">
      <c r="A389" s="498"/>
      <c r="B389" s="499"/>
      <c r="C389" s="511" t="s">
        <v>367</v>
      </c>
      <c r="D389" s="501"/>
      <c r="E389" s="495"/>
      <c r="F389" s="523"/>
      <c r="G389" s="523"/>
      <c r="H389" s="524"/>
      <c r="I389" s="512">
        <f>SUM(I383:I388)</f>
        <v>807.25</v>
      </c>
    </row>
    <row r="390" spans="1:9" s="515" customFormat="1" ht="6" customHeight="1" x14ac:dyDescent="0.25">
      <c r="A390" s="598"/>
      <c r="B390" s="599"/>
      <c r="C390" s="599"/>
      <c r="D390" s="599"/>
      <c r="E390" s="599"/>
      <c r="F390" s="599"/>
      <c r="G390" s="599"/>
      <c r="H390" s="599"/>
      <c r="I390" s="600"/>
    </row>
    <row r="391" spans="1:9" s="515" customFormat="1" ht="39.6" x14ac:dyDescent="0.25">
      <c r="A391" s="491">
        <v>6</v>
      </c>
      <c r="B391" s="522" t="s">
        <v>67</v>
      </c>
      <c r="C391" s="516" t="s">
        <v>725</v>
      </c>
      <c r="D391" s="494" t="s">
        <v>87</v>
      </c>
      <c r="E391" s="495"/>
      <c r="F391" s="523"/>
      <c r="G391" s="523"/>
      <c r="H391" s="524"/>
      <c r="I391" s="497"/>
    </row>
    <row r="392" spans="1:9" s="515" customFormat="1" x14ac:dyDescent="0.25">
      <c r="A392" s="491"/>
      <c r="B392" s="525" t="s">
        <v>3</v>
      </c>
      <c r="C392" s="516" t="s">
        <v>695</v>
      </c>
      <c r="D392" s="494"/>
      <c r="E392" s="495"/>
      <c r="F392" s="523"/>
      <c r="G392" s="523"/>
      <c r="H392" s="524"/>
      <c r="I392" s="497"/>
    </row>
    <row r="393" spans="1:9" s="515" customFormat="1" x14ac:dyDescent="0.25">
      <c r="A393" s="498"/>
      <c r="B393" s="499"/>
      <c r="C393" s="500" t="s">
        <v>696</v>
      </c>
      <c r="D393" s="501"/>
      <c r="E393" s="495">
        <v>1</v>
      </c>
      <c r="F393" s="495">
        <v>36.5</v>
      </c>
      <c r="G393" s="495">
        <v>27.25</v>
      </c>
      <c r="H393" s="495" t="s">
        <v>571</v>
      </c>
      <c r="I393" s="497">
        <f t="shared" ref="I393:I398" si="40">(PRODUCT(E393:H393))</f>
        <v>994.625</v>
      </c>
    </row>
    <row r="394" spans="1:9" s="515" customFormat="1" x14ac:dyDescent="0.25">
      <c r="A394" s="498"/>
      <c r="B394" s="499"/>
      <c r="C394" s="500" t="s">
        <v>697</v>
      </c>
      <c r="D394" s="501"/>
      <c r="E394" s="495">
        <v>-2</v>
      </c>
      <c r="F394" s="495">
        <v>4.5</v>
      </c>
      <c r="G394" s="495">
        <v>1.2</v>
      </c>
      <c r="H394" s="495" t="s">
        <v>571</v>
      </c>
      <c r="I394" s="497">
        <f t="shared" si="40"/>
        <v>-10.799999999999999</v>
      </c>
    </row>
    <row r="395" spans="1:9" s="515" customFormat="1" x14ac:dyDescent="0.25">
      <c r="A395" s="498"/>
      <c r="B395" s="499"/>
      <c r="C395" s="500" t="s">
        <v>698</v>
      </c>
      <c r="D395" s="501"/>
      <c r="E395" s="495">
        <v>-2</v>
      </c>
      <c r="F395" s="495">
        <v>5.6</v>
      </c>
      <c r="G395" s="495">
        <v>1.2</v>
      </c>
      <c r="H395" s="495" t="s">
        <v>571</v>
      </c>
      <c r="I395" s="497">
        <f t="shared" si="40"/>
        <v>-13.44</v>
      </c>
    </row>
    <row r="396" spans="1:9" s="515" customFormat="1" x14ac:dyDescent="0.25">
      <c r="A396" s="498"/>
      <c r="B396" s="499"/>
      <c r="C396" s="500" t="s">
        <v>699</v>
      </c>
      <c r="D396" s="501"/>
      <c r="E396" s="495">
        <v>1</v>
      </c>
      <c r="F396" s="495">
        <v>36.5</v>
      </c>
      <c r="G396" s="495">
        <v>1.25</v>
      </c>
      <c r="H396" s="495" t="s">
        <v>571</v>
      </c>
      <c r="I396" s="497">
        <f t="shared" si="40"/>
        <v>45.625</v>
      </c>
    </row>
    <row r="397" spans="1:9" s="515" customFormat="1" x14ac:dyDescent="0.25">
      <c r="A397" s="498"/>
      <c r="B397" s="499"/>
      <c r="C397" s="500" t="s">
        <v>700</v>
      </c>
      <c r="D397" s="501"/>
      <c r="E397" s="495">
        <v>1</v>
      </c>
      <c r="F397" s="495">
        <v>36.5</v>
      </c>
      <c r="G397" s="495">
        <v>1.25</v>
      </c>
      <c r="H397" s="495" t="s">
        <v>571</v>
      </c>
      <c r="I397" s="497">
        <f t="shared" si="40"/>
        <v>45.625</v>
      </c>
    </row>
    <row r="398" spans="1:9" s="515" customFormat="1" x14ac:dyDescent="0.25">
      <c r="A398" s="498"/>
      <c r="B398" s="499"/>
      <c r="C398" s="500" t="s">
        <v>701</v>
      </c>
      <c r="D398" s="501"/>
      <c r="E398" s="495">
        <v>1</v>
      </c>
      <c r="F398" s="495">
        <v>24</v>
      </c>
      <c r="G398" s="495">
        <v>1</v>
      </c>
      <c r="H398" s="495" t="s">
        <v>571</v>
      </c>
      <c r="I398" s="497">
        <f t="shared" si="40"/>
        <v>24</v>
      </c>
    </row>
    <row r="399" spans="1:9" s="515" customFormat="1" x14ac:dyDescent="0.25">
      <c r="A399" s="498"/>
      <c r="B399" s="499"/>
      <c r="C399" s="511" t="s">
        <v>367</v>
      </c>
      <c r="D399" s="501"/>
      <c r="E399" s="495"/>
      <c r="F399" s="523"/>
      <c r="G399" s="523"/>
      <c r="H399" s="524"/>
      <c r="I399" s="512">
        <f>SUM(I392:I398)</f>
        <v>1085.635</v>
      </c>
    </row>
    <row r="400" spans="1:9" s="515" customFormat="1" ht="6.6" customHeight="1" x14ac:dyDescent="0.25">
      <c r="A400" s="598"/>
      <c r="B400" s="599"/>
      <c r="C400" s="599"/>
      <c r="D400" s="599"/>
      <c r="E400" s="599"/>
      <c r="F400" s="599"/>
      <c r="G400" s="599"/>
      <c r="H400" s="599"/>
      <c r="I400" s="600"/>
    </row>
    <row r="401" spans="1:9" s="515" customFormat="1" ht="52.8" x14ac:dyDescent="0.25">
      <c r="A401" s="491">
        <v>7</v>
      </c>
      <c r="B401" s="522" t="s">
        <v>60</v>
      </c>
      <c r="C401" s="516" t="s">
        <v>726</v>
      </c>
      <c r="D401" s="494" t="s">
        <v>87</v>
      </c>
      <c r="E401" s="495"/>
      <c r="F401" s="523"/>
      <c r="G401" s="523"/>
      <c r="H401" s="524"/>
      <c r="I401" s="497"/>
    </row>
    <row r="402" spans="1:9" s="515" customFormat="1" x14ac:dyDescent="0.25">
      <c r="A402" s="498"/>
      <c r="B402" s="499"/>
      <c r="C402" s="500" t="s">
        <v>727</v>
      </c>
      <c r="D402" s="501"/>
      <c r="E402" s="495">
        <v>2</v>
      </c>
      <c r="F402" s="495">
        <v>33.5</v>
      </c>
      <c r="G402" s="495">
        <v>7.75</v>
      </c>
      <c r="H402" s="495" t="s">
        <v>571</v>
      </c>
      <c r="I402" s="497">
        <f t="shared" ref="I402:I403" si="41">(PRODUCT(E402:H402))</f>
        <v>519.25</v>
      </c>
    </row>
    <row r="403" spans="1:9" s="515" customFormat="1" x14ac:dyDescent="0.25">
      <c r="A403" s="498"/>
      <c r="B403" s="499"/>
      <c r="C403" s="500" t="s">
        <v>728</v>
      </c>
      <c r="D403" s="501"/>
      <c r="E403" s="495">
        <v>2</v>
      </c>
      <c r="F403" s="495">
        <v>2.5</v>
      </c>
      <c r="G403" s="495">
        <v>1.5</v>
      </c>
      <c r="H403" s="495" t="s">
        <v>571</v>
      </c>
      <c r="I403" s="497">
        <f t="shared" si="41"/>
        <v>7.5</v>
      </c>
    </row>
    <row r="404" spans="1:9" s="515" customFormat="1" x14ac:dyDescent="0.25">
      <c r="A404" s="498"/>
      <c r="B404" s="499"/>
      <c r="C404" s="511" t="s">
        <v>367</v>
      </c>
      <c r="D404" s="501"/>
      <c r="E404" s="495"/>
      <c r="F404" s="523"/>
      <c r="G404" s="523"/>
      <c r="H404" s="524"/>
      <c r="I404" s="512">
        <f>SUM(I402:I403)</f>
        <v>526.75</v>
      </c>
    </row>
    <row r="405" spans="1:9" s="515" customFormat="1" ht="6.6" customHeight="1" x14ac:dyDescent="0.25">
      <c r="A405" s="598"/>
      <c r="B405" s="599"/>
      <c r="C405" s="599"/>
      <c r="D405" s="599"/>
      <c r="E405" s="599"/>
      <c r="F405" s="599"/>
      <c r="G405" s="599"/>
      <c r="H405" s="599"/>
      <c r="I405" s="600"/>
    </row>
    <row r="406" spans="1:9" s="515" customFormat="1" ht="52.8" x14ac:dyDescent="0.25">
      <c r="A406" s="491">
        <v>8</v>
      </c>
      <c r="B406" s="522" t="s">
        <v>68</v>
      </c>
      <c r="C406" s="516" t="s">
        <v>729</v>
      </c>
      <c r="D406" s="494" t="s">
        <v>87</v>
      </c>
      <c r="E406" s="495"/>
      <c r="F406" s="523"/>
      <c r="G406" s="523"/>
      <c r="H406" s="524"/>
      <c r="I406" s="497"/>
    </row>
    <row r="407" spans="1:9" s="515" customFormat="1" x14ac:dyDescent="0.25">
      <c r="A407" s="491"/>
      <c r="B407" s="525"/>
      <c r="C407" s="527" t="s">
        <v>730</v>
      </c>
      <c r="D407" s="494"/>
      <c r="E407" s="495">
        <v>1</v>
      </c>
      <c r="F407" s="528">
        <v>16.5</v>
      </c>
      <c r="G407" s="523">
        <v>0.5</v>
      </c>
      <c r="H407" s="495">
        <v>3.14</v>
      </c>
      <c r="I407" s="497">
        <f t="shared" ref="I407:I412" si="42">(PRODUCT(E407:H407))</f>
        <v>25.905000000000001</v>
      </c>
    </row>
    <row r="408" spans="1:9" s="515" customFormat="1" x14ac:dyDescent="0.25">
      <c r="A408" s="498"/>
      <c r="B408" s="499"/>
      <c r="C408" s="527" t="s">
        <v>731</v>
      </c>
      <c r="D408" s="501"/>
      <c r="E408" s="495">
        <v>1</v>
      </c>
      <c r="F408" s="528">
        <v>50.5</v>
      </c>
      <c r="G408" s="495">
        <v>0.5</v>
      </c>
      <c r="H408" s="495">
        <v>3.14</v>
      </c>
      <c r="I408" s="497">
        <f t="shared" si="42"/>
        <v>79.284999999999997</v>
      </c>
    </row>
    <row r="409" spans="1:9" s="515" customFormat="1" x14ac:dyDescent="0.25">
      <c r="A409" s="498"/>
      <c r="B409" s="499"/>
      <c r="C409" s="527" t="s">
        <v>732</v>
      </c>
      <c r="D409" s="501"/>
      <c r="E409" s="495">
        <v>1</v>
      </c>
      <c r="F409" s="528">
        <v>30</v>
      </c>
      <c r="G409" s="495">
        <v>0.5</v>
      </c>
      <c r="H409" s="495">
        <v>3.14</v>
      </c>
      <c r="I409" s="497">
        <f t="shared" si="42"/>
        <v>47.1</v>
      </c>
    </row>
    <row r="410" spans="1:9" s="515" customFormat="1" x14ac:dyDescent="0.25">
      <c r="A410" s="498"/>
      <c r="B410" s="499"/>
      <c r="C410" s="527" t="s">
        <v>733</v>
      </c>
      <c r="D410" s="501"/>
      <c r="E410" s="495">
        <v>1</v>
      </c>
      <c r="F410" s="528">
        <v>10</v>
      </c>
      <c r="G410" s="495">
        <v>0.5</v>
      </c>
      <c r="H410" s="495">
        <v>3.14</v>
      </c>
      <c r="I410" s="497">
        <f t="shared" si="42"/>
        <v>15.700000000000001</v>
      </c>
    </row>
    <row r="411" spans="1:9" s="515" customFormat="1" x14ac:dyDescent="0.25">
      <c r="A411" s="498"/>
      <c r="B411" s="499"/>
      <c r="C411" s="527" t="s">
        <v>734</v>
      </c>
      <c r="D411" s="501"/>
      <c r="E411" s="495">
        <v>1</v>
      </c>
      <c r="F411" s="528">
        <v>22</v>
      </c>
      <c r="G411" s="495">
        <v>0.25</v>
      </c>
      <c r="H411" s="495">
        <v>3.14</v>
      </c>
      <c r="I411" s="497">
        <f t="shared" si="42"/>
        <v>17.27</v>
      </c>
    </row>
    <row r="412" spans="1:9" s="515" customFormat="1" x14ac:dyDescent="0.25">
      <c r="A412" s="498"/>
      <c r="B412" s="499"/>
      <c r="C412" s="527" t="s">
        <v>735</v>
      </c>
      <c r="D412" s="501"/>
      <c r="E412" s="495">
        <v>1</v>
      </c>
      <c r="F412" s="528">
        <v>205.75</v>
      </c>
      <c r="G412" s="495">
        <v>0.25</v>
      </c>
      <c r="H412" s="495">
        <v>3.14</v>
      </c>
      <c r="I412" s="497">
        <f t="shared" si="42"/>
        <v>161.51375000000002</v>
      </c>
    </row>
    <row r="413" spans="1:9" s="515" customFormat="1" x14ac:dyDescent="0.25">
      <c r="A413" s="498"/>
      <c r="B413" s="499"/>
      <c r="C413" s="511" t="s">
        <v>367</v>
      </c>
      <c r="D413" s="501"/>
      <c r="E413" s="495"/>
      <c r="F413" s="523"/>
      <c r="G413" s="523"/>
      <c r="H413" s="524"/>
      <c r="I413" s="512">
        <f>SUM(I407:I412)</f>
        <v>346.77375000000001</v>
      </c>
    </row>
    <row r="414" spans="1:9" s="515" customFormat="1" ht="6.6" customHeight="1" x14ac:dyDescent="0.25">
      <c r="A414" s="598"/>
      <c r="B414" s="599"/>
      <c r="C414" s="599"/>
      <c r="D414" s="599"/>
      <c r="E414" s="599"/>
      <c r="F414" s="599"/>
      <c r="G414" s="599"/>
      <c r="H414" s="599"/>
      <c r="I414" s="600"/>
    </row>
  </sheetData>
  <mergeCells count="46">
    <mergeCell ref="A23:I23"/>
    <mergeCell ref="A2:I2"/>
    <mergeCell ref="A3:I3"/>
    <mergeCell ref="A17:I17"/>
    <mergeCell ref="A18:I18"/>
    <mergeCell ref="A22:I22"/>
    <mergeCell ref="A171:I171"/>
    <mergeCell ref="A33:I33"/>
    <mergeCell ref="A58:I58"/>
    <mergeCell ref="A62:I62"/>
    <mergeCell ref="A69:I69"/>
    <mergeCell ref="A74:I74"/>
    <mergeCell ref="A81:I81"/>
    <mergeCell ref="A89:I89"/>
    <mergeCell ref="A106:I106"/>
    <mergeCell ref="A119:I119"/>
    <mergeCell ref="A131:I131"/>
    <mergeCell ref="A160:I160"/>
    <mergeCell ref="A250:I250"/>
    <mergeCell ref="A181:I181"/>
    <mergeCell ref="A184:I184"/>
    <mergeCell ref="A188:I188"/>
    <mergeCell ref="A189:I189"/>
    <mergeCell ref="A199:I199"/>
    <mergeCell ref="A202:I202"/>
    <mergeCell ref="A205:I205"/>
    <mergeCell ref="A208:I208"/>
    <mergeCell ref="A216:I216"/>
    <mergeCell ref="A223:I223"/>
    <mergeCell ref="A241:I241"/>
    <mergeCell ref="A354:I354"/>
    <mergeCell ref="A278:I278"/>
    <mergeCell ref="A286:I286"/>
    <mergeCell ref="A294:I294"/>
    <mergeCell ref="A303:I303"/>
    <mergeCell ref="A310:I310"/>
    <mergeCell ref="A317:I317"/>
    <mergeCell ref="A318:I318"/>
    <mergeCell ref="A330:I330"/>
    <mergeCell ref="A342:I342"/>
    <mergeCell ref="A350:I350"/>
    <mergeCell ref="A381:I381"/>
    <mergeCell ref="A390:I390"/>
    <mergeCell ref="A400:I400"/>
    <mergeCell ref="A405:I405"/>
    <mergeCell ref="A414:I4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A1:AC285"/>
  <sheetViews>
    <sheetView showGridLines="0" topLeftCell="A3" zoomScale="85" zoomScaleNormal="85" workbookViewId="0">
      <pane xSplit="5" ySplit="4" topLeftCell="F46" activePane="bottomRight" state="frozen"/>
      <selection activeCell="A3" sqref="A3"/>
      <selection pane="topRight" activeCell="F3" sqref="F3"/>
      <selection pane="bottomLeft" activeCell="A7" sqref="A7"/>
      <selection pane="bottomRight" activeCell="X85" sqref="X85"/>
    </sheetView>
  </sheetViews>
  <sheetFormatPr defaultColWidth="8.88671875" defaultRowHeight="13.8" x14ac:dyDescent="0.3"/>
  <cols>
    <col min="1" max="1" width="7.88671875" style="72" customWidth="1"/>
    <col min="2" max="2" width="10.88671875" style="69" customWidth="1"/>
    <col min="3" max="3" width="49.5546875" style="304" customWidth="1"/>
    <col min="4" max="4" width="21.109375" style="72" customWidth="1"/>
    <col min="5" max="5" width="23.5546875" style="304" customWidth="1"/>
    <col min="6" max="6" width="8.109375" style="307" customWidth="1"/>
    <col min="7" max="7" width="13.6640625" style="72" hidden="1" customWidth="1"/>
    <col min="8" max="8" width="13.33203125" style="367" hidden="1" customWidth="1"/>
    <col min="9" max="9" width="19.44140625" style="371" hidden="1" customWidth="1"/>
    <col min="10" max="10" width="4.33203125" style="307" hidden="1" customWidth="1"/>
    <col min="11" max="11" width="10.6640625" style="367" bestFit="1" customWidth="1"/>
    <col min="12" max="12" width="15.88671875" style="367" bestFit="1" customWidth="1"/>
    <col min="13" max="13" width="19.44140625" style="371" bestFit="1" customWidth="1"/>
    <col min="14" max="14" width="3.6640625" style="307" customWidth="1"/>
    <col min="15" max="15" width="15.44140625" style="387" hidden="1" customWidth="1"/>
    <col min="16" max="16" width="30.33203125" style="307" hidden="1" customWidth="1"/>
    <col min="17" max="17" width="15.33203125" style="21" hidden="1" customWidth="1"/>
    <col min="18" max="18" width="27.109375" style="21" hidden="1" customWidth="1"/>
    <col min="19" max="19" width="45.6640625" style="72" hidden="1" customWidth="1"/>
    <col min="20" max="20" width="37.5546875" style="69" hidden="1" customWidth="1"/>
    <col min="21" max="21" width="37.5546875" style="72" hidden="1" customWidth="1"/>
    <col min="22" max="22" width="8.88671875" style="482"/>
    <col min="23" max="23" width="8.88671875" style="21"/>
    <col min="24" max="24" width="10" style="21" bestFit="1" customWidth="1"/>
    <col min="25" max="243" width="8.88671875" style="21"/>
    <col min="244" max="244" width="7.88671875" style="21" customWidth="1"/>
    <col min="245" max="245" width="65.6640625" style="21" customWidth="1"/>
    <col min="246" max="247" width="7.6640625" style="21" bestFit="1" customWidth="1"/>
    <col min="248" max="248" width="15.44140625" style="21" bestFit="1" customWidth="1"/>
    <col min="249" max="249" width="16.6640625" style="21" customWidth="1"/>
    <col min="250" max="250" width="18.44140625" style="21" customWidth="1"/>
    <col min="251" max="251" width="16" style="21" bestFit="1" customWidth="1"/>
    <col min="252" max="499" width="8.88671875" style="21"/>
    <col min="500" max="500" width="7.88671875" style="21" customWidth="1"/>
    <col min="501" max="501" width="65.6640625" style="21" customWidth="1"/>
    <col min="502" max="503" width="7.6640625" style="21" bestFit="1" customWidth="1"/>
    <col min="504" max="504" width="15.44140625" style="21" bestFit="1" customWidth="1"/>
    <col min="505" max="505" width="16.6640625" style="21" customWidth="1"/>
    <col min="506" max="506" width="18.44140625" style="21" customWidth="1"/>
    <col min="507" max="507" width="16" style="21" bestFit="1" customWidth="1"/>
    <col min="508" max="755" width="8.88671875" style="21"/>
    <col min="756" max="756" width="7.88671875" style="21" customWidth="1"/>
    <col min="757" max="757" width="65.6640625" style="21" customWidth="1"/>
    <col min="758" max="759" width="7.6640625" style="21" bestFit="1" customWidth="1"/>
    <col min="760" max="760" width="15.44140625" style="21" bestFit="1" customWidth="1"/>
    <col min="761" max="761" width="16.6640625" style="21" customWidth="1"/>
    <col min="762" max="762" width="18.44140625" style="21" customWidth="1"/>
    <col min="763" max="763" width="16" style="21" bestFit="1" customWidth="1"/>
    <col min="764" max="1011" width="8.88671875" style="21"/>
    <col min="1012" max="1012" width="7.88671875" style="21" customWidth="1"/>
    <col min="1013" max="1013" width="65.6640625" style="21" customWidth="1"/>
    <col min="1014" max="1015" width="7.6640625" style="21" bestFit="1" customWidth="1"/>
    <col min="1016" max="1016" width="15.44140625" style="21" bestFit="1" customWidth="1"/>
    <col min="1017" max="1017" width="16.6640625" style="21" customWidth="1"/>
    <col min="1018" max="1018" width="18.44140625" style="21" customWidth="1"/>
    <col min="1019" max="1019" width="16" style="21" bestFit="1" customWidth="1"/>
    <col min="1020" max="1267" width="8.88671875" style="21"/>
    <col min="1268" max="1268" width="7.88671875" style="21" customWidth="1"/>
    <col min="1269" max="1269" width="65.6640625" style="21" customWidth="1"/>
    <col min="1270" max="1271" width="7.6640625" style="21" bestFit="1" customWidth="1"/>
    <col min="1272" max="1272" width="15.44140625" style="21" bestFit="1" customWidth="1"/>
    <col min="1273" max="1273" width="16.6640625" style="21" customWidth="1"/>
    <col min="1274" max="1274" width="18.44140625" style="21" customWidth="1"/>
    <col min="1275" max="1275" width="16" style="21" bestFit="1" customWidth="1"/>
    <col min="1276" max="1523" width="8.88671875" style="21"/>
    <col min="1524" max="1524" width="7.88671875" style="21" customWidth="1"/>
    <col min="1525" max="1525" width="65.6640625" style="21" customWidth="1"/>
    <col min="1526" max="1527" width="7.6640625" style="21" bestFit="1" customWidth="1"/>
    <col min="1528" max="1528" width="15.44140625" style="21" bestFit="1" customWidth="1"/>
    <col min="1529" max="1529" width="16.6640625" style="21" customWidth="1"/>
    <col min="1530" max="1530" width="18.44140625" style="21" customWidth="1"/>
    <col min="1531" max="1531" width="16" style="21" bestFit="1" customWidth="1"/>
    <col min="1532" max="1779" width="8.88671875" style="21"/>
    <col min="1780" max="1780" width="7.88671875" style="21" customWidth="1"/>
    <col min="1781" max="1781" width="65.6640625" style="21" customWidth="1"/>
    <col min="1782" max="1783" width="7.6640625" style="21" bestFit="1" customWidth="1"/>
    <col min="1784" max="1784" width="15.44140625" style="21" bestFit="1" customWidth="1"/>
    <col min="1785" max="1785" width="16.6640625" style="21" customWidth="1"/>
    <col min="1786" max="1786" width="18.44140625" style="21" customWidth="1"/>
    <col min="1787" max="1787" width="16" style="21" bestFit="1" customWidth="1"/>
    <col min="1788" max="2035" width="8.88671875" style="21"/>
    <col min="2036" max="2036" width="7.88671875" style="21" customWidth="1"/>
    <col min="2037" max="2037" width="65.6640625" style="21" customWidth="1"/>
    <col min="2038" max="2039" width="7.6640625" style="21" bestFit="1" customWidth="1"/>
    <col min="2040" max="2040" width="15.44140625" style="21" bestFit="1" customWidth="1"/>
    <col min="2041" max="2041" width="16.6640625" style="21" customWidth="1"/>
    <col min="2042" max="2042" width="18.44140625" style="21" customWidth="1"/>
    <col min="2043" max="2043" width="16" style="21" bestFit="1" customWidth="1"/>
    <col min="2044" max="2291" width="8.88671875" style="21"/>
    <col min="2292" max="2292" width="7.88671875" style="21" customWidth="1"/>
    <col min="2293" max="2293" width="65.6640625" style="21" customWidth="1"/>
    <col min="2294" max="2295" width="7.6640625" style="21" bestFit="1" customWidth="1"/>
    <col min="2296" max="2296" width="15.44140625" style="21" bestFit="1" customWidth="1"/>
    <col min="2297" max="2297" width="16.6640625" style="21" customWidth="1"/>
    <col min="2298" max="2298" width="18.44140625" style="21" customWidth="1"/>
    <col min="2299" max="2299" width="16" style="21" bestFit="1" customWidth="1"/>
    <col min="2300" max="2547" width="8.88671875" style="21"/>
    <col min="2548" max="2548" width="7.88671875" style="21" customWidth="1"/>
    <col min="2549" max="2549" width="65.6640625" style="21" customWidth="1"/>
    <col min="2550" max="2551" width="7.6640625" style="21" bestFit="1" customWidth="1"/>
    <col min="2552" max="2552" width="15.44140625" style="21" bestFit="1" customWidth="1"/>
    <col min="2553" max="2553" width="16.6640625" style="21" customWidth="1"/>
    <col min="2554" max="2554" width="18.44140625" style="21" customWidth="1"/>
    <col min="2555" max="2555" width="16" style="21" bestFit="1" customWidth="1"/>
    <col min="2556" max="2803" width="8.88671875" style="21"/>
    <col min="2804" max="2804" width="7.88671875" style="21" customWidth="1"/>
    <col min="2805" max="2805" width="65.6640625" style="21" customWidth="1"/>
    <col min="2806" max="2807" width="7.6640625" style="21" bestFit="1" customWidth="1"/>
    <col min="2808" max="2808" width="15.44140625" style="21" bestFit="1" customWidth="1"/>
    <col min="2809" max="2809" width="16.6640625" style="21" customWidth="1"/>
    <col min="2810" max="2810" width="18.44140625" style="21" customWidth="1"/>
    <col min="2811" max="2811" width="16" style="21" bestFit="1" customWidth="1"/>
    <col min="2812" max="3059" width="8.88671875" style="21"/>
    <col min="3060" max="3060" width="7.88671875" style="21" customWidth="1"/>
    <col min="3061" max="3061" width="65.6640625" style="21" customWidth="1"/>
    <col min="3062" max="3063" width="7.6640625" style="21" bestFit="1" customWidth="1"/>
    <col min="3064" max="3064" width="15.44140625" style="21" bestFit="1" customWidth="1"/>
    <col min="3065" max="3065" width="16.6640625" style="21" customWidth="1"/>
    <col min="3066" max="3066" width="18.44140625" style="21" customWidth="1"/>
    <col min="3067" max="3067" width="16" style="21" bestFit="1" customWidth="1"/>
    <col min="3068" max="3315" width="8.88671875" style="21"/>
    <col min="3316" max="3316" width="7.88671875" style="21" customWidth="1"/>
    <col min="3317" max="3317" width="65.6640625" style="21" customWidth="1"/>
    <col min="3318" max="3319" width="7.6640625" style="21" bestFit="1" customWidth="1"/>
    <col min="3320" max="3320" width="15.44140625" style="21" bestFit="1" customWidth="1"/>
    <col min="3321" max="3321" width="16.6640625" style="21" customWidth="1"/>
    <col min="3322" max="3322" width="18.44140625" style="21" customWidth="1"/>
    <col min="3323" max="3323" width="16" style="21" bestFit="1" customWidth="1"/>
    <col min="3324" max="3571" width="8.88671875" style="21"/>
    <col min="3572" max="3572" width="7.88671875" style="21" customWidth="1"/>
    <col min="3573" max="3573" width="65.6640625" style="21" customWidth="1"/>
    <col min="3574" max="3575" width="7.6640625" style="21" bestFit="1" customWidth="1"/>
    <col min="3576" max="3576" width="15.44140625" style="21" bestFit="1" customWidth="1"/>
    <col min="3577" max="3577" width="16.6640625" style="21" customWidth="1"/>
    <col min="3578" max="3578" width="18.44140625" style="21" customWidth="1"/>
    <col min="3579" max="3579" width="16" style="21" bestFit="1" customWidth="1"/>
    <col min="3580" max="3827" width="8.88671875" style="21"/>
    <col min="3828" max="3828" width="7.88671875" style="21" customWidth="1"/>
    <col min="3829" max="3829" width="65.6640625" style="21" customWidth="1"/>
    <col min="3830" max="3831" width="7.6640625" style="21" bestFit="1" customWidth="1"/>
    <col min="3832" max="3832" width="15.44140625" style="21" bestFit="1" customWidth="1"/>
    <col min="3833" max="3833" width="16.6640625" style="21" customWidth="1"/>
    <col min="3834" max="3834" width="18.44140625" style="21" customWidth="1"/>
    <col min="3835" max="3835" width="16" style="21" bestFit="1" customWidth="1"/>
    <col min="3836" max="4083" width="8.88671875" style="21"/>
    <col min="4084" max="4084" width="7.88671875" style="21" customWidth="1"/>
    <col min="4085" max="4085" width="65.6640625" style="21" customWidth="1"/>
    <col min="4086" max="4087" width="7.6640625" style="21" bestFit="1" customWidth="1"/>
    <col min="4088" max="4088" width="15.44140625" style="21" bestFit="1" customWidth="1"/>
    <col min="4089" max="4089" width="16.6640625" style="21" customWidth="1"/>
    <col min="4090" max="4090" width="18.44140625" style="21" customWidth="1"/>
    <col min="4091" max="4091" width="16" style="21" bestFit="1" customWidth="1"/>
    <col min="4092" max="4339" width="8.88671875" style="21"/>
    <col min="4340" max="4340" width="7.88671875" style="21" customWidth="1"/>
    <col min="4341" max="4341" width="65.6640625" style="21" customWidth="1"/>
    <col min="4342" max="4343" width="7.6640625" style="21" bestFit="1" customWidth="1"/>
    <col min="4344" max="4344" width="15.44140625" style="21" bestFit="1" customWidth="1"/>
    <col min="4345" max="4345" width="16.6640625" style="21" customWidth="1"/>
    <col min="4346" max="4346" width="18.44140625" style="21" customWidth="1"/>
    <col min="4347" max="4347" width="16" style="21" bestFit="1" customWidth="1"/>
    <col min="4348" max="4595" width="8.88671875" style="21"/>
    <col min="4596" max="4596" width="7.88671875" style="21" customWidth="1"/>
    <col min="4597" max="4597" width="65.6640625" style="21" customWidth="1"/>
    <col min="4598" max="4599" width="7.6640625" style="21" bestFit="1" customWidth="1"/>
    <col min="4600" max="4600" width="15.44140625" style="21" bestFit="1" customWidth="1"/>
    <col min="4601" max="4601" width="16.6640625" style="21" customWidth="1"/>
    <col min="4602" max="4602" width="18.44140625" style="21" customWidth="1"/>
    <col min="4603" max="4603" width="16" style="21" bestFit="1" customWidth="1"/>
    <col min="4604" max="4851" width="8.88671875" style="21"/>
    <col min="4852" max="4852" width="7.88671875" style="21" customWidth="1"/>
    <col min="4853" max="4853" width="65.6640625" style="21" customWidth="1"/>
    <col min="4854" max="4855" width="7.6640625" style="21" bestFit="1" customWidth="1"/>
    <col min="4856" max="4856" width="15.44140625" style="21" bestFit="1" customWidth="1"/>
    <col min="4857" max="4857" width="16.6640625" style="21" customWidth="1"/>
    <col min="4858" max="4858" width="18.44140625" style="21" customWidth="1"/>
    <col min="4859" max="4859" width="16" style="21" bestFit="1" customWidth="1"/>
    <col min="4860" max="5107" width="8.88671875" style="21"/>
    <col min="5108" max="5108" width="7.88671875" style="21" customWidth="1"/>
    <col min="5109" max="5109" width="65.6640625" style="21" customWidth="1"/>
    <col min="5110" max="5111" width="7.6640625" style="21" bestFit="1" customWidth="1"/>
    <col min="5112" max="5112" width="15.44140625" style="21" bestFit="1" customWidth="1"/>
    <col min="5113" max="5113" width="16.6640625" style="21" customWidth="1"/>
    <col min="5114" max="5114" width="18.44140625" style="21" customWidth="1"/>
    <col min="5115" max="5115" width="16" style="21" bestFit="1" customWidth="1"/>
    <col min="5116" max="5363" width="8.88671875" style="21"/>
    <col min="5364" max="5364" width="7.88671875" style="21" customWidth="1"/>
    <col min="5365" max="5365" width="65.6640625" style="21" customWidth="1"/>
    <col min="5366" max="5367" width="7.6640625" style="21" bestFit="1" customWidth="1"/>
    <col min="5368" max="5368" width="15.44140625" style="21" bestFit="1" customWidth="1"/>
    <col min="5369" max="5369" width="16.6640625" style="21" customWidth="1"/>
    <col min="5370" max="5370" width="18.44140625" style="21" customWidth="1"/>
    <col min="5371" max="5371" width="16" style="21" bestFit="1" customWidth="1"/>
    <col min="5372" max="5619" width="8.88671875" style="21"/>
    <col min="5620" max="5620" width="7.88671875" style="21" customWidth="1"/>
    <col min="5621" max="5621" width="65.6640625" style="21" customWidth="1"/>
    <col min="5622" max="5623" width="7.6640625" style="21" bestFit="1" customWidth="1"/>
    <col min="5624" max="5624" width="15.44140625" style="21" bestFit="1" customWidth="1"/>
    <col min="5625" max="5625" width="16.6640625" style="21" customWidth="1"/>
    <col min="5626" max="5626" width="18.44140625" style="21" customWidth="1"/>
    <col min="5627" max="5627" width="16" style="21" bestFit="1" customWidth="1"/>
    <col min="5628" max="5875" width="8.88671875" style="21"/>
    <col min="5876" max="5876" width="7.88671875" style="21" customWidth="1"/>
    <col min="5877" max="5877" width="65.6640625" style="21" customWidth="1"/>
    <col min="5878" max="5879" width="7.6640625" style="21" bestFit="1" customWidth="1"/>
    <col min="5880" max="5880" width="15.44140625" style="21" bestFit="1" customWidth="1"/>
    <col min="5881" max="5881" width="16.6640625" style="21" customWidth="1"/>
    <col min="5882" max="5882" width="18.44140625" style="21" customWidth="1"/>
    <col min="5883" max="5883" width="16" style="21" bestFit="1" customWidth="1"/>
    <col min="5884" max="6131" width="8.88671875" style="21"/>
    <col min="6132" max="6132" width="7.88671875" style="21" customWidth="1"/>
    <col min="6133" max="6133" width="65.6640625" style="21" customWidth="1"/>
    <col min="6134" max="6135" width="7.6640625" style="21" bestFit="1" customWidth="1"/>
    <col min="6136" max="6136" width="15.44140625" style="21" bestFit="1" customWidth="1"/>
    <col min="6137" max="6137" width="16.6640625" style="21" customWidth="1"/>
    <col min="6138" max="6138" width="18.44140625" style="21" customWidth="1"/>
    <col min="6139" max="6139" width="16" style="21" bestFit="1" customWidth="1"/>
    <col min="6140" max="6387" width="8.88671875" style="21"/>
    <col min="6388" max="6388" width="7.88671875" style="21" customWidth="1"/>
    <col min="6389" max="6389" width="65.6640625" style="21" customWidth="1"/>
    <col min="6390" max="6391" width="7.6640625" style="21" bestFit="1" customWidth="1"/>
    <col min="6392" max="6392" width="15.44140625" style="21" bestFit="1" customWidth="1"/>
    <col min="6393" max="6393" width="16.6640625" style="21" customWidth="1"/>
    <col min="6394" max="6394" width="18.44140625" style="21" customWidth="1"/>
    <col min="6395" max="6395" width="16" style="21" bestFit="1" customWidth="1"/>
    <col min="6396" max="6643" width="8.88671875" style="21"/>
    <col min="6644" max="6644" width="7.88671875" style="21" customWidth="1"/>
    <col min="6645" max="6645" width="65.6640625" style="21" customWidth="1"/>
    <col min="6646" max="6647" width="7.6640625" style="21" bestFit="1" customWidth="1"/>
    <col min="6648" max="6648" width="15.44140625" style="21" bestFit="1" customWidth="1"/>
    <col min="6649" max="6649" width="16.6640625" style="21" customWidth="1"/>
    <col min="6650" max="6650" width="18.44140625" style="21" customWidth="1"/>
    <col min="6651" max="6651" width="16" style="21" bestFit="1" customWidth="1"/>
    <col min="6652" max="6899" width="8.88671875" style="21"/>
    <col min="6900" max="6900" width="7.88671875" style="21" customWidth="1"/>
    <col min="6901" max="6901" width="65.6640625" style="21" customWidth="1"/>
    <col min="6902" max="6903" width="7.6640625" style="21" bestFit="1" customWidth="1"/>
    <col min="6904" max="6904" width="15.44140625" style="21" bestFit="1" customWidth="1"/>
    <col min="6905" max="6905" width="16.6640625" style="21" customWidth="1"/>
    <col min="6906" max="6906" width="18.44140625" style="21" customWidth="1"/>
    <col min="6907" max="6907" width="16" style="21" bestFit="1" customWidth="1"/>
    <col min="6908" max="7155" width="8.88671875" style="21"/>
    <col min="7156" max="7156" width="7.88671875" style="21" customWidth="1"/>
    <col min="7157" max="7157" width="65.6640625" style="21" customWidth="1"/>
    <col min="7158" max="7159" width="7.6640625" style="21" bestFit="1" customWidth="1"/>
    <col min="7160" max="7160" width="15.44140625" style="21" bestFit="1" customWidth="1"/>
    <col min="7161" max="7161" width="16.6640625" style="21" customWidth="1"/>
    <col min="7162" max="7162" width="18.44140625" style="21" customWidth="1"/>
    <col min="7163" max="7163" width="16" style="21" bestFit="1" customWidth="1"/>
    <col min="7164" max="7411" width="8.88671875" style="21"/>
    <col min="7412" max="7412" width="7.88671875" style="21" customWidth="1"/>
    <col min="7413" max="7413" width="65.6640625" style="21" customWidth="1"/>
    <col min="7414" max="7415" width="7.6640625" style="21" bestFit="1" customWidth="1"/>
    <col min="7416" max="7416" width="15.44140625" style="21" bestFit="1" customWidth="1"/>
    <col min="7417" max="7417" width="16.6640625" style="21" customWidth="1"/>
    <col min="7418" max="7418" width="18.44140625" style="21" customWidth="1"/>
    <col min="7419" max="7419" width="16" style="21" bestFit="1" customWidth="1"/>
    <col min="7420" max="7667" width="8.88671875" style="21"/>
    <col min="7668" max="7668" width="7.88671875" style="21" customWidth="1"/>
    <col min="7669" max="7669" width="65.6640625" style="21" customWidth="1"/>
    <col min="7670" max="7671" width="7.6640625" style="21" bestFit="1" customWidth="1"/>
    <col min="7672" max="7672" width="15.44140625" style="21" bestFit="1" customWidth="1"/>
    <col min="7673" max="7673" width="16.6640625" style="21" customWidth="1"/>
    <col min="7674" max="7674" width="18.44140625" style="21" customWidth="1"/>
    <col min="7675" max="7675" width="16" style="21" bestFit="1" customWidth="1"/>
    <col min="7676" max="7923" width="8.88671875" style="21"/>
    <col min="7924" max="7924" width="7.88671875" style="21" customWidth="1"/>
    <col min="7925" max="7925" width="65.6640625" style="21" customWidth="1"/>
    <col min="7926" max="7927" width="7.6640625" style="21" bestFit="1" customWidth="1"/>
    <col min="7928" max="7928" width="15.44140625" style="21" bestFit="1" customWidth="1"/>
    <col min="7929" max="7929" width="16.6640625" style="21" customWidth="1"/>
    <col min="7930" max="7930" width="18.44140625" style="21" customWidth="1"/>
    <col min="7931" max="7931" width="16" style="21" bestFit="1" customWidth="1"/>
    <col min="7932" max="8179" width="8.88671875" style="21"/>
    <col min="8180" max="8180" width="7.88671875" style="21" customWidth="1"/>
    <col min="8181" max="8181" width="65.6640625" style="21" customWidth="1"/>
    <col min="8182" max="8183" width="7.6640625" style="21" bestFit="1" customWidth="1"/>
    <col min="8184" max="8184" width="15.44140625" style="21" bestFit="1" customWidth="1"/>
    <col min="8185" max="8185" width="16.6640625" style="21" customWidth="1"/>
    <col min="8186" max="8186" width="18.44140625" style="21" customWidth="1"/>
    <col min="8187" max="8187" width="16" style="21" bestFit="1" customWidth="1"/>
    <col min="8188" max="8435" width="8.88671875" style="21"/>
    <col min="8436" max="8436" width="7.88671875" style="21" customWidth="1"/>
    <col min="8437" max="8437" width="65.6640625" style="21" customWidth="1"/>
    <col min="8438" max="8439" width="7.6640625" style="21" bestFit="1" customWidth="1"/>
    <col min="8440" max="8440" width="15.44140625" style="21" bestFit="1" customWidth="1"/>
    <col min="8441" max="8441" width="16.6640625" style="21" customWidth="1"/>
    <col min="8442" max="8442" width="18.44140625" style="21" customWidth="1"/>
    <col min="8443" max="8443" width="16" style="21" bestFit="1" customWidth="1"/>
    <col min="8444" max="8691" width="8.88671875" style="21"/>
    <col min="8692" max="8692" width="7.88671875" style="21" customWidth="1"/>
    <col min="8693" max="8693" width="65.6640625" style="21" customWidth="1"/>
    <col min="8694" max="8695" width="7.6640625" style="21" bestFit="1" customWidth="1"/>
    <col min="8696" max="8696" width="15.44140625" style="21" bestFit="1" customWidth="1"/>
    <col min="8697" max="8697" width="16.6640625" style="21" customWidth="1"/>
    <col min="8698" max="8698" width="18.44140625" style="21" customWidth="1"/>
    <col min="8699" max="8699" width="16" style="21" bestFit="1" customWidth="1"/>
    <col min="8700" max="8947" width="8.88671875" style="21"/>
    <col min="8948" max="8948" width="7.88671875" style="21" customWidth="1"/>
    <col min="8949" max="8949" width="65.6640625" style="21" customWidth="1"/>
    <col min="8950" max="8951" width="7.6640625" style="21" bestFit="1" customWidth="1"/>
    <col min="8952" max="8952" width="15.44140625" style="21" bestFit="1" customWidth="1"/>
    <col min="8953" max="8953" width="16.6640625" style="21" customWidth="1"/>
    <col min="8954" max="8954" width="18.44140625" style="21" customWidth="1"/>
    <col min="8955" max="8955" width="16" style="21" bestFit="1" customWidth="1"/>
    <col min="8956" max="9203" width="8.88671875" style="21"/>
    <col min="9204" max="9204" width="7.88671875" style="21" customWidth="1"/>
    <col min="9205" max="9205" width="65.6640625" style="21" customWidth="1"/>
    <col min="9206" max="9207" width="7.6640625" style="21" bestFit="1" customWidth="1"/>
    <col min="9208" max="9208" width="15.44140625" style="21" bestFit="1" customWidth="1"/>
    <col min="9209" max="9209" width="16.6640625" style="21" customWidth="1"/>
    <col min="9210" max="9210" width="18.44140625" style="21" customWidth="1"/>
    <col min="9211" max="9211" width="16" style="21" bestFit="1" customWidth="1"/>
    <col min="9212" max="9459" width="8.88671875" style="21"/>
    <col min="9460" max="9460" width="7.88671875" style="21" customWidth="1"/>
    <col min="9461" max="9461" width="65.6640625" style="21" customWidth="1"/>
    <col min="9462" max="9463" width="7.6640625" style="21" bestFit="1" customWidth="1"/>
    <col min="9464" max="9464" width="15.44140625" style="21" bestFit="1" customWidth="1"/>
    <col min="9465" max="9465" width="16.6640625" style="21" customWidth="1"/>
    <col min="9466" max="9466" width="18.44140625" style="21" customWidth="1"/>
    <col min="9467" max="9467" width="16" style="21" bestFit="1" customWidth="1"/>
    <col min="9468" max="9715" width="8.88671875" style="21"/>
    <col min="9716" max="9716" width="7.88671875" style="21" customWidth="1"/>
    <col min="9717" max="9717" width="65.6640625" style="21" customWidth="1"/>
    <col min="9718" max="9719" width="7.6640625" style="21" bestFit="1" customWidth="1"/>
    <col min="9720" max="9720" width="15.44140625" style="21" bestFit="1" customWidth="1"/>
    <col min="9721" max="9721" width="16.6640625" style="21" customWidth="1"/>
    <col min="9722" max="9722" width="18.44140625" style="21" customWidth="1"/>
    <col min="9723" max="9723" width="16" style="21" bestFit="1" customWidth="1"/>
    <col min="9724" max="9971" width="8.88671875" style="21"/>
    <col min="9972" max="9972" width="7.88671875" style="21" customWidth="1"/>
    <col min="9973" max="9973" width="65.6640625" style="21" customWidth="1"/>
    <col min="9974" max="9975" width="7.6640625" style="21" bestFit="1" customWidth="1"/>
    <col min="9976" max="9976" width="15.44140625" style="21" bestFit="1" customWidth="1"/>
    <col min="9977" max="9977" width="16.6640625" style="21" customWidth="1"/>
    <col min="9978" max="9978" width="18.44140625" style="21" customWidth="1"/>
    <col min="9979" max="9979" width="16" style="21" bestFit="1" customWidth="1"/>
    <col min="9980" max="10227" width="8.88671875" style="21"/>
    <col min="10228" max="10228" width="7.88671875" style="21" customWidth="1"/>
    <col min="10229" max="10229" width="65.6640625" style="21" customWidth="1"/>
    <col min="10230" max="10231" width="7.6640625" style="21" bestFit="1" customWidth="1"/>
    <col min="10232" max="10232" width="15.44140625" style="21" bestFit="1" customWidth="1"/>
    <col min="10233" max="10233" width="16.6640625" style="21" customWidth="1"/>
    <col min="10234" max="10234" width="18.44140625" style="21" customWidth="1"/>
    <col min="10235" max="10235" width="16" style="21" bestFit="1" customWidth="1"/>
    <col min="10236" max="10483" width="8.88671875" style="21"/>
    <col min="10484" max="10484" width="7.88671875" style="21" customWidth="1"/>
    <col min="10485" max="10485" width="65.6640625" style="21" customWidth="1"/>
    <col min="10486" max="10487" width="7.6640625" style="21" bestFit="1" customWidth="1"/>
    <col min="10488" max="10488" width="15.44140625" style="21" bestFit="1" customWidth="1"/>
    <col min="10489" max="10489" width="16.6640625" style="21" customWidth="1"/>
    <col min="10490" max="10490" width="18.44140625" style="21" customWidth="1"/>
    <col min="10491" max="10491" width="16" style="21" bestFit="1" customWidth="1"/>
    <col min="10492" max="10739" width="8.88671875" style="21"/>
    <col min="10740" max="10740" width="7.88671875" style="21" customWidth="1"/>
    <col min="10741" max="10741" width="65.6640625" style="21" customWidth="1"/>
    <col min="10742" max="10743" width="7.6640625" style="21" bestFit="1" customWidth="1"/>
    <col min="10744" max="10744" width="15.44140625" style="21" bestFit="1" customWidth="1"/>
    <col min="10745" max="10745" width="16.6640625" style="21" customWidth="1"/>
    <col min="10746" max="10746" width="18.44140625" style="21" customWidth="1"/>
    <col min="10747" max="10747" width="16" style="21" bestFit="1" customWidth="1"/>
    <col min="10748" max="10995" width="8.88671875" style="21"/>
    <col min="10996" max="10996" width="7.88671875" style="21" customWidth="1"/>
    <col min="10997" max="10997" width="65.6640625" style="21" customWidth="1"/>
    <col min="10998" max="10999" width="7.6640625" style="21" bestFit="1" customWidth="1"/>
    <col min="11000" max="11000" width="15.44140625" style="21" bestFit="1" customWidth="1"/>
    <col min="11001" max="11001" width="16.6640625" style="21" customWidth="1"/>
    <col min="11002" max="11002" width="18.44140625" style="21" customWidth="1"/>
    <col min="11003" max="11003" width="16" style="21" bestFit="1" customWidth="1"/>
    <col min="11004" max="11251" width="8.88671875" style="21"/>
    <col min="11252" max="11252" width="7.88671875" style="21" customWidth="1"/>
    <col min="11253" max="11253" width="65.6640625" style="21" customWidth="1"/>
    <col min="11254" max="11255" width="7.6640625" style="21" bestFit="1" customWidth="1"/>
    <col min="11256" max="11256" width="15.44140625" style="21" bestFit="1" customWidth="1"/>
    <col min="11257" max="11257" width="16.6640625" style="21" customWidth="1"/>
    <col min="11258" max="11258" width="18.44140625" style="21" customWidth="1"/>
    <col min="11259" max="11259" width="16" style="21" bestFit="1" customWidth="1"/>
    <col min="11260" max="11507" width="8.88671875" style="21"/>
    <col min="11508" max="11508" width="7.88671875" style="21" customWidth="1"/>
    <col min="11509" max="11509" width="65.6640625" style="21" customWidth="1"/>
    <col min="11510" max="11511" width="7.6640625" style="21" bestFit="1" customWidth="1"/>
    <col min="11512" max="11512" width="15.44140625" style="21" bestFit="1" customWidth="1"/>
    <col min="11513" max="11513" width="16.6640625" style="21" customWidth="1"/>
    <col min="11514" max="11514" width="18.44140625" style="21" customWidth="1"/>
    <col min="11515" max="11515" width="16" style="21" bestFit="1" customWidth="1"/>
    <col min="11516" max="11763" width="8.88671875" style="21"/>
    <col min="11764" max="11764" width="7.88671875" style="21" customWidth="1"/>
    <col min="11765" max="11765" width="65.6640625" style="21" customWidth="1"/>
    <col min="11766" max="11767" width="7.6640625" style="21" bestFit="1" customWidth="1"/>
    <col min="11768" max="11768" width="15.44140625" style="21" bestFit="1" customWidth="1"/>
    <col min="11769" max="11769" width="16.6640625" style="21" customWidth="1"/>
    <col min="11770" max="11770" width="18.44140625" style="21" customWidth="1"/>
    <col min="11771" max="11771" width="16" style="21" bestFit="1" customWidth="1"/>
    <col min="11772" max="12019" width="8.88671875" style="21"/>
    <col min="12020" max="12020" width="7.88671875" style="21" customWidth="1"/>
    <col min="12021" max="12021" width="65.6640625" style="21" customWidth="1"/>
    <col min="12022" max="12023" width="7.6640625" style="21" bestFit="1" customWidth="1"/>
    <col min="12024" max="12024" width="15.44140625" style="21" bestFit="1" customWidth="1"/>
    <col min="12025" max="12025" width="16.6640625" style="21" customWidth="1"/>
    <col min="12026" max="12026" width="18.44140625" style="21" customWidth="1"/>
    <col min="12027" max="12027" width="16" style="21" bestFit="1" customWidth="1"/>
    <col min="12028" max="12275" width="8.88671875" style="21"/>
    <col min="12276" max="12276" width="7.88671875" style="21" customWidth="1"/>
    <col min="12277" max="12277" width="65.6640625" style="21" customWidth="1"/>
    <col min="12278" max="12279" width="7.6640625" style="21" bestFit="1" customWidth="1"/>
    <col min="12280" max="12280" width="15.44140625" style="21" bestFit="1" customWidth="1"/>
    <col min="12281" max="12281" width="16.6640625" style="21" customWidth="1"/>
    <col min="12282" max="12282" width="18.44140625" style="21" customWidth="1"/>
    <col min="12283" max="12283" width="16" style="21" bestFit="1" customWidth="1"/>
    <col min="12284" max="12531" width="8.88671875" style="21"/>
    <col min="12532" max="12532" width="7.88671875" style="21" customWidth="1"/>
    <col min="12533" max="12533" width="65.6640625" style="21" customWidth="1"/>
    <col min="12534" max="12535" width="7.6640625" style="21" bestFit="1" customWidth="1"/>
    <col min="12536" max="12536" width="15.44140625" style="21" bestFit="1" customWidth="1"/>
    <col min="12537" max="12537" width="16.6640625" style="21" customWidth="1"/>
    <col min="12538" max="12538" width="18.44140625" style="21" customWidth="1"/>
    <col min="12539" max="12539" width="16" style="21" bestFit="1" customWidth="1"/>
    <col min="12540" max="12787" width="8.88671875" style="21"/>
    <col min="12788" max="12788" width="7.88671875" style="21" customWidth="1"/>
    <col min="12789" max="12789" width="65.6640625" style="21" customWidth="1"/>
    <col min="12790" max="12791" width="7.6640625" style="21" bestFit="1" customWidth="1"/>
    <col min="12792" max="12792" width="15.44140625" style="21" bestFit="1" customWidth="1"/>
    <col min="12793" max="12793" width="16.6640625" style="21" customWidth="1"/>
    <col min="12794" max="12794" width="18.44140625" style="21" customWidth="1"/>
    <col min="12795" max="12795" width="16" style="21" bestFit="1" customWidth="1"/>
    <col min="12796" max="13043" width="8.88671875" style="21"/>
    <col min="13044" max="13044" width="7.88671875" style="21" customWidth="1"/>
    <col min="13045" max="13045" width="65.6640625" style="21" customWidth="1"/>
    <col min="13046" max="13047" width="7.6640625" style="21" bestFit="1" customWidth="1"/>
    <col min="13048" max="13048" width="15.44140625" style="21" bestFit="1" customWidth="1"/>
    <col min="13049" max="13049" width="16.6640625" style="21" customWidth="1"/>
    <col min="13050" max="13050" width="18.44140625" style="21" customWidth="1"/>
    <col min="13051" max="13051" width="16" style="21" bestFit="1" customWidth="1"/>
    <col min="13052" max="13299" width="8.88671875" style="21"/>
    <col min="13300" max="13300" width="7.88671875" style="21" customWidth="1"/>
    <col min="13301" max="13301" width="65.6640625" style="21" customWidth="1"/>
    <col min="13302" max="13303" width="7.6640625" style="21" bestFit="1" customWidth="1"/>
    <col min="13304" max="13304" width="15.44140625" style="21" bestFit="1" customWidth="1"/>
    <col min="13305" max="13305" width="16.6640625" style="21" customWidth="1"/>
    <col min="13306" max="13306" width="18.44140625" style="21" customWidth="1"/>
    <col min="13307" max="13307" width="16" style="21" bestFit="1" customWidth="1"/>
    <col min="13308" max="13555" width="8.88671875" style="21"/>
    <col min="13556" max="13556" width="7.88671875" style="21" customWidth="1"/>
    <col min="13557" max="13557" width="65.6640625" style="21" customWidth="1"/>
    <col min="13558" max="13559" width="7.6640625" style="21" bestFit="1" customWidth="1"/>
    <col min="13560" max="13560" width="15.44140625" style="21" bestFit="1" customWidth="1"/>
    <col min="13561" max="13561" width="16.6640625" style="21" customWidth="1"/>
    <col min="13562" max="13562" width="18.44140625" style="21" customWidth="1"/>
    <col min="13563" max="13563" width="16" style="21" bestFit="1" customWidth="1"/>
    <col min="13564" max="13811" width="8.88671875" style="21"/>
    <col min="13812" max="13812" width="7.88671875" style="21" customWidth="1"/>
    <col min="13813" max="13813" width="65.6640625" style="21" customWidth="1"/>
    <col min="13814" max="13815" width="7.6640625" style="21" bestFit="1" customWidth="1"/>
    <col min="13816" max="13816" width="15.44140625" style="21" bestFit="1" customWidth="1"/>
    <col min="13817" max="13817" width="16.6640625" style="21" customWidth="1"/>
    <col min="13818" max="13818" width="18.44140625" style="21" customWidth="1"/>
    <col min="13819" max="13819" width="16" style="21" bestFit="1" customWidth="1"/>
    <col min="13820" max="14067" width="8.88671875" style="21"/>
    <col min="14068" max="14068" width="7.88671875" style="21" customWidth="1"/>
    <col min="14069" max="14069" width="65.6640625" style="21" customWidth="1"/>
    <col min="14070" max="14071" width="7.6640625" style="21" bestFit="1" customWidth="1"/>
    <col min="14072" max="14072" width="15.44140625" style="21" bestFit="1" customWidth="1"/>
    <col min="14073" max="14073" width="16.6640625" style="21" customWidth="1"/>
    <col min="14074" max="14074" width="18.44140625" style="21" customWidth="1"/>
    <col min="14075" max="14075" width="16" style="21" bestFit="1" customWidth="1"/>
    <col min="14076" max="14323" width="8.88671875" style="21"/>
    <col min="14324" max="14324" width="7.88671875" style="21" customWidth="1"/>
    <col min="14325" max="14325" width="65.6640625" style="21" customWidth="1"/>
    <col min="14326" max="14327" width="7.6640625" style="21" bestFit="1" customWidth="1"/>
    <col min="14328" max="14328" width="15.44140625" style="21" bestFit="1" customWidth="1"/>
    <col min="14329" max="14329" width="16.6640625" style="21" customWidth="1"/>
    <col min="14330" max="14330" width="18.44140625" style="21" customWidth="1"/>
    <col min="14331" max="14331" width="16" style="21" bestFit="1" customWidth="1"/>
    <col min="14332" max="14579" width="8.88671875" style="21"/>
    <col min="14580" max="14580" width="7.88671875" style="21" customWidth="1"/>
    <col min="14581" max="14581" width="65.6640625" style="21" customWidth="1"/>
    <col min="14582" max="14583" width="7.6640625" style="21" bestFit="1" customWidth="1"/>
    <col min="14584" max="14584" width="15.44140625" style="21" bestFit="1" customWidth="1"/>
    <col min="14585" max="14585" width="16.6640625" style="21" customWidth="1"/>
    <col min="14586" max="14586" width="18.44140625" style="21" customWidth="1"/>
    <col min="14587" max="14587" width="16" style="21" bestFit="1" customWidth="1"/>
    <col min="14588" max="14835" width="8.88671875" style="21"/>
    <col min="14836" max="14836" width="7.88671875" style="21" customWidth="1"/>
    <col min="14837" max="14837" width="65.6640625" style="21" customWidth="1"/>
    <col min="14838" max="14839" width="7.6640625" style="21" bestFit="1" customWidth="1"/>
    <col min="14840" max="14840" width="15.44140625" style="21" bestFit="1" customWidth="1"/>
    <col min="14841" max="14841" width="16.6640625" style="21" customWidth="1"/>
    <col min="14842" max="14842" width="18.44140625" style="21" customWidth="1"/>
    <col min="14843" max="14843" width="16" style="21" bestFit="1" customWidth="1"/>
    <col min="14844" max="15091" width="8.88671875" style="21"/>
    <col min="15092" max="15092" width="7.88671875" style="21" customWidth="1"/>
    <col min="15093" max="15093" width="65.6640625" style="21" customWidth="1"/>
    <col min="15094" max="15095" width="7.6640625" style="21" bestFit="1" customWidth="1"/>
    <col min="15096" max="15096" width="15.44140625" style="21" bestFit="1" customWidth="1"/>
    <col min="15097" max="15097" width="16.6640625" style="21" customWidth="1"/>
    <col min="15098" max="15098" width="18.44140625" style="21" customWidth="1"/>
    <col min="15099" max="15099" width="16" style="21" bestFit="1" customWidth="1"/>
    <col min="15100" max="15347" width="8.88671875" style="21"/>
    <col min="15348" max="15348" width="7.88671875" style="21" customWidth="1"/>
    <col min="15349" max="15349" width="65.6640625" style="21" customWidth="1"/>
    <col min="15350" max="15351" width="7.6640625" style="21" bestFit="1" customWidth="1"/>
    <col min="15352" max="15352" width="15.44140625" style="21" bestFit="1" customWidth="1"/>
    <col min="15353" max="15353" width="16.6640625" style="21" customWidth="1"/>
    <col min="15354" max="15354" width="18.44140625" style="21" customWidth="1"/>
    <col min="15355" max="15355" width="16" style="21" bestFit="1" customWidth="1"/>
    <col min="15356" max="15603" width="8.88671875" style="21"/>
    <col min="15604" max="15604" width="7.88671875" style="21" customWidth="1"/>
    <col min="15605" max="15605" width="65.6640625" style="21" customWidth="1"/>
    <col min="15606" max="15607" width="7.6640625" style="21" bestFit="1" customWidth="1"/>
    <col min="15608" max="15608" width="15.44140625" style="21" bestFit="1" customWidth="1"/>
    <col min="15609" max="15609" width="16.6640625" style="21" customWidth="1"/>
    <col min="15610" max="15610" width="18.44140625" style="21" customWidth="1"/>
    <col min="15611" max="15611" width="16" style="21" bestFit="1" customWidth="1"/>
    <col min="15612" max="15859" width="8.88671875" style="21"/>
    <col min="15860" max="15860" width="7.88671875" style="21" customWidth="1"/>
    <col min="15861" max="15861" width="65.6640625" style="21" customWidth="1"/>
    <col min="15862" max="15863" width="7.6640625" style="21" bestFit="1" customWidth="1"/>
    <col min="15864" max="15864" width="15.44140625" style="21" bestFit="1" customWidth="1"/>
    <col min="15865" max="15865" width="16.6640625" style="21" customWidth="1"/>
    <col min="15866" max="15866" width="18.44140625" style="21" customWidth="1"/>
    <col min="15867" max="15867" width="16" style="21" bestFit="1" customWidth="1"/>
    <col min="15868" max="16115" width="8.88671875" style="21"/>
    <col min="16116" max="16116" width="7.88671875" style="21" customWidth="1"/>
    <col min="16117" max="16117" width="65.6640625" style="21" customWidth="1"/>
    <col min="16118" max="16119" width="7.6640625" style="21" bestFit="1" customWidth="1"/>
    <col min="16120" max="16120" width="15.44140625" style="21" bestFit="1" customWidth="1"/>
    <col min="16121" max="16121" width="16.6640625" style="21" customWidth="1"/>
    <col min="16122" max="16122" width="18.44140625" style="21" customWidth="1"/>
    <col min="16123" max="16123" width="16" style="21" bestFit="1" customWidth="1"/>
    <col min="16124" max="16384" width="8.88671875" style="21"/>
  </cols>
  <sheetData>
    <row r="1" spans="1:28" s="72" customFormat="1" x14ac:dyDescent="0.25">
      <c r="A1" s="650" t="s">
        <v>169</v>
      </c>
      <c r="B1" s="651"/>
      <c r="C1" s="651"/>
      <c r="D1" s="651"/>
      <c r="E1" s="651"/>
      <c r="F1" s="652"/>
      <c r="G1" s="312"/>
      <c r="H1" s="364"/>
      <c r="I1" s="364"/>
      <c r="J1" s="309"/>
      <c r="K1" s="364"/>
      <c r="L1" s="647" t="s">
        <v>258</v>
      </c>
      <c r="M1" s="648"/>
      <c r="N1" s="310"/>
      <c r="O1" s="372"/>
      <c r="P1" s="313"/>
      <c r="Q1" s="314" t="s">
        <v>273</v>
      </c>
      <c r="R1" s="315"/>
      <c r="T1" s="69"/>
      <c r="V1" s="561"/>
    </row>
    <row r="2" spans="1:28" x14ac:dyDescent="0.3">
      <c r="A2" s="209"/>
      <c r="B2" s="260"/>
      <c r="C2" s="209" t="s">
        <v>56</v>
      </c>
      <c r="D2" s="209"/>
      <c r="E2" s="246"/>
      <c r="F2" s="316"/>
      <c r="G2" s="209"/>
      <c r="H2" s="280" t="s">
        <v>53</v>
      </c>
      <c r="I2" s="280"/>
      <c r="J2" s="316"/>
      <c r="K2" s="280"/>
      <c r="L2" s="280" t="s">
        <v>53</v>
      </c>
      <c r="M2" s="280"/>
      <c r="N2" s="316"/>
      <c r="O2" s="373"/>
      <c r="P2" s="316"/>
      <c r="Q2" s="223"/>
      <c r="R2" s="317"/>
      <c r="S2" s="209"/>
      <c r="T2" s="231"/>
      <c r="U2" s="209"/>
    </row>
    <row r="3" spans="1:28" s="72" customFormat="1" x14ac:dyDescent="0.25">
      <c r="A3" s="219" t="s">
        <v>9</v>
      </c>
      <c r="B3" s="250" t="s">
        <v>21</v>
      </c>
      <c r="C3" s="219" t="s">
        <v>10</v>
      </c>
      <c r="D3" s="219" t="s">
        <v>97</v>
      </c>
      <c r="E3" s="219" t="s">
        <v>19</v>
      </c>
      <c r="F3" s="220" t="s">
        <v>11</v>
      </c>
      <c r="G3" s="219" t="s">
        <v>17</v>
      </c>
      <c r="H3" s="280" t="s">
        <v>16</v>
      </c>
      <c r="I3" s="280" t="s">
        <v>12</v>
      </c>
      <c r="J3" s="220"/>
      <c r="K3" s="280" t="s">
        <v>17</v>
      </c>
      <c r="L3" s="280" t="s">
        <v>16</v>
      </c>
      <c r="M3" s="280" t="s">
        <v>12</v>
      </c>
      <c r="N3" s="220"/>
      <c r="O3" s="373" t="s">
        <v>474</v>
      </c>
      <c r="P3" s="220" t="s">
        <v>235</v>
      </c>
      <c r="Q3" s="209" t="s">
        <v>57</v>
      </c>
      <c r="R3" s="221" t="s">
        <v>376</v>
      </c>
      <c r="S3" s="210" t="s">
        <v>401</v>
      </c>
      <c r="T3" s="261" t="s">
        <v>518</v>
      </c>
      <c r="U3" s="210" t="s">
        <v>550</v>
      </c>
      <c r="V3" s="478" t="s">
        <v>17</v>
      </c>
      <c r="W3" s="479" t="s">
        <v>16</v>
      </c>
      <c r="X3" s="479" t="s">
        <v>12</v>
      </c>
    </row>
    <row r="4" spans="1:28" x14ac:dyDescent="0.3">
      <c r="A4" s="209"/>
      <c r="B4" s="209"/>
      <c r="C4" s="222"/>
      <c r="D4" s="209"/>
      <c r="E4" s="222"/>
      <c r="F4" s="277"/>
      <c r="G4" s="209"/>
      <c r="H4" s="280"/>
      <c r="I4" s="280"/>
      <c r="J4" s="277"/>
      <c r="K4" s="280"/>
      <c r="L4" s="280"/>
      <c r="M4" s="280"/>
      <c r="N4" s="277"/>
      <c r="O4" s="373"/>
      <c r="P4" s="277"/>
      <c r="Q4" s="223"/>
      <c r="R4" s="317"/>
      <c r="S4" s="222"/>
      <c r="T4" s="244"/>
      <c r="U4" s="222"/>
      <c r="V4" s="238"/>
      <c r="W4" s="480"/>
      <c r="X4" s="336"/>
    </row>
    <row r="5" spans="1:28" ht="18" x14ac:dyDescent="0.3">
      <c r="A5" s="222" t="s">
        <v>73</v>
      </c>
      <c r="B5" s="222"/>
      <c r="C5" s="222" t="s">
        <v>74</v>
      </c>
      <c r="D5" s="222"/>
      <c r="E5" s="222"/>
      <c r="F5" s="611" t="s">
        <v>562</v>
      </c>
      <c r="G5" s="612"/>
      <c r="H5" s="612"/>
      <c r="I5" s="612"/>
      <c r="J5" s="612"/>
      <c r="K5" s="612"/>
      <c r="L5" s="612"/>
      <c r="M5" s="613"/>
      <c r="N5" s="246"/>
      <c r="O5" s="374"/>
      <c r="P5" s="246"/>
      <c r="Q5" s="223"/>
      <c r="R5" s="317"/>
      <c r="S5" s="222"/>
      <c r="T5" s="244"/>
      <c r="U5" s="222"/>
      <c r="V5" s="614" t="s">
        <v>563</v>
      </c>
      <c r="W5" s="615"/>
      <c r="X5" s="616"/>
    </row>
    <row r="6" spans="1:28" x14ac:dyDescent="0.3">
      <c r="A6" s="318"/>
      <c r="B6" s="318"/>
      <c r="C6" s="319"/>
      <c r="D6" s="250"/>
      <c r="E6" s="319"/>
      <c r="F6" s="277"/>
      <c r="G6" s="250"/>
      <c r="H6" s="284"/>
      <c r="I6" s="368"/>
      <c r="J6" s="252"/>
      <c r="K6" s="284"/>
      <c r="L6" s="284"/>
      <c r="M6" s="368"/>
      <c r="N6" s="252"/>
      <c r="O6" s="375"/>
      <c r="P6" s="252"/>
      <c r="Q6" s="252"/>
      <c r="R6" s="317"/>
      <c r="S6" s="222"/>
      <c r="T6" s="244"/>
      <c r="U6" s="222"/>
      <c r="V6" s="238"/>
      <c r="W6" s="480"/>
      <c r="X6" s="336"/>
    </row>
    <row r="7" spans="1:28" ht="207" x14ac:dyDescent="0.3">
      <c r="A7" s="219">
        <v>1</v>
      </c>
      <c r="B7" s="250" t="s">
        <v>75</v>
      </c>
      <c r="C7" s="319" t="s">
        <v>286</v>
      </c>
      <c r="D7" s="320" t="s">
        <v>98</v>
      </c>
      <c r="E7" s="320" t="s">
        <v>247</v>
      </c>
      <c r="F7" s="277" t="s">
        <v>178</v>
      </c>
      <c r="G7" s="321">
        <v>1</v>
      </c>
      <c r="H7" s="284">
        <v>50000</v>
      </c>
      <c r="I7" s="336">
        <f>H7*G7</f>
        <v>50000</v>
      </c>
      <c r="J7" s="322"/>
      <c r="K7" s="284">
        <v>1</v>
      </c>
      <c r="L7" s="284">
        <v>50000</v>
      </c>
      <c r="M7" s="336">
        <f>L7*K7</f>
        <v>50000</v>
      </c>
      <c r="N7" s="322"/>
      <c r="O7" s="376">
        <f>M7-I7</f>
        <v>0</v>
      </c>
      <c r="P7" s="322"/>
      <c r="Q7" s="323" t="s">
        <v>363</v>
      </c>
      <c r="R7" s="324" t="s">
        <v>393</v>
      </c>
      <c r="S7" s="362" t="s">
        <v>454</v>
      </c>
      <c r="T7" s="210" t="s">
        <v>523</v>
      </c>
      <c r="U7" s="442"/>
      <c r="V7" s="238">
        <f>'Interior MS'!I6</f>
        <v>1</v>
      </c>
      <c r="W7" s="480">
        <f>L7</f>
        <v>50000</v>
      </c>
      <c r="X7" s="336">
        <f>W7*V7</f>
        <v>50000</v>
      </c>
    </row>
    <row r="8" spans="1:28" x14ac:dyDescent="0.3">
      <c r="A8" s="219"/>
      <c r="B8" s="219"/>
      <c r="C8" s="319"/>
      <c r="D8" s="320"/>
      <c r="E8" s="320"/>
      <c r="F8" s="277"/>
      <c r="G8" s="321"/>
      <c r="H8" s="284"/>
      <c r="I8" s="336"/>
      <c r="J8" s="322"/>
      <c r="K8" s="284"/>
      <c r="L8" s="284"/>
      <c r="M8" s="336"/>
      <c r="N8" s="322"/>
      <c r="O8" s="376"/>
      <c r="P8" s="322"/>
      <c r="Q8" s="252"/>
      <c r="R8" s="317"/>
      <c r="S8" s="230"/>
      <c r="T8" s="230"/>
      <c r="U8" s="230"/>
      <c r="V8" s="238"/>
      <c r="W8" s="480">
        <f t="shared" ref="W8:W19" si="0">L8</f>
        <v>0</v>
      </c>
      <c r="X8" s="336">
        <f t="shared" ref="X8:X19" si="1">W8*V8</f>
        <v>0</v>
      </c>
    </row>
    <row r="9" spans="1:28" ht="207" x14ac:dyDescent="0.3">
      <c r="A9" s="219">
        <v>2</v>
      </c>
      <c r="B9" s="250" t="s">
        <v>239</v>
      </c>
      <c r="C9" s="319" t="s">
        <v>288</v>
      </c>
      <c r="D9" s="320" t="s">
        <v>99</v>
      </c>
      <c r="E9" s="320" t="s">
        <v>287</v>
      </c>
      <c r="F9" s="277" t="s">
        <v>178</v>
      </c>
      <c r="G9" s="321">
        <v>1</v>
      </c>
      <c r="H9" s="284">
        <v>35000</v>
      </c>
      <c r="I9" s="336">
        <f>H9*G9</f>
        <v>35000</v>
      </c>
      <c r="J9" s="322"/>
      <c r="K9" s="284">
        <v>1</v>
      </c>
      <c r="L9" s="284">
        <v>35000</v>
      </c>
      <c r="M9" s="336">
        <f>L9*K9</f>
        <v>35000</v>
      </c>
      <c r="N9" s="322"/>
      <c r="O9" s="376">
        <f>M9-I9</f>
        <v>0</v>
      </c>
      <c r="P9" s="322"/>
      <c r="Q9" s="252"/>
      <c r="R9" s="317"/>
      <c r="S9" s="230"/>
      <c r="T9" s="230"/>
      <c r="U9" s="230"/>
      <c r="V9" s="238">
        <f>'Interior MS'!I10</f>
        <v>1</v>
      </c>
      <c r="W9" s="480">
        <f t="shared" si="0"/>
        <v>35000</v>
      </c>
      <c r="X9" s="336">
        <f t="shared" si="1"/>
        <v>35000</v>
      </c>
    </row>
    <row r="10" spans="1:28" x14ac:dyDescent="0.3">
      <c r="A10" s="219"/>
      <c r="B10" s="250"/>
      <c r="C10" s="319"/>
      <c r="D10" s="320"/>
      <c r="E10" s="320"/>
      <c r="F10" s="277"/>
      <c r="G10" s="321"/>
      <c r="H10" s="284"/>
      <c r="I10" s="336"/>
      <c r="J10" s="322"/>
      <c r="K10" s="284"/>
      <c r="L10" s="284"/>
      <c r="M10" s="336"/>
      <c r="N10" s="322"/>
      <c r="O10" s="376"/>
      <c r="P10" s="322"/>
      <c r="Q10" s="252"/>
      <c r="R10" s="317"/>
      <c r="S10" s="230"/>
      <c r="T10" s="230"/>
      <c r="U10" s="230"/>
      <c r="V10" s="238"/>
      <c r="W10" s="480">
        <f t="shared" si="0"/>
        <v>0</v>
      </c>
      <c r="X10" s="336">
        <f t="shared" si="1"/>
        <v>0</v>
      </c>
    </row>
    <row r="11" spans="1:28" ht="207" x14ac:dyDescent="0.3">
      <c r="A11" s="219">
        <v>3</v>
      </c>
      <c r="B11" s="250" t="s">
        <v>289</v>
      </c>
      <c r="C11" s="319" t="s">
        <v>290</v>
      </c>
      <c r="D11" s="320" t="s">
        <v>99</v>
      </c>
      <c r="E11" s="320" t="s">
        <v>246</v>
      </c>
      <c r="F11" s="277" t="s">
        <v>178</v>
      </c>
      <c r="G11" s="321">
        <v>1</v>
      </c>
      <c r="H11" s="284">
        <v>35000</v>
      </c>
      <c r="I11" s="336">
        <f>H11*G11</f>
        <v>35000</v>
      </c>
      <c r="J11" s="322"/>
      <c r="K11" s="284">
        <v>1</v>
      </c>
      <c r="L11" s="284">
        <v>35000</v>
      </c>
      <c r="M11" s="336">
        <f>L11*K11</f>
        <v>35000</v>
      </c>
      <c r="N11" s="322"/>
      <c r="O11" s="376">
        <f>M11-I11</f>
        <v>0</v>
      </c>
      <c r="P11" s="322"/>
      <c r="Q11" s="252"/>
      <c r="R11" s="317"/>
      <c r="S11" s="230"/>
      <c r="T11" s="230"/>
      <c r="U11" s="230"/>
      <c r="V11" s="238">
        <f>'Interior MS'!I14</f>
        <v>1</v>
      </c>
      <c r="W11" s="480">
        <f t="shared" si="0"/>
        <v>35000</v>
      </c>
      <c r="X11" s="336">
        <f t="shared" si="1"/>
        <v>35000</v>
      </c>
    </row>
    <row r="12" spans="1:28" x14ac:dyDescent="0.3">
      <c r="A12" s="219"/>
      <c r="B12" s="250"/>
      <c r="C12" s="319"/>
      <c r="D12" s="320"/>
      <c r="E12" s="320"/>
      <c r="F12" s="277"/>
      <c r="G12" s="321"/>
      <c r="H12" s="284"/>
      <c r="I12" s="336"/>
      <c r="J12" s="322"/>
      <c r="K12" s="284"/>
      <c r="L12" s="284"/>
      <c r="M12" s="336"/>
      <c r="N12" s="322"/>
      <c r="O12" s="376"/>
      <c r="P12" s="322"/>
      <c r="Q12" s="252"/>
      <c r="R12" s="317"/>
      <c r="S12" s="222"/>
      <c r="T12" s="244"/>
      <c r="U12" s="222"/>
      <c r="V12" s="238"/>
      <c r="W12" s="480"/>
      <c r="X12" s="336"/>
    </row>
    <row r="13" spans="1:28" ht="151.80000000000001" x14ac:dyDescent="0.3">
      <c r="A13" s="219">
        <v>4</v>
      </c>
      <c r="B13" s="250" t="s">
        <v>172</v>
      </c>
      <c r="C13" s="325" t="s">
        <v>339</v>
      </c>
      <c r="D13" s="320" t="s">
        <v>173</v>
      </c>
      <c r="E13" s="320" t="s">
        <v>245</v>
      </c>
      <c r="F13" s="277" t="s">
        <v>178</v>
      </c>
      <c r="G13" s="321">
        <v>1</v>
      </c>
      <c r="H13" s="284">
        <v>74400</v>
      </c>
      <c r="I13" s="336">
        <f t="shared" ref="I13:I14" si="2">H13*G13</f>
        <v>74400</v>
      </c>
      <c r="J13" s="322"/>
      <c r="K13" s="284">
        <v>1</v>
      </c>
      <c r="L13" s="284">
        <v>74400</v>
      </c>
      <c r="M13" s="336">
        <f t="shared" ref="M13:M14" si="3">L13*K13</f>
        <v>74400</v>
      </c>
      <c r="N13" s="322"/>
      <c r="O13" s="376">
        <f>M13-I13</f>
        <v>0</v>
      </c>
      <c r="P13" s="322"/>
      <c r="Q13" s="252"/>
      <c r="R13" s="317"/>
      <c r="S13" s="222"/>
      <c r="T13" s="244"/>
      <c r="U13" s="222"/>
      <c r="V13" s="238"/>
      <c r="W13" s="480">
        <f t="shared" si="0"/>
        <v>74400</v>
      </c>
      <c r="X13" s="336">
        <f t="shared" si="1"/>
        <v>0</v>
      </c>
      <c r="Y13" s="565"/>
      <c r="AB13" s="582"/>
    </row>
    <row r="14" spans="1:28" ht="138" x14ac:dyDescent="0.3">
      <c r="A14" s="219">
        <v>5</v>
      </c>
      <c r="B14" s="250" t="s">
        <v>243</v>
      </c>
      <c r="C14" s="325" t="s">
        <v>291</v>
      </c>
      <c r="D14" s="320" t="s">
        <v>244</v>
      </c>
      <c r="E14" s="320" t="s">
        <v>248</v>
      </c>
      <c r="F14" s="277" t="s">
        <v>178</v>
      </c>
      <c r="G14" s="321">
        <v>3</v>
      </c>
      <c r="H14" s="284">
        <v>20000</v>
      </c>
      <c r="I14" s="336">
        <f t="shared" si="2"/>
        <v>60000</v>
      </c>
      <c r="J14" s="322"/>
      <c r="K14" s="284">
        <v>3</v>
      </c>
      <c r="L14" s="284">
        <v>20000</v>
      </c>
      <c r="M14" s="336">
        <f t="shared" si="3"/>
        <v>60000</v>
      </c>
      <c r="N14" s="322"/>
      <c r="O14" s="376">
        <f>M14-I14</f>
        <v>0</v>
      </c>
      <c r="P14" s="322"/>
      <c r="Q14" s="252"/>
      <c r="R14" s="317"/>
      <c r="S14" s="222"/>
      <c r="T14" s="244"/>
      <c r="U14" s="222"/>
      <c r="V14" s="238">
        <f>'Interior MS'!I18</f>
        <v>1</v>
      </c>
      <c r="W14" s="480">
        <f t="shared" si="0"/>
        <v>20000</v>
      </c>
      <c r="X14" s="336">
        <f t="shared" si="1"/>
        <v>20000</v>
      </c>
    </row>
    <row r="15" spans="1:28" s="305" customFormat="1" x14ac:dyDescent="0.3">
      <c r="A15" s="326"/>
      <c r="B15" s="327"/>
      <c r="C15" s="319"/>
      <c r="D15" s="250"/>
      <c r="E15" s="250"/>
      <c r="F15" s="277"/>
      <c r="G15" s="328"/>
      <c r="H15" s="280"/>
      <c r="I15" s="281"/>
      <c r="J15" s="239"/>
      <c r="K15" s="280"/>
      <c r="L15" s="280"/>
      <c r="M15" s="281"/>
      <c r="N15" s="239"/>
      <c r="O15" s="377"/>
      <c r="P15" s="239"/>
      <c r="Q15" s="252"/>
      <c r="R15" s="329"/>
      <c r="S15" s="222"/>
      <c r="T15" s="244"/>
      <c r="U15" s="222"/>
      <c r="V15" s="238"/>
      <c r="W15" s="480"/>
      <c r="X15" s="336"/>
    </row>
    <row r="16" spans="1:28" s="305" customFormat="1" x14ac:dyDescent="0.3">
      <c r="A16" s="222" t="s">
        <v>77</v>
      </c>
      <c r="B16" s="244"/>
      <c r="C16" s="222"/>
      <c r="D16" s="209"/>
      <c r="E16" s="222"/>
      <c r="F16" s="222"/>
      <c r="G16" s="209"/>
      <c r="H16" s="289"/>
      <c r="I16" s="281">
        <f>SUM(I6:I15)</f>
        <v>254400</v>
      </c>
      <c r="J16" s="245"/>
      <c r="K16" s="280"/>
      <c r="L16" s="289"/>
      <c r="M16" s="281">
        <f>SUM(M6:M15)</f>
        <v>254400</v>
      </c>
      <c r="N16" s="245"/>
      <c r="O16" s="377">
        <f>SUM(O6:O15)</f>
        <v>0</v>
      </c>
      <c r="P16" s="245"/>
      <c r="Q16" s="223"/>
      <c r="R16" s="329"/>
      <c r="S16" s="209"/>
      <c r="T16" s="231"/>
      <c r="U16" s="209"/>
      <c r="V16" s="238"/>
      <c r="W16" s="480"/>
      <c r="X16" s="481">
        <f>SUM(X6:X15)</f>
        <v>140000</v>
      </c>
    </row>
    <row r="17" spans="1:24" x14ac:dyDescent="0.3">
      <c r="A17" s="318"/>
      <c r="B17" s="318"/>
      <c r="C17" s="319"/>
      <c r="D17" s="250"/>
      <c r="E17" s="319"/>
      <c r="F17" s="250"/>
      <c r="G17" s="330"/>
      <c r="H17" s="284"/>
      <c r="I17" s="368"/>
      <c r="J17" s="252"/>
      <c r="K17" s="284"/>
      <c r="L17" s="284"/>
      <c r="M17" s="368"/>
      <c r="N17" s="252"/>
      <c r="O17" s="375"/>
      <c r="P17" s="252"/>
      <c r="Q17" s="252"/>
      <c r="R17" s="317"/>
      <c r="S17" s="222"/>
      <c r="T17" s="244"/>
      <c r="U17" s="222"/>
      <c r="V17" s="238"/>
      <c r="W17" s="480"/>
      <c r="X17" s="336"/>
    </row>
    <row r="18" spans="1:24" x14ac:dyDescent="0.3">
      <c r="A18" s="593" t="s">
        <v>74</v>
      </c>
      <c r="B18" s="593"/>
      <c r="C18" s="593" t="s">
        <v>74</v>
      </c>
      <c r="D18" s="593"/>
      <c r="E18" s="593"/>
      <c r="F18" s="593"/>
      <c r="G18" s="593"/>
      <c r="H18" s="593"/>
      <c r="I18" s="593"/>
      <c r="J18" s="593"/>
      <c r="K18" s="593"/>
      <c r="L18" s="593"/>
      <c r="M18" s="593" t="e">
        <f>SUM(#REF!)</f>
        <v>#REF!</v>
      </c>
      <c r="N18" s="246"/>
      <c r="O18" s="374"/>
      <c r="P18" s="246"/>
      <c r="Q18" s="223"/>
      <c r="R18" s="317"/>
      <c r="S18" s="222"/>
      <c r="T18" s="244"/>
      <c r="U18" s="222"/>
      <c r="V18" s="238"/>
      <c r="W18" s="480"/>
      <c r="X18" s="336"/>
    </row>
    <row r="19" spans="1:24" ht="207" x14ac:dyDescent="0.3">
      <c r="A19" s="649">
        <v>1</v>
      </c>
      <c r="B19" s="629" t="s">
        <v>177</v>
      </c>
      <c r="C19" s="319" t="s">
        <v>292</v>
      </c>
      <c r="D19" s="629" t="s">
        <v>184</v>
      </c>
      <c r="E19" s="629" t="s">
        <v>233</v>
      </c>
      <c r="F19" s="619" t="s">
        <v>178</v>
      </c>
      <c r="G19" s="646">
        <v>3</v>
      </c>
      <c r="H19" s="643">
        <v>40000</v>
      </c>
      <c r="I19" s="643">
        <f t="shared" ref="I19:I22" si="4">H19*G19</f>
        <v>120000</v>
      </c>
      <c r="J19" s="393"/>
      <c r="K19" s="643">
        <v>3</v>
      </c>
      <c r="L19" s="635">
        <v>48000</v>
      </c>
      <c r="M19" s="643">
        <f t="shared" ref="M19:M22" si="5">L19*K19</f>
        <v>144000</v>
      </c>
      <c r="N19" s="393"/>
      <c r="O19" s="660">
        <f>M19-I19</f>
        <v>24000</v>
      </c>
      <c r="P19" s="656"/>
      <c r="Q19" s="659"/>
      <c r="R19" s="389" t="s">
        <v>480</v>
      </c>
      <c r="S19" s="388"/>
      <c r="T19" s="447" t="s">
        <v>524</v>
      </c>
      <c r="U19" s="231" t="s">
        <v>538</v>
      </c>
      <c r="V19" s="238">
        <f>'Interior MS'!I25</f>
        <v>3</v>
      </c>
      <c r="W19" s="480">
        <f t="shared" si="0"/>
        <v>48000</v>
      </c>
      <c r="X19" s="336">
        <f t="shared" si="1"/>
        <v>144000</v>
      </c>
    </row>
    <row r="20" spans="1:24" x14ac:dyDescent="0.3">
      <c r="A20" s="649"/>
      <c r="B20" s="649"/>
      <c r="C20" s="334" t="s">
        <v>293</v>
      </c>
      <c r="D20" s="629"/>
      <c r="E20" s="629"/>
      <c r="F20" s="619"/>
      <c r="G20" s="646"/>
      <c r="H20" s="620"/>
      <c r="I20" s="620">
        <f t="shared" si="4"/>
        <v>0</v>
      </c>
      <c r="J20" s="331"/>
      <c r="K20" s="620"/>
      <c r="L20" s="636"/>
      <c r="M20" s="620">
        <f t="shared" si="5"/>
        <v>0</v>
      </c>
      <c r="N20" s="331"/>
      <c r="O20" s="661"/>
      <c r="P20" s="656"/>
      <c r="Q20" s="637"/>
      <c r="R20" s="333"/>
      <c r="S20" s="222"/>
      <c r="T20" s="244"/>
      <c r="U20" s="222"/>
      <c r="V20" s="238"/>
      <c r="W20" s="480"/>
      <c r="X20" s="336"/>
    </row>
    <row r="21" spans="1:24" ht="27.6" x14ac:dyDescent="0.3">
      <c r="A21" s="649"/>
      <c r="B21" s="649"/>
      <c r="C21" s="335" t="s">
        <v>78</v>
      </c>
      <c r="D21" s="629"/>
      <c r="E21" s="629"/>
      <c r="F21" s="619"/>
      <c r="G21" s="646"/>
      <c r="H21" s="620"/>
      <c r="I21" s="620">
        <f t="shared" si="4"/>
        <v>0</v>
      </c>
      <c r="J21" s="331"/>
      <c r="K21" s="620"/>
      <c r="L21" s="636"/>
      <c r="M21" s="620">
        <f t="shared" si="5"/>
        <v>0</v>
      </c>
      <c r="N21" s="331"/>
      <c r="O21" s="661"/>
      <c r="P21" s="656"/>
      <c r="Q21" s="637"/>
      <c r="R21" s="333"/>
      <c r="S21" s="222"/>
      <c r="T21" s="244"/>
      <c r="U21" s="222"/>
      <c r="V21" s="238"/>
      <c r="W21" s="480"/>
      <c r="X21" s="336"/>
    </row>
    <row r="22" spans="1:24" ht="27.6" x14ac:dyDescent="0.3">
      <c r="A22" s="649"/>
      <c r="B22" s="649"/>
      <c r="C22" s="335" t="s">
        <v>79</v>
      </c>
      <c r="D22" s="629"/>
      <c r="E22" s="629"/>
      <c r="F22" s="619"/>
      <c r="G22" s="646"/>
      <c r="H22" s="620"/>
      <c r="I22" s="620">
        <f t="shared" si="4"/>
        <v>0</v>
      </c>
      <c r="J22" s="331"/>
      <c r="K22" s="620"/>
      <c r="L22" s="636"/>
      <c r="M22" s="620">
        <f t="shared" si="5"/>
        <v>0</v>
      </c>
      <c r="N22" s="331"/>
      <c r="O22" s="661"/>
      <c r="P22" s="656"/>
      <c r="Q22" s="637"/>
      <c r="R22" s="333"/>
      <c r="S22" s="222"/>
      <c r="T22" s="244"/>
      <c r="U22" s="222"/>
      <c r="V22" s="238"/>
      <c r="W22" s="480"/>
      <c r="X22" s="336"/>
    </row>
    <row r="23" spans="1:24" x14ac:dyDescent="0.3">
      <c r="A23" s="219"/>
      <c r="B23" s="219"/>
      <c r="C23" s="335"/>
      <c r="D23" s="250"/>
      <c r="E23" s="250"/>
      <c r="F23" s="277"/>
      <c r="G23" s="330"/>
      <c r="H23" s="284"/>
      <c r="I23" s="284"/>
      <c r="J23" s="331"/>
      <c r="K23" s="284"/>
      <c r="L23" s="284"/>
      <c r="M23" s="284"/>
      <c r="N23" s="331"/>
      <c r="O23" s="447"/>
      <c r="P23" s="331"/>
      <c r="Q23" s="332"/>
      <c r="R23" s="261"/>
      <c r="S23" s="222"/>
      <c r="T23" s="244"/>
      <c r="U23" s="222"/>
      <c r="V23" s="238"/>
      <c r="W23" s="480"/>
      <c r="X23" s="336"/>
    </row>
    <row r="24" spans="1:24" x14ac:dyDescent="0.3">
      <c r="A24" s="219"/>
      <c r="B24" s="250"/>
      <c r="C24" s="335"/>
      <c r="D24" s="250"/>
      <c r="E24" s="250"/>
      <c r="F24" s="277"/>
      <c r="G24" s="330"/>
      <c r="H24" s="284"/>
      <c r="I24" s="284"/>
      <c r="J24" s="331"/>
      <c r="K24" s="284"/>
      <c r="L24" s="284"/>
      <c r="M24" s="284"/>
      <c r="N24" s="331"/>
      <c r="O24" s="378"/>
      <c r="P24" s="331"/>
      <c r="Q24" s="332"/>
      <c r="R24" s="261"/>
      <c r="S24" s="222"/>
      <c r="T24" s="244"/>
      <c r="U24" s="222"/>
      <c r="V24" s="238"/>
      <c r="W24" s="480"/>
      <c r="X24" s="336"/>
    </row>
    <row r="25" spans="1:24" x14ac:dyDescent="0.3">
      <c r="A25" s="219"/>
      <c r="B25" s="250"/>
      <c r="C25" s="335"/>
      <c r="D25" s="250"/>
      <c r="E25" s="250"/>
      <c r="F25" s="277"/>
      <c r="G25" s="330"/>
      <c r="H25" s="284"/>
      <c r="I25" s="284"/>
      <c r="J25" s="331"/>
      <c r="K25" s="284"/>
      <c r="L25" s="284"/>
      <c r="M25" s="284"/>
      <c r="N25" s="331"/>
      <c r="O25" s="378"/>
      <c r="P25" s="331"/>
      <c r="Q25" s="332"/>
      <c r="R25" s="261"/>
      <c r="S25" s="222"/>
      <c r="T25" s="244"/>
      <c r="U25" s="222"/>
      <c r="V25" s="238"/>
      <c r="W25" s="480"/>
      <c r="X25" s="336"/>
    </row>
    <row r="26" spans="1:24" ht="151.80000000000001" hidden="1" x14ac:dyDescent="0.3">
      <c r="A26" s="649">
        <v>2</v>
      </c>
      <c r="B26" s="629" t="s">
        <v>467</v>
      </c>
      <c r="C26" s="319" t="s">
        <v>461</v>
      </c>
      <c r="D26" s="629" t="s">
        <v>468</v>
      </c>
      <c r="E26" s="629" t="s">
        <v>469</v>
      </c>
      <c r="F26" s="619" t="s">
        <v>178</v>
      </c>
      <c r="G26" s="620">
        <v>1</v>
      </c>
      <c r="H26" s="620">
        <v>40000</v>
      </c>
      <c r="I26" s="620">
        <f>H26*G26</f>
        <v>40000</v>
      </c>
      <c r="J26" s="331"/>
      <c r="K26" s="620"/>
      <c r="L26" s="657"/>
      <c r="M26" s="657"/>
      <c r="N26" s="223"/>
      <c r="O26" s="662">
        <f>M26-I26</f>
        <v>-40000</v>
      </c>
      <c r="P26" s="223"/>
      <c r="Q26" s="223"/>
      <c r="R26" s="223"/>
      <c r="S26" s="223"/>
      <c r="T26" s="448"/>
      <c r="U26" s="223"/>
      <c r="V26" s="21"/>
    </row>
    <row r="27" spans="1:24" ht="27.6" hidden="1" x14ac:dyDescent="0.3">
      <c r="A27" s="649"/>
      <c r="B27" s="629"/>
      <c r="C27" s="334" t="s">
        <v>462</v>
      </c>
      <c r="D27" s="629"/>
      <c r="E27" s="629"/>
      <c r="F27" s="619"/>
      <c r="G27" s="620"/>
      <c r="H27" s="620"/>
      <c r="I27" s="620"/>
      <c r="J27" s="331"/>
      <c r="K27" s="620"/>
      <c r="L27" s="657"/>
      <c r="M27" s="657"/>
      <c r="N27" s="223"/>
      <c r="O27" s="662"/>
      <c r="P27" s="223"/>
      <c r="Q27" s="223"/>
      <c r="R27" s="223"/>
      <c r="S27" s="223"/>
      <c r="T27" s="448"/>
      <c r="U27" s="223"/>
      <c r="V27" s="21"/>
    </row>
    <row r="28" spans="1:24" ht="27.6" hidden="1" x14ac:dyDescent="0.3">
      <c r="A28" s="649"/>
      <c r="B28" s="629"/>
      <c r="C28" s="335" t="s">
        <v>78</v>
      </c>
      <c r="D28" s="629"/>
      <c r="E28" s="629"/>
      <c r="F28" s="619"/>
      <c r="G28" s="620"/>
      <c r="H28" s="620"/>
      <c r="I28" s="620"/>
      <c r="J28" s="331"/>
      <c r="K28" s="620"/>
      <c r="L28" s="657"/>
      <c r="M28" s="657"/>
      <c r="N28" s="223"/>
      <c r="O28" s="662"/>
      <c r="P28" s="223"/>
      <c r="Q28" s="223"/>
      <c r="R28" s="223"/>
      <c r="S28" s="223"/>
      <c r="T28" s="448"/>
      <c r="U28" s="223"/>
      <c r="V28" s="21"/>
    </row>
    <row r="29" spans="1:24" ht="27.6" hidden="1" x14ac:dyDescent="0.3">
      <c r="A29" s="649"/>
      <c r="B29" s="629"/>
      <c r="C29" s="335" t="s">
        <v>79</v>
      </c>
      <c r="D29" s="629"/>
      <c r="E29" s="629"/>
      <c r="F29" s="619"/>
      <c r="G29" s="620"/>
      <c r="H29" s="620"/>
      <c r="I29" s="620"/>
      <c r="J29" s="331"/>
      <c r="K29" s="620"/>
      <c r="L29" s="657"/>
      <c r="M29" s="657"/>
      <c r="N29" s="223"/>
      <c r="O29" s="662"/>
      <c r="P29" s="223"/>
      <c r="Q29" s="223"/>
      <c r="R29" s="223"/>
      <c r="S29" s="223"/>
      <c r="T29" s="448"/>
      <c r="U29" s="223"/>
      <c r="V29" s="21"/>
    </row>
    <row r="30" spans="1:24" hidden="1" x14ac:dyDescent="0.3">
      <c r="A30" s="219"/>
      <c r="B30" s="250"/>
      <c r="C30" s="335"/>
      <c r="D30" s="250"/>
      <c r="E30" s="250"/>
      <c r="F30" s="277"/>
      <c r="G30" s="284"/>
      <c r="H30" s="284"/>
      <c r="I30" s="284"/>
      <c r="J30" s="284"/>
      <c r="K30" s="284"/>
      <c r="L30" s="368"/>
      <c r="M30" s="368"/>
      <c r="N30" s="223"/>
      <c r="O30" s="375"/>
      <c r="P30" s="223"/>
      <c r="Q30" s="223"/>
      <c r="R30" s="223"/>
      <c r="S30" s="223"/>
      <c r="T30" s="448"/>
      <c r="U30" s="223"/>
      <c r="V30" s="21"/>
    </row>
    <row r="31" spans="1:24" ht="151.80000000000001" hidden="1" x14ac:dyDescent="0.3">
      <c r="A31" s="649" t="s">
        <v>459</v>
      </c>
      <c r="B31" s="629" t="s">
        <v>460</v>
      </c>
      <c r="C31" s="319" t="s">
        <v>461</v>
      </c>
      <c r="D31" s="629" t="s">
        <v>249</v>
      </c>
      <c r="E31" s="629" t="s">
        <v>185</v>
      </c>
      <c r="F31" s="619" t="s">
        <v>178</v>
      </c>
      <c r="G31" s="620">
        <v>2</v>
      </c>
      <c r="H31" s="620">
        <v>50000</v>
      </c>
      <c r="I31" s="620">
        <f>H31*G31</f>
        <v>100000</v>
      </c>
      <c r="J31" s="331"/>
      <c r="K31" s="620"/>
      <c r="L31" s="657"/>
      <c r="M31" s="657"/>
      <c r="N31" s="223"/>
      <c r="O31" s="662">
        <f>M31-I31</f>
        <v>-100000</v>
      </c>
      <c r="P31" s="223"/>
      <c r="Q31" s="223"/>
      <c r="R31" s="223"/>
      <c r="S31" s="223"/>
      <c r="T31" s="448"/>
      <c r="U31" s="223"/>
      <c r="V31" s="21"/>
    </row>
    <row r="32" spans="1:24" ht="27.6" hidden="1" x14ac:dyDescent="0.3">
      <c r="A32" s="649"/>
      <c r="B32" s="629"/>
      <c r="C32" s="334" t="s">
        <v>462</v>
      </c>
      <c r="D32" s="629"/>
      <c r="E32" s="629"/>
      <c r="F32" s="619"/>
      <c r="G32" s="620"/>
      <c r="H32" s="620"/>
      <c r="I32" s="620"/>
      <c r="J32" s="331"/>
      <c r="K32" s="620"/>
      <c r="L32" s="657"/>
      <c r="M32" s="657"/>
      <c r="N32" s="223"/>
      <c r="O32" s="662"/>
      <c r="P32" s="223"/>
      <c r="Q32" s="223"/>
      <c r="R32" s="223"/>
      <c r="S32" s="223"/>
      <c r="T32" s="448"/>
      <c r="U32" s="223"/>
      <c r="V32" s="21"/>
    </row>
    <row r="33" spans="1:24" ht="27.6" hidden="1" x14ac:dyDescent="0.3">
      <c r="A33" s="649"/>
      <c r="B33" s="629"/>
      <c r="C33" s="335" t="s">
        <v>78</v>
      </c>
      <c r="D33" s="629"/>
      <c r="E33" s="629"/>
      <c r="F33" s="619"/>
      <c r="G33" s="620"/>
      <c r="H33" s="620"/>
      <c r="I33" s="620"/>
      <c r="J33" s="331"/>
      <c r="K33" s="620"/>
      <c r="L33" s="657"/>
      <c r="M33" s="657"/>
      <c r="N33" s="223"/>
      <c r="O33" s="662"/>
      <c r="P33" s="223"/>
      <c r="Q33" s="223"/>
      <c r="R33" s="223"/>
      <c r="S33" s="223"/>
      <c r="T33" s="448"/>
      <c r="U33" s="223"/>
      <c r="V33" s="21"/>
    </row>
    <row r="34" spans="1:24" ht="27.6" hidden="1" x14ac:dyDescent="0.3">
      <c r="A34" s="649"/>
      <c r="B34" s="629"/>
      <c r="C34" s="335" t="s">
        <v>79</v>
      </c>
      <c r="D34" s="629"/>
      <c r="E34" s="629"/>
      <c r="F34" s="619"/>
      <c r="G34" s="620"/>
      <c r="H34" s="620"/>
      <c r="I34" s="620"/>
      <c r="J34" s="331"/>
      <c r="K34" s="620"/>
      <c r="L34" s="657"/>
      <c r="M34" s="657"/>
      <c r="N34" s="223"/>
      <c r="O34" s="662"/>
      <c r="P34" s="223"/>
      <c r="Q34" s="223"/>
      <c r="R34" s="223"/>
      <c r="S34" s="223"/>
      <c r="T34" s="448"/>
      <c r="U34" s="223"/>
      <c r="V34" s="21"/>
    </row>
    <row r="35" spans="1:24" hidden="1" x14ac:dyDescent="0.3">
      <c r="A35" s="219"/>
      <c r="B35" s="250"/>
      <c r="C35" s="335"/>
      <c r="D35" s="250"/>
      <c r="E35" s="250"/>
      <c r="F35" s="277"/>
      <c r="G35" s="284"/>
      <c r="H35" s="284"/>
      <c r="I35" s="284"/>
      <c r="J35" s="284"/>
      <c r="K35" s="336"/>
      <c r="L35" s="368"/>
      <c r="M35" s="368"/>
      <c r="N35" s="223"/>
      <c r="O35" s="375"/>
      <c r="P35" s="223"/>
      <c r="Q35" s="223"/>
      <c r="R35" s="223"/>
      <c r="S35" s="223"/>
      <c r="T35" s="448"/>
      <c r="U35" s="223"/>
      <c r="V35" s="21"/>
    </row>
    <row r="36" spans="1:24" ht="151.80000000000001" hidden="1" x14ac:dyDescent="0.3">
      <c r="A36" s="649" t="s">
        <v>463</v>
      </c>
      <c r="B36" s="629" t="s">
        <v>464</v>
      </c>
      <c r="C36" s="319" t="s">
        <v>461</v>
      </c>
      <c r="D36" s="629" t="s">
        <v>465</v>
      </c>
      <c r="E36" s="629" t="s">
        <v>466</v>
      </c>
      <c r="F36" s="619" t="s">
        <v>178</v>
      </c>
      <c r="G36" s="620">
        <v>1</v>
      </c>
      <c r="H36" s="620">
        <v>135000</v>
      </c>
      <c r="I36" s="620">
        <f>H36*G36</f>
        <v>135000</v>
      </c>
      <c r="J36" s="331"/>
      <c r="K36" s="620"/>
      <c r="L36" s="657"/>
      <c r="M36" s="657"/>
      <c r="N36" s="223"/>
      <c r="O36" s="662">
        <f>M36-I36</f>
        <v>-135000</v>
      </c>
      <c r="P36" s="223"/>
      <c r="Q36" s="223"/>
      <c r="R36" s="223"/>
      <c r="S36" s="223"/>
      <c r="T36" s="448"/>
      <c r="U36" s="223"/>
      <c r="V36" s="21"/>
    </row>
    <row r="37" spans="1:24" ht="27.6" hidden="1" x14ac:dyDescent="0.3">
      <c r="A37" s="649"/>
      <c r="B37" s="629"/>
      <c r="C37" s="334" t="s">
        <v>462</v>
      </c>
      <c r="D37" s="629"/>
      <c r="E37" s="629"/>
      <c r="F37" s="619"/>
      <c r="G37" s="620"/>
      <c r="H37" s="620"/>
      <c r="I37" s="620"/>
      <c r="J37" s="331"/>
      <c r="K37" s="620"/>
      <c r="L37" s="657"/>
      <c r="M37" s="657"/>
      <c r="N37" s="223"/>
      <c r="O37" s="662"/>
      <c r="P37" s="223"/>
      <c r="Q37" s="223"/>
      <c r="R37" s="223"/>
      <c r="S37" s="223"/>
      <c r="T37" s="448"/>
      <c r="U37" s="223"/>
      <c r="V37" s="21"/>
    </row>
    <row r="38" spans="1:24" ht="27.6" hidden="1" x14ac:dyDescent="0.3">
      <c r="A38" s="649"/>
      <c r="B38" s="629"/>
      <c r="C38" s="335" t="s">
        <v>78</v>
      </c>
      <c r="D38" s="629"/>
      <c r="E38" s="629"/>
      <c r="F38" s="619"/>
      <c r="G38" s="620"/>
      <c r="H38" s="620"/>
      <c r="I38" s="620"/>
      <c r="J38" s="331"/>
      <c r="K38" s="620"/>
      <c r="L38" s="657"/>
      <c r="M38" s="657"/>
      <c r="N38" s="223"/>
      <c r="O38" s="662"/>
      <c r="P38" s="223"/>
      <c r="Q38" s="223"/>
      <c r="R38" s="223"/>
      <c r="S38" s="223"/>
      <c r="T38" s="448"/>
      <c r="U38" s="223"/>
      <c r="V38" s="21"/>
    </row>
    <row r="39" spans="1:24" ht="27.6" hidden="1" x14ac:dyDescent="0.3">
      <c r="A39" s="649"/>
      <c r="B39" s="629"/>
      <c r="C39" s="335" t="s">
        <v>79</v>
      </c>
      <c r="D39" s="629"/>
      <c r="E39" s="629"/>
      <c r="F39" s="619"/>
      <c r="G39" s="620"/>
      <c r="H39" s="620"/>
      <c r="I39" s="620"/>
      <c r="J39" s="331"/>
      <c r="K39" s="620"/>
      <c r="L39" s="657"/>
      <c r="M39" s="657"/>
      <c r="N39" s="223"/>
      <c r="O39" s="662"/>
      <c r="P39" s="223"/>
      <c r="Q39" s="223"/>
      <c r="R39" s="223"/>
      <c r="S39" s="223"/>
      <c r="T39" s="448"/>
      <c r="U39" s="223"/>
      <c r="V39" s="21"/>
    </row>
    <row r="40" spans="1:24" hidden="1" x14ac:dyDescent="0.3">
      <c r="A40" s="219"/>
      <c r="B40" s="250"/>
      <c r="C40" s="335"/>
      <c r="D40" s="250"/>
      <c r="E40" s="250"/>
      <c r="F40" s="277"/>
      <c r="G40" s="284"/>
      <c r="H40" s="284"/>
      <c r="I40" s="284"/>
      <c r="J40" s="284"/>
      <c r="K40" s="336"/>
      <c r="L40" s="368"/>
      <c r="M40" s="368"/>
      <c r="N40" s="223"/>
      <c r="O40" s="375"/>
      <c r="P40" s="223"/>
      <c r="Q40" s="223"/>
      <c r="R40" s="223"/>
      <c r="S40" s="223"/>
      <c r="T40" s="448"/>
      <c r="U40" s="223"/>
      <c r="V40" s="21"/>
    </row>
    <row r="41" spans="1:24" x14ac:dyDescent="0.3">
      <c r="A41" s="219"/>
      <c r="B41" s="250"/>
      <c r="C41" s="335"/>
      <c r="D41" s="250"/>
      <c r="E41" s="250"/>
      <c r="F41" s="277"/>
      <c r="G41" s="330"/>
      <c r="H41" s="284"/>
      <c r="I41" s="284"/>
      <c r="J41" s="331"/>
      <c r="K41" s="284"/>
      <c r="L41" s="284"/>
      <c r="M41" s="284"/>
      <c r="N41" s="331"/>
      <c r="O41" s="378"/>
      <c r="P41" s="331"/>
      <c r="Q41" s="332"/>
      <c r="R41" s="261"/>
      <c r="S41" s="222"/>
      <c r="T41" s="244"/>
      <c r="U41" s="222"/>
      <c r="V41" s="238"/>
      <c r="W41" s="480"/>
      <c r="X41" s="336"/>
    </row>
    <row r="42" spans="1:24" ht="207" x14ac:dyDescent="0.3">
      <c r="A42" s="649">
        <v>3</v>
      </c>
      <c r="B42" s="629" t="s">
        <v>209</v>
      </c>
      <c r="C42" s="335" t="s">
        <v>295</v>
      </c>
      <c r="D42" s="250" t="s">
        <v>204</v>
      </c>
      <c r="E42" s="250" t="s">
        <v>242</v>
      </c>
      <c r="F42" s="277" t="s">
        <v>178</v>
      </c>
      <c r="G42" s="330">
        <v>1</v>
      </c>
      <c r="H42" s="284">
        <v>50000</v>
      </c>
      <c r="I42" s="284">
        <f t="shared" ref="I42:I43" si="6">H42*G42</f>
        <v>50000</v>
      </c>
      <c r="J42" s="331"/>
      <c r="K42" s="284">
        <v>1</v>
      </c>
      <c r="L42" s="284">
        <v>50000</v>
      </c>
      <c r="M42" s="284">
        <f t="shared" ref="M42:M43" si="7">L42*K42</f>
        <v>50000</v>
      </c>
      <c r="N42" s="331"/>
      <c r="O42" s="378">
        <f>M42-I42</f>
        <v>0</v>
      </c>
      <c r="P42" s="331"/>
      <c r="Q42" s="332"/>
      <c r="R42" s="261"/>
      <c r="S42" s="222"/>
      <c r="T42" s="244"/>
      <c r="U42" s="222"/>
      <c r="V42" s="238">
        <f>'Interior MS'!I29</f>
        <v>1</v>
      </c>
      <c r="W42" s="480">
        <f t="shared" ref="W42:W79" si="8">L42</f>
        <v>50000</v>
      </c>
      <c r="X42" s="336">
        <f t="shared" ref="X42:X79" si="9">W42*V42</f>
        <v>50000</v>
      </c>
    </row>
    <row r="43" spans="1:24" ht="55.2" x14ac:dyDescent="0.3">
      <c r="A43" s="649"/>
      <c r="B43" s="629"/>
      <c r="C43" s="335" t="s">
        <v>174</v>
      </c>
      <c r="D43" s="250"/>
      <c r="E43" s="250" t="s">
        <v>175</v>
      </c>
      <c r="F43" s="277"/>
      <c r="G43" s="394">
        <v>6</v>
      </c>
      <c r="H43" s="390">
        <v>3500</v>
      </c>
      <c r="I43" s="390">
        <f t="shared" si="6"/>
        <v>21000</v>
      </c>
      <c r="J43" s="391"/>
      <c r="K43" s="390">
        <v>6</v>
      </c>
      <c r="L43" s="466">
        <v>4500</v>
      </c>
      <c r="M43" s="390">
        <f t="shared" si="7"/>
        <v>27000</v>
      </c>
      <c r="N43" s="391"/>
      <c r="O43" s="395">
        <f>M43-I43</f>
        <v>6000</v>
      </c>
      <c r="P43" s="331"/>
      <c r="Q43" s="332"/>
      <c r="R43" s="399" t="s">
        <v>482</v>
      </c>
      <c r="S43" s="231" t="s">
        <v>510</v>
      </c>
      <c r="T43" s="231" t="s">
        <v>524</v>
      </c>
      <c r="U43" s="231" t="s">
        <v>539</v>
      </c>
      <c r="V43" s="238">
        <f>'Interior MS'!I32</f>
        <v>6</v>
      </c>
      <c r="W43" s="480">
        <f t="shared" si="8"/>
        <v>4500</v>
      </c>
      <c r="X43" s="336">
        <f t="shared" si="9"/>
        <v>27000</v>
      </c>
    </row>
    <row r="44" spans="1:24" x14ac:dyDescent="0.3">
      <c r="A44" s="219"/>
      <c r="B44" s="250"/>
      <c r="C44" s="335"/>
      <c r="D44" s="250"/>
      <c r="E44" s="250"/>
      <c r="F44" s="277"/>
      <c r="G44" s="330"/>
      <c r="H44" s="284"/>
      <c r="I44" s="284"/>
      <c r="J44" s="331"/>
      <c r="K44" s="284"/>
      <c r="L44" s="284"/>
      <c r="M44" s="284"/>
      <c r="N44" s="331"/>
      <c r="O44" s="378"/>
      <c r="P44" s="331"/>
      <c r="Q44" s="332"/>
      <c r="R44" s="261"/>
      <c r="S44" s="222"/>
      <c r="T44" s="244"/>
      <c r="U44" s="222"/>
      <c r="V44" s="238"/>
      <c r="W44" s="480"/>
      <c r="X44" s="336"/>
    </row>
    <row r="45" spans="1:24" ht="82.8" x14ac:dyDescent="0.3">
      <c r="A45" s="649">
        <v>4</v>
      </c>
      <c r="B45" s="629" t="s">
        <v>210</v>
      </c>
      <c r="C45" s="319" t="s">
        <v>205</v>
      </c>
      <c r="D45" s="629" t="s">
        <v>261</v>
      </c>
      <c r="E45" s="629" t="s">
        <v>241</v>
      </c>
      <c r="F45" s="619" t="s">
        <v>178</v>
      </c>
      <c r="G45" s="646">
        <v>2</v>
      </c>
      <c r="H45" s="620">
        <v>75000</v>
      </c>
      <c r="I45" s="620">
        <f t="shared" ref="I45:I48" si="10">H45*G45</f>
        <v>150000</v>
      </c>
      <c r="J45" s="331"/>
      <c r="K45" s="620">
        <v>2</v>
      </c>
      <c r="L45" s="620">
        <v>75000</v>
      </c>
      <c r="M45" s="620">
        <f t="shared" ref="M45:M48" si="11">L45*K45</f>
        <v>150000</v>
      </c>
      <c r="N45" s="331"/>
      <c r="O45" s="661">
        <f>M45-I45</f>
        <v>0</v>
      </c>
      <c r="P45" s="331"/>
      <c r="Q45" s="637"/>
      <c r="R45" s="333"/>
      <c r="S45" s="222"/>
      <c r="T45" s="244"/>
      <c r="U45" s="222"/>
      <c r="V45" s="607">
        <f>'Interior MS'!I36</f>
        <v>2</v>
      </c>
      <c r="W45" s="609">
        <f>L45</f>
        <v>75000</v>
      </c>
      <c r="X45" s="609">
        <f>W45*V45</f>
        <v>150000</v>
      </c>
    </row>
    <row r="46" spans="1:24" ht="27.6" x14ac:dyDescent="0.3">
      <c r="A46" s="649"/>
      <c r="B46" s="629"/>
      <c r="C46" s="334" t="s">
        <v>296</v>
      </c>
      <c r="D46" s="629"/>
      <c r="E46" s="629"/>
      <c r="F46" s="619"/>
      <c r="G46" s="646"/>
      <c r="H46" s="620"/>
      <c r="I46" s="620">
        <f t="shared" si="10"/>
        <v>0</v>
      </c>
      <c r="J46" s="331"/>
      <c r="K46" s="620"/>
      <c r="L46" s="620"/>
      <c r="M46" s="620">
        <f t="shared" si="11"/>
        <v>0</v>
      </c>
      <c r="N46" s="331"/>
      <c r="O46" s="661"/>
      <c r="P46" s="331"/>
      <c r="Q46" s="637"/>
      <c r="R46" s="333"/>
      <c r="S46" s="222"/>
      <c r="T46" s="244"/>
      <c r="U46" s="222"/>
      <c r="V46" s="617"/>
      <c r="W46" s="618"/>
      <c r="X46" s="618"/>
    </row>
    <row r="47" spans="1:24" ht="27.6" x14ac:dyDescent="0.3">
      <c r="A47" s="649"/>
      <c r="B47" s="629"/>
      <c r="C47" s="335" t="s">
        <v>78</v>
      </c>
      <c r="D47" s="629"/>
      <c r="E47" s="629"/>
      <c r="F47" s="619"/>
      <c r="G47" s="646"/>
      <c r="H47" s="620"/>
      <c r="I47" s="620">
        <f t="shared" si="10"/>
        <v>0</v>
      </c>
      <c r="J47" s="331"/>
      <c r="K47" s="620"/>
      <c r="L47" s="620"/>
      <c r="M47" s="620">
        <f t="shared" si="11"/>
        <v>0</v>
      </c>
      <c r="N47" s="331"/>
      <c r="O47" s="661"/>
      <c r="P47" s="331"/>
      <c r="Q47" s="637"/>
      <c r="R47" s="333"/>
      <c r="S47" s="222"/>
      <c r="T47" s="244"/>
      <c r="U47" s="222"/>
      <c r="V47" s="617"/>
      <c r="W47" s="618"/>
      <c r="X47" s="618"/>
    </row>
    <row r="48" spans="1:24" ht="27.6" x14ac:dyDescent="0.3">
      <c r="A48" s="649"/>
      <c r="B48" s="629"/>
      <c r="C48" s="335" t="s">
        <v>79</v>
      </c>
      <c r="D48" s="629"/>
      <c r="E48" s="629"/>
      <c r="F48" s="619"/>
      <c r="G48" s="646"/>
      <c r="H48" s="620"/>
      <c r="I48" s="620">
        <f t="shared" si="10"/>
        <v>0</v>
      </c>
      <c r="J48" s="331"/>
      <c r="K48" s="620"/>
      <c r="L48" s="620"/>
      <c r="M48" s="620">
        <f t="shared" si="11"/>
        <v>0</v>
      </c>
      <c r="N48" s="331"/>
      <c r="O48" s="661"/>
      <c r="P48" s="331"/>
      <c r="Q48" s="637"/>
      <c r="R48" s="333"/>
      <c r="S48" s="222"/>
      <c r="T48" s="244"/>
      <c r="U48" s="222"/>
      <c r="V48" s="608"/>
      <c r="W48" s="610"/>
      <c r="X48" s="618"/>
    </row>
    <row r="49" spans="1:24" x14ac:dyDescent="0.3">
      <c r="A49" s="649"/>
      <c r="B49" s="629"/>
      <c r="C49" s="337" t="s">
        <v>206</v>
      </c>
      <c r="D49" s="250"/>
      <c r="E49" s="250"/>
      <c r="F49" s="277"/>
      <c r="G49" s="330"/>
      <c r="H49" s="284"/>
      <c r="I49" s="289"/>
      <c r="J49" s="338"/>
      <c r="K49" s="284"/>
      <c r="L49" s="284"/>
      <c r="M49" s="289"/>
      <c r="N49" s="338"/>
      <c r="O49" s="379"/>
      <c r="P49" s="338"/>
      <c r="Q49" s="637"/>
      <c r="R49" s="333"/>
      <c r="S49" s="222"/>
      <c r="T49" s="244"/>
      <c r="U49" s="222"/>
      <c r="V49" s="238"/>
      <c r="W49" s="480"/>
      <c r="X49" s="566"/>
    </row>
    <row r="50" spans="1:24" ht="41.4" x14ac:dyDescent="0.3">
      <c r="A50" s="649"/>
      <c r="B50" s="629"/>
      <c r="C50" s="337" t="s">
        <v>174</v>
      </c>
      <c r="D50" s="250"/>
      <c r="E50" s="250" t="s">
        <v>175</v>
      </c>
      <c r="F50" s="277"/>
      <c r="G50" s="394">
        <v>18</v>
      </c>
      <c r="H50" s="390">
        <v>3500</v>
      </c>
      <c r="I50" s="396">
        <f t="shared" ref="I50" si="12">H50*G50</f>
        <v>63000</v>
      </c>
      <c r="J50" s="397"/>
      <c r="K50" s="390">
        <v>18</v>
      </c>
      <c r="L50" s="466">
        <v>4500</v>
      </c>
      <c r="M50" s="396">
        <f t="shared" ref="M50:M58" si="13">L50*K50</f>
        <v>81000</v>
      </c>
      <c r="N50" s="397"/>
      <c r="O50" s="398">
        <f>M50-I50</f>
        <v>18000</v>
      </c>
      <c r="P50" s="338"/>
      <c r="Q50" s="637"/>
      <c r="R50" s="399" t="s">
        <v>482</v>
      </c>
      <c r="S50" s="231" t="s">
        <v>510</v>
      </c>
      <c r="T50" s="231" t="s">
        <v>524</v>
      </c>
      <c r="U50" s="231"/>
      <c r="V50" s="238">
        <f>'Interior MS'!I39</f>
        <v>18</v>
      </c>
      <c r="W50" s="480">
        <f t="shared" si="8"/>
        <v>4500</v>
      </c>
      <c r="X50" s="336">
        <f t="shared" si="9"/>
        <v>81000</v>
      </c>
    </row>
    <row r="51" spans="1:24" x14ac:dyDescent="0.3">
      <c r="A51" s="219"/>
      <c r="B51" s="219"/>
      <c r="C51" s="337"/>
      <c r="D51" s="250"/>
      <c r="E51" s="250"/>
      <c r="F51" s="277"/>
      <c r="G51" s="330"/>
      <c r="H51" s="284"/>
      <c r="I51" s="289"/>
      <c r="J51" s="338"/>
      <c r="K51" s="284"/>
      <c r="L51" s="284"/>
      <c r="M51" s="289"/>
      <c r="N51" s="338"/>
      <c r="O51" s="379"/>
      <c r="P51" s="338"/>
      <c r="Q51" s="332"/>
      <c r="R51" s="333"/>
      <c r="S51" s="222"/>
      <c r="T51" s="244"/>
      <c r="U51" s="222"/>
      <c r="V51" s="238"/>
      <c r="W51" s="480"/>
      <c r="X51" s="336"/>
    </row>
    <row r="52" spans="1:24" ht="82.8" x14ac:dyDescent="0.3">
      <c r="A52" s="649">
        <v>5</v>
      </c>
      <c r="B52" s="629" t="s">
        <v>80</v>
      </c>
      <c r="C52" s="319" t="s">
        <v>306</v>
      </c>
      <c r="D52" s="629"/>
      <c r="E52" s="629" t="s">
        <v>81</v>
      </c>
      <c r="F52" s="619" t="s">
        <v>178</v>
      </c>
      <c r="G52" s="641">
        <v>1</v>
      </c>
      <c r="H52" s="643">
        <v>35000</v>
      </c>
      <c r="I52" s="632">
        <f t="shared" ref="I52:I54" si="14">H52*G52</f>
        <v>35000</v>
      </c>
      <c r="J52" s="402"/>
      <c r="K52" s="634">
        <v>1</v>
      </c>
      <c r="L52" s="635">
        <v>42000</v>
      </c>
      <c r="M52" s="632">
        <f>L52*K52</f>
        <v>42000</v>
      </c>
      <c r="N52" s="666"/>
      <c r="O52" s="663">
        <f>M52-I52</f>
        <v>7000</v>
      </c>
      <c r="P52" s="339"/>
      <c r="Q52" s="637"/>
      <c r="R52" s="389" t="s">
        <v>483</v>
      </c>
      <c r="S52" s="209" t="s">
        <v>509</v>
      </c>
      <c r="T52" s="231" t="s">
        <v>524</v>
      </c>
      <c r="U52" s="231" t="s">
        <v>540</v>
      </c>
      <c r="V52" s="607">
        <f>'Interior MS'!I43</f>
        <v>1</v>
      </c>
      <c r="W52" s="609">
        <f>L52</f>
        <v>42000</v>
      </c>
      <c r="X52" s="609">
        <f>W52*V52</f>
        <v>42000</v>
      </c>
    </row>
    <row r="53" spans="1:24" ht="41.4" x14ac:dyDescent="0.3">
      <c r="A53" s="649"/>
      <c r="B53" s="649"/>
      <c r="C53" s="319" t="s">
        <v>82</v>
      </c>
      <c r="D53" s="629"/>
      <c r="E53" s="629"/>
      <c r="F53" s="619"/>
      <c r="G53" s="642"/>
      <c r="H53" s="620"/>
      <c r="I53" s="633">
        <f t="shared" si="14"/>
        <v>0</v>
      </c>
      <c r="J53" s="339"/>
      <c r="K53" s="631"/>
      <c r="L53" s="636"/>
      <c r="M53" s="633">
        <f t="shared" si="13"/>
        <v>0</v>
      </c>
      <c r="N53" s="667"/>
      <c r="O53" s="664"/>
      <c r="P53" s="470"/>
      <c r="Q53" s="637"/>
      <c r="R53" s="317"/>
      <c r="S53" s="222"/>
      <c r="T53" s="244"/>
      <c r="U53" s="222"/>
      <c r="V53" s="617"/>
      <c r="W53" s="618"/>
      <c r="X53" s="618"/>
    </row>
    <row r="54" spans="1:24" x14ac:dyDescent="0.3">
      <c r="A54" s="649"/>
      <c r="B54" s="649"/>
      <c r="C54" s="319" t="s">
        <v>83</v>
      </c>
      <c r="D54" s="629"/>
      <c r="E54" s="629"/>
      <c r="F54" s="619"/>
      <c r="G54" s="642"/>
      <c r="H54" s="620"/>
      <c r="I54" s="633">
        <f t="shared" si="14"/>
        <v>0</v>
      </c>
      <c r="J54" s="339"/>
      <c r="K54" s="631"/>
      <c r="L54" s="636"/>
      <c r="M54" s="633">
        <f t="shared" si="13"/>
        <v>0</v>
      </c>
      <c r="N54" s="668"/>
      <c r="O54" s="665"/>
      <c r="P54" s="339"/>
      <c r="Q54" s="637"/>
      <c r="R54" s="317"/>
      <c r="S54" s="222"/>
      <c r="T54" s="244"/>
      <c r="U54" s="222"/>
      <c r="V54" s="608"/>
      <c r="W54" s="610"/>
      <c r="X54" s="610"/>
    </row>
    <row r="55" spans="1:24" x14ac:dyDescent="0.3">
      <c r="A55" s="219"/>
      <c r="B55" s="219"/>
      <c r="C55" s="319"/>
      <c r="D55" s="250"/>
      <c r="E55" s="250"/>
      <c r="F55" s="277"/>
      <c r="G55" s="273"/>
      <c r="H55" s="284"/>
      <c r="I55" s="281"/>
      <c r="J55" s="339"/>
      <c r="K55" s="280"/>
      <c r="L55" s="284"/>
      <c r="M55" s="281"/>
      <c r="N55" s="339"/>
      <c r="O55" s="377"/>
      <c r="P55" s="339"/>
      <c r="Q55" s="332"/>
      <c r="R55" s="317"/>
      <c r="S55" s="222"/>
      <c r="T55" s="244"/>
      <c r="U55" s="222"/>
      <c r="V55" s="238"/>
      <c r="W55" s="480"/>
      <c r="X55" s="336"/>
    </row>
    <row r="56" spans="1:24" ht="96.6" x14ac:dyDescent="0.3">
      <c r="A56" s="219">
        <v>6</v>
      </c>
      <c r="B56" s="250" t="s">
        <v>274</v>
      </c>
      <c r="C56" s="319" t="s">
        <v>305</v>
      </c>
      <c r="D56" s="250"/>
      <c r="E56" s="250" t="s">
        <v>186</v>
      </c>
      <c r="F56" s="277" t="s">
        <v>178</v>
      </c>
      <c r="G56" s="330">
        <v>1</v>
      </c>
      <c r="H56" s="336">
        <v>65000</v>
      </c>
      <c r="I56" s="289">
        <f t="shared" ref="I56" si="15">H56*G56</f>
        <v>65000</v>
      </c>
      <c r="J56" s="341"/>
      <c r="K56" s="284">
        <v>1</v>
      </c>
      <c r="L56" s="336">
        <v>78000</v>
      </c>
      <c r="M56" s="289">
        <f t="shared" si="13"/>
        <v>78000</v>
      </c>
      <c r="N56" s="341"/>
      <c r="O56" s="379">
        <f>M56-I56</f>
        <v>13000</v>
      </c>
      <c r="P56" s="341"/>
      <c r="Q56" s="252"/>
      <c r="R56" s="389" t="s">
        <v>483</v>
      </c>
      <c r="S56" s="209" t="s">
        <v>509</v>
      </c>
      <c r="T56" s="231" t="s">
        <v>524</v>
      </c>
      <c r="U56" s="231" t="s">
        <v>540</v>
      </c>
      <c r="V56" s="238">
        <f>'Interior MS'!I47</f>
        <v>1</v>
      </c>
      <c r="W56" s="480">
        <f t="shared" si="8"/>
        <v>78000</v>
      </c>
      <c r="X56" s="336">
        <f t="shared" si="9"/>
        <v>78000</v>
      </c>
    </row>
    <row r="57" spans="1:24" x14ac:dyDescent="0.3">
      <c r="A57" s="219"/>
      <c r="B57" s="250"/>
      <c r="C57" s="319"/>
      <c r="D57" s="250"/>
      <c r="E57" s="250"/>
      <c r="F57" s="277"/>
      <c r="G57" s="330"/>
      <c r="H57" s="336"/>
      <c r="I57" s="289"/>
      <c r="J57" s="341"/>
      <c r="K57" s="284"/>
      <c r="L57" s="336"/>
      <c r="M57" s="289"/>
      <c r="N57" s="341"/>
      <c r="O57" s="379"/>
      <c r="P57" s="341"/>
      <c r="Q57" s="252"/>
      <c r="R57" s="333"/>
      <c r="S57" s="222"/>
      <c r="T57" s="244"/>
      <c r="U57" s="222"/>
      <c r="V57" s="238"/>
      <c r="W57" s="480"/>
      <c r="X57" s="336"/>
    </row>
    <row r="58" spans="1:24" ht="207" x14ac:dyDescent="0.3">
      <c r="A58" s="629">
        <v>7</v>
      </c>
      <c r="B58" s="629" t="s">
        <v>176</v>
      </c>
      <c r="C58" s="319" t="s">
        <v>308</v>
      </c>
      <c r="D58" s="629"/>
      <c r="E58" s="250" t="s">
        <v>187</v>
      </c>
      <c r="F58" s="277" t="s">
        <v>178</v>
      </c>
      <c r="G58" s="394">
        <v>2</v>
      </c>
      <c r="H58" s="390">
        <v>115000</v>
      </c>
      <c r="I58" s="396">
        <f t="shared" ref="I58" si="16">H58*G58</f>
        <v>230000</v>
      </c>
      <c r="J58" s="405"/>
      <c r="K58" s="390">
        <v>2</v>
      </c>
      <c r="L58" s="466">
        <v>195000</v>
      </c>
      <c r="M58" s="396">
        <f t="shared" si="13"/>
        <v>390000</v>
      </c>
      <c r="N58" s="405"/>
      <c r="O58" s="398">
        <f>M58-I58</f>
        <v>160000</v>
      </c>
      <c r="P58" s="658"/>
      <c r="Q58" s="404"/>
      <c r="R58" s="389" t="s">
        <v>484</v>
      </c>
      <c r="S58" s="231" t="s">
        <v>515</v>
      </c>
      <c r="T58" s="231" t="s">
        <v>525</v>
      </c>
      <c r="U58" s="446" t="s">
        <v>531</v>
      </c>
      <c r="V58" s="238">
        <f>'Interior MS'!I51</f>
        <v>2</v>
      </c>
      <c r="W58" s="480">
        <f t="shared" si="8"/>
        <v>195000</v>
      </c>
      <c r="X58" s="336">
        <f t="shared" si="9"/>
        <v>390000</v>
      </c>
    </row>
    <row r="59" spans="1:24" x14ac:dyDescent="0.3">
      <c r="A59" s="629"/>
      <c r="B59" s="649"/>
      <c r="C59" s="319" t="s">
        <v>84</v>
      </c>
      <c r="D59" s="629"/>
      <c r="E59" s="342"/>
      <c r="F59" s="342"/>
      <c r="G59" s="250"/>
      <c r="H59" s="365"/>
      <c r="I59" s="365"/>
      <c r="J59" s="342"/>
      <c r="K59" s="284"/>
      <c r="L59" s="365"/>
      <c r="M59" s="365"/>
      <c r="N59" s="342"/>
      <c r="O59" s="380"/>
      <c r="P59" s="658"/>
      <c r="Q59" s="406"/>
      <c r="R59" s="317"/>
      <c r="S59" s="222"/>
      <c r="T59" s="244"/>
      <c r="U59" s="222"/>
      <c r="V59" s="238"/>
      <c r="W59" s="480"/>
      <c r="X59" s="336"/>
    </row>
    <row r="60" spans="1:24" x14ac:dyDescent="0.3">
      <c r="A60" s="629"/>
      <c r="B60" s="649"/>
      <c r="C60" s="319" t="s">
        <v>85</v>
      </c>
      <c r="D60" s="629"/>
      <c r="E60" s="342"/>
      <c r="F60" s="342"/>
      <c r="G60" s="250"/>
      <c r="H60" s="365"/>
      <c r="I60" s="365"/>
      <c r="J60" s="342"/>
      <c r="K60" s="284"/>
      <c r="L60" s="365"/>
      <c r="M60" s="365"/>
      <c r="N60" s="342"/>
      <c r="O60" s="380"/>
      <c r="P60" s="658"/>
      <c r="Q60" s="406"/>
      <c r="R60" s="317"/>
      <c r="S60" s="222"/>
      <c r="T60" s="244"/>
      <c r="U60" s="222"/>
      <c r="V60" s="238"/>
      <c r="W60" s="480"/>
      <c r="X60" s="336"/>
    </row>
    <row r="61" spans="1:24" x14ac:dyDescent="0.3">
      <c r="A61" s="629"/>
      <c r="B61" s="649"/>
      <c r="C61" s="319" t="s">
        <v>86</v>
      </c>
      <c r="D61" s="629"/>
      <c r="E61" s="342"/>
      <c r="F61" s="277"/>
      <c r="G61" s="330"/>
      <c r="H61" s="365"/>
      <c r="I61" s="369"/>
      <c r="J61" s="343"/>
      <c r="K61" s="284"/>
      <c r="L61" s="365"/>
      <c r="M61" s="369"/>
      <c r="N61" s="343"/>
      <c r="O61" s="381"/>
      <c r="P61" s="658"/>
      <c r="Q61" s="407"/>
      <c r="R61" s="317"/>
      <c r="S61" s="222"/>
      <c r="T61" s="244"/>
      <c r="U61" s="222"/>
      <c r="V61" s="238"/>
      <c r="W61" s="480"/>
      <c r="X61" s="336"/>
    </row>
    <row r="62" spans="1:24" x14ac:dyDescent="0.3">
      <c r="A62" s="250"/>
      <c r="B62" s="219"/>
      <c r="C62" s="319" t="s">
        <v>307</v>
      </c>
      <c r="D62" s="250"/>
      <c r="E62" s="342"/>
      <c r="F62" s="277"/>
      <c r="G62" s="330"/>
      <c r="H62" s="365"/>
      <c r="I62" s="369"/>
      <c r="J62" s="343"/>
      <c r="K62" s="284"/>
      <c r="L62" s="365"/>
      <c r="M62" s="369"/>
      <c r="N62" s="343"/>
      <c r="O62" s="381"/>
      <c r="P62" s="342"/>
      <c r="Q62" s="332"/>
      <c r="R62" s="317"/>
      <c r="S62" s="222"/>
      <c r="T62" s="244"/>
      <c r="U62" s="222"/>
      <c r="V62" s="238"/>
      <c r="W62" s="480"/>
      <c r="X62" s="336"/>
    </row>
    <row r="63" spans="1:24" x14ac:dyDescent="0.3">
      <c r="A63" s="250"/>
      <c r="B63" s="219"/>
      <c r="C63" s="319" t="s">
        <v>309</v>
      </c>
      <c r="D63" s="250"/>
      <c r="E63" s="342"/>
      <c r="F63" s="277"/>
      <c r="G63" s="330"/>
      <c r="H63" s="365"/>
      <c r="I63" s="369"/>
      <c r="J63" s="343"/>
      <c r="K63" s="284"/>
      <c r="L63" s="365"/>
      <c r="M63" s="369"/>
      <c r="N63" s="343"/>
      <c r="O63" s="381"/>
      <c r="P63" s="342"/>
      <c r="Q63" s="332"/>
      <c r="R63" s="317"/>
      <c r="S63" s="222"/>
      <c r="T63" s="244"/>
      <c r="U63" s="222"/>
      <c r="V63" s="238"/>
      <c r="W63" s="480"/>
      <c r="X63" s="336"/>
    </row>
    <row r="64" spans="1:24" x14ac:dyDescent="0.3">
      <c r="A64" s="250"/>
      <c r="B64" s="219"/>
      <c r="C64" s="319"/>
      <c r="D64" s="250"/>
      <c r="E64" s="342"/>
      <c r="F64" s="277"/>
      <c r="G64" s="330"/>
      <c r="H64" s="365"/>
      <c r="I64" s="369"/>
      <c r="J64" s="343"/>
      <c r="K64" s="284"/>
      <c r="L64" s="365"/>
      <c r="M64" s="369"/>
      <c r="N64" s="343"/>
      <c r="O64" s="381"/>
      <c r="P64" s="343"/>
      <c r="Q64" s="332"/>
      <c r="R64" s="317"/>
      <c r="S64" s="222"/>
      <c r="T64" s="244"/>
      <c r="U64" s="222"/>
      <c r="V64" s="238"/>
      <c r="W64" s="480"/>
      <c r="X64" s="336"/>
    </row>
    <row r="65" spans="1:24" s="73" customFormat="1" ht="96.6" x14ac:dyDescent="0.3">
      <c r="A65" s="649">
        <v>8</v>
      </c>
      <c r="B65" s="629" t="s">
        <v>250</v>
      </c>
      <c r="C65" s="319" t="s">
        <v>297</v>
      </c>
      <c r="D65" s="629" t="s">
        <v>266</v>
      </c>
      <c r="E65" s="629" t="s">
        <v>264</v>
      </c>
      <c r="F65" s="250" t="s">
        <v>96</v>
      </c>
      <c r="G65" s="330">
        <v>45</v>
      </c>
      <c r="H65" s="336">
        <v>1100</v>
      </c>
      <c r="I65" s="289">
        <f t="shared" ref="I65:I66" si="17">H65*G65</f>
        <v>49500</v>
      </c>
      <c r="J65" s="341"/>
      <c r="K65" s="284">
        <v>50</v>
      </c>
      <c r="L65" s="336">
        <v>1650</v>
      </c>
      <c r="M65" s="289">
        <f t="shared" ref="M65:M68" si="18">L65*K65</f>
        <v>82500</v>
      </c>
      <c r="N65" s="341"/>
      <c r="O65" s="379">
        <f>M65-I65</f>
        <v>33000</v>
      </c>
      <c r="P65" s="639"/>
      <c r="Q65" s="637"/>
      <c r="R65" s="333"/>
      <c r="S65" s="209"/>
      <c r="T65" s="231"/>
      <c r="U65" s="209"/>
      <c r="V65" s="238">
        <f>'Interior MS'!I55</f>
        <v>36</v>
      </c>
      <c r="W65" s="480">
        <f t="shared" si="8"/>
        <v>1650</v>
      </c>
      <c r="X65" s="336">
        <f t="shared" si="9"/>
        <v>59400</v>
      </c>
    </row>
    <row r="66" spans="1:24" s="73" customFormat="1" ht="27.6" x14ac:dyDescent="0.3">
      <c r="A66" s="649"/>
      <c r="B66" s="629"/>
      <c r="C66" s="334" t="s">
        <v>296</v>
      </c>
      <c r="D66" s="629"/>
      <c r="E66" s="629"/>
      <c r="F66" s="250" t="s">
        <v>178</v>
      </c>
      <c r="G66" s="330">
        <v>1</v>
      </c>
      <c r="H66" s="336">
        <v>8000</v>
      </c>
      <c r="I66" s="289">
        <f t="shared" si="17"/>
        <v>8000</v>
      </c>
      <c r="J66" s="341"/>
      <c r="K66" s="284">
        <v>1</v>
      </c>
      <c r="L66" s="336">
        <v>12000</v>
      </c>
      <c r="M66" s="289">
        <f t="shared" si="18"/>
        <v>12000</v>
      </c>
      <c r="N66" s="341"/>
      <c r="O66" s="379">
        <f>M66-I66</f>
        <v>4000</v>
      </c>
      <c r="P66" s="639"/>
      <c r="Q66" s="637"/>
      <c r="R66" s="333"/>
      <c r="S66" s="209"/>
      <c r="T66" s="231"/>
      <c r="U66" s="209"/>
      <c r="V66" s="238">
        <v>1</v>
      </c>
      <c r="W66" s="480">
        <f t="shared" si="8"/>
        <v>12000</v>
      </c>
      <c r="X66" s="336">
        <f t="shared" si="9"/>
        <v>12000</v>
      </c>
    </row>
    <row r="67" spans="1:24" s="73" customFormat="1" x14ac:dyDescent="0.3">
      <c r="A67" s="219"/>
      <c r="B67" s="250"/>
      <c r="C67" s="334"/>
      <c r="D67" s="250"/>
      <c r="E67" s="250"/>
      <c r="F67" s="250"/>
      <c r="G67" s="330"/>
      <c r="H67" s="336"/>
      <c r="I67" s="289"/>
      <c r="J67" s="341"/>
      <c r="K67" s="284"/>
      <c r="L67" s="336"/>
      <c r="M67" s="289"/>
      <c r="N67" s="341"/>
      <c r="O67" s="379"/>
      <c r="P67" s="344"/>
      <c r="Q67" s="332"/>
      <c r="R67" s="261"/>
      <c r="S67" s="222"/>
      <c r="T67" s="244"/>
      <c r="U67" s="222"/>
      <c r="V67" s="238"/>
      <c r="W67" s="480"/>
      <c r="X67" s="336"/>
    </row>
    <row r="68" spans="1:24" s="73" customFormat="1" ht="96.6" x14ac:dyDescent="0.3">
      <c r="A68" s="649">
        <v>9</v>
      </c>
      <c r="B68" s="629" t="s">
        <v>310</v>
      </c>
      <c r="C68" s="334" t="s">
        <v>311</v>
      </c>
      <c r="D68" s="250" t="s">
        <v>265</v>
      </c>
      <c r="E68" s="629"/>
      <c r="F68" s="629" t="s">
        <v>96</v>
      </c>
      <c r="G68" s="646">
        <v>190</v>
      </c>
      <c r="H68" s="620">
        <v>1100</v>
      </c>
      <c r="I68" s="631">
        <f t="shared" ref="I68" si="19">H68*G68</f>
        <v>209000</v>
      </c>
      <c r="J68" s="344"/>
      <c r="K68" s="620">
        <v>500</v>
      </c>
      <c r="L68" s="620">
        <v>1250</v>
      </c>
      <c r="M68" s="631">
        <f t="shared" si="18"/>
        <v>625000</v>
      </c>
      <c r="N68" s="344"/>
      <c r="O68" s="640">
        <f>M68-I68</f>
        <v>416000</v>
      </c>
      <c r="P68" s="344"/>
      <c r="Q68" s="332"/>
      <c r="R68" s="630" t="s">
        <v>485</v>
      </c>
      <c r="S68" s="644" t="s">
        <v>426</v>
      </c>
      <c r="T68" s="644" t="s">
        <v>402</v>
      </c>
      <c r="U68" s="644"/>
      <c r="V68" s="607">
        <f>'Interior MS'!I77</f>
        <v>612.6875</v>
      </c>
      <c r="W68" s="609">
        <f>L68</f>
        <v>1250</v>
      </c>
      <c r="X68" s="609">
        <f>W68*V68</f>
        <v>765859.375</v>
      </c>
    </row>
    <row r="69" spans="1:24" s="73" customFormat="1" ht="27.6" x14ac:dyDescent="0.3">
      <c r="A69" s="649"/>
      <c r="B69" s="629"/>
      <c r="C69" s="334" t="s">
        <v>294</v>
      </c>
      <c r="D69" s="271"/>
      <c r="E69" s="629"/>
      <c r="F69" s="629"/>
      <c r="G69" s="646"/>
      <c r="H69" s="620"/>
      <c r="I69" s="631"/>
      <c r="J69" s="344"/>
      <c r="K69" s="620"/>
      <c r="L69" s="620"/>
      <c r="M69" s="631"/>
      <c r="N69" s="344"/>
      <c r="O69" s="640"/>
      <c r="P69" s="344"/>
      <c r="Q69" s="332"/>
      <c r="R69" s="595"/>
      <c r="S69" s="645"/>
      <c r="T69" s="645"/>
      <c r="U69" s="645"/>
      <c r="V69" s="608"/>
      <c r="W69" s="610"/>
      <c r="X69" s="610"/>
    </row>
    <row r="70" spans="1:24" s="73" customFormat="1" x14ac:dyDescent="0.3">
      <c r="A70" s="219"/>
      <c r="B70" s="250"/>
      <c r="C70" s="334"/>
      <c r="D70" s="250"/>
      <c r="E70" s="250"/>
      <c r="F70" s="250"/>
      <c r="G70" s="330"/>
      <c r="H70" s="336"/>
      <c r="I70" s="289"/>
      <c r="J70" s="341"/>
      <c r="K70" s="284"/>
      <c r="L70" s="336"/>
      <c r="M70" s="289"/>
      <c r="N70" s="341"/>
      <c r="O70" s="379"/>
      <c r="P70" s="341"/>
      <c r="Q70" s="332"/>
      <c r="R70" s="261"/>
      <c r="S70" s="222"/>
      <c r="T70" s="244"/>
      <c r="U70" s="222"/>
      <c r="V70" s="238"/>
      <c r="W70" s="480"/>
      <c r="X70" s="336"/>
    </row>
    <row r="71" spans="1:24" s="71" customFormat="1" ht="110.4" x14ac:dyDescent="0.3">
      <c r="A71" s="649">
        <v>10</v>
      </c>
      <c r="B71" s="629" t="s">
        <v>100</v>
      </c>
      <c r="C71" s="345" t="s">
        <v>299</v>
      </c>
      <c r="D71" s="629" t="s">
        <v>157</v>
      </c>
      <c r="E71" s="250" t="s">
        <v>179</v>
      </c>
      <c r="F71" s="250" t="s">
        <v>52</v>
      </c>
      <c r="G71" s="623">
        <v>370</v>
      </c>
      <c r="H71" s="655">
        <v>900</v>
      </c>
      <c r="I71" s="653">
        <f t="shared" ref="I71:I72" si="20">H71*G71</f>
        <v>333000</v>
      </c>
      <c r="J71" s="408"/>
      <c r="K71" s="621">
        <v>370</v>
      </c>
      <c r="L71" s="636">
        <v>1000</v>
      </c>
      <c r="M71" s="653">
        <f t="shared" ref="M71:M76" si="21">L71*K71</f>
        <v>370000</v>
      </c>
      <c r="N71" s="627"/>
      <c r="O71" s="625">
        <f>M71-I71</f>
        <v>37000</v>
      </c>
      <c r="P71" s="656"/>
      <c r="Q71" s="637"/>
      <c r="R71" s="409" t="s">
        <v>486</v>
      </c>
      <c r="S71" s="231" t="s">
        <v>510</v>
      </c>
      <c r="T71" s="231" t="s">
        <v>524</v>
      </c>
      <c r="U71" s="231" t="s">
        <v>540</v>
      </c>
      <c r="V71" s="607">
        <f>'Interior MS'!I96</f>
        <v>444.5</v>
      </c>
      <c r="W71" s="609">
        <f>L71</f>
        <v>1000</v>
      </c>
      <c r="X71" s="609">
        <f>W71*V71</f>
        <v>444500</v>
      </c>
    </row>
    <row r="72" spans="1:24" s="71" customFormat="1" x14ac:dyDescent="0.3">
      <c r="A72" s="649"/>
      <c r="B72" s="629"/>
      <c r="C72" s="345" t="s">
        <v>88</v>
      </c>
      <c r="D72" s="629"/>
      <c r="E72" s="250"/>
      <c r="F72" s="250"/>
      <c r="G72" s="624"/>
      <c r="H72" s="620"/>
      <c r="I72" s="654">
        <f t="shared" si="20"/>
        <v>0</v>
      </c>
      <c r="J72" s="331"/>
      <c r="K72" s="622"/>
      <c r="L72" s="636"/>
      <c r="M72" s="654">
        <f t="shared" si="21"/>
        <v>0</v>
      </c>
      <c r="N72" s="628"/>
      <c r="O72" s="626"/>
      <c r="P72" s="656"/>
      <c r="Q72" s="637"/>
      <c r="R72" s="347"/>
      <c r="S72" s="222"/>
      <c r="T72" s="244"/>
      <c r="U72" s="222"/>
      <c r="V72" s="608"/>
      <c r="W72" s="610"/>
      <c r="X72" s="610"/>
    </row>
    <row r="73" spans="1:24" s="71" customFormat="1" x14ac:dyDescent="0.3">
      <c r="A73" s="219"/>
      <c r="B73" s="250"/>
      <c r="C73" s="345"/>
      <c r="D73" s="250"/>
      <c r="E73" s="250"/>
      <c r="F73" s="250"/>
      <c r="G73" s="340"/>
      <c r="H73" s="284"/>
      <c r="I73" s="370"/>
      <c r="J73" s="346"/>
      <c r="K73" s="336"/>
      <c r="L73" s="284"/>
      <c r="M73" s="370"/>
      <c r="N73" s="346"/>
      <c r="O73" s="382"/>
      <c r="P73" s="346"/>
      <c r="Q73" s="332"/>
      <c r="R73" s="348"/>
      <c r="S73" s="222"/>
      <c r="T73" s="244"/>
      <c r="U73" s="222"/>
      <c r="V73" s="238"/>
      <c r="W73" s="480"/>
      <c r="X73" s="336"/>
    </row>
    <row r="74" spans="1:24" s="71" customFormat="1" ht="82.8" x14ac:dyDescent="0.3">
      <c r="A74" s="219">
        <v>11</v>
      </c>
      <c r="B74" s="250" t="s">
        <v>271</v>
      </c>
      <c r="C74" s="349" t="s">
        <v>167</v>
      </c>
      <c r="D74" s="250"/>
      <c r="E74" s="250" t="s">
        <v>179</v>
      </c>
      <c r="F74" s="250" t="s">
        <v>52</v>
      </c>
      <c r="G74" s="340">
        <v>370</v>
      </c>
      <c r="H74" s="284">
        <v>350</v>
      </c>
      <c r="I74" s="370">
        <f t="shared" ref="I74" si="22">H74*G74</f>
        <v>129500</v>
      </c>
      <c r="J74" s="346"/>
      <c r="K74" s="336">
        <v>370</v>
      </c>
      <c r="L74" s="284">
        <v>350</v>
      </c>
      <c r="M74" s="370">
        <f t="shared" si="21"/>
        <v>129500</v>
      </c>
      <c r="N74" s="346"/>
      <c r="O74" s="382">
        <f>M74-I74</f>
        <v>0</v>
      </c>
      <c r="P74" s="346"/>
      <c r="Q74" s="252"/>
      <c r="R74" s="465"/>
      <c r="S74" s="222"/>
      <c r="T74" s="244"/>
      <c r="U74" s="222"/>
      <c r="V74" s="238">
        <f>'Interior MS'!I116</f>
        <v>368.565</v>
      </c>
      <c r="W74" s="480">
        <f t="shared" si="8"/>
        <v>350</v>
      </c>
      <c r="X74" s="336">
        <f t="shared" si="9"/>
        <v>128997.75</v>
      </c>
    </row>
    <row r="75" spans="1:24" s="71" customFormat="1" x14ac:dyDescent="0.3">
      <c r="A75" s="219"/>
      <c r="B75" s="351"/>
      <c r="C75" s="352"/>
      <c r="D75" s="250"/>
      <c r="E75" s="271"/>
      <c r="F75" s="250"/>
      <c r="G75" s="340"/>
      <c r="H75" s="284"/>
      <c r="I75" s="370"/>
      <c r="J75" s="346"/>
      <c r="K75" s="336"/>
      <c r="L75" s="284"/>
      <c r="M75" s="370"/>
      <c r="N75" s="346"/>
      <c r="O75" s="382"/>
      <c r="P75" s="346"/>
      <c r="Q75" s="252"/>
      <c r="R75" s="350"/>
      <c r="S75" s="222"/>
      <c r="T75" s="244"/>
      <c r="U75" s="222"/>
      <c r="V75" s="238"/>
      <c r="W75" s="480"/>
      <c r="X75" s="336"/>
    </row>
    <row r="76" spans="1:24" s="71" customFormat="1" ht="124.2" x14ac:dyDescent="0.3">
      <c r="A76" s="649">
        <v>12</v>
      </c>
      <c r="B76" s="629" t="s">
        <v>198</v>
      </c>
      <c r="C76" s="319" t="s">
        <v>300</v>
      </c>
      <c r="D76" s="250"/>
      <c r="E76" s="319"/>
      <c r="F76" s="277" t="s">
        <v>87</v>
      </c>
      <c r="G76" s="330">
        <v>160</v>
      </c>
      <c r="H76" s="284">
        <v>650</v>
      </c>
      <c r="I76" s="281">
        <f t="shared" ref="I76" si="23">H76*G76</f>
        <v>104000</v>
      </c>
      <c r="J76" s="339"/>
      <c r="K76" s="284">
        <v>180</v>
      </c>
      <c r="L76" s="284">
        <v>650</v>
      </c>
      <c r="M76" s="281">
        <f t="shared" si="21"/>
        <v>117000</v>
      </c>
      <c r="N76" s="339"/>
      <c r="O76" s="377">
        <f>M76-I76</f>
        <v>13000</v>
      </c>
      <c r="P76" s="343"/>
      <c r="Q76" s="252"/>
      <c r="R76" s="350"/>
      <c r="S76" s="231"/>
      <c r="T76" s="231"/>
      <c r="U76" s="231"/>
      <c r="V76" s="238">
        <f>'Interior MS'!I121</f>
        <v>56</v>
      </c>
      <c r="W76" s="480">
        <f t="shared" si="8"/>
        <v>650</v>
      </c>
      <c r="X76" s="336">
        <f t="shared" si="9"/>
        <v>36400</v>
      </c>
    </row>
    <row r="77" spans="1:24" s="71" customFormat="1" x14ac:dyDescent="0.3">
      <c r="A77" s="649"/>
      <c r="B77" s="629"/>
      <c r="C77" s="345" t="s">
        <v>88</v>
      </c>
      <c r="D77" s="250"/>
      <c r="E77" s="319"/>
      <c r="F77" s="277"/>
      <c r="G77" s="330"/>
      <c r="H77" s="365"/>
      <c r="I77" s="369"/>
      <c r="J77" s="343"/>
      <c r="K77" s="284"/>
      <c r="L77" s="365"/>
      <c r="M77" s="369"/>
      <c r="N77" s="343"/>
      <c r="O77" s="381"/>
      <c r="P77" s="343"/>
      <c r="Q77" s="252"/>
      <c r="R77" s="350"/>
      <c r="S77" s="222"/>
      <c r="T77" s="244"/>
      <c r="U77" s="222"/>
      <c r="V77" s="238"/>
      <c r="W77" s="480"/>
      <c r="X77" s="336"/>
    </row>
    <row r="78" spans="1:24" s="71" customFormat="1" x14ac:dyDescent="0.3">
      <c r="A78" s="219"/>
      <c r="B78" s="252"/>
      <c r="C78" s="219"/>
      <c r="D78" s="250"/>
      <c r="E78" s="319"/>
      <c r="F78" s="277"/>
      <c r="G78" s="330"/>
      <c r="H78" s="365"/>
      <c r="I78" s="369"/>
      <c r="J78" s="343"/>
      <c r="K78" s="284"/>
      <c r="L78" s="365"/>
      <c r="M78" s="369"/>
      <c r="N78" s="343"/>
      <c r="O78" s="381"/>
      <c r="P78" s="343"/>
      <c r="Q78" s="252"/>
      <c r="R78" s="350"/>
      <c r="S78" s="230"/>
      <c r="T78" s="230"/>
      <c r="U78" s="230"/>
      <c r="V78" s="238"/>
      <c r="W78" s="480"/>
      <c r="X78" s="336"/>
    </row>
    <row r="79" spans="1:24" s="71" customFormat="1" ht="124.2" x14ac:dyDescent="0.3">
      <c r="A79" s="649">
        <v>13</v>
      </c>
      <c r="B79" s="629" t="s">
        <v>199</v>
      </c>
      <c r="C79" s="319" t="s">
        <v>298</v>
      </c>
      <c r="D79" s="250" t="s">
        <v>161</v>
      </c>
      <c r="E79" s="250" t="s">
        <v>188</v>
      </c>
      <c r="F79" s="277" t="s">
        <v>200</v>
      </c>
      <c r="G79" s="330">
        <v>1</v>
      </c>
      <c r="H79" s="284">
        <v>75000</v>
      </c>
      <c r="I79" s="370">
        <f t="shared" ref="I79" si="24">H79*G79</f>
        <v>75000</v>
      </c>
      <c r="J79" s="346"/>
      <c r="K79" s="284">
        <v>1</v>
      </c>
      <c r="L79" s="284">
        <v>115000</v>
      </c>
      <c r="M79" s="370">
        <f t="shared" ref="M79" si="25">L79*K79</f>
        <v>115000</v>
      </c>
      <c r="N79" s="346"/>
      <c r="O79" s="382">
        <f>M79-I79</f>
        <v>40000</v>
      </c>
      <c r="P79" s="346"/>
      <c r="Q79" s="637"/>
      <c r="R79" s="356" t="s">
        <v>487</v>
      </c>
      <c r="S79" s="209"/>
      <c r="T79" s="231"/>
      <c r="U79" s="209"/>
      <c r="V79" s="238">
        <f>'Interior MS'!I126</f>
        <v>2</v>
      </c>
      <c r="W79" s="480">
        <f t="shared" si="8"/>
        <v>115000</v>
      </c>
      <c r="X79" s="336">
        <f t="shared" si="9"/>
        <v>230000</v>
      </c>
    </row>
    <row r="80" spans="1:24" s="71" customFormat="1" x14ac:dyDescent="0.3">
      <c r="A80" s="649"/>
      <c r="B80" s="629"/>
      <c r="C80" s="319" t="s">
        <v>89</v>
      </c>
      <c r="D80" s="250"/>
      <c r="E80" s="250"/>
      <c r="F80" s="250"/>
      <c r="G80" s="330"/>
      <c r="H80" s="284"/>
      <c r="I80" s="370"/>
      <c r="J80" s="346"/>
      <c r="K80" s="284"/>
      <c r="L80" s="284"/>
      <c r="M80" s="370"/>
      <c r="N80" s="346"/>
      <c r="O80" s="382"/>
      <c r="P80" s="346"/>
      <c r="Q80" s="637"/>
      <c r="R80" s="350"/>
      <c r="S80" s="230"/>
      <c r="T80" s="230"/>
      <c r="U80" s="230"/>
      <c r="V80" s="238"/>
      <c r="W80" s="480"/>
      <c r="X80" s="336"/>
    </row>
    <row r="81" spans="1:24" s="71" customFormat="1" x14ac:dyDescent="0.3">
      <c r="A81" s="649"/>
      <c r="B81" s="629"/>
      <c r="C81" s="319" t="s">
        <v>90</v>
      </c>
      <c r="D81" s="250"/>
      <c r="E81" s="250"/>
      <c r="F81" s="250"/>
      <c r="G81" s="330"/>
      <c r="H81" s="284"/>
      <c r="I81" s="370"/>
      <c r="J81" s="346"/>
      <c r="K81" s="284"/>
      <c r="L81" s="284"/>
      <c r="M81" s="370"/>
      <c r="N81" s="346"/>
      <c r="O81" s="382"/>
      <c r="P81" s="346"/>
      <c r="Q81" s="637"/>
      <c r="R81" s="350"/>
      <c r="S81" s="274"/>
      <c r="T81" s="449"/>
      <c r="U81" s="274"/>
      <c r="V81" s="238"/>
      <c r="W81" s="480"/>
      <c r="X81" s="336"/>
    </row>
    <row r="82" spans="1:24" s="71" customFormat="1" x14ac:dyDescent="0.3">
      <c r="A82" s="219"/>
      <c r="B82" s="250"/>
      <c r="C82" s="319"/>
      <c r="D82" s="250"/>
      <c r="E82" s="250"/>
      <c r="F82" s="250"/>
      <c r="G82" s="330"/>
      <c r="H82" s="284"/>
      <c r="I82" s="370"/>
      <c r="J82" s="346"/>
      <c r="K82" s="284"/>
      <c r="L82" s="284"/>
      <c r="M82" s="370"/>
      <c r="N82" s="346"/>
      <c r="O82" s="382"/>
      <c r="P82" s="346"/>
      <c r="Q82" s="332"/>
      <c r="R82" s="350"/>
      <c r="S82" s="274"/>
      <c r="T82" s="449"/>
      <c r="U82" s="274"/>
      <c r="V82" s="238"/>
      <c r="W82" s="480"/>
      <c r="X82" s="336"/>
    </row>
    <row r="83" spans="1:24" s="71" customFormat="1" ht="110.4" hidden="1" x14ac:dyDescent="0.3">
      <c r="A83" s="219">
        <v>12</v>
      </c>
      <c r="B83" s="250" t="s">
        <v>470</v>
      </c>
      <c r="C83" s="319" t="s">
        <v>471</v>
      </c>
      <c r="D83" s="250"/>
      <c r="E83" s="319"/>
      <c r="F83" s="277" t="s">
        <v>87</v>
      </c>
      <c r="G83" s="284">
        <v>100</v>
      </c>
      <c r="H83" s="284">
        <v>1200</v>
      </c>
      <c r="I83" s="281">
        <f t="shared" ref="I83:I85" si="26">H83*G83</f>
        <v>120000</v>
      </c>
      <c r="J83" s="339"/>
      <c r="K83" s="336"/>
      <c r="L83" s="368"/>
      <c r="M83" s="368"/>
      <c r="N83" s="252"/>
      <c r="O83" s="383">
        <f>M83-I83</f>
        <v>-120000</v>
      </c>
      <c r="P83" s="252"/>
      <c r="Q83" s="252"/>
      <c r="R83" s="252"/>
      <c r="S83" s="252"/>
      <c r="T83" s="450"/>
      <c r="U83" s="252"/>
    </row>
    <row r="84" spans="1:24" s="71" customFormat="1" hidden="1" x14ac:dyDescent="0.3">
      <c r="A84" s="219"/>
      <c r="B84" s="250"/>
      <c r="C84" s="319"/>
      <c r="D84" s="250"/>
      <c r="E84" s="319"/>
      <c r="F84" s="277"/>
      <c r="G84" s="284"/>
      <c r="H84" s="284"/>
      <c r="I84" s="281"/>
      <c r="J84" s="339"/>
      <c r="K84" s="336"/>
      <c r="L84" s="368"/>
      <c r="M84" s="368"/>
      <c r="N84" s="252"/>
      <c r="O84" s="375"/>
      <c r="P84" s="252"/>
      <c r="Q84" s="252"/>
      <c r="R84" s="252"/>
      <c r="S84" s="252"/>
      <c r="T84" s="450"/>
      <c r="U84" s="252"/>
    </row>
    <row r="85" spans="1:24" s="71" customFormat="1" ht="110.4" x14ac:dyDescent="0.3">
      <c r="A85" s="219">
        <v>14</v>
      </c>
      <c r="B85" s="250" t="s">
        <v>202</v>
      </c>
      <c r="C85" s="319" t="s">
        <v>312</v>
      </c>
      <c r="D85" s="250"/>
      <c r="E85" s="319"/>
      <c r="F85" s="410" t="s">
        <v>87</v>
      </c>
      <c r="G85" s="394">
        <v>100</v>
      </c>
      <c r="H85" s="390">
        <v>750</v>
      </c>
      <c r="I85" s="411">
        <f t="shared" si="26"/>
        <v>75000</v>
      </c>
      <c r="J85" s="400"/>
      <c r="K85" s="390">
        <v>100</v>
      </c>
      <c r="L85" s="466">
        <f>'29 Rate Analysis'!G43</f>
        <v>1450</v>
      </c>
      <c r="M85" s="411">
        <f t="shared" ref="M85" si="27">L85*K85</f>
        <v>145000</v>
      </c>
      <c r="N85" s="400"/>
      <c r="O85" s="401">
        <f>M85-I85</f>
        <v>70000</v>
      </c>
      <c r="P85" s="343"/>
      <c r="Q85" s="252"/>
      <c r="R85" s="409" t="s">
        <v>488</v>
      </c>
      <c r="S85" s="231" t="s">
        <v>514</v>
      </c>
      <c r="T85" s="231" t="s">
        <v>524</v>
      </c>
      <c r="U85" s="231" t="s">
        <v>533</v>
      </c>
      <c r="V85" s="238">
        <f>'Interior MS'!I131</f>
        <v>93.1875</v>
      </c>
      <c r="W85" s="480">
        <f t="shared" ref="W85:W125" si="28">L85</f>
        <v>1450</v>
      </c>
      <c r="X85" s="336">
        <f>W85*V85</f>
        <v>135121.875</v>
      </c>
    </row>
    <row r="86" spans="1:24" s="71" customFormat="1" x14ac:dyDescent="0.3">
      <c r="A86" s="219"/>
      <c r="B86" s="250"/>
      <c r="C86" s="319"/>
      <c r="D86" s="250"/>
      <c r="E86" s="319"/>
      <c r="F86" s="277"/>
      <c r="G86" s="330"/>
      <c r="H86" s="365"/>
      <c r="I86" s="281"/>
      <c r="J86" s="339"/>
      <c r="K86" s="284"/>
      <c r="L86" s="365"/>
      <c r="M86" s="281"/>
      <c r="N86" s="339"/>
      <c r="O86" s="377"/>
      <c r="P86" s="343"/>
      <c r="Q86" s="252"/>
      <c r="R86" s="350"/>
      <c r="S86" s="253"/>
      <c r="T86" s="271"/>
      <c r="U86" s="253"/>
      <c r="V86" s="238"/>
      <c r="W86" s="480"/>
      <c r="X86" s="336"/>
    </row>
    <row r="87" spans="1:24" ht="110.4" x14ac:dyDescent="0.3">
      <c r="A87" s="219">
        <v>15</v>
      </c>
      <c r="B87" s="250" t="s">
        <v>207</v>
      </c>
      <c r="C87" s="319" t="s">
        <v>301</v>
      </c>
      <c r="D87" s="250"/>
      <c r="E87" s="250" t="s">
        <v>208</v>
      </c>
      <c r="F87" s="277" t="s">
        <v>178</v>
      </c>
      <c r="G87" s="330">
        <v>1</v>
      </c>
      <c r="H87" s="336">
        <v>55000</v>
      </c>
      <c r="I87" s="289">
        <f t="shared" ref="I87" si="29">H87*G87</f>
        <v>55000</v>
      </c>
      <c r="J87" s="341"/>
      <c r="K87" s="284">
        <v>1</v>
      </c>
      <c r="L87" s="336">
        <v>85000</v>
      </c>
      <c r="M87" s="289">
        <f t="shared" ref="M87" si="30">L87*K87</f>
        <v>85000</v>
      </c>
      <c r="N87" s="341"/>
      <c r="O87" s="379">
        <f>M87-I87</f>
        <v>30000</v>
      </c>
      <c r="P87" s="341"/>
      <c r="Q87" s="252"/>
      <c r="R87" s="333" t="s">
        <v>489</v>
      </c>
      <c r="S87" s="219"/>
      <c r="T87" s="250"/>
      <c r="U87" s="219"/>
      <c r="V87" s="238">
        <f>'Interior MS'!I135</f>
        <v>1</v>
      </c>
      <c r="W87" s="480">
        <f t="shared" si="28"/>
        <v>85000</v>
      </c>
      <c r="X87" s="336">
        <f t="shared" ref="X85:X125" si="31">W87*V87</f>
        <v>85000</v>
      </c>
    </row>
    <row r="88" spans="1:24" ht="138" x14ac:dyDescent="0.3">
      <c r="A88" s="649">
        <v>16</v>
      </c>
      <c r="B88" s="649" t="s">
        <v>211</v>
      </c>
      <c r="C88" s="319" t="s">
        <v>314</v>
      </c>
      <c r="D88" s="250"/>
      <c r="E88" s="250" t="s">
        <v>252</v>
      </c>
      <c r="F88" s="277"/>
      <c r="G88" s="330"/>
      <c r="H88" s="284"/>
      <c r="I88" s="289"/>
      <c r="J88" s="338"/>
      <c r="K88" s="284"/>
      <c r="L88" s="284"/>
      <c r="M88" s="289"/>
      <c r="N88" s="338"/>
      <c r="O88" s="379"/>
      <c r="P88" s="638"/>
      <c r="Q88" s="252"/>
      <c r="R88" s="333"/>
      <c r="S88" s="253"/>
      <c r="T88" s="271"/>
      <c r="U88" s="253"/>
      <c r="V88" s="238"/>
      <c r="W88" s="480"/>
      <c r="X88" s="336"/>
    </row>
    <row r="89" spans="1:24" s="71" customFormat="1" ht="27.6" x14ac:dyDescent="0.3">
      <c r="A89" s="649"/>
      <c r="B89" s="649"/>
      <c r="C89" s="334" t="s">
        <v>304</v>
      </c>
      <c r="D89" s="250"/>
      <c r="E89" s="250"/>
      <c r="F89" s="277"/>
      <c r="G89" s="330"/>
      <c r="H89" s="284"/>
      <c r="I89" s="289"/>
      <c r="J89" s="338"/>
      <c r="K89" s="284"/>
      <c r="L89" s="284"/>
      <c r="M89" s="289"/>
      <c r="N89" s="338"/>
      <c r="O89" s="379"/>
      <c r="P89" s="638"/>
      <c r="Q89" s="252"/>
      <c r="R89" s="350"/>
      <c r="S89" s="253"/>
      <c r="T89" s="271"/>
      <c r="U89" s="253"/>
      <c r="V89" s="238"/>
      <c r="W89" s="480"/>
      <c r="X89" s="336"/>
    </row>
    <row r="90" spans="1:24" s="71" customFormat="1" x14ac:dyDescent="0.3">
      <c r="A90" s="649"/>
      <c r="B90" s="649"/>
      <c r="C90" s="334" t="s">
        <v>313</v>
      </c>
      <c r="D90" s="250"/>
      <c r="E90" s="250"/>
      <c r="F90" s="277"/>
      <c r="G90" s="330"/>
      <c r="H90" s="284"/>
      <c r="I90" s="289"/>
      <c r="J90" s="338"/>
      <c r="K90" s="284"/>
      <c r="L90" s="284"/>
      <c r="M90" s="289"/>
      <c r="N90" s="338"/>
      <c r="O90" s="379"/>
      <c r="P90" s="638"/>
      <c r="Q90" s="252"/>
      <c r="R90" s="350"/>
      <c r="S90" s="253"/>
      <c r="T90" s="271"/>
      <c r="U90" s="253"/>
      <c r="V90" s="238"/>
      <c r="W90" s="480"/>
      <c r="X90" s="336"/>
    </row>
    <row r="91" spans="1:24" ht="27.6" x14ac:dyDescent="0.3">
      <c r="A91" s="649"/>
      <c r="B91" s="649"/>
      <c r="C91" s="335" t="s">
        <v>78</v>
      </c>
      <c r="D91" s="250"/>
      <c r="E91" s="250"/>
      <c r="F91" s="277"/>
      <c r="G91" s="330"/>
      <c r="H91" s="284"/>
      <c r="I91" s="289"/>
      <c r="J91" s="338"/>
      <c r="K91" s="284"/>
      <c r="L91" s="284"/>
      <c r="M91" s="289"/>
      <c r="N91" s="338"/>
      <c r="O91" s="379"/>
      <c r="P91" s="638"/>
      <c r="Q91" s="252"/>
      <c r="R91" s="317"/>
      <c r="S91" s="253"/>
      <c r="T91" s="271"/>
      <c r="U91" s="253"/>
      <c r="V91" s="238"/>
      <c r="W91" s="480"/>
      <c r="X91" s="336"/>
    </row>
    <row r="92" spans="1:24" s="71" customFormat="1" ht="27.6" x14ac:dyDescent="0.3">
      <c r="A92" s="649"/>
      <c r="B92" s="250" t="s">
        <v>2</v>
      </c>
      <c r="C92" s="319" t="s">
        <v>213</v>
      </c>
      <c r="D92" s="250"/>
      <c r="E92" s="250" t="s">
        <v>215</v>
      </c>
      <c r="F92" s="250" t="s">
        <v>45</v>
      </c>
      <c r="G92" s="330">
        <v>25</v>
      </c>
      <c r="H92" s="284">
        <v>750</v>
      </c>
      <c r="I92" s="289">
        <f t="shared" ref="I92:I98" si="32">H92*G92</f>
        <v>18750</v>
      </c>
      <c r="J92" s="338"/>
      <c r="K92" s="284">
        <v>25</v>
      </c>
      <c r="L92" s="284">
        <v>1200</v>
      </c>
      <c r="M92" s="289">
        <f t="shared" ref="M92:M98" si="33">L92*K92</f>
        <v>30000</v>
      </c>
      <c r="N92" s="338"/>
      <c r="O92" s="379">
        <f t="shared" ref="O92:O97" si="34">M92-I92</f>
        <v>11250</v>
      </c>
      <c r="P92" s="638"/>
      <c r="Q92" s="252"/>
      <c r="R92" s="350" t="s">
        <v>489</v>
      </c>
      <c r="S92" s="219"/>
      <c r="T92" s="250"/>
      <c r="U92" s="219"/>
      <c r="V92" s="238">
        <f>'Interior MS'!I139</f>
        <v>10.25</v>
      </c>
      <c r="W92" s="480">
        <f t="shared" si="28"/>
        <v>1200</v>
      </c>
      <c r="X92" s="336">
        <f t="shared" si="31"/>
        <v>12300</v>
      </c>
    </row>
    <row r="93" spans="1:24" s="71" customFormat="1" ht="96.6" x14ac:dyDescent="0.3">
      <c r="A93" s="649"/>
      <c r="B93" s="250" t="s">
        <v>3</v>
      </c>
      <c r="C93" s="319" t="s">
        <v>302</v>
      </c>
      <c r="D93" s="250"/>
      <c r="E93" s="250"/>
      <c r="F93" s="250" t="s">
        <v>52</v>
      </c>
      <c r="G93" s="330">
        <v>45</v>
      </c>
      <c r="H93" s="284">
        <v>1200</v>
      </c>
      <c r="I93" s="289">
        <f t="shared" si="32"/>
        <v>54000</v>
      </c>
      <c r="J93" s="338"/>
      <c r="K93" s="284">
        <v>45</v>
      </c>
      <c r="L93" s="284">
        <v>1800</v>
      </c>
      <c r="M93" s="289">
        <f t="shared" si="33"/>
        <v>81000</v>
      </c>
      <c r="N93" s="338"/>
      <c r="O93" s="379">
        <f t="shared" si="34"/>
        <v>27000</v>
      </c>
      <c r="P93" s="638"/>
      <c r="Q93" s="252"/>
      <c r="R93" s="350" t="s">
        <v>489</v>
      </c>
      <c r="S93" s="219"/>
      <c r="T93" s="250"/>
      <c r="U93" s="219"/>
      <c r="V93" s="238">
        <f>'Interior MS'!I142</f>
        <v>38.4375</v>
      </c>
      <c r="W93" s="480">
        <f t="shared" si="28"/>
        <v>1800</v>
      </c>
      <c r="X93" s="336">
        <f t="shared" si="31"/>
        <v>69187.5</v>
      </c>
    </row>
    <row r="94" spans="1:24" s="71" customFormat="1" x14ac:dyDescent="0.3">
      <c r="A94" s="649"/>
      <c r="B94" s="219" t="s">
        <v>4</v>
      </c>
      <c r="C94" s="319" t="s">
        <v>214</v>
      </c>
      <c r="D94" s="250"/>
      <c r="E94" s="250" t="s">
        <v>215</v>
      </c>
      <c r="F94" s="250" t="s">
        <v>45</v>
      </c>
      <c r="G94" s="330">
        <v>25</v>
      </c>
      <c r="H94" s="284">
        <v>1200</v>
      </c>
      <c r="I94" s="289">
        <f t="shared" si="32"/>
        <v>30000</v>
      </c>
      <c r="J94" s="338"/>
      <c r="K94" s="284">
        <v>25</v>
      </c>
      <c r="L94" s="284">
        <v>1200</v>
      </c>
      <c r="M94" s="289">
        <f t="shared" si="33"/>
        <v>30000</v>
      </c>
      <c r="N94" s="338"/>
      <c r="O94" s="379">
        <f t="shared" si="34"/>
        <v>0</v>
      </c>
      <c r="P94" s="638"/>
      <c r="Q94" s="252"/>
      <c r="R94" s="350"/>
      <c r="S94" s="253"/>
      <c r="T94" s="271"/>
      <c r="U94" s="253"/>
      <c r="V94" s="238">
        <f>V92</f>
        <v>10.25</v>
      </c>
      <c r="W94" s="480">
        <f t="shared" si="28"/>
        <v>1200</v>
      </c>
      <c r="X94" s="336">
        <f t="shared" si="31"/>
        <v>12300</v>
      </c>
    </row>
    <row r="95" spans="1:24" s="71" customFormat="1" x14ac:dyDescent="0.3">
      <c r="A95" s="649"/>
      <c r="B95" s="250" t="s">
        <v>5</v>
      </c>
      <c r="C95" s="319" t="s">
        <v>315</v>
      </c>
      <c r="D95" s="250"/>
      <c r="E95" s="250"/>
      <c r="F95" s="250" t="s">
        <v>45</v>
      </c>
      <c r="G95" s="330">
        <v>25</v>
      </c>
      <c r="H95" s="284">
        <v>2000</v>
      </c>
      <c r="I95" s="289">
        <f t="shared" si="32"/>
        <v>50000</v>
      </c>
      <c r="J95" s="338"/>
      <c r="K95" s="284">
        <v>25</v>
      </c>
      <c r="L95" s="284">
        <v>2500</v>
      </c>
      <c r="M95" s="289">
        <f t="shared" si="33"/>
        <v>62500</v>
      </c>
      <c r="N95" s="338"/>
      <c r="O95" s="379">
        <f t="shared" si="34"/>
        <v>12500</v>
      </c>
      <c r="P95" s="638"/>
      <c r="Q95" s="252"/>
      <c r="R95" s="350" t="s">
        <v>489</v>
      </c>
      <c r="S95" s="219"/>
      <c r="T95" s="250"/>
      <c r="U95" s="219"/>
      <c r="V95" s="238">
        <v>0</v>
      </c>
      <c r="W95" s="480">
        <f t="shared" si="28"/>
        <v>2500</v>
      </c>
      <c r="X95" s="336">
        <f t="shared" si="31"/>
        <v>0</v>
      </c>
    </row>
    <row r="96" spans="1:24" s="71" customFormat="1" ht="27.6" x14ac:dyDescent="0.3">
      <c r="A96" s="649"/>
      <c r="B96" s="219" t="s">
        <v>160</v>
      </c>
      <c r="C96" s="319" t="s">
        <v>316</v>
      </c>
      <c r="D96" s="250"/>
      <c r="E96" s="250" t="s">
        <v>317</v>
      </c>
      <c r="F96" s="250" t="s">
        <v>216</v>
      </c>
      <c r="G96" s="330">
        <v>1</v>
      </c>
      <c r="H96" s="284">
        <v>5000</v>
      </c>
      <c r="I96" s="289">
        <f t="shared" si="32"/>
        <v>5000</v>
      </c>
      <c r="J96" s="338"/>
      <c r="K96" s="284">
        <v>1</v>
      </c>
      <c r="L96" s="284">
        <v>5000</v>
      </c>
      <c r="M96" s="289">
        <f t="shared" si="33"/>
        <v>5000</v>
      </c>
      <c r="N96" s="338"/>
      <c r="O96" s="379">
        <f t="shared" si="34"/>
        <v>0</v>
      </c>
      <c r="P96" s="638"/>
      <c r="Q96" s="252"/>
      <c r="R96" s="350"/>
      <c r="S96" s="253"/>
      <c r="T96" s="271"/>
      <c r="U96" s="253"/>
      <c r="V96" s="238"/>
      <c r="W96" s="480">
        <f t="shared" si="28"/>
        <v>5000</v>
      </c>
      <c r="X96" s="336">
        <f t="shared" si="31"/>
        <v>0</v>
      </c>
    </row>
    <row r="97" spans="1:24" s="71" customFormat="1" x14ac:dyDescent="0.3">
      <c r="A97" s="649"/>
      <c r="B97" s="219" t="s">
        <v>164</v>
      </c>
      <c r="C97" s="353" t="s">
        <v>217</v>
      </c>
      <c r="D97" s="250"/>
      <c r="E97" s="250"/>
      <c r="F97" s="250" t="s">
        <v>45</v>
      </c>
      <c r="G97" s="330">
        <v>25</v>
      </c>
      <c r="H97" s="284">
        <v>450</v>
      </c>
      <c r="I97" s="289">
        <f t="shared" si="32"/>
        <v>11250</v>
      </c>
      <c r="J97" s="338"/>
      <c r="K97" s="284">
        <v>25</v>
      </c>
      <c r="L97" s="284">
        <v>450</v>
      </c>
      <c r="M97" s="289">
        <f t="shared" si="33"/>
        <v>11250</v>
      </c>
      <c r="N97" s="338"/>
      <c r="O97" s="379">
        <f t="shared" si="34"/>
        <v>0</v>
      </c>
      <c r="P97" s="638"/>
      <c r="Q97" s="252"/>
      <c r="R97" s="350"/>
      <c r="S97" s="253"/>
      <c r="T97" s="271"/>
      <c r="U97" s="253"/>
      <c r="V97" s="238">
        <v>0</v>
      </c>
      <c r="W97" s="480">
        <f t="shared" si="28"/>
        <v>450</v>
      </c>
      <c r="X97" s="336">
        <f t="shared" si="31"/>
        <v>0</v>
      </c>
    </row>
    <row r="98" spans="1:24" s="71" customFormat="1" ht="96.6" x14ac:dyDescent="0.3">
      <c r="A98" s="649"/>
      <c r="B98" s="250" t="s">
        <v>218</v>
      </c>
      <c r="C98" s="319" t="s">
        <v>303</v>
      </c>
      <c r="D98" s="250"/>
      <c r="E98" s="250"/>
      <c r="F98" s="277" t="s">
        <v>52</v>
      </c>
      <c r="G98" s="330">
        <v>50</v>
      </c>
      <c r="H98" s="284">
        <v>950</v>
      </c>
      <c r="I98" s="289">
        <f t="shared" si="32"/>
        <v>47500</v>
      </c>
      <c r="J98" s="338"/>
      <c r="K98" s="284">
        <v>50</v>
      </c>
      <c r="L98" s="284">
        <f>L68</f>
        <v>1250</v>
      </c>
      <c r="M98" s="289">
        <f t="shared" si="33"/>
        <v>62500</v>
      </c>
      <c r="N98" s="338"/>
      <c r="O98" s="379">
        <f>M98-I98</f>
        <v>15000</v>
      </c>
      <c r="P98" s="638"/>
      <c r="Q98" s="252"/>
      <c r="R98" s="412" t="s">
        <v>490</v>
      </c>
      <c r="S98" s="250" t="s">
        <v>513</v>
      </c>
      <c r="T98" s="250" t="s">
        <v>524</v>
      </c>
      <c r="U98" s="250" t="s">
        <v>532</v>
      </c>
      <c r="V98" s="238">
        <v>0</v>
      </c>
      <c r="W98" s="480">
        <f t="shared" si="28"/>
        <v>1250</v>
      </c>
      <c r="X98" s="336">
        <f t="shared" si="31"/>
        <v>0</v>
      </c>
    </row>
    <row r="99" spans="1:24" s="71" customFormat="1" ht="27.6" x14ac:dyDescent="0.3">
      <c r="A99" s="649"/>
      <c r="B99" s="219" t="s">
        <v>164</v>
      </c>
      <c r="C99" s="334" t="s">
        <v>304</v>
      </c>
      <c r="D99" s="250"/>
      <c r="E99" s="250"/>
      <c r="F99" s="277"/>
      <c r="G99" s="330"/>
      <c r="H99" s="284"/>
      <c r="I99" s="289"/>
      <c r="J99" s="338"/>
      <c r="K99" s="284"/>
      <c r="L99" s="284"/>
      <c r="M99" s="289"/>
      <c r="N99" s="338"/>
      <c r="O99" s="379"/>
      <c r="P99" s="638"/>
      <c r="Q99" s="252"/>
      <c r="R99" s="350"/>
      <c r="S99" s="253"/>
      <c r="T99" s="271"/>
      <c r="U99" s="253"/>
      <c r="V99" s="238">
        <v>0</v>
      </c>
      <c r="W99" s="480">
        <f t="shared" si="28"/>
        <v>0</v>
      </c>
      <c r="X99" s="336">
        <f t="shared" si="31"/>
        <v>0</v>
      </c>
    </row>
    <row r="100" spans="1:24" s="71" customFormat="1" x14ac:dyDescent="0.3">
      <c r="A100" s="219"/>
      <c r="B100" s="353"/>
      <c r="C100" s="334"/>
      <c r="D100" s="250"/>
      <c r="E100" s="250"/>
      <c r="F100" s="277"/>
      <c r="G100" s="330"/>
      <c r="H100" s="284"/>
      <c r="I100" s="289"/>
      <c r="J100" s="338"/>
      <c r="K100" s="284"/>
      <c r="L100" s="284"/>
      <c r="M100" s="289"/>
      <c r="N100" s="338"/>
      <c r="O100" s="379"/>
      <c r="P100" s="338"/>
      <c r="Q100" s="252"/>
      <c r="R100" s="350"/>
      <c r="S100" s="253"/>
      <c r="T100" s="271"/>
      <c r="U100" s="253"/>
      <c r="V100" s="238"/>
      <c r="W100" s="480"/>
      <c r="X100" s="336"/>
    </row>
    <row r="101" spans="1:24" s="71" customFormat="1" ht="124.2" x14ac:dyDescent="0.3">
      <c r="A101" s="649">
        <v>17</v>
      </c>
      <c r="B101" s="629" t="s">
        <v>219</v>
      </c>
      <c r="C101" s="319" t="s">
        <v>319</v>
      </c>
      <c r="D101" s="250"/>
      <c r="E101" s="250" t="s">
        <v>318</v>
      </c>
      <c r="F101" s="250" t="s">
        <v>52</v>
      </c>
      <c r="G101" s="330">
        <v>11</v>
      </c>
      <c r="H101" s="284">
        <v>9000</v>
      </c>
      <c r="I101" s="289">
        <f t="shared" ref="I101" si="35">H101*G101</f>
        <v>99000</v>
      </c>
      <c r="J101" s="338"/>
      <c r="K101" s="284">
        <v>60</v>
      </c>
      <c r="L101" s="284">
        <v>2500</v>
      </c>
      <c r="M101" s="289">
        <f t="shared" ref="M101" si="36">L101*K101</f>
        <v>150000</v>
      </c>
      <c r="N101" s="338"/>
      <c r="O101" s="379">
        <f>M101-I101</f>
        <v>51000</v>
      </c>
      <c r="P101" s="638"/>
      <c r="Q101" s="252"/>
      <c r="R101" s="360" t="s">
        <v>489</v>
      </c>
      <c r="S101" s="219" t="s">
        <v>402</v>
      </c>
      <c r="T101" s="250"/>
      <c r="U101" s="219"/>
      <c r="V101" s="238">
        <f>'Interior MS'!I148</f>
        <v>53.0625</v>
      </c>
      <c r="W101" s="480">
        <f t="shared" si="28"/>
        <v>2500</v>
      </c>
      <c r="X101" s="336">
        <f t="shared" si="31"/>
        <v>132656.25</v>
      </c>
    </row>
    <row r="102" spans="1:24" s="71" customFormat="1" ht="27.6" x14ac:dyDescent="0.3">
      <c r="A102" s="649"/>
      <c r="B102" s="629"/>
      <c r="C102" s="334" t="s">
        <v>294</v>
      </c>
      <c r="D102" s="250"/>
      <c r="E102" s="250"/>
      <c r="F102" s="277"/>
      <c r="G102" s="330"/>
      <c r="H102" s="284"/>
      <c r="I102" s="289"/>
      <c r="J102" s="338"/>
      <c r="K102" s="284"/>
      <c r="L102" s="284"/>
      <c r="M102" s="289"/>
      <c r="N102" s="338"/>
      <c r="O102" s="379"/>
      <c r="P102" s="638"/>
      <c r="Q102" s="252"/>
      <c r="R102" s="350"/>
      <c r="S102" s="253"/>
      <c r="T102" s="271"/>
      <c r="U102" s="253"/>
      <c r="V102" s="238"/>
      <c r="W102" s="480"/>
      <c r="X102" s="336"/>
    </row>
    <row r="103" spans="1:24" s="71" customFormat="1" x14ac:dyDescent="0.3">
      <c r="A103" s="649"/>
      <c r="B103" s="629"/>
      <c r="C103" s="334" t="s">
        <v>212</v>
      </c>
      <c r="D103" s="250"/>
      <c r="E103" s="250"/>
      <c r="F103" s="277"/>
      <c r="G103" s="330"/>
      <c r="H103" s="284"/>
      <c r="I103" s="289"/>
      <c r="J103" s="338"/>
      <c r="K103" s="284"/>
      <c r="L103" s="284"/>
      <c r="M103" s="289"/>
      <c r="N103" s="338"/>
      <c r="O103" s="379"/>
      <c r="P103" s="638"/>
      <c r="Q103" s="252"/>
      <c r="R103" s="350"/>
      <c r="S103" s="253"/>
      <c r="T103" s="271"/>
      <c r="U103" s="253"/>
      <c r="V103" s="238"/>
      <c r="W103" s="480"/>
      <c r="X103" s="336"/>
    </row>
    <row r="104" spans="1:24" s="71" customFormat="1" ht="27.6" x14ac:dyDescent="0.3">
      <c r="A104" s="649"/>
      <c r="B104" s="629"/>
      <c r="C104" s="335" t="s">
        <v>78</v>
      </c>
      <c r="D104" s="250"/>
      <c r="E104" s="250"/>
      <c r="F104" s="277"/>
      <c r="G104" s="330"/>
      <c r="H104" s="284"/>
      <c r="I104" s="289"/>
      <c r="J104" s="338"/>
      <c r="K104" s="284"/>
      <c r="L104" s="284"/>
      <c r="M104" s="289"/>
      <c r="N104" s="338"/>
      <c r="O104" s="379"/>
      <c r="P104" s="638"/>
      <c r="Q104" s="252"/>
      <c r="R104" s="350"/>
      <c r="S104" s="253"/>
      <c r="T104" s="271"/>
      <c r="U104" s="253"/>
      <c r="V104" s="238"/>
      <c r="W104" s="480"/>
      <c r="X104" s="336"/>
    </row>
    <row r="105" spans="1:24" s="306" customFormat="1" ht="27.6" x14ac:dyDescent="0.3">
      <c r="A105" s="649"/>
      <c r="B105" s="629"/>
      <c r="C105" s="335" t="s">
        <v>79</v>
      </c>
      <c r="D105" s="250"/>
      <c r="E105" s="250"/>
      <c r="F105" s="277"/>
      <c r="G105" s="330"/>
      <c r="H105" s="284"/>
      <c r="I105" s="289"/>
      <c r="J105" s="338"/>
      <c r="K105" s="284"/>
      <c r="L105" s="284"/>
      <c r="M105" s="289"/>
      <c r="N105" s="338"/>
      <c r="O105" s="379"/>
      <c r="P105" s="638"/>
      <c r="Q105" s="252"/>
      <c r="R105" s="354"/>
      <c r="S105" s="253"/>
      <c r="T105" s="271"/>
      <c r="U105" s="253"/>
      <c r="V105" s="238"/>
      <c r="W105" s="480"/>
      <c r="X105" s="336"/>
    </row>
    <row r="106" spans="1:24" s="71" customFormat="1" x14ac:dyDescent="0.3">
      <c r="A106" s="649"/>
      <c r="B106" s="219" t="s">
        <v>2</v>
      </c>
      <c r="C106" s="319" t="s">
        <v>220</v>
      </c>
      <c r="D106" s="250"/>
      <c r="E106" s="250"/>
      <c r="F106" s="250" t="s">
        <v>52</v>
      </c>
      <c r="G106" s="330">
        <v>30</v>
      </c>
      <c r="H106" s="284">
        <v>850</v>
      </c>
      <c r="I106" s="289">
        <f t="shared" ref="I106:I109" si="37">H106*G106</f>
        <v>25500</v>
      </c>
      <c r="J106" s="338"/>
      <c r="K106" s="284">
        <v>30</v>
      </c>
      <c r="L106" s="284">
        <v>850</v>
      </c>
      <c r="M106" s="289">
        <f t="shared" ref="M106:M115" si="38">L106*K106</f>
        <v>25500</v>
      </c>
      <c r="N106" s="338"/>
      <c r="O106" s="379">
        <f t="shared" ref="O106:O109" si="39">M106-I106</f>
        <v>0</v>
      </c>
      <c r="P106" s="638"/>
      <c r="Q106" s="252"/>
      <c r="R106" s="350"/>
      <c r="S106" s="253"/>
      <c r="T106" s="271"/>
      <c r="U106" s="253"/>
      <c r="V106" s="238">
        <f>'Interior MS'!I151</f>
        <v>22.5</v>
      </c>
      <c r="W106" s="480">
        <f t="shared" si="28"/>
        <v>850</v>
      </c>
      <c r="X106" s="336">
        <f t="shared" si="31"/>
        <v>19125</v>
      </c>
    </row>
    <row r="107" spans="1:24" s="71" customFormat="1" x14ac:dyDescent="0.3">
      <c r="A107" s="649"/>
      <c r="B107" s="219" t="s">
        <v>3</v>
      </c>
      <c r="C107" s="319" t="s">
        <v>221</v>
      </c>
      <c r="D107" s="250"/>
      <c r="E107" s="250" t="s">
        <v>257</v>
      </c>
      <c r="F107" s="250" t="s">
        <v>222</v>
      </c>
      <c r="G107" s="330">
        <v>5</v>
      </c>
      <c r="H107" s="284">
        <v>10000</v>
      </c>
      <c r="I107" s="289">
        <f t="shared" si="37"/>
        <v>50000</v>
      </c>
      <c r="J107" s="338"/>
      <c r="K107" s="284">
        <v>5</v>
      </c>
      <c r="L107" s="284">
        <v>10000</v>
      </c>
      <c r="M107" s="289">
        <f t="shared" si="38"/>
        <v>50000</v>
      </c>
      <c r="N107" s="338"/>
      <c r="O107" s="379">
        <f t="shared" si="39"/>
        <v>0</v>
      </c>
      <c r="P107" s="638"/>
      <c r="Q107" s="252"/>
      <c r="R107" s="350"/>
      <c r="S107" s="253"/>
      <c r="T107" s="271"/>
      <c r="U107" s="253"/>
      <c r="V107" s="238">
        <f>'Interior MS'!I154</f>
        <v>4</v>
      </c>
      <c r="W107" s="480">
        <f t="shared" si="28"/>
        <v>10000</v>
      </c>
      <c r="X107" s="336">
        <f t="shared" si="31"/>
        <v>40000</v>
      </c>
    </row>
    <row r="108" spans="1:24" s="71" customFormat="1" x14ac:dyDescent="0.3">
      <c r="A108" s="649"/>
      <c r="B108" s="219" t="s">
        <v>4</v>
      </c>
      <c r="C108" s="319" t="s">
        <v>223</v>
      </c>
      <c r="D108" s="250"/>
      <c r="E108" s="271"/>
      <c r="F108" s="250" t="s">
        <v>224</v>
      </c>
      <c r="G108" s="330">
        <v>50</v>
      </c>
      <c r="H108" s="284">
        <v>750</v>
      </c>
      <c r="I108" s="289">
        <f t="shared" si="37"/>
        <v>37500</v>
      </c>
      <c r="J108" s="338"/>
      <c r="K108" s="284">
        <v>50</v>
      </c>
      <c r="L108" s="284">
        <v>750</v>
      </c>
      <c r="M108" s="289">
        <f t="shared" si="38"/>
        <v>37500</v>
      </c>
      <c r="N108" s="338"/>
      <c r="O108" s="379">
        <f t="shared" si="39"/>
        <v>0</v>
      </c>
      <c r="P108" s="638"/>
      <c r="Q108" s="252"/>
      <c r="R108" s="350"/>
      <c r="S108" s="253"/>
      <c r="T108" s="271"/>
      <c r="U108" s="253"/>
      <c r="V108" s="238">
        <f>'Interior MS'!I158</f>
        <v>15</v>
      </c>
      <c r="W108" s="480">
        <f t="shared" si="28"/>
        <v>750</v>
      </c>
      <c r="X108" s="336">
        <f t="shared" si="31"/>
        <v>11250</v>
      </c>
    </row>
    <row r="109" spans="1:24" s="71" customFormat="1" x14ac:dyDescent="0.3">
      <c r="A109" s="649"/>
      <c r="B109" s="219" t="s">
        <v>5</v>
      </c>
      <c r="C109" s="319" t="s">
        <v>225</v>
      </c>
      <c r="D109" s="250"/>
      <c r="E109" s="271"/>
      <c r="F109" s="250" t="s">
        <v>87</v>
      </c>
      <c r="G109" s="330">
        <v>75</v>
      </c>
      <c r="H109" s="284">
        <v>1300</v>
      </c>
      <c r="I109" s="289">
        <f t="shared" si="37"/>
        <v>97500</v>
      </c>
      <c r="J109" s="338"/>
      <c r="K109" s="284">
        <v>75</v>
      </c>
      <c r="L109" s="284">
        <v>1300</v>
      </c>
      <c r="M109" s="289">
        <f t="shared" si="38"/>
        <v>97500</v>
      </c>
      <c r="N109" s="338"/>
      <c r="O109" s="379">
        <f t="shared" si="39"/>
        <v>0</v>
      </c>
      <c r="P109" s="638"/>
      <c r="Q109" s="252"/>
      <c r="R109" s="350"/>
      <c r="S109" s="253"/>
      <c r="T109" s="271"/>
      <c r="U109" s="253"/>
      <c r="V109" s="238">
        <f>'Interior MS'!I161</f>
        <v>12</v>
      </c>
      <c r="W109" s="480">
        <f t="shared" si="28"/>
        <v>1300</v>
      </c>
      <c r="X109" s="336">
        <f t="shared" si="31"/>
        <v>15600</v>
      </c>
    </row>
    <row r="110" spans="1:24" s="71" customFormat="1" x14ac:dyDescent="0.3">
      <c r="A110" s="219"/>
      <c r="B110" s="353"/>
      <c r="C110" s="355"/>
      <c r="D110" s="250"/>
      <c r="E110" s="271"/>
      <c r="F110" s="250"/>
      <c r="G110" s="330"/>
      <c r="H110" s="284"/>
      <c r="I110" s="289"/>
      <c r="J110" s="338"/>
      <c r="K110" s="284"/>
      <c r="L110" s="284"/>
      <c r="M110" s="289"/>
      <c r="N110" s="338"/>
      <c r="O110" s="379"/>
      <c r="P110" s="338"/>
      <c r="Q110" s="252"/>
      <c r="R110" s="350"/>
      <c r="S110" s="253"/>
      <c r="T110" s="271"/>
      <c r="U110" s="253"/>
      <c r="V110" s="238"/>
      <c r="W110" s="480"/>
      <c r="X110" s="336"/>
    </row>
    <row r="111" spans="1:24" s="71" customFormat="1" ht="234.6" x14ac:dyDescent="0.3">
      <c r="A111" s="219">
        <v>18</v>
      </c>
      <c r="B111" s="250" t="s">
        <v>236</v>
      </c>
      <c r="C111" s="319" t="s">
        <v>321</v>
      </c>
      <c r="D111" s="250"/>
      <c r="E111" s="250" t="s">
        <v>320</v>
      </c>
      <c r="F111" s="250" t="s">
        <v>224</v>
      </c>
      <c r="G111" s="330">
        <v>11</v>
      </c>
      <c r="H111" s="284">
        <v>5600</v>
      </c>
      <c r="I111" s="289">
        <f t="shared" ref="I111" si="40">H111*G111</f>
        <v>61600</v>
      </c>
      <c r="J111" s="338"/>
      <c r="K111" s="284">
        <v>11</v>
      </c>
      <c r="L111" s="284">
        <v>8500</v>
      </c>
      <c r="M111" s="289">
        <f t="shared" si="38"/>
        <v>93500</v>
      </c>
      <c r="N111" s="338"/>
      <c r="O111" s="379">
        <f>M111-I111</f>
        <v>31900</v>
      </c>
      <c r="P111" s="338"/>
      <c r="Q111" s="252"/>
      <c r="R111" s="360" t="s">
        <v>489</v>
      </c>
      <c r="S111" s="219" t="s">
        <v>402</v>
      </c>
      <c r="T111" s="250"/>
      <c r="U111" s="219"/>
      <c r="V111" s="238">
        <f>'Interior MS'!I165</f>
        <v>8.5</v>
      </c>
      <c r="W111" s="480">
        <f t="shared" si="28"/>
        <v>8500</v>
      </c>
      <c r="X111" s="336">
        <f t="shared" si="31"/>
        <v>72250</v>
      </c>
    </row>
    <row r="112" spans="1:24" s="71" customFormat="1" x14ac:dyDescent="0.3">
      <c r="A112" s="219"/>
      <c r="B112" s="219"/>
      <c r="C112" s="319"/>
      <c r="D112" s="250"/>
      <c r="E112" s="250"/>
      <c r="F112" s="250"/>
      <c r="G112" s="330"/>
      <c r="H112" s="284"/>
      <c r="I112" s="289"/>
      <c r="J112" s="338"/>
      <c r="K112" s="284"/>
      <c r="L112" s="284"/>
      <c r="M112" s="289"/>
      <c r="N112" s="338"/>
      <c r="O112" s="379"/>
      <c r="P112" s="338"/>
      <c r="Q112" s="252"/>
      <c r="R112" s="350"/>
      <c r="S112" s="253"/>
      <c r="T112" s="271"/>
      <c r="U112" s="253"/>
      <c r="V112" s="238"/>
      <c r="W112" s="480"/>
      <c r="X112" s="336"/>
    </row>
    <row r="113" spans="1:24" s="71" customFormat="1" ht="179.4" x14ac:dyDescent="0.3">
      <c r="A113" s="219">
        <v>19</v>
      </c>
      <c r="B113" s="250" t="s">
        <v>237</v>
      </c>
      <c r="C113" s="319" t="s">
        <v>479</v>
      </c>
      <c r="D113" s="250"/>
      <c r="E113" s="250" t="s">
        <v>253</v>
      </c>
      <c r="F113" s="250" t="s">
        <v>224</v>
      </c>
      <c r="G113" s="413">
        <v>11</v>
      </c>
      <c r="H113" s="392">
        <v>5600</v>
      </c>
      <c r="I113" s="414">
        <f t="shared" ref="I113" si="41">H113*G113</f>
        <v>61600</v>
      </c>
      <c r="J113" s="415"/>
      <c r="K113" s="392">
        <v>11</v>
      </c>
      <c r="L113" s="468">
        <v>15000</v>
      </c>
      <c r="M113" s="414">
        <f t="shared" si="38"/>
        <v>165000</v>
      </c>
      <c r="N113" s="415"/>
      <c r="O113" s="416">
        <f>M113-I113</f>
        <v>103400</v>
      </c>
      <c r="P113" s="338"/>
      <c r="Q113" s="252"/>
      <c r="R113" s="409" t="s">
        <v>491</v>
      </c>
      <c r="S113" s="250" t="s">
        <v>512</v>
      </c>
      <c r="T113" s="250" t="s">
        <v>526</v>
      </c>
      <c r="U113" s="250" t="s">
        <v>534</v>
      </c>
      <c r="V113" s="238">
        <f>'Interior MS'!I169</f>
        <v>11</v>
      </c>
      <c r="W113" s="480">
        <f t="shared" si="28"/>
        <v>15000</v>
      </c>
      <c r="X113" s="336">
        <f t="shared" si="31"/>
        <v>165000</v>
      </c>
    </row>
    <row r="114" spans="1:24" s="71" customFormat="1" x14ac:dyDescent="0.3">
      <c r="A114" s="219"/>
      <c r="B114" s="219"/>
      <c r="C114" s="319"/>
      <c r="D114" s="250"/>
      <c r="E114" s="250"/>
      <c r="F114" s="250"/>
      <c r="G114" s="330"/>
      <c r="H114" s="284"/>
      <c r="I114" s="289"/>
      <c r="J114" s="338"/>
      <c r="K114" s="284"/>
      <c r="L114" s="284"/>
      <c r="M114" s="289"/>
      <c r="N114" s="338"/>
      <c r="O114" s="379"/>
      <c r="P114" s="338"/>
      <c r="Q114" s="252"/>
      <c r="R114" s="350"/>
      <c r="S114" s="253"/>
      <c r="T114" s="271"/>
      <c r="U114" s="253"/>
      <c r="V114" s="238"/>
      <c r="W114" s="480"/>
      <c r="X114" s="336"/>
    </row>
    <row r="115" spans="1:24" s="71" customFormat="1" ht="207" x14ac:dyDescent="0.3">
      <c r="A115" s="649">
        <v>20</v>
      </c>
      <c r="B115" s="629" t="s">
        <v>226</v>
      </c>
      <c r="C115" s="334" t="s">
        <v>322</v>
      </c>
      <c r="D115" s="250"/>
      <c r="E115" s="250" t="s">
        <v>229</v>
      </c>
      <c r="F115" s="250" t="s">
        <v>224</v>
      </c>
      <c r="G115" s="330">
        <v>14</v>
      </c>
      <c r="H115" s="284">
        <v>9900</v>
      </c>
      <c r="I115" s="289">
        <f t="shared" ref="I115" si="42">H115*G115</f>
        <v>138600</v>
      </c>
      <c r="J115" s="338"/>
      <c r="K115" s="284">
        <v>14</v>
      </c>
      <c r="L115" s="284">
        <v>15000</v>
      </c>
      <c r="M115" s="289">
        <f t="shared" si="38"/>
        <v>210000</v>
      </c>
      <c r="N115" s="338"/>
      <c r="O115" s="379">
        <f>M115-I115</f>
        <v>71400</v>
      </c>
      <c r="P115" s="338"/>
      <c r="Q115" s="252"/>
      <c r="R115" s="409" t="s">
        <v>492</v>
      </c>
      <c r="S115" s="219" t="s">
        <v>402</v>
      </c>
      <c r="T115" s="250" t="s">
        <v>402</v>
      </c>
      <c r="U115" s="219"/>
      <c r="V115" s="238">
        <f>'Interior MS'!I173</f>
        <v>14</v>
      </c>
      <c r="W115" s="480">
        <f t="shared" si="28"/>
        <v>15000</v>
      </c>
      <c r="X115" s="336">
        <f t="shared" si="31"/>
        <v>210000</v>
      </c>
    </row>
    <row r="116" spans="1:24" s="71" customFormat="1" x14ac:dyDescent="0.3">
      <c r="A116" s="649"/>
      <c r="B116" s="649"/>
      <c r="C116" s="334" t="s">
        <v>212</v>
      </c>
      <c r="D116" s="250"/>
      <c r="E116" s="271"/>
      <c r="F116" s="250"/>
      <c r="G116" s="330"/>
      <c r="H116" s="284"/>
      <c r="I116" s="289"/>
      <c r="J116" s="338"/>
      <c r="K116" s="284"/>
      <c r="L116" s="284"/>
      <c r="M116" s="289"/>
      <c r="N116" s="338"/>
      <c r="O116" s="379"/>
      <c r="P116" s="338"/>
      <c r="Q116" s="252"/>
      <c r="R116" s="350"/>
      <c r="S116" s="253"/>
      <c r="T116" s="271"/>
      <c r="U116" s="253"/>
      <c r="V116" s="238"/>
      <c r="W116" s="480"/>
      <c r="X116" s="336"/>
    </row>
    <row r="117" spans="1:24" s="71" customFormat="1" ht="27.6" x14ac:dyDescent="0.3">
      <c r="A117" s="649"/>
      <c r="B117" s="649"/>
      <c r="C117" s="335" t="s">
        <v>78</v>
      </c>
      <c r="D117" s="250"/>
      <c r="E117" s="271"/>
      <c r="F117" s="250"/>
      <c r="G117" s="330"/>
      <c r="H117" s="284"/>
      <c r="I117" s="289"/>
      <c r="J117" s="338"/>
      <c r="K117" s="284"/>
      <c r="L117" s="284"/>
      <c r="M117" s="289"/>
      <c r="N117" s="338"/>
      <c r="O117" s="379"/>
      <c r="P117" s="338"/>
      <c r="Q117" s="252"/>
      <c r="R117" s="350"/>
      <c r="S117" s="253"/>
      <c r="T117" s="271"/>
      <c r="U117" s="253"/>
      <c r="V117" s="238"/>
      <c r="W117" s="480"/>
      <c r="X117" s="336"/>
    </row>
    <row r="118" spans="1:24" s="71" customFormat="1" ht="27.6" x14ac:dyDescent="0.3">
      <c r="A118" s="649"/>
      <c r="B118" s="649"/>
      <c r="C118" s="335" t="s">
        <v>79</v>
      </c>
      <c r="D118" s="250"/>
      <c r="E118" s="271"/>
      <c r="F118" s="250"/>
      <c r="G118" s="330"/>
      <c r="H118" s="284"/>
      <c r="I118" s="289"/>
      <c r="J118" s="338"/>
      <c r="K118" s="284"/>
      <c r="L118" s="284"/>
      <c r="M118" s="289"/>
      <c r="N118" s="338"/>
      <c r="O118" s="379"/>
      <c r="P118" s="338"/>
      <c r="Q118" s="252"/>
      <c r="R118" s="350"/>
      <c r="S118" s="253"/>
      <c r="T118" s="271"/>
      <c r="U118" s="253"/>
      <c r="V118" s="238"/>
      <c r="W118" s="480"/>
      <c r="X118" s="336"/>
    </row>
    <row r="119" spans="1:24" s="71" customFormat="1" x14ac:dyDescent="0.3">
      <c r="A119" s="219"/>
      <c r="B119" s="219"/>
      <c r="C119" s="335"/>
      <c r="D119" s="250"/>
      <c r="E119" s="271"/>
      <c r="F119" s="250"/>
      <c r="G119" s="330"/>
      <c r="H119" s="284"/>
      <c r="I119" s="289"/>
      <c r="J119" s="338"/>
      <c r="K119" s="284"/>
      <c r="L119" s="284"/>
      <c r="M119" s="289"/>
      <c r="N119" s="338"/>
      <c r="O119" s="379"/>
      <c r="P119" s="338"/>
      <c r="Q119" s="252"/>
      <c r="R119" s="350"/>
      <c r="S119" s="253"/>
      <c r="T119" s="271"/>
      <c r="U119" s="253"/>
      <c r="V119" s="238"/>
      <c r="W119" s="480"/>
      <c r="X119" s="336"/>
    </row>
    <row r="120" spans="1:24" s="71" customFormat="1" ht="207" x14ac:dyDescent="0.3">
      <c r="A120" s="649">
        <v>21</v>
      </c>
      <c r="B120" s="250" t="s">
        <v>227</v>
      </c>
      <c r="C120" s="334" t="s">
        <v>322</v>
      </c>
      <c r="D120" s="250"/>
      <c r="E120" s="250" t="s">
        <v>230</v>
      </c>
      <c r="F120" s="250" t="s">
        <v>224</v>
      </c>
      <c r="G120" s="330">
        <v>6</v>
      </c>
      <c r="H120" s="284">
        <v>9900</v>
      </c>
      <c r="I120" s="289">
        <f t="shared" ref="I120" si="43">H120*G120</f>
        <v>59400</v>
      </c>
      <c r="J120" s="338"/>
      <c r="K120" s="284">
        <v>6</v>
      </c>
      <c r="L120" s="284">
        <f>L115</f>
        <v>15000</v>
      </c>
      <c r="M120" s="289">
        <f t="shared" ref="M120" si="44">L120*K120</f>
        <v>90000</v>
      </c>
      <c r="N120" s="338"/>
      <c r="O120" s="379">
        <f>M120-I120</f>
        <v>30600</v>
      </c>
      <c r="P120" s="338"/>
      <c r="Q120" s="252"/>
      <c r="R120" s="409" t="s">
        <v>492</v>
      </c>
      <c r="S120" s="219" t="s">
        <v>402</v>
      </c>
      <c r="T120" s="250" t="s">
        <v>402</v>
      </c>
      <c r="U120" s="219"/>
      <c r="V120" s="238">
        <f>'Interior MS'!I177</f>
        <v>5</v>
      </c>
      <c r="W120" s="480">
        <f t="shared" si="28"/>
        <v>15000</v>
      </c>
      <c r="X120" s="336">
        <f t="shared" si="31"/>
        <v>75000</v>
      </c>
    </row>
    <row r="121" spans="1:24" s="71" customFormat="1" x14ac:dyDescent="0.3">
      <c r="A121" s="649"/>
      <c r="B121" s="253"/>
      <c r="C121" s="334" t="s">
        <v>212</v>
      </c>
      <c r="D121" s="250"/>
      <c r="E121" s="271"/>
      <c r="F121" s="250"/>
      <c r="G121" s="330"/>
      <c r="H121" s="284"/>
      <c r="I121" s="289"/>
      <c r="J121" s="338"/>
      <c r="K121" s="284"/>
      <c r="L121" s="284"/>
      <c r="M121" s="289"/>
      <c r="N121" s="338"/>
      <c r="O121" s="379"/>
      <c r="P121" s="338"/>
      <c r="Q121" s="252"/>
      <c r="R121" s="350"/>
      <c r="S121" s="253"/>
      <c r="T121" s="271"/>
      <c r="U121" s="253"/>
      <c r="V121" s="238"/>
      <c r="W121" s="480"/>
      <c r="X121" s="336"/>
    </row>
    <row r="122" spans="1:24" s="71" customFormat="1" ht="27.6" x14ac:dyDescent="0.3">
      <c r="A122" s="649"/>
      <c r="B122" s="253"/>
      <c r="C122" s="335" t="s">
        <v>78</v>
      </c>
      <c r="D122" s="250"/>
      <c r="E122" s="271"/>
      <c r="F122" s="250"/>
      <c r="G122" s="330"/>
      <c r="H122" s="284"/>
      <c r="I122" s="289"/>
      <c r="J122" s="338"/>
      <c r="K122" s="284"/>
      <c r="L122" s="284"/>
      <c r="M122" s="289"/>
      <c r="N122" s="338"/>
      <c r="O122" s="379"/>
      <c r="P122" s="338"/>
      <c r="Q122" s="252"/>
      <c r="R122" s="350"/>
      <c r="S122" s="253"/>
      <c r="T122" s="271"/>
      <c r="U122" s="253"/>
      <c r="V122" s="238"/>
      <c r="W122" s="480"/>
      <c r="X122" s="336"/>
    </row>
    <row r="123" spans="1:24" s="71" customFormat="1" ht="27.6" x14ac:dyDescent="0.3">
      <c r="A123" s="649"/>
      <c r="B123" s="253"/>
      <c r="C123" s="335" t="s">
        <v>79</v>
      </c>
      <c r="D123" s="250"/>
      <c r="E123" s="271"/>
      <c r="F123" s="250"/>
      <c r="G123" s="330"/>
      <c r="H123" s="284"/>
      <c r="I123" s="289"/>
      <c r="J123" s="338"/>
      <c r="K123" s="284"/>
      <c r="L123" s="284"/>
      <c r="M123" s="289"/>
      <c r="N123" s="338"/>
      <c r="O123" s="379"/>
      <c r="P123" s="338"/>
      <c r="Q123" s="252"/>
      <c r="R123" s="350"/>
      <c r="S123" s="253"/>
      <c r="T123" s="271"/>
      <c r="U123" s="253"/>
      <c r="V123" s="238"/>
      <c r="W123" s="480"/>
      <c r="X123" s="336"/>
    </row>
    <row r="124" spans="1:24" s="71" customFormat="1" x14ac:dyDescent="0.3">
      <c r="A124" s="219"/>
      <c r="B124" s="219"/>
      <c r="C124" s="319"/>
      <c r="D124" s="250"/>
      <c r="E124" s="271"/>
      <c r="F124" s="250"/>
      <c r="G124" s="330"/>
      <c r="H124" s="284"/>
      <c r="I124" s="289"/>
      <c r="J124" s="338"/>
      <c r="K124" s="284"/>
      <c r="L124" s="284"/>
      <c r="M124" s="289"/>
      <c r="N124" s="338"/>
      <c r="O124" s="379"/>
      <c r="P124" s="338"/>
      <c r="Q124" s="252"/>
      <c r="R124" s="350"/>
      <c r="S124" s="253"/>
      <c r="T124" s="271"/>
      <c r="U124" s="253"/>
      <c r="V124" s="238"/>
      <c r="W124" s="480"/>
      <c r="X124" s="336"/>
    </row>
    <row r="125" spans="1:24" s="71" customFormat="1" ht="207" x14ac:dyDescent="0.3">
      <c r="A125" s="649">
        <v>22</v>
      </c>
      <c r="B125" s="629" t="s">
        <v>228</v>
      </c>
      <c r="C125" s="334" t="s">
        <v>322</v>
      </c>
      <c r="D125" s="250"/>
      <c r="E125" s="250" t="s">
        <v>231</v>
      </c>
      <c r="F125" s="250" t="s">
        <v>224</v>
      </c>
      <c r="G125" s="330">
        <v>7</v>
      </c>
      <c r="H125" s="284">
        <v>9900</v>
      </c>
      <c r="I125" s="289">
        <f t="shared" ref="I125" si="45">H125*G125</f>
        <v>69300</v>
      </c>
      <c r="J125" s="338"/>
      <c r="K125" s="284">
        <v>7</v>
      </c>
      <c r="L125" s="284">
        <v>15000</v>
      </c>
      <c r="M125" s="289">
        <f t="shared" ref="M125" si="46">L125*K125</f>
        <v>105000</v>
      </c>
      <c r="N125" s="338"/>
      <c r="O125" s="379">
        <f>M125-I125</f>
        <v>35700</v>
      </c>
      <c r="P125" s="338"/>
      <c r="Q125" s="252"/>
      <c r="R125" s="409" t="s">
        <v>492</v>
      </c>
      <c r="S125" s="219" t="s">
        <v>402</v>
      </c>
      <c r="T125" s="250" t="s">
        <v>402</v>
      </c>
      <c r="U125" s="219"/>
      <c r="V125" s="238">
        <f>'Interior MS'!I181</f>
        <v>7</v>
      </c>
      <c r="W125" s="480">
        <f t="shared" si="28"/>
        <v>15000</v>
      </c>
      <c r="X125" s="336">
        <f t="shared" si="31"/>
        <v>105000</v>
      </c>
    </row>
    <row r="126" spans="1:24" s="71" customFormat="1" x14ac:dyDescent="0.3">
      <c r="A126" s="649"/>
      <c r="B126" s="649"/>
      <c r="C126" s="334" t="s">
        <v>212</v>
      </c>
      <c r="D126" s="209"/>
      <c r="E126" s="222"/>
      <c r="F126" s="222"/>
      <c r="G126" s="209"/>
      <c r="H126" s="289"/>
      <c r="I126" s="281"/>
      <c r="J126" s="245"/>
      <c r="K126" s="280"/>
      <c r="L126" s="289"/>
      <c r="M126" s="281"/>
      <c r="N126" s="245"/>
      <c r="O126" s="377"/>
      <c r="P126" s="245"/>
      <c r="Q126" s="223"/>
      <c r="R126" s="350"/>
      <c r="S126" s="253"/>
      <c r="T126" s="271"/>
      <c r="U126" s="253"/>
      <c r="V126" s="238"/>
      <c r="W126" s="480"/>
      <c r="X126" s="336"/>
    </row>
    <row r="127" spans="1:24" s="71" customFormat="1" ht="27.6" x14ac:dyDescent="0.3">
      <c r="A127" s="649"/>
      <c r="B127" s="649"/>
      <c r="C127" s="335" t="s">
        <v>78</v>
      </c>
      <c r="D127" s="209"/>
      <c r="E127" s="222"/>
      <c r="F127" s="222"/>
      <c r="G127" s="209"/>
      <c r="H127" s="289"/>
      <c r="I127" s="281"/>
      <c r="J127" s="245"/>
      <c r="K127" s="280"/>
      <c r="L127" s="289"/>
      <c r="M127" s="281"/>
      <c r="N127" s="245"/>
      <c r="O127" s="377"/>
      <c r="P127" s="245"/>
      <c r="Q127" s="223"/>
      <c r="R127" s="350"/>
      <c r="S127" s="253"/>
      <c r="T127" s="271"/>
      <c r="U127" s="253"/>
      <c r="V127" s="238"/>
      <c r="W127" s="480"/>
      <c r="X127" s="336"/>
    </row>
    <row r="128" spans="1:24" s="71" customFormat="1" ht="27.6" x14ac:dyDescent="0.3">
      <c r="A128" s="649"/>
      <c r="B128" s="649"/>
      <c r="C128" s="335" t="s">
        <v>79</v>
      </c>
      <c r="D128" s="209"/>
      <c r="E128" s="222"/>
      <c r="F128" s="222"/>
      <c r="G128" s="209"/>
      <c r="H128" s="289"/>
      <c r="I128" s="281"/>
      <c r="J128" s="245"/>
      <c r="K128" s="280"/>
      <c r="L128" s="289"/>
      <c r="M128" s="281"/>
      <c r="N128" s="245"/>
      <c r="O128" s="377"/>
      <c r="P128" s="245"/>
      <c r="Q128" s="223"/>
      <c r="R128" s="350"/>
      <c r="S128" s="253"/>
      <c r="T128" s="271"/>
      <c r="U128" s="253"/>
      <c r="V128" s="238"/>
      <c r="W128" s="480"/>
      <c r="X128" s="336"/>
    </row>
    <row r="129" spans="1:29" s="71" customFormat="1" x14ac:dyDescent="0.3">
      <c r="A129" s="219"/>
      <c r="B129" s="219"/>
      <c r="C129" s="335"/>
      <c r="D129" s="209"/>
      <c r="E129" s="222"/>
      <c r="F129" s="222"/>
      <c r="G129" s="209"/>
      <c r="H129" s="289"/>
      <c r="I129" s="281"/>
      <c r="J129" s="245"/>
      <c r="K129" s="280"/>
      <c r="L129" s="289"/>
      <c r="M129" s="281"/>
      <c r="N129" s="245"/>
      <c r="O129" s="377"/>
      <c r="P129" s="245"/>
      <c r="Q129" s="223"/>
      <c r="R129" s="350"/>
      <c r="S129" s="253"/>
      <c r="T129" s="271"/>
      <c r="U129" s="253"/>
      <c r="V129" s="238"/>
      <c r="W129" s="480"/>
      <c r="X129" s="336"/>
    </row>
    <row r="130" spans="1:29" s="71" customFormat="1" ht="96.6" hidden="1" x14ac:dyDescent="0.3">
      <c r="A130" s="250">
        <v>18</v>
      </c>
      <c r="B130" s="250" t="s">
        <v>455</v>
      </c>
      <c r="C130" s="319" t="s">
        <v>456</v>
      </c>
      <c r="D130" s="250" t="s">
        <v>457</v>
      </c>
      <c r="E130" s="250" t="s">
        <v>458</v>
      </c>
      <c r="F130" s="330" t="s">
        <v>52</v>
      </c>
      <c r="G130" s="280">
        <v>180</v>
      </c>
      <c r="H130" s="281">
        <v>550</v>
      </c>
      <c r="I130" s="289">
        <f>H130*G130</f>
        <v>99000</v>
      </c>
      <c r="J130" s="289"/>
      <c r="K130" s="336"/>
      <c r="L130" s="368"/>
      <c r="M130" s="368"/>
      <c r="N130" s="252"/>
      <c r="O130" s="384">
        <f>M130-I130</f>
        <v>-99000</v>
      </c>
      <c r="P130" s="252"/>
      <c r="Q130" s="252"/>
      <c r="R130" s="252"/>
      <c r="S130" s="252"/>
      <c r="T130" s="450"/>
      <c r="U130" s="252"/>
    </row>
    <row r="131" spans="1:29" s="71" customFormat="1" hidden="1" x14ac:dyDescent="0.3">
      <c r="A131" s="250"/>
      <c r="B131" s="250"/>
      <c r="C131" s="319"/>
      <c r="D131" s="250"/>
      <c r="E131" s="250"/>
      <c r="F131" s="330"/>
      <c r="G131" s="280"/>
      <c r="H131" s="281"/>
      <c r="I131" s="357"/>
      <c r="J131" s="357"/>
      <c r="K131" s="336"/>
      <c r="L131" s="368"/>
      <c r="M131" s="368"/>
      <c r="N131" s="252"/>
      <c r="O131" s="375"/>
      <c r="P131" s="252"/>
      <c r="Q131" s="252"/>
      <c r="R131" s="252"/>
      <c r="S131" s="252"/>
      <c r="T131" s="450"/>
      <c r="U131" s="252"/>
    </row>
    <row r="132" spans="1:29" s="71" customFormat="1" ht="220.8" x14ac:dyDescent="0.3">
      <c r="A132" s="250">
        <v>23</v>
      </c>
      <c r="B132" s="250" t="s">
        <v>254</v>
      </c>
      <c r="C132" s="319" t="s">
        <v>324</v>
      </c>
      <c r="D132" s="250" t="s">
        <v>255</v>
      </c>
      <c r="E132" s="250" t="s">
        <v>256</v>
      </c>
      <c r="F132" s="330" t="s">
        <v>52</v>
      </c>
      <c r="G132" s="209">
        <v>300</v>
      </c>
      <c r="H132" s="392">
        <v>950</v>
      </c>
      <c r="I132" s="414">
        <f t="shared" ref="I132:I144" si="47">H132*G132</f>
        <v>285000</v>
      </c>
      <c r="J132" s="415"/>
      <c r="K132" s="403">
        <v>300</v>
      </c>
      <c r="L132" s="392">
        <v>950</v>
      </c>
      <c r="M132" s="414">
        <f t="shared" ref="M132:M144" si="48">L132*K132</f>
        <v>285000</v>
      </c>
      <c r="N132" s="415"/>
      <c r="O132" s="416">
        <f>M132-I132</f>
        <v>0</v>
      </c>
      <c r="P132" s="245"/>
      <c r="Q132" s="223"/>
      <c r="R132" s="409" t="s">
        <v>493</v>
      </c>
      <c r="S132" s="250" t="s">
        <v>510</v>
      </c>
      <c r="T132" s="250" t="s">
        <v>524</v>
      </c>
      <c r="U132" s="231" t="s">
        <v>540</v>
      </c>
      <c r="V132" s="238">
        <f>'Interior MS'!I186</f>
        <v>197.4375</v>
      </c>
      <c r="W132" s="480">
        <f t="shared" ref="W132:W162" si="49">L132</f>
        <v>950</v>
      </c>
      <c r="X132" s="336">
        <f t="shared" ref="X132:X162" si="50">W132*V132</f>
        <v>187565.625</v>
      </c>
    </row>
    <row r="133" spans="1:29" s="71" customFormat="1" ht="27.6" x14ac:dyDescent="0.3">
      <c r="A133" s="250">
        <v>24</v>
      </c>
      <c r="B133" s="250" t="s">
        <v>269</v>
      </c>
      <c r="C133" s="319" t="s">
        <v>325</v>
      </c>
      <c r="D133" s="250" t="s">
        <v>255</v>
      </c>
      <c r="E133" s="250" t="s">
        <v>326</v>
      </c>
      <c r="F133" s="330" t="s">
        <v>76</v>
      </c>
      <c r="G133" s="209">
        <v>1</v>
      </c>
      <c r="H133" s="284">
        <v>7500</v>
      </c>
      <c r="I133" s="289">
        <f t="shared" si="47"/>
        <v>7500</v>
      </c>
      <c r="J133" s="338"/>
      <c r="K133" s="280">
        <v>1</v>
      </c>
      <c r="L133" s="284">
        <v>7500</v>
      </c>
      <c r="M133" s="289">
        <f t="shared" si="48"/>
        <v>7500</v>
      </c>
      <c r="N133" s="338"/>
      <c r="O133" s="379">
        <f t="shared" ref="O133:O143" si="51">M133-I133</f>
        <v>0</v>
      </c>
      <c r="P133" s="245"/>
      <c r="Q133" s="223"/>
      <c r="R133" s="350"/>
      <c r="S133" s="253"/>
      <c r="T133" s="271"/>
      <c r="U133" s="253"/>
      <c r="V133" s="238">
        <v>0</v>
      </c>
      <c r="W133" s="480">
        <f t="shared" si="49"/>
        <v>7500</v>
      </c>
      <c r="X133" s="336">
        <f t="shared" si="50"/>
        <v>0</v>
      </c>
    </row>
    <row r="134" spans="1:29" s="71" customFormat="1" x14ac:dyDescent="0.3">
      <c r="A134" s="250"/>
      <c r="B134" s="250"/>
      <c r="C134" s="319"/>
      <c r="D134" s="250"/>
      <c r="E134" s="250"/>
      <c r="F134" s="330"/>
      <c r="G134" s="209"/>
      <c r="H134" s="284"/>
      <c r="I134" s="289"/>
      <c r="J134" s="338"/>
      <c r="K134" s="280"/>
      <c r="L134" s="284"/>
      <c r="M134" s="289"/>
      <c r="N134" s="338"/>
      <c r="O134" s="379"/>
      <c r="P134" s="245"/>
      <c r="Q134" s="223"/>
      <c r="R134" s="350"/>
      <c r="S134" s="253"/>
      <c r="T134" s="271"/>
      <c r="U134" s="253"/>
      <c r="V134" s="238"/>
      <c r="W134" s="480"/>
      <c r="X134" s="336"/>
    </row>
    <row r="135" spans="1:29" s="71" customFormat="1" x14ac:dyDescent="0.3">
      <c r="A135" s="222" t="s">
        <v>364</v>
      </c>
      <c r="B135" s="250"/>
      <c r="C135" s="319"/>
      <c r="D135" s="250"/>
      <c r="E135" s="250"/>
      <c r="F135" s="330"/>
      <c r="G135" s="209"/>
      <c r="H135" s="284"/>
      <c r="I135" s="289">
        <f>SUBTOTAL(9,I19:I133)</f>
        <v>2981000</v>
      </c>
      <c r="J135" s="338"/>
      <c r="K135" s="280"/>
      <c r="L135" s="284"/>
      <c r="M135" s="289">
        <f>SUBTOTAL(9,M19:M133)</f>
        <v>4241750</v>
      </c>
      <c r="N135" s="338"/>
      <c r="O135" s="379"/>
      <c r="P135" s="245"/>
      <c r="Q135" s="223"/>
      <c r="R135" s="350"/>
      <c r="S135" s="253"/>
      <c r="T135" s="271"/>
      <c r="U135" s="253"/>
      <c r="V135" s="238"/>
      <c r="W135" s="480"/>
      <c r="X135" s="289">
        <f>SUBTOTAL(9,X19:X133)</f>
        <v>3986513.375</v>
      </c>
    </row>
    <row r="136" spans="1:29" s="71" customFormat="1" x14ac:dyDescent="0.3">
      <c r="A136" s="250"/>
      <c r="B136" s="250"/>
      <c r="C136" s="319"/>
      <c r="D136" s="250"/>
      <c r="E136" s="250"/>
      <c r="F136" s="330"/>
      <c r="G136" s="209"/>
      <c r="H136" s="284"/>
      <c r="I136" s="289"/>
      <c r="J136" s="338"/>
      <c r="K136" s="280"/>
      <c r="L136" s="284"/>
      <c r="M136" s="289"/>
      <c r="N136" s="338"/>
      <c r="O136" s="379"/>
      <c r="P136" s="245"/>
      <c r="Q136" s="223"/>
      <c r="R136" s="350"/>
      <c r="S136" s="253"/>
      <c r="T136" s="271"/>
      <c r="U136" s="253"/>
      <c r="V136" s="238"/>
      <c r="W136" s="480"/>
      <c r="X136" s="336"/>
    </row>
    <row r="137" spans="1:29" s="71" customFormat="1" x14ac:dyDescent="0.3">
      <c r="A137" s="430"/>
      <c r="B137" s="430"/>
      <c r="C137" s="431" t="s">
        <v>530</v>
      </c>
      <c r="D137" s="430"/>
      <c r="E137" s="430"/>
      <c r="F137" s="432"/>
      <c r="G137" s="433"/>
      <c r="H137" s="418"/>
      <c r="I137" s="434"/>
      <c r="J137" s="435"/>
      <c r="K137" s="436"/>
      <c r="L137" s="418"/>
      <c r="M137" s="434"/>
      <c r="N137" s="435"/>
      <c r="O137" s="437"/>
      <c r="P137" s="438"/>
      <c r="Q137" s="439"/>
      <c r="R137" s="440"/>
      <c r="S137" s="441"/>
      <c r="T137" s="451"/>
      <c r="U137" s="441"/>
      <c r="V137" s="238"/>
      <c r="W137" s="480"/>
      <c r="X137" s="336"/>
    </row>
    <row r="138" spans="1:29" s="71" customFormat="1" ht="193.2" x14ac:dyDescent="0.3">
      <c r="A138" s="219">
        <v>6</v>
      </c>
      <c r="B138" s="250" t="s">
        <v>270</v>
      </c>
      <c r="C138" s="325" t="s">
        <v>240</v>
      </c>
      <c r="D138" s="277" t="s">
        <v>178</v>
      </c>
      <c r="E138" s="321"/>
      <c r="F138" s="284"/>
      <c r="G138" s="336"/>
      <c r="H138" s="322"/>
      <c r="K138" s="284">
        <v>1</v>
      </c>
      <c r="L138" s="284">
        <v>30000</v>
      </c>
      <c r="M138" s="336">
        <v>30000</v>
      </c>
      <c r="N138" s="322"/>
      <c r="O138" s="376">
        <v>30000</v>
      </c>
      <c r="P138" s="322"/>
      <c r="Q138" s="252"/>
      <c r="R138" s="324" t="s">
        <v>391</v>
      </c>
      <c r="S138" s="209" t="s">
        <v>402</v>
      </c>
      <c r="T138" s="231"/>
      <c r="U138" s="209"/>
      <c r="V138" s="238">
        <f>'Interior MS'!I191</f>
        <v>1</v>
      </c>
      <c r="W138" s="480">
        <f t="shared" si="49"/>
        <v>30000</v>
      </c>
      <c r="X138" s="336">
        <f t="shared" si="50"/>
        <v>30000</v>
      </c>
    </row>
    <row r="139" spans="1:29" ht="207" x14ac:dyDescent="0.3">
      <c r="A139" s="253">
        <v>2</v>
      </c>
      <c r="B139" s="271" t="s">
        <v>260</v>
      </c>
      <c r="C139" s="319" t="s">
        <v>292</v>
      </c>
      <c r="D139" s="271" t="s">
        <v>249</v>
      </c>
      <c r="E139" s="271" t="s">
        <v>185</v>
      </c>
      <c r="F139" s="428" t="s">
        <v>178</v>
      </c>
      <c r="G139" s="340"/>
      <c r="H139" s="336"/>
      <c r="I139" s="336"/>
      <c r="J139" s="331"/>
      <c r="K139" s="336">
        <v>2</v>
      </c>
      <c r="L139" s="336">
        <v>60000</v>
      </c>
      <c r="M139" s="336">
        <f t="shared" ref="M139" si="52">L139*K139</f>
        <v>120000</v>
      </c>
      <c r="N139" s="331"/>
      <c r="O139" s="376">
        <f>M139-I139</f>
        <v>120000</v>
      </c>
      <c r="P139" s="429"/>
      <c r="Q139" s="252"/>
      <c r="R139" s="333" t="s">
        <v>481</v>
      </c>
      <c r="S139" s="209"/>
      <c r="T139" s="231"/>
      <c r="U139" s="209"/>
      <c r="V139" s="238">
        <f>'Interior MS'!I195</f>
        <v>2</v>
      </c>
      <c r="W139" s="480">
        <f t="shared" si="49"/>
        <v>60000</v>
      </c>
      <c r="X139" s="336">
        <f t="shared" si="50"/>
        <v>120000</v>
      </c>
      <c r="AC139" s="24"/>
    </row>
    <row r="140" spans="1:29" ht="27.6" x14ac:dyDescent="0.3">
      <c r="A140" s="219"/>
      <c r="B140" s="250"/>
      <c r="C140" s="334" t="s">
        <v>294</v>
      </c>
      <c r="D140" s="250"/>
      <c r="E140" s="250"/>
      <c r="F140" s="277"/>
      <c r="G140" s="330"/>
      <c r="H140" s="284"/>
      <c r="I140" s="284"/>
      <c r="J140" s="331"/>
      <c r="K140" s="284"/>
      <c r="L140" s="284"/>
      <c r="M140" s="284"/>
      <c r="N140" s="331"/>
      <c r="O140" s="378"/>
      <c r="P140" s="331"/>
      <c r="Q140" s="332"/>
      <c r="R140" s="333"/>
      <c r="S140" s="222"/>
      <c r="T140" s="244"/>
      <c r="U140" s="222"/>
      <c r="V140" s="238"/>
      <c r="W140" s="480"/>
      <c r="X140" s="336"/>
    </row>
    <row r="141" spans="1:29" ht="27.6" x14ac:dyDescent="0.3">
      <c r="A141" s="219"/>
      <c r="B141" s="250"/>
      <c r="C141" s="335" t="s">
        <v>78</v>
      </c>
      <c r="D141" s="250"/>
      <c r="E141" s="250"/>
      <c r="F141" s="277"/>
      <c r="G141" s="330"/>
      <c r="H141" s="284"/>
      <c r="I141" s="284"/>
      <c r="J141" s="331"/>
      <c r="K141" s="284"/>
      <c r="L141" s="284"/>
      <c r="M141" s="284"/>
      <c r="N141" s="331"/>
      <c r="O141" s="378"/>
      <c r="P141" s="331"/>
      <c r="Q141" s="332"/>
      <c r="R141" s="333"/>
      <c r="S141" s="222"/>
      <c r="T141" s="244"/>
      <c r="U141" s="222"/>
      <c r="V141" s="238"/>
      <c r="W141" s="480"/>
      <c r="X141" s="336"/>
    </row>
    <row r="142" spans="1:29" ht="27.6" x14ac:dyDescent="0.3">
      <c r="A142" s="219"/>
      <c r="B142" s="250"/>
      <c r="C142" s="335" t="s">
        <v>79</v>
      </c>
      <c r="D142" s="250"/>
      <c r="E142" s="250"/>
      <c r="F142" s="277"/>
      <c r="G142" s="330"/>
      <c r="H142" s="284"/>
      <c r="I142" s="284"/>
      <c r="J142" s="331"/>
      <c r="K142" s="284"/>
      <c r="L142" s="284"/>
      <c r="M142" s="284"/>
      <c r="N142" s="331"/>
      <c r="O142" s="378"/>
      <c r="P142" s="331"/>
      <c r="Q142" s="332"/>
      <c r="R142" s="333"/>
      <c r="S142" s="222"/>
      <c r="T142" s="244"/>
      <c r="U142" s="222"/>
      <c r="V142" s="238"/>
      <c r="W142" s="480"/>
      <c r="X142" s="336"/>
    </row>
    <row r="143" spans="1:29" s="71" customFormat="1" ht="41.4" x14ac:dyDescent="0.3">
      <c r="A143" s="250">
        <v>25</v>
      </c>
      <c r="B143" s="250" t="s">
        <v>268</v>
      </c>
      <c r="C143" s="319" t="s">
        <v>327</v>
      </c>
      <c r="D143" s="250" t="s">
        <v>262</v>
      </c>
      <c r="E143" s="250" t="s">
        <v>263</v>
      </c>
      <c r="F143" s="330" t="s">
        <v>76</v>
      </c>
      <c r="G143" s="209"/>
      <c r="H143" s="281"/>
      <c r="I143" s="289">
        <f t="shared" si="47"/>
        <v>0</v>
      </c>
      <c r="J143" s="338"/>
      <c r="K143" s="280">
        <v>1</v>
      </c>
      <c r="L143" s="281">
        <v>20000</v>
      </c>
      <c r="M143" s="289">
        <f t="shared" si="48"/>
        <v>20000</v>
      </c>
      <c r="N143" s="338"/>
      <c r="O143" s="379">
        <f t="shared" si="51"/>
        <v>20000</v>
      </c>
      <c r="P143" s="245"/>
      <c r="Q143" s="223"/>
      <c r="R143" s="350"/>
      <c r="S143" s="219"/>
      <c r="T143" s="250"/>
      <c r="U143" s="219"/>
      <c r="V143" s="238">
        <v>0</v>
      </c>
      <c r="W143" s="480">
        <f t="shared" si="49"/>
        <v>20000</v>
      </c>
      <c r="X143" s="336">
        <f t="shared" si="50"/>
        <v>0</v>
      </c>
    </row>
    <row r="144" spans="1:29" s="71" customFormat="1" ht="110.4" x14ac:dyDescent="0.3">
      <c r="A144" s="250">
        <v>26</v>
      </c>
      <c r="B144" s="250" t="s">
        <v>328</v>
      </c>
      <c r="C144" s="319" t="s">
        <v>323</v>
      </c>
      <c r="D144" s="250" t="s">
        <v>329</v>
      </c>
      <c r="E144" s="250" t="s">
        <v>267</v>
      </c>
      <c r="F144" s="330" t="s">
        <v>52</v>
      </c>
      <c r="G144" s="209"/>
      <c r="H144" s="281"/>
      <c r="I144" s="289">
        <f t="shared" si="47"/>
        <v>0</v>
      </c>
      <c r="J144" s="338"/>
      <c r="K144" s="280">
        <v>2000</v>
      </c>
      <c r="L144" s="473">
        <f>'26 Rate Analysis'!G44</f>
        <v>479</v>
      </c>
      <c r="M144" s="289">
        <f t="shared" si="48"/>
        <v>958000</v>
      </c>
      <c r="N144" s="338"/>
      <c r="O144" s="379">
        <f>M144-I144</f>
        <v>958000</v>
      </c>
      <c r="P144" s="358"/>
      <c r="Q144" s="359" t="s">
        <v>440</v>
      </c>
      <c r="R144" s="360" t="s">
        <v>489</v>
      </c>
      <c r="S144" s="592" t="s">
        <v>402</v>
      </c>
      <c r="T144" s="594" t="s">
        <v>402</v>
      </c>
      <c r="U144" s="592"/>
      <c r="V144" s="238">
        <f>'Interior MS'!I212</f>
        <v>1730.5</v>
      </c>
      <c r="W144" s="480">
        <f t="shared" si="49"/>
        <v>479</v>
      </c>
      <c r="X144" s="336">
        <f t="shared" si="50"/>
        <v>828909.5</v>
      </c>
    </row>
    <row r="145" spans="1:24" s="71" customFormat="1" x14ac:dyDescent="0.3">
      <c r="A145" s="219"/>
      <c r="B145" s="219"/>
      <c r="C145" s="355"/>
      <c r="D145" s="209"/>
      <c r="E145" s="222"/>
      <c r="F145" s="222"/>
      <c r="G145" s="209"/>
      <c r="H145" s="289"/>
      <c r="I145" s="281"/>
      <c r="J145" s="245"/>
      <c r="K145" s="280"/>
      <c r="L145" s="289"/>
      <c r="M145" s="281"/>
      <c r="N145" s="245"/>
      <c r="O145" s="377"/>
      <c r="P145" s="245"/>
      <c r="Q145" s="359"/>
      <c r="R145" s="350"/>
      <c r="S145" s="592"/>
      <c r="T145" s="594"/>
      <c r="U145" s="592"/>
      <c r="V145" s="238"/>
      <c r="W145" s="480"/>
      <c r="X145" s="336"/>
    </row>
    <row r="146" spans="1:24" ht="55.2" x14ac:dyDescent="0.3">
      <c r="A146" s="219">
        <v>27</v>
      </c>
      <c r="B146" s="250" t="s">
        <v>330</v>
      </c>
      <c r="C146" s="319" t="s">
        <v>332</v>
      </c>
      <c r="D146" s="250"/>
      <c r="E146" s="250"/>
      <c r="F146" s="330" t="s">
        <v>52</v>
      </c>
      <c r="G146" s="209"/>
      <c r="H146" s="396"/>
      <c r="I146" s="396"/>
      <c r="J146" s="405"/>
      <c r="K146" s="417">
        <v>1750</v>
      </c>
      <c r="L146" s="469">
        <f>'27 Rate Analysis'!G39</f>
        <v>140.32842206455169</v>
      </c>
      <c r="M146" s="396">
        <f>L146*K146</f>
        <v>245574.73861296545</v>
      </c>
      <c r="N146" s="405"/>
      <c r="O146" s="398">
        <f t="shared" ref="O146:O148" si="53">M146-I146</f>
        <v>245574.73861296545</v>
      </c>
      <c r="P146" s="361"/>
      <c r="Q146" s="359" t="s">
        <v>362</v>
      </c>
      <c r="R146" s="389" t="s">
        <v>394</v>
      </c>
      <c r="S146" s="250" t="s">
        <v>441</v>
      </c>
      <c r="T146" s="250" t="s">
        <v>527</v>
      </c>
      <c r="U146" s="250" t="s">
        <v>549</v>
      </c>
      <c r="V146" s="238">
        <f>'Interior MS'!I224</f>
        <v>1232.7750000000001</v>
      </c>
      <c r="W146" s="480">
        <f t="shared" si="49"/>
        <v>140.32842206455169</v>
      </c>
      <c r="X146" s="336">
        <f t="shared" si="50"/>
        <v>172993.37051062772</v>
      </c>
    </row>
    <row r="147" spans="1:24" ht="69" x14ac:dyDescent="0.3">
      <c r="A147" s="219">
        <v>28</v>
      </c>
      <c r="B147" s="250" t="s">
        <v>331</v>
      </c>
      <c r="C147" s="319" t="s">
        <v>333</v>
      </c>
      <c r="D147" s="250"/>
      <c r="E147" s="250"/>
      <c r="F147" s="330" t="s">
        <v>52</v>
      </c>
      <c r="G147" s="209"/>
      <c r="H147" s="289"/>
      <c r="I147" s="289"/>
      <c r="J147" s="341"/>
      <c r="K147" s="280">
        <v>3300</v>
      </c>
      <c r="L147" s="289">
        <v>100</v>
      </c>
      <c r="M147" s="289">
        <f>L147*K147</f>
        <v>330000</v>
      </c>
      <c r="N147" s="341"/>
      <c r="O147" s="379">
        <f t="shared" si="53"/>
        <v>330000</v>
      </c>
      <c r="P147" s="331"/>
      <c r="Q147" s="359"/>
      <c r="R147" s="333" t="s">
        <v>395</v>
      </c>
      <c r="S147" s="219" t="s">
        <v>402</v>
      </c>
      <c r="T147" s="250"/>
      <c r="U147" s="219"/>
      <c r="V147" s="238"/>
      <c r="W147" s="480">
        <f t="shared" si="49"/>
        <v>100</v>
      </c>
      <c r="X147" s="336">
        <f t="shared" si="50"/>
        <v>0</v>
      </c>
    </row>
    <row r="148" spans="1:24" ht="151.80000000000001" x14ac:dyDescent="0.3">
      <c r="A148" s="219">
        <v>29</v>
      </c>
      <c r="B148" s="250" t="s">
        <v>337</v>
      </c>
      <c r="C148" s="319" t="s">
        <v>338</v>
      </c>
      <c r="D148" s="250"/>
      <c r="E148" s="250"/>
      <c r="F148" s="330" t="s">
        <v>52</v>
      </c>
      <c r="G148" s="209"/>
      <c r="H148" s="396"/>
      <c r="I148" s="396"/>
      <c r="J148" s="405"/>
      <c r="K148" s="417">
        <v>55</v>
      </c>
      <c r="L148" s="469">
        <f>'29 Rate Analysis'!G43</f>
        <v>1450</v>
      </c>
      <c r="M148" s="396">
        <f>L148*K148</f>
        <v>79750</v>
      </c>
      <c r="N148" s="405"/>
      <c r="O148" s="398">
        <f t="shared" si="53"/>
        <v>79750</v>
      </c>
      <c r="P148" s="331"/>
      <c r="Q148" s="359"/>
      <c r="R148" s="389" t="s">
        <v>494</v>
      </c>
      <c r="S148" s="592" t="s">
        <v>516</v>
      </c>
      <c r="T148" s="594"/>
      <c r="U148" s="592"/>
      <c r="V148" s="238"/>
      <c r="W148" s="480">
        <f t="shared" si="49"/>
        <v>1450</v>
      </c>
      <c r="X148" s="336">
        <f t="shared" si="50"/>
        <v>0</v>
      </c>
    </row>
    <row r="149" spans="1:24" x14ac:dyDescent="0.3">
      <c r="A149" s="219"/>
      <c r="B149" s="250"/>
      <c r="C149" s="319"/>
      <c r="D149" s="250"/>
      <c r="E149" s="250"/>
      <c r="F149" s="330"/>
      <c r="G149" s="209"/>
      <c r="H149" s="289"/>
      <c r="I149" s="281"/>
      <c r="J149" s="245"/>
      <c r="K149" s="280"/>
      <c r="L149" s="289"/>
      <c r="M149" s="281"/>
      <c r="N149" s="245"/>
      <c r="O149" s="377"/>
      <c r="P149" s="331"/>
      <c r="Q149" s="359"/>
      <c r="R149" s="333"/>
      <c r="S149" s="592"/>
      <c r="T149" s="594"/>
      <c r="U149" s="592"/>
      <c r="V149" s="238"/>
      <c r="W149" s="480"/>
      <c r="X149" s="336"/>
    </row>
    <row r="150" spans="1:24" s="73" customFormat="1" ht="110.4" x14ac:dyDescent="0.3">
      <c r="A150" s="219">
        <v>30</v>
      </c>
      <c r="B150" s="250" t="s">
        <v>340</v>
      </c>
      <c r="C150" s="319" t="s">
        <v>341</v>
      </c>
      <c r="D150" s="250" t="s">
        <v>342</v>
      </c>
      <c r="E150" s="250"/>
      <c r="F150" s="330" t="s">
        <v>52</v>
      </c>
      <c r="G150" s="209"/>
      <c r="H150" s="336"/>
      <c r="I150" s="289"/>
      <c r="J150" s="338"/>
      <c r="K150" s="280">
        <v>60</v>
      </c>
      <c r="L150" s="336">
        <v>4500</v>
      </c>
      <c r="M150" s="289">
        <f t="shared" ref="M150:M152" si="54">L150*K150</f>
        <v>270000</v>
      </c>
      <c r="N150" s="338"/>
      <c r="O150" s="379">
        <f t="shared" ref="O150:O152" si="55">M150-I150</f>
        <v>270000</v>
      </c>
      <c r="P150" s="361"/>
      <c r="Q150" s="362" t="s">
        <v>365</v>
      </c>
      <c r="R150" s="261" t="s">
        <v>396</v>
      </c>
      <c r="S150" s="219"/>
      <c r="T150" s="250" t="s">
        <v>528</v>
      </c>
      <c r="U150" s="219"/>
      <c r="V150" s="238">
        <f>'Interior MS'!I228</f>
        <v>108.5</v>
      </c>
      <c r="W150" s="480">
        <f t="shared" si="49"/>
        <v>4500</v>
      </c>
      <c r="X150" s="336">
        <f t="shared" si="50"/>
        <v>488250</v>
      </c>
    </row>
    <row r="151" spans="1:24" s="73" customFormat="1" ht="110.4" x14ac:dyDescent="0.3">
      <c r="A151" s="219">
        <v>31</v>
      </c>
      <c r="B151" s="250" t="s">
        <v>343</v>
      </c>
      <c r="C151" s="319" t="s">
        <v>344</v>
      </c>
      <c r="D151" s="250" t="s">
        <v>342</v>
      </c>
      <c r="E151" s="250"/>
      <c r="F151" s="330" t="s">
        <v>52</v>
      </c>
      <c r="G151" s="209"/>
      <c r="H151" s="336"/>
      <c r="I151" s="289"/>
      <c r="J151" s="338"/>
      <c r="K151" s="280">
        <v>45</v>
      </c>
      <c r="L151" s="336">
        <v>4500</v>
      </c>
      <c r="M151" s="289">
        <f t="shared" si="54"/>
        <v>202500</v>
      </c>
      <c r="N151" s="338"/>
      <c r="O151" s="379">
        <f t="shared" si="55"/>
        <v>202500</v>
      </c>
      <c r="P151" s="361"/>
      <c r="Q151" s="362" t="s">
        <v>366</v>
      </c>
      <c r="R151" s="261" t="s">
        <v>396</v>
      </c>
      <c r="S151" s="219"/>
      <c r="T151" s="250" t="s">
        <v>528</v>
      </c>
      <c r="U151" s="219"/>
      <c r="V151" s="238">
        <v>0</v>
      </c>
      <c r="W151" s="480">
        <f t="shared" si="49"/>
        <v>4500</v>
      </c>
      <c r="X151" s="336">
        <f t="shared" si="50"/>
        <v>0</v>
      </c>
    </row>
    <row r="152" spans="1:24" s="73" customFormat="1" ht="55.2" x14ac:dyDescent="0.3">
      <c r="A152" s="219">
        <v>32</v>
      </c>
      <c r="B152" s="250" t="s">
        <v>346</v>
      </c>
      <c r="C152" s="334" t="s">
        <v>347</v>
      </c>
      <c r="D152" s="250" t="s">
        <v>345</v>
      </c>
      <c r="E152" s="250"/>
      <c r="F152" s="330" t="s">
        <v>52</v>
      </c>
      <c r="G152" s="209"/>
      <c r="H152" s="336"/>
      <c r="I152" s="289"/>
      <c r="J152" s="338"/>
      <c r="K152" s="280">
        <v>30</v>
      </c>
      <c r="L152" s="336">
        <v>1550</v>
      </c>
      <c r="M152" s="289">
        <f t="shared" si="54"/>
        <v>46500</v>
      </c>
      <c r="N152" s="338"/>
      <c r="O152" s="379">
        <f t="shared" si="55"/>
        <v>46500</v>
      </c>
      <c r="P152" s="344"/>
      <c r="Q152" s="332"/>
      <c r="R152" s="261" t="s">
        <v>397</v>
      </c>
      <c r="S152" s="629" t="s">
        <v>499</v>
      </c>
      <c r="T152" s="629"/>
      <c r="U152" s="629"/>
      <c r="V152" s="238">
        <f>'Interior MS'!I232</f>
        <v>32</v>
      </c>
      <c r="W152" s="480">
        <f t="shared" si="49"/>
        <v>1550</v>
      </c>
      <c r="X152" s="336">
        <f t="shared" si="50"/>
        <v>49600</v>
      </c>
    </row>
    <row r="153" spans="1:24" s="73" customFormat="1" x14ac:dyDescent="0.3">
      <c r="A153" s="219"/>
      <c r="B153" s="250"/>
      <c r="C153" s="319"/>
      <c r="D153" s="250"/>
      <c r="E153" s="250"/>
      <c r="F153" s="330"/>
      <c r="G153" s="209"/>
      <c r="H153" s="336"/>
      <c r="I153" s="289"/>
      <c r="J153" s="341"/>
      <c r="K153" s="280"/>
      <c r="L153" s="336"/>
      <c r="M153" s="289"/>
      <c r="N153" s="341"/>
      <c r="O153" s="379"/>
      <c r="P153" s="344"/>
      <c r="Q153" s="332"/>
      <c r="R153" s="261"/>
      <c r="S153" s="629"/>
      <c r="T153" s="629"/>
      <c r="U153" s="629"/>
      <c r="V153" s="238"/>
      <c r="W153" s="480"/>
      <c r="X153" s="336"/>
    </row>
    <row r="154" spans="1:24" s="305" customFormat="1" x14ac:dyDescent="0.3">
      <c r="A154" s="222" t="s">
        <v>536</v>
      </c>
      <c r="B154" s="244"/>
      <c r="C154" s="222"/>
      <c r="D154" s="209"/>
      <c r="E154" s="222"/>
      <c r="F154" s="222"/>
      <c r="G154" s="209"/>
      <c r="H154" s="289"/>
      <c r="I154" s="281"/>
      <c r="J154" s="245"/>
      <c r="K154" s="280"/>
      <c r="L154" s="289"/>
      <c r="M154" s="281">
        <f>SUBTOTAL(9,M138:M153)</f>
        <v>2302324.7386129657</v>
      </c>
      <c r="N154" s="245"/>
      <c r="O154" s="377"/>
      <c r="P154" s="245"/>
      <c r="Q154" s="223"/>
      <c r="R154" s="329"/>
      <c r="S154" s="219"/>
      <c r="T154" s="250"/>
      <c r="U154" s="219"/>
      <c r="V154" s="238"/>
      <c r="W154" s="480"/>
      <c r="X154" s="481">
        <f>SUBTOTAL(9,X138:X153)</f>
        <v>1689752.8705106277</v>
      </c>
    </row>
    <row r="155" spans="1:24" s="305" customFormat="1" x14ac:dyDescent="0.3">
      <c r="A155" s="222"/>
      <c r="B155" s="222"/>
      <c r="C155" s="222"/>
      <c r="D155" s="209"/>
      <c r="E155" s="222"/>
      <c r="F155" s="222"/>
      <c r="G155" s="209"/>
      <c r="H155" s="289"/>
      <c r="I155" s="281"/>
      <c r="J155" s="245"/>
      <c r="K155" s="280"/>
      <c r="L155" s="289"/>
      <c r="M155" s="281"/>
      <c r="N155" s="245"/>
      <c r="O155" s="377"/>
      <c r="P155" s="245"/>
      <c r="Q155" s="223"/>
      <c r="R155" s="329"/>
      <c r="S155" s="253"/>
      <c r="T155" s="271"/>
      <c r="U155" s="253"/>
      <c r="V155" s="238"/>
      <c r="W155" s="480"/>
      <c r="X155" s="336"/>
    </row>
    <row r="156" spans="1:24" s="71" customFormat="1" x14ac:dyDescent="0.3">
      <c r="A156" s="219"/>
      <c r="B156" s="219" t="s">
        <v>232</v>
      </c>
      <c r="C156" s="355"/>
      <c r="D156" s="209"/>
      <c r="E156" s="222"/>
      <c r="F156" s="222"/>
      <c r="G156" s="209"/>
      <c r="H156" s="289"/>
      <c r="I156" s="281"/>
      <c r="J156" s="245"/>
      <c r="K156" s="280"/>
      <c r="L156" s="289"/>
      <c r="M156" s="281"/>
      <c r="N156" s="245"/>
      <c r="O156" s="377"/>
      <c r="P156" s="322"/>
      <c r="Q156" s="252"/>
      <c r="R156" s="350"/>
      <c r="S156" s="253"/>
      <c r="T156" s="271"/>
      <c r="U156" s="253"/>
      <c r="V156" s="238"/>
      <c r="W156" s="480"/>
      <c r="X156" s="336"/>
    </row>
    <row r="157" spans="1:24" s="71" customFormat="1" x14ac:dyDescent="0.3">
      <c r="A157" s="209">
        <v>1</v>
      </c>
      <c r="B157" s="246" t="s">
        <v>91</v>
      </c>
      <c r="C157" s="244" t="s">
        <v>92</v>
      </c>
      <c r="D157" s="231"/>
      <c r="E157" s="231"/>
      <c r="F157" s="227" t="s">
        <v>52</v>
      </c>
      <c r="G157" s="234">
        <v>650</v>
      </c>
      <c r="H157" s="284">
        <v>225</v>
      </c>
      <c r="I157" s="336">
        <f t="shared" ref="I157" si="56">H157*G157</f>
        <v>146250</v>
      </c>
      <c r="J157" s="322"/>
      <c r="K157" s="284">
        <v>400</v>
      </c>
      <c r="L157" s="466">
        <v>200</v>
      </c>
      <c r="M157" s="336">
        <f t="shared" ref="M157" si="57">L157*K157</f>
        <v>80000</v>
      </c>
      <c r="N157" s="322"/>
      <c r="O157" s="385">
        <f>M157-I157</f>
        <v>-66250</v>
      </c>
      <c r="P157" s="322"/>
      <c r="Q157" s="252"/>
      <c r="R157" s="350"/>
      <c r="S157" s="253"/>
      <c r="T157" s="271"/>
      <c r="U157" s="253"/>
      <c r="V157" s="238">
        <f>'Interior MS'!I240</f>
        <v>219.375</v>
      </c>
      <c r="W157" s="480">
        <f t="shared" si="49"/>
        <v>200</v>
      </c>
      <c r="X157" s="336">
        <f t="shared" si="50"/>
        <v>43875</v>
      </c>
    </row>
    <row r="158" spans="1:24" s="71" customFormat="1" x14ac:dyDescent="0.3">
      <c r="A158" s="209"/>
      <c r="B158" s="246"/>
      <c r="C158" s="244" t="s">
        <v>93</v>
      </c>
      <c r="D158" s="231"/>
      <c r="E158" s="231"/>
      <c r="F158" s="227"/>
      <c r="G158" s="234"/>
      <c r="H158" s="284"/>
      <c r="I158" s="336"/>
      <c r="J158" s="322"/>
      <c r="K158" s="284"/>
      <c r="L158" s="284"/>
      <c r="M158" s="336"/>
      <c r="N158" s="322"/>
      <c r="O158" s="376"/>
      <c r="P158" s="322"/>
      <c r="Q158" s="252"/>
      <c r="R158" s="350"/>
      <c r="S158" s="253"/>
      <c r="T158" s="271"/>
      <c r="U158" s="253"/>
      <c r="V158" s="238"/>
      <c r="W158" s="480"/>
      <c r="X158" s="336"/>
    </row>
    <row r="159" spans="1:24" s="71" customFormat="1" x14ac:dyDescent="0.3">
      <c r="A159" s="209"/>
      <c r="B159" s="246"/>
      <c r="C159" s="244"/>
      <c r="D159" s="231"/>
      <c r="E159" s="231"/>
      <c r="F159" s="227"/>
      <c r="G159" s="234"/>
      <c r="H159" s="284"/>
      <c r="I159" s="336"/>
      <c r="J159" s="322"/>
      <c r="K159" s="284"/>
      <c r="L159" s="284"/>
      <c r="M159" s="336"/>
      <c r="N159" s="322"/>
      <c r="O159" s="376"/>
      <c r="P159" s="322"/>
      <c r="Q159" s="252"/>
      <c r="R159" s="350"/>
      <c r="S159" s="253"/>
      <c r="T159" s="271"/>
      <c r="U159" s="253"/>
      <c r="V159" s="238"/>
      <c r="W159" s="480"/>
      <c r="X159" s="336"/>
    </row>
    <row r="160" spans="1:24" s="71" customFormat="1" x14ac:dyDescent="0.3">
      <c r="A160" s="209">
        <v>2</v>
      </c>
      <c r="B160" s="246" t="s">
        <v>94</v>
      </c>
      <c r="C160" s="244" t="s">
        <v>95</v>
      </c>
      <c r="D160" s="231"/>
      <c r="E160" s="231"/>
      <c r="F160" s="227" t="s">
        <v>76</v>
      </c>
      <c r="G160" s="234">
        <v>6</v>
      </c>
      <c r="H160" s="284">
        <v>5000</v>
      </c>
      <c r="I160" s="336">
        <f t="shared" ref="I160" si="58">H160*G160</f>
        <v>30000</v>
      </c>
      <c r="J160" s="322"/>
      <c r="K160" s="284">
        <v>6</v>
      </c>
      <c r="L160" s="284">
        <v>32000</v>
      </c>
      <c r="M160" s="336">
        <f t="shared" ref="M160" si="59">L160*K160</f>
        <v>192000</v>
      </c>
      <c r="N160" s="322"/>
      <c r="O160" s="376">
        <f>M160-I160</f>
        <v>162000</v>
      </c>
      <c r="P160" s="322"/>
      <c r="Q160" s="252"/>
      <c r="R160" s="350"/>
      <c r="S160" s="253"/>
      <c r="T160" s="271"/>
      <c r="U160" s="253"/>
      <c r="V160" s="238">
        <f>'Interior MS'!I245</f>
        <v>6</v>
      </c>
      <c r="W160" s="480">
        <f t="shared" si="49"/>
        <v>32000</v>
      </c>
      <c r="X160" s="336">
        <f t="shared" si="50"/>
        <v>192000</v>
      </c>
    </row>
    <row r="161" spans="1:24" s="71" customFormat="1" x14ac:dyDescent="0.3">
      <c r="A161" s="209"/>
      <c r="B161" s="246"/>
      <c r="C161" s="244"/>
      <c r="D161" s="231"/>
      <c r="E161" s="231"/>
      <c r="F161" s="227"/>
      <c r="G161" s="234"/>
      <c r="H161" s="284"/>
      <c r="I161" s="336"/>
      <c r="J161" s="322"/>
      <c r="K161" s="284"/>
      <c r="L161" s="284"/>
      <c r="M161" s="336"/>
      <c r="N161" s="322"/>
      <c r="O161" s="376"/>
      <c r="P161" s="245"/>
      <c r="Q161" s="223"/>
      <c r="R161" s="350"/>
      <c r="S161" s="253"/>
      <c r="T161" s="271"/>
      <c r="U161" s="253"/>
      <c r="V161" s="238"/>
      <c r="W161" s="480"/>
      <c r="X161" s="336"/>
    </row>
    <row r="162" spans="1:24" s="71" customFormat="1" ht="96.6" x14ac:dyDescent="0.3">
      <c r="A162" s="209">
        <v>3</v>
      </c>
      <c r="B162" s="255" t="s">
        <v>334</v>
      </c>
      <c r="C162" s="244" t="s">
        <v>335</v>
      </c>
      <c r="D162" s="226"/>
      <c r="E162" s="226"/>
      <c r="F162" s="227" t="s">
        <v>52</v>
      </c>
      <c r="G162" s="256">
        <v>150</v>
      </c>
      <c r="H162" s="366">
        <v>250</v>
      </c>
      <c r="I162" s="281">
        <f t="shared" ref="I162" si="60">H162*G162</f>
        <v>37500</v>
      </c>
      <c r="J162" s="245"/>
      <c r="K162" s="417">
        <v>200</v>
      </c>
      <c r="L162" s="366">
        <v>250</v>
      </c>
      <c r="M162" s="281">
        <f t="shared" ref="M162" si="61">L162*K162</f>
        <v>50000</v>
      </c>
      <c r="N162" s="245"/>
      <c r="O162" s="377">
        <f>M162-I162</f>
        <v>12500</v>
      </c>
      <c r="P162" s="322"/>
      <c r="Q162" s="252"/>
      <c r="R162" s="350"/>
      <c r="S162" s="219" t="s">
        <v>498</v>
      </c>
      <c r="T162" s="250" t="s">
        <v>529</v>
      </c>
      <c r="U162" s="219"/>
      <c r="V162" s="238">
        <f>'Interior MS'!I251</f>
        <v>206.25</v>
      </c>
      <c r="W162" s="480">
        <f t="shared" si="49"/>
        <v>250</v>
      </c>
      <c r="X162" s="336">
        <f t="shared" si="50"/>
        <v>51562.5</v>
      </c>
    </row>
    <row r="163" spans="1:24" s="71" customFormat="1" x14ac:dyDescent="0.3">
      <c r="A163" s="209"/>
      <c r="B163" s="246"/>
      <c r="C163" s="244"/>
      <c r="D163" s="231"/>
      <c r="E163" s="231"/>
      <c r="F163" s="227"/>
      <c r="G163" s="234"/>
      <c r="H163" s="284"/>
      <c r="I163" s="336"/>
      <c r="J163" s="322"/>
      <c r="K163" s="284"/>
      <c r="L163" s="284"/>
      <c r="M163" s="336"/>
      <c r="N163" s="322"/>
      <c r="O163" s="376"/>
      <c r="P163" s="322"/>
      <c r="Q163" s="252"/>
      <c r="R163" s="350"/>
      <c r="S163" s="253"/>
      <c r="T163" s="271"/>
      <c r="U163" s="253"/>
      <c r="V163" s="238"/>
      <c r="W163" s="480"/>
      <c r="X163" s="336"/>
    </row>
    <row r="164" spans="1:24" s="71" customFormat="1" x14ac:dyDescent="0.3">
      <c r="A164" s="209"/>
      <c r="B164" s="246"/>
      <c r="C164" s="244"/>
      <c r="D164" s="231"/>
      <c r="E164" s="231"/>
      <c r="F164" s="227"/>
      <c r="G164" s="234"/>
      <c r="H164" s="284"/>
      <c r="I164" s="336"/>
      <c r="J164" s="322"/>
      <c r="K164" s="284"/>
      <c r="L164" s="284"/>
      <c r="M164" s="336"/>
      <c r="N164" s="322"/>
      <c r="O164" s="376"/>
      <c r="P164" s="245"/>
      <c r="Q164" s="223"/>
      <c r="R164" s="350"/>
      <c r="S164" s="253"/>
      <c r="T164" s="271"/>
      <c r="U164" s="253"/>
      <c r="V164" s="238"/>
      <c r="W164" s="480"/>
      <c r="X164" s="336"/>
    </row>
    <row r="165" spans="1:24" s="71" customFormat="1" x14ac:dyDescent="0.3">
      <c r="A165" s="222" t="s">
        <v>336</v>
      </c>
      <c r="B165" s="222"/>
      <c r="C165" s="222"/>
      <c r="D165" s="209"/>
      <c r="E165" s="222"/>
      <c r="F165" s="222"/>
      <c r="G165" s="209"/>
      <c r="H165" s="289"/>
      <c r="I165" s="281">
        <f>SUM(I157:I162)</f>
        <v>213750</v>
      </c>
      <c r="J165" s="245"/>
      <c r="K165" s="280"/>
      <c r="L165" s="289"/>
      <c r="M165" s="281">
        <f>SUM(M157:M162)</f>
        <v>322000</v>
      </c>
      <c r="N165" s="245"/>
      <c r="O165" s="386">
        <f>SUM(O157:O162)</f>
        <v>108250</v>
      </c>
      <c r="P165" s="363"/>
      <c r="Q165" s="223"/>
      <c r="R165" s="350"/>
      <c r="S165" s="253"/>
      <c r="T165" s="271"/>
      <c r="U165" s="253"/>
      <c r="V165" s="238"/>
      <c r="W165" s="480"/>
      <c r="X165" s="481">
        <f>SUM(X157:X162)</f>
        <v>287437.5</v>
      </c>
    </row>
    <row r="166" spans="1:24" s="71" customFormat="1" x14ac:dyDescent="0.3">
      <c r="A166" s="209"/>
      <c r="B166" s="209"/>
      <c r="C166" s="222"/>
      <c r="D166" s="209"/>
      <c r="E166" s="222"/>
      <c r="F166" s="277"/>
      <c r="G166" s="248"/>
      <c r="H166" s="280"/>
      <c r="I166" s="280"/>
      <c r="J166" s="363"/>
      <c r="K166" s="280"/>
      <c r="L166" s="280"/>
      <c r="M166" s="280"/>
      <c r="N166" s="363"/>
      <c r="O166" s="373"/>
      <c r="P166" s="277"/>
      <c r="Q166" s="223"/>
      <c r="R166" s="350"/>
      <c r="S166" s="253"/>
      <c r="T166" s="271"/>
      <c r="U166" s="253"/>
      <c r="V166" s="238"/>
      <c r="W166" s="480"/>
      <c r="X166" s="336"/>
    </row>
    <row r="167" spans="1:24" s="71" customFormat="1" x14ac:dyDescent="0.3">
      <c r="A167" s="72"/>
      <c r="B167" s="69"/>
      <c r="C167" s="304"/>
      <c r="D167" s="72"/>
      <c r="E167" s="304"/>
      <c r="F167" s="304"/>
      <c r="G167" s="72"/>
      <c r="H167" s="367"/>
      <c r="I167" s="371"/>
      <c r="J167" s="307"/>
      <c r="K167" s="367"/>
      <c r="L167" s="367"/>
      <c r="M167" s="371"/>
      <c r="N167" s="307"/>
      <c r="O167" s="387"/>
      <c r="P167" s="307"/>
      <c r="Q167" s="21"/>
      <c r="S167" s="72"/>
      <c r="T167" s="69"/>
      <c r="U167" s="72"/>
      <c r="V167" s="482"/>
    </row>
    <row r="168" spans="1:24" s="71" customFormat="1" x14ac:dyDescent="0.3">
      <c r="A168" s="72"/>
      <c r="B168" s="69"/>
      <c r="C168" s="304"/>
      <c r="D168" s="72"/>
      <c r="E168" s="304"/>
      <c r="F168" s="307"/>
      <c r="G168" s="72"/>
      <c r="H168" s="367"/>
      <c r="I168" s="371"/>
      <c r="J168" s="307"/>
      <c r="K168" s="367"/>
      <c r="L168" s="367"/>
      <c r="M168" s="371"/>
      <c r="N168" s="307"/>
      <c r="O168" s="387"/>
      <c r="P168" s="307"/>
      <c r="Q168" s="21"/>
      <c r="S168" s="72"/>
      <c r="T168" s="69"/>
      <c r="U168" s="72"/>
      <c r="V168" s="482"/>
    </row>
    <row r="169" spans="1:24" s="71" customFormat="1" x14ac:dyDescent="0.3">
      <c r="A169" s="72"/>
      <c r="B169" s="69"/>
      <c r="C169" s="304"/>
      <c r="D169" s="72"/>
      <c r="E169" s="304"/>
      <c r="F169" s="307"/>
      <c r="G169" s="72"/>
      <c r="H169" s="367"/>
      <c r="I169" s="371"/>
      <c r="J169" s="307"/>
      <c r="K169" s="367"/>
      <c r="L169" s="367"/>
      <c r="M169" s="371"/>
      <c r="N169" s="307"/>
      <c r="O169" s="387"/>
      <c r="P169" s="307"/>
      <c r="Q169" s="21"/>
      <c r="S169" s="72"/>
      <c r="T169" s="69"/>
      <c r="U169" s="72"/>
      <c r="V169" s="482"/>
    </row>
    <row r="170" spans="1:24" s="71" customFormat="1" x14ac:dyDescent="0.3">
      <c r="A170" s="72"/>
      <c r="B170" s="69"/>
      <c r="C170" s="304"/>
      <c r="D170" s="72"/>
      <c r="E170" s="304"/>
      <c r="F170" s="307"/>
      <c r="G170" s="72"/>
      <c r="H170" s="367"/>
      <c r="I170" s="371"/>
      <c r="J170" s="307"/>
      <c r="K170" s="367"/>
      <c r="L170" s="367"/>
      <c r="M170" s="371"/>
      <c r="N170" s="307"/>
      <c r="O170" s="387"/>
      <c r="P170" s="307"/>
      <c r="Q170" s="21"/>
      <c r="S170" s="72"/>
      <c r="T170" s="69"/>
      <c r="U170" s="72"/>
      <c r="V170" s="482"/>
    </row>
    <row r="171" spans="1:24" s="71" customFormat="1" x14ac:dyDescent="0.3">
      <c r="A171" s="72"/>
      <c r="B171" s="69"/>
      <c r="C171" s="304"/>
      <c r="D171" s="72"/>
      <c r="E171" s="304"/>
      <c r="F171" s="307"/>
      <c r="G171" s="72"/>
      <c r="H171" s="367"/>
      <c r="I171" s="371"/>
      <c r="J171" s="307"/>
      <c r="K171" s="367"/>
      <c r="L171" s="367"/>
      <c r="M171" s="371"/>
      <c r="N171" s="307"/>
      <c r="O171" s="387"/>
      <c r="P171" s="307"/>
      <c r="Q171" s="21"/>
      <c r="S171" s="72"/>
      <c r="T171" s="69"/>
      <c r="U171" s="72"/>
      <c r="V171" s="482"/>
    </row>
    <row r="172" spans="1:24" s="71" customFormat="1" x14ac:dyDescent="0.3">
      <c r="A172" s="72"/>
      <c r="B172" s="69"/>
      <c r="C172" s="304"/>
      <c r="D172" s="72"/>
      <c r="E172" s="304"/>
      <c r="F172" s="307"/>
      <c r="G172" s="72"/>
      <c r="H172" s="367"/>
      <c r="I172" s="371"/>
      <c r="J172" s="307"/>
      <c r="K172" s="367"/>
      <c r="L172" s="367"/>
      <c r="M172" s="371"/>
      <c r="N172" s="307"/>
      <c r="O172" s="387"/>
      <c r="P172" s="307"/>
      <c r="Q172" s="21"/>
      <c r="S172" s="72"/>
      <c r="T172" s="69"/>
      <c r="U172" s="72"/>
      <c r="V172" s="482"/>
    </row>
    <row r="173" spans="1:24" s="71" customFormat="1" x14ac:dyDescent="0.3">
      <c r="A173" s="72"/>
      <c r="B173" s="69"/>
      <c r="C173" s="304"/>
      <c r="D173" s="72"/>
      <c r="E173" s="304"/>
      <c r="F173" s="307"/>
      <c r="G173" s="72"/>
      <c r="H173" s="367"/>
      <c r="I173" s="371"/>
      <c r="J173" s="307"/>
      <c r="K173" s="367"/>
      <c r="L173" s="367"/>
      <c r="M173" s="371"/>
      <c r="N173" s="307"/>
      <c r="O173" s="387"/>
      <c r="P173" s="307"/>
      <c r="Q173" s="21"/>
      <c r="S173" s="72"/>
      <c r="T173" s="69"/>
      <c r="U173" s="72"/>
      <c r="V173" s="482"/>
    </row>
    <row r="174" spans="1:24" s="71" customFormat="1" x14ac:dyDescent="0.3">
      <c r="A174" s="72"/>
      <c r="B174" s="69"/>
      <c r="C174" s="304"/>
      <c r="D174" s="72"/>
      <c r="E174" s="304"/>
      <c r="F174" s="307"/>
      <c r="G174" s="72"/>
      <c r="H174" s="367"/>
      <c r="I174" s="371"/>
      <c r="J174" s="307"/>
      <c r="K174" s="367"/>
      <c r="L174" s="367"/>
      <c r="M174" s="371"/>
      <c r="N174" s="307"/>
      <c r="O174" s="387"/>
      <c r="P174" s="307"/>
      <c r="Q174" s="21"/>
      <c r="S174" s="72"/>
      <c r="T174" s="69"/>
      <c r="U174" s="72"/>
      <c r="V174" s="482"/>
    </row>
    <row r="175" spans="1:24" s="71" customFormat="1" x14ac:dyDescent="0.3">
      <c r="A175" s="72"/>
      <c r="B175" s="69"/>
      <c r="C175" s="304"/>
      <c r="D175" s="72"/>
      <c r="E175" s="304"/>
      <c r="F175" s="307"/>
      <c r="G175" s="72"/>
      <c r="H175" s="367"/>
      <c r="I175" s="371"/>
      <c r="J175" s="307"/>
      <c r="K175" s="367"/>
      <c r="L175" s="367"/>
      <c r="M175" s="371"/>
      <c r="N175" s="307"/>
      <c r="O175" s="387"/>
      <c r="P175" s="307"/>
      <c r="Q175" s="21"/>
      <c r="S175" s="72"/>
      <c r="T175" s="69"/>
      <c r="U175" s="72"/>
      <c r="V175" s="482"/>
    </row>
    <row r="176" spans="1:24" s="71" customFormat="1" x14ac:dyDescent="0.3">
      <c r="A176" s="72"/>
      <c r="B176" s="69"/>
      <c r="C176" s="304"/>
      <c r="D176" s="72"/>
      <c r="E176" s="304"/>
      <c r="F176" s="307"/>
      <c r="G176" s="72"/>
      <c r="H176" s="367"/>
      <c r="I176" s="371"/>
      <c r="J176" s="307"/>
      <c r="K176" s="367"/>
      <c r="L176" s="367"/>
      <c r="M176" s="371"/>
      <c r="N176" s="307"/>
      <c r="O176" s="387"/>
      <c r="P176" s="307"/>
      <c r="Q176" s="21"/>
      <c r="S176" s="72"/>
      <c r="T176" s="69"/>
      <c r="U176" s="72"/>
      <c r="V176" s="482"/>
    </row>
    <row r="177" spans="1:22" s="71" customFormat="1" x14ac:dyDescent="0.3">
      <c r="A177" s="72"/>
      <c r="B177" s="69"/>
      <c r="C177" s="304"/>
      <c r="D177" s="72"/>
      <c r="E177" s="304"/>
      <c r="F177" s="307"/>
      <c r="G177" s="72"/>
      <c r="H177" s="367"/>
      <c r="I177" s="371"/>
      <c r="J177" s="307"/>
      <c r="K177" s="367"/>
      <c r="L177" s="367"/>
      <c r="M177" s="371"/>
      <c r="N177" s="307"/>
      <c r="O177" s="387"/>
      <c r="P177" s="307"/>
      <c r="Q177" s="21"/>
      <c r="S177" s="72"/>
      <c r="T177" s="69"/>
      <c r="U177" s="72"/>
      <c r="V177" s="482"/>
    </row>
    <row r="178" spans="1:22" s="71" customFormat="1" x14ac:dyDescent="0.3">
      <c r="A178" s="72"/>
      <c r="B178" s="69"/>
      <c r="C178" s="304"/>
      <c r="D178" s="72"/>
      <c r="E178" s="304"/>
      <c r="F178" s="307"/>
      <c r="G178" s="72"/>
      <c r="H178" s="367"/>
      <c r="I178" s="371"/>
      <c r="J178" s="307"/>
      <c r="K178" s="367"/>
      <c r="L178" s="367"/>
      <c r="M178" s="371"/>
      <c r="N178" s="307"/>
      <c r="O178" s="387"/>
      <c r="P178" s="307"/>
      <c r="Q178" s="21"/>
      <c r="S178" s="72"/>
      <c r="T178" s="69"/>
      <c r="U178" s="72"/>
      <c r="V178" s="482"/>
    </row>
    <row r="179" spans="1:22" s="71" customFormat="1" x14ac:dyDescent="0.3">
      <c r="A179" s="72"/>
      <c r="B179" s="69"/>
      <c r="C179" s="304"/>
      <c r="D179" s="72"/>
      <c r="E179" s="304"/>
      <c r="F179" s="307"/>
      <c r="G179" s="72"/>
      <c r="H179" s="367"/>
      <c r="I179" s="371"/>
      <c r="J179" s="307"/>
      <c r="K179" s="367"/>
      <c r="L179" s="367"/>
      <c r="M179" s="371"/>
      <c r="N179" s="307"/>
      <c r="O179" s="387"/>
      <c r="P179" s="307"/>
      <c r="Q179" s="21"/>
      <c r="S179" s="72"/>
      <c r="T179" s="69"/>
      <c r="U179" s="72"/>
      <c r="V179" s="482"/>
    </row>
    <row r="180" spans="1:22" s="71" customFormat="1" x14ac:dyDescent="0.3">
      <c r="A180" s="72"/>
      <c r="B180" s="69"/>
      <c r="C180" s="304"/>
      <c r="D180" s="72"/>
      <c r="E180" s="304"/>
      <c r="F180" s="307"/>
      <c r="G180" s="72"/>
      <c r="H180" s="367"/>
      <c r="I180" s="371"/>
      <c r="J180" s="307"/>
      <c r="K180" s="367"/>
      <c r="L180" s="367"/>
      <c r="M180" s="371"/>
      <c r="N180" s="307"/>
      <c r="O180" s="387"/>
      <c r="P180" s="307"/>
      <c r="Q180" s="21"/>
      <c r="S180" s="72"/>
      <c r="T180" s="69"/>
      <c r="U180" s="72"/>
      <c r="V180" s="482"/>
    </row>
    <row r="181" spans="1:22" s="71" customFormat="1" x14ac:dyDescent="0.3">
      <c r="A181" s="72"/>
      <c r="B181" s="69"/>
      <c r="C181" s="304"/>
      <c r="D181" s="72"/>
      <c r="E181" s="304"/>
      <c r="F181" s="307"/>
      <c r="G181" s="72"/>
      <c r="H181" s="367"/>
      <c r="I181" s="371"/>
      <c r="J181" s="307"/>
      <c r="K181" s="367"/>
      <c r="L181" s="367"/>
      <c r="M181" s="371"/>
      <c r="N181" s="307"/>
      <c r="O181" s="387"/>
      <c r="P181" s="307"/>
      <c r="Q181" s="21"/>
      <c r="S181" s="72"/>
      <c r="T181" s="69"/>
      <c r="U181" s="72"/>
      <c r="V181" s="482"/>
    </row>
    <row r="182" spans="1:22" s="71" customFormat="1" x14ac:dyDescent="0.3">
      <c r="A182" s="72"/>
      <c r="B182" s="69"/>
      <c r="C182" s="304"/>
      <c r="D182" s="72"/>
      <c r="E182" s="304"/>
      <c r="F182" s="307"/>
      <c r="G182" s="72"/>
      <c r="H182" s="367"/>
      <c r="I182" s="371"/>
      <c r="J182" s="307"/>
      <c r="K182" s="367"/>
      <c r="L182" s="367"/>
      <c r="M182" s="371"/>
      <c r="N182" s="307"/>
      <c r="O182" s="387"/>
      <c r="P182" s="307"/>
      <c r="Q182" s="21"/>
      <c r="S182" s="72"/>
      <c r="T182" s="69"/>
      <c r="U182" s="72"/>
      <c r="V182" s="482"/>
    </row>
    <row r="183" spans="1:22" s="71" customFormat="1" x14ac:dyDescent="0.3">
      <c r="A183" s="72"/>
      <c r="B183" s="69"/>
      <c r="C183" s="304"/>
      <c r="D183" s="72"/>
      <c r="E183" s="304"/>
      <c r="F183" s="307"/>
      <c r="G183" s="72"/>
      <c r="H183" s="367"/>
      <c r="I183" s="371"/>
      <c r="J183" s="307"/>
      <c r="K183" s="367"/>
      <c r="L183" s="367"/>
      <c r="M183" s="371"/>
      <c r="N183" s="307"/>
      <c r="O183" s="387"/>
      <c r="P183" s="307"/>
      <c r="Q183" s="21"/>
      <c r="S183" s="72"/>
      <c r="T183" s="69"/>
      <c r="U183" s="72"/>
      <c r="V183" s="482"/>
    </row>
    <row r="184" spans="1:22" s="71" customFormat="1" x14ac:dyDescent="0.3">
      <c r="A184" s="72"/>
      <c r="B184" s="69"/>
      <c r="C184" s="304"/>
      <c r="D184" s="72"/>
      <c r="E184" s="304"/>
      <c r="F184" s="307"/>
      <c r="G184" s="72"/>
      <c r="H184" s="367"/>
      <c r="I184" s="371"/>
      <c r="J184" s="307"/>
      <c r="K184" s="367"/>
      <c r="L184" s="367"/>
      <c r="M184" s="371"/>
      <c r="N184" s="307"/>
      <c r="O184" s="387"/>
      <c r="P184" s="307"/>
      <c r="Q184" s="21"/>
      <c r="S184" s="72"/>
      <c r="T184" s="69"/>
      <c r="U184" s="72"/>
      <c r="V184" s="482"/>
    </row>
    <row r="185" spans="1:22" s="71" customFormat="1" x14ac:dyDescent="0.3">
      <c r="A185" s="72"/>
      <c r="B185" s="69"/>
      <c r="C185" s="304"/>
      <c r="D185" s="72"/>
      <c r="E185" s="304"/>
      <c r="F185" s="307"/>
      <c r="G185" s="72"/>
      <c r="H185" s="367"/>
      <c r="I185" s="371"/>
      <c r="J185" s="307"/>
      <c r="K185" s="367"/>
      <c r="L185" s="367"/>
      <c r="M185" s="371"/>
      <c r="N185" s="307"/>
      <c r="O185" s="387"/>
      <c r="P185" s="307"/>
      <c r="Q185" s="21"/>
      <c r="S185" s="72"/>
      <c r="T185" s="69"/>
      <c r="U185" s="72"/>
      <c r="V185" s="482"/>
    </row>
    <row r="186" spans="1:22" s="71" customFormat="1" x14ac:dyDescent="0.3">
      <c r="A186" s="72"/>
      <c r="B186" s="69"/>
      <c r="C186" s="304"/>
      <c r="D186" s="72"/>
      <c r="E186" s="304"/>
      <c r="F186" s="307"/>
      <c r="G186" s="72"/>
      <c r="H186" s="367"/>
      <c r="I186" s="371"/>
      <c r="J186" s="307"/>
      <c r="K186" s="367"/>
      <c r="L186" s="367"/>
      <c r="M186" s="371"/>
      <c r="N186" s="307"/>
      <c r="O186" s="387"/>
      <c r="P186" s="307"/>
      <c r="Q186" s="21"/>
      <c r="S186" s="72"/>
      <c r="T186" s="69"/>
      <c r="U186" s="72"/>
      <c r="V186" s="482"/>
    </row>
    <row r="187" spans="1:22" s="71" customFormat="1" x14ac:dyDescent="0.3">
      <c r="A187" s="72"/>
      <c r="B187" s="69"/>
      <c r="C187" s="304"/>
      <c r="D187" s="72"/>
      <c r="E187" s="304"/>
      <c r="F187" s="307"/>
      <c r="G187" s="72"/>
      <c r="H187" s="367"/>
      <c r="I187" s="371"/>
      <c r="J187" s="307"/>
      <c r="K187" s="367"/>
      <c r="L187" s="367"/>
      <c r="M187" s="371"/>
      <c r="N187" s="307"/>
      <c r="O187" s="387"/>
      <c r="P187" s="307"/>
      <c r="Q187" s="21"/>
      <c r="S187" s="72"/>
      <c r="T187" s="69"/>
      <c r="U187" s="72"/>
      <c r="V187" s="482"/>
    </row>
    <row r="188" spans="1:22" s="71" customFormat="1" x14ac:dyDescent="0.3">
      <c r="A188" s="72"/>
      <c r="B188" s="69"/>
      <c r="C188" s="304"/>
      <c r="D188" s="72"/>
      <c r="E188" s="304"/>
      <c r="F188" s="307"/>
      <c r="G188" s="72"/>
      <c r="H188" s="367"/>
      <c r="I188" s="371"/>
      <c r="J188" s="307"/>
      <c r="K188" s="367"/>
      <c r="L188" s="367"/>
      <c r="M188" s="371"/>
      <c r="N188" s="307"/>
      <c r="O188" s="387"/>
      <c r="P188" s="307"/>
      <c r="Q188" s="21"/>
      <c r="S188" s="72"/>
      <c r="T188" s="69"/>
      <c r="U188" s="72"/>
      <c r="V188" s="482"/>
    </row>
    <row r="189" spans="1:22" s="71" customFormat="1" x14ac:dyDescent="0.3">
      <c r="A189" s="72"/>
      <c r="B189" s="69"/>
      <c r="C189" s="304"/>
      <c r="D189" s="72"/>
      <c r="E189" s="304"/>
      <c r="F189" s="307"/>
      <c r="G189" s="72"/>
      <c r="H189" s="367"/>
      <c r="I189" s="371"/>
      <c r="J189" s="307"/>
      <c r="K189" s="367"/>
      <c r="L189" s="367"/>
      <c r="M189" s="371"/>
      <c r="N189" s="307"/>
      <c r="O189" s="387"/>
      <c r="P189" s="307"/>
      <c r="Q189" s="21"/>
      <c r="S189" s="72"/>
      <c r="T189" s="69"/>
      <c r="U189" s="72"/>
      <c r="V189" s="482"/>
    </row>
    <row r="190" spans="1:22" s="71" customFormat="1" x14ac:dyDescent="0.3">
      <c r="A190" s="72"/>
      <c r="B190" s="69"/>
      <c r="C190" s="304"/>
      <c r="D190" s="72"/>
      <c r="E190" s="304"/>
      <c r="F190" s="307"/>
      <c r="G190" s="72"/>
      <c r="H190" s="367"/>
      <c r="I190" s="371"/>
      <c r="J190" s="307"/>
      <c r="K190" s="367"/>
      <c r="L190" s="367"/>
      <c r="M190" s="371"/>
      <c r="N190" s="307"/>
      <c r="O190" s="387"/>
      <c r="P190" s="307"/>
      <c r="Q190" s="21"/>
      <c r="S190" s="72"/>
      <c r="T190" s="69"/>
      <c r="U190" s="72"/>
      <c r="V190" s="482"/>
    </row>
    <row r="191" spans="1:22" s="71" customFormat="1" x14ac:dyDescent="0.3">
      <c r="A191" s="72"/>
      <c r="B191" s="69"/>
      <c r="C191" s="304"/>
      <c r="D191" s="72"/>
      <c r="E191" s="304"/>
      <c r="F191" s="307"/>
      <c r="G191" s="72"/>
      <c r="H191" s="367"/>
      <c r="I191" s="371"/>
      <c r="J191" s="307"/>
      <c r="K191" s="367"/>
      <c r="L191" s="367"/>
      <c r="M191" s="371"/>
      <c r="N191" s="307"/>
      <c r="O191" s="387"/>
      <c r="P191" s="307"/>
      <c r="Q191" s="21"/>
      <c r="S191" s="72"/>
      <c r="T191" s="69"/>
      <c r="U191" s="72"/>
      <c r="V191" s="482"/>
    </row>
    <row r="192" spans="1:22" s="71" customFormat="1" x14ac:dyDescent="0.3">
      <c r="A192" s="72"/>
      <c r="B192" s="69"/>
      <c r="C192" s="304"/>
      <c r="D192" s="72"/>
      <c r="E192" s="304"/>
      <c r="F192" s="307"/>
      <c r="G192" s="72"/>
      <c r="H192" s="367"/>
      <c r="I192" s="371"/>
      <c r="J192" s="307"/>
      <c r="K192" s="367"/>
      <c r="L192" s="367"/>
      <c r="M192" s="371"/>
      <c r="N192" s="307"/>
      <c r="O192" s="387"/>
      <c r="P192" s="307"/>
      <c r="Q192" s="21"/>
      <c r="S192" s="72"/>
      <c r="T192" s="69"/>
      <c r="U192" s="72"/>
      <c r="V192" s="482"/>
    </row>
    <row r="193" spans="1:22" s="71" customFormat="1" x14ac:dyDescent="0.3">
      <c r="A193" s="72"/>
      <c r="B193" s="69"/>
      <c r="C193" s="304"/>
      <c r="D193" s="72"/>
      <c r="E193" s="304"/>
      <c r="F193" s="307"/>
      <c r="G193" s="72"/>
      <c r="H193" s="367"/>
      <c r="I193" s="371"/>
      <c r="J193" s="307"/>
      <c r="K193" s="367"/>
      <c r="L193" s="367"/>
      <c r="M193" s="371"/>
      <c r="N193" s="307"/>
      <c r="O193" s="387"/>
      <c r="P193" s="307"/>
      <c r="Q193" s="21"/>
      <c r="S193" s="72"/>
      <c r="T193" s="69"/>
      <c r="U193" s="72"/>
      <c r="V193" s="482"/>
    </row>
    <row r="194" spans="1:22" s="71" customFormat="1" x14ac:dyDescent="0.3">
      <c r="A194" s="72"/>
      <c r="B194" s="69"/>
      <c r="C194" s="304"/>
      <c r="D194" s="72"/>
      <c r="E194" s="304"/>
      <c r="F194" s="307"/>
      <c r="G194" s="72"/>
      <c r="H194" s="367"/>
      <c r="I194" s="371"/>
      <c r="J194" s="307"/>
      <c r="K194" s="367"/>
      <c r="L194" s="367"/>
      <c r="M194" s="371"/>
      <c r="N194" s="307"/>
      <c r="O194" s="387"/>
      <c r="P194" s="307"/>
      <c r="Q194" s="21"/>
      <c r="S194" s="72"/>
      <c r="T194" s="69"/>
      <c r="U194" s="72"/>
      <c r="V194" s="482"/>
    </row>
    <row r="195" spans="1:22" s="71" customFormat="1" x14ac:dyDescent="0.3">
      <c r="A195" s="72"/>
      <c r="B195" s="69"/>
      <c r="C195" s="304"/>
      <c r="D195" s="72"/>
      <c r="E195" s="304"/>
      <c r="F195" s="307"/>
      <c r="G195" s="72"/>
      <c r="H195" s="367"/>
      <c r="I195" s="371"/>
      <c r="J195" s="307"/>
      <c r="K195" s="367"/>
      <c r="L195" s="367"/>
      <c r="M195" s="371"/>
      <c r="N195" s="307"/>
      <c r="O195" s="387"/>
      <c r="P195" s="307"/>
      <c r="Q195" s="21"/>
      <c r="S195" s="72"/>
      <c r="T195" s="69"/>
      <c r="U195" s="72"/>
      <c r="V195" s="482"/>
    </row>
    <row r="196" spans="1:22" s="71" customFormat="1" x14ac:dyDescent="0.3">
      <c r="A196" s="72"/>
      <c r="B196" s="69"/>
      <c r="C196" s="304"/>
      <c r="D196" s="72"/>
      <c r="E196" s="304"/>
      <c r="F196" s="307"/>
      <c r="G196" s="72"/>
      <c r="H196" s="367"/>
      <c r="I196" s="371"/>
      <c r="J196" s="307"/>
      <c r="K196" s="367"/>
      <c r="L196" s="367"/>
      <c r="M196" s="371"/>
      <c r="N196" s="307"/>
      <c r="O196" s="387"/>
      <c r="P196" s="307"/>
      <c r="Q196" s="21"/>
      <c r="S196" s="72"/>
      <c r="T196" s="69"/>
      <c r="U196" s="72"/>
      <c r="V196" s="482"/>
    </row>
    <row r="197" spans="1:22" s="71" customFormat="1" x14ac:dyDescent="0.3">
      <c r="A197" s="72"/>
      <c r="B197" s="69"/>
      <c r="C197" s="304"/>
      <c r="D197" s="72"/>
      <c r="E197" s="304"/>
      <c r="F197" s="307"/>
      <c r="G197" s="72"/>
      <c r="H197" s="367"/>
      <c r="I197" s="371"/>
      <c r="J197" s="307"/>
      <c r="K197" s="367"/>
      <c r="L197" s="367"/>
      <c r="M197" s="371"/>
      <c r="N197" s="307"/>
      <c r="O197" s="387"/>
      <c r="P197" s="307"/>
      <c r="Q197" s="21"/>
      <c r="S197" s="72"/>
      <c r="T197" s="69"/>
      <c r="U197" s="72"/>
      <c r="V197" s="482"/>
    </row>
    <row r="198" spans="1:22" s="71" customFormat="1" x14ac:dyDescent="0.3">
      <c r="A198" s="72"/>
      <c r="B198" s="69"/>
      <c r="C198" s="304"/>
      <c r="D198" s="72"/>
      <c r="E198" s="304"/>
      <c r="F198" s="307"/>
      <c r="G198" s="72"/>
      <c r="H198" s="367"/>
      <c r="I198" s="371"/>
      <c r="J198" s="307"/>
      <c r="K198" s="367"/>
      <c r="L198" s="367"/>
      <c r="M198" s="371"/>
      <c r="N198" s="307"/>
      <c r="O198" s="387"/>
      <c r="P198" s="307"/>
      <c r="Q198" s="21"/>
      <c r="S198" s="72"/>
      <c r="T198" s="69"/>
      <c r="U198" s="72"/>
      <c r="V198" s="482"/>
    </row>
    <row r="199" spans="1:22" s="71" customFormat="1" x14ac:dyDescent="0.3">
      <c r="A199" s="72"/>
      <c r="B199" s="69"/>
      <c r="C199" s="304"/>
      <c r="D199" s="72"/>
      <c r="E199" s="304"/>
      <c r="F199" s="307"/>
      <c r="G199" s="72"/>
      <c r="H199" s="367"/>
      <c r="I199" s="371"/>
      <c r="J199" s="307"/>
      <c r="K199" s="367"/>
      <c r="L199" s="367"/>
      <c r="M199" s="371"/>
      <c r="N199" s="307"/>
      <c r="O199" s="387"/>
      <c r="P199" s="307"/>
      <c r="Q199" s="21"/>
      <c r="S199" s="72"/>
      <c r="T199" s="69"/>
      <c r="U199" s="72"/>
      <c r="V199" s="482"/>
    </row>
    <row r="200" spans="1:22" s="71" customFormat="1" x14ac:dyDescent="0.3">
      <c r="A200" s="72"/>
      <c r="B200" s="69"/>
      <c r="C200" s="304"/>
      <c r="D200" s="72"/>
      <c r="E200" s="304"/>
      <c r="F200" s="307"/>
      <c r="G200" s="72"/>
      <c r="H200" s="367"/>
      <c r="I200" s="371"/>
      <c r="J200" s="307"/>
      <c r="K200" s="367"/>
      <c r="L200" s="367"/>
      <c r="M200" s="371"/>
      <c r="N200" s="307"/>
      <c r="O200" s="387"/>
      <c r="P200" s="307"/>
      <c r="Q200" s="21"/>
      <c r="S200" s="72"/>
      <c r="T200" s="69"/>
      <c r="U200" s="72"/>
      <c r="V200" s="482"/>
    </row>
    <row r="201" spans="1:22" s="71" customFormat="1" x14ac:dyDescent="0.3">
      <c r="A201" s="72"/>
      <c r="B201" s="69"/>
      <c r="C201" s="304"/>
      <c r="D201" s="72"/>
      <c r="E201" s="304"/>
      <c r="F201" s="307"/>
      <c r="G201" s="72"/>
      <c r="H201" s="367"/>
      <c r="I201" s="371"/>
      <c r="J201" s="307"/>
      <c r="K201" s="367"/>
      <c r="L201" s="367"/>
      <c r="M201" s="371"/>
      <c r="N201" s="307"/>
      <c r="O201" s="387"/>
      <c r="P201" s="307"/>
      <c r="Q201" s="21"/>
      <c r="S201" s="72"/>
      <c r="T201" s="69"/>
      <c r="U201" s="72"/>
      <c r="V201" s="482"/>
    </row>
    <row r="202" spans="1:22" s="71" customFormat="1" x14ac:dyDescent="0.3">
      <c r="A202" s="72"/>
      <c r="B202" s="69"/>
      <c r="C202" s="304"/>
      <c r="D202" s="72"/>
      <c r="E202" s="304"/>
      <c r="F202" s="307"/>
      <c r="G202" s="72"/>
      <c r="H202" s="367"/>
      <c r="I202" s="371"/>
      <c r="J202" s="307"/>
      <c r="K202" s="367"/>
      <c r="L202" s="367"/>
      <c r="M202" s="371"/>
      <c r="N202" s="307"/>
      <c r="O202" s="387"/>
      <c r="P202" s="307"/>
      <c r="Q202" s="21"/>
      <c r="S202" s="72"/>
      <c r="T202" s="69"/>
      <c r="U202" s="72"/>
      <c r="V202" s="482"/>
    </row>
    <row r="203" spans="1:22" s="71" customFormat="1" x14ac:dyDescent="0.3">
      <c r="A203" s="72"/>
      <c r="B203" s="69"/>
      <c r="C203" s="304"/>
      <c r="D203" s="72"/>
      <c r="E203" s="304"/>
      <c r="F203" s="307"/>
      <c r="G203" s="72"/>
      <c r="H203" s="367"/>
      <c r="I203" s="371"/>
      <c r="J203" s="307"/>
      <c r="K203" s="367"/>
      <c r="L203" s="367"/>
      <c r="M203" s="371"/>
      <c r="N203" s="307"/>
      <c r="O203" s="387"/>
      <c r="P203" s="307"/>
      <c r="Q203" s="21"/>
      <c r="S203" s="72"/>
      <c r="T203" s="69"/>
      <c r="U203" s="72"/>
      <c r="V203" s="482"/>
    </row>
    <row r="204" spans="1:22" s="71" customFormat="1" x14ac:dyDescent="0.3">
      <c r="A204" s="72"/>
      <c r="B204" s="69"/>
      <c r="C204" s="304"/>
      <c r="D204" s="72"/>
      <c r="E204" s="304"/>
      <c r="F204" s="307"/>
      <c r="G204" s="72"/>
      <c r="H204" s="367"/>
      <c r="I204" s="371"/>
      <c r="J204" s="307"/>
      <c r="K204" s="367"/>
      <c r="L204" s="367"/>
      <c r="M204" s="371"/>
      <c r="N204" s="307"/>
      <c r="O204" s="387"/>
      <c r="P204" s="307"/>
      <c r="Q204" s="21"/>
      <c r="S204" s="72"/>
      <c r="T204" s="69"/>
      <c r="U204" s="72"/>
      <c r="V204" s="482"/>
    </row>
    <row r="205" spans="1:22" s="71" customFormat="1" x14ac:dyDescent="0.3">
      <c r="A205" s="72"/>
      <c r="B205" s="69"/>
      <c r="C205" s="304"/>
      <c r="D205" s="72"/>
      <c r="E205" s="304"/>
      <c r="F205" s="307"/>
      <c r="G205" s="72"/>
      <c r="H205" s="367"/>
      <c r="I205" s="371"/>
      <c r="J205" s="307"/>
      <c r="K205" s="367"/>
      <c r="L205" s="367"/>
      <c r="M205" s="371"/>
      <c r="N205" s="307"/>
      <c r="O205" s="387"/>
      <c r="P205" s="307"/>
      <c r="Q205" s="21"/>
      <c r="S205" s="72"/>
      <c r="T205" s="69"/>
      <c r="U205" s="72"/>
      <c r="V205" s="482"/>
    </row>
    <row r="206" spans="1:22" s="71" customFormat="1" x14ac:dyDescent="0.3">
      <c r="A206" s="72"/>
      <c r="B206" s="69"/>
      <c r="C206" s="304"/>
      <c r="D206" s="72"/>
      <c r="E206" s="304"/>
      <c r="F206" s="307"/>
      <c r="G206" s="72"/>
      <c r="H206" s="367"/>
      <c r="I206" s="371"/>
      <c r="J206" s="307"/>
      <c r="K206" s="367"/>
      <c r="L206" s="367"/>
      <c r="M206" s="371"/>
      <c r="N206" s="307"/>
      <c r="O206" s="387"/>
      <c r="P206" s="307"/>
      <c r="Q206" s="21"/>
      <c r="S206" s="72"/>
      <c r="T206" s="69"/>
      <c r="U206" s="72"/>
      <c r="V206" s="482"/>
    </row>
    <row r="207" spans="1:22" s="71" customFormat="1" x14ac:dyDescent="0.3">
      <c r="A207" s="72"/>
      <c r="B207" s="69"/>
      <c r="C207" s="304"/>
      <c r="D207" s="72"/>
      <c r="E207" s="304"/>
      <c r="F207" s="307"/>
      <c r="G207" s="72"/>
      <c r="H207" s="367"/>
      <c r="I207" s="371"/>
      <c r="J207" s="307"/>
      <c r="K207" s="367"/>
      <c r="L207" s="367"/>
      <c r="M207" s="371"/>
      <c r="N207" s="307"/>
      <c r="O207" s="387"/>
      <c r="P207" s="307"/>
      <c r="Q207" s="21"/>
      <c r="S207" s="72"/>
      <c r="T207" s="69"/>
      <c r="U207" s="72"/>
      <c r="V207" s="482"/>
    </row>
    <row r="208" spans="1:22" s="71" customFormat="1" x14ac:dyDescent="0.3">
      <c r="A208" s="72"/>
      <c r="B208" s="69"/>
      <c r="C208" s="304"/>
      <c r="D208" s="72"/>
      <c r="E208" s="304"/>
      <c r="F208" s="307"/>
      <c r="G208" s="72"/>
      <c r="H208" s="367"/>
      <c r="I208" s="371"/>
      <c r="J208" s="307"/>
      <c r="K208" s="367"/>
      <c r="L208" s="367"/>
      <c r="M208" s="371"/>
      <c r="N208" s="307"/>
      <c r="O208" s="387"/>
      <c r="P208" s="307"/>
      <c r="Q208" s="21"/>
      <c r="S208" s="72"/>
      <c r="T208" s="69"/>
      <c r="U208" s="72"/>
      <c r="V208" s="482"/>
    </row>
    <row r="209" spans="1:22" s="71" customFormat="1" x14ac:dyDescent="0.3">
      <c r="A209" s="72"/>
      <c r="B209" s="69"/>
      <c r="C209" s="304"/>
      <c r="D209" s="72"/>
      <c r="E209" s="304"/>
      <c r="F209" s="307"/>
      <c r="G209" s="72"/>
      <c r="H209" s="367"/>
      <c r="I209" s="371"/>
      <c r="J209" s="307"/>
      <c r="K209" s="367"/>
      <c r="L209" s="367"/>
      <c r="M209" s="371"/>
      <c r="N209" s="307"/>
      <c r="O209" s="387"/>
      <c r="P209" s="307"/>
      <c r="Q209" s="21"/>
      <c r="S209" s="72"/>
      <c r="T209" s="69"/>
      <c r="U209" s="72"/>
      <c r="V209" s="482"/>
    </row>
    <row r="210" spans="1:22" s="71" customFormat="1" x14ac:dyDescent="0.3">
      <c r="A210" s="72"/>
      <c r="B210" s="69"/>
      <c r="C210" s="304"/>
      <c r="D210" s="72"/>
      <c r="E210" s="304"/>
      <c r="F210" s="307"/>
      <c r="G210" s="72"/>
      <c r="H210" s="367"/>
      <c r="I210" s="371"/>
      <c r="J210" s="307"/>
      <c r="K210" s="367"/>
      <c r="L210" s="367"/>
      <c r="M210" s="371"/>
      <c r="N210" s="307"/>
      <c r="O210" s="387"/>
      <c r="P210" s="307"/>
      <c r="Q210" s="21"/>
      <c r="S210" s="72"/>
      <c r="T210" s="69"/>
      <c r="U210" s="72"/>
      <c r="V210" s="482"/>
    </row>
    <row r="211" spans="1:22" s="71" customFormat="1" x14ac:dyDescent="0.3">
      <c r="A211" s="72"/>
      <c r="B211" s="69"/>
      <c r="C211" s="304"/>
      <c r="D211" s="72"/>
      <c r="E211" s="304"/>
      <c r="F211" s="307"/>
      <c r="G211" s="72"/>
      <c r="H211" s="367"/>
      <c r="I211" s="371"/>
      <c r="J211" s="307"/>
      <c r="K211" s="367"/>
      <c r="L211" s="367"/>
      <c r="M211" s="371"/>
      <c r="N211" s="307"/>
      <c r="O211" s="387"/>
      <c r="P211" s="307"/>
      <c r="Q211" s="21"/>
      <c r="S211" s="72"/>
      <c r="T211" s="69"/>
      <c r="U211" s="72"/>
      <c r="V211" s="482"/>
    </row>
    <row r="212" spans="1:22" s="71" customFormat="1" x14ac:dyDescent="0.3">
      <c r="A212" s="72"/>
      <c r="B212" s="69"/>
      <c r="C212" s="304"/>
      <c r="D212" s="72"/>
      <c r="E212" s="304"/>
      <c r="F212" s="307"/>
      <c r="G212" s="72"/>
      <c r="H212" s="367"/>
      <c r="I212" s="371"/>
      <c r="J212" s="307"/>
      <c r="K212" s="367"/>
      <c r="L212" s="367"/>
      <c r="M212" s="371"/>
      <c r="N212" s="307"/>
      <c r="O212" s="387"/>
      <c r="P212" s="307"/>
      <c r="Q212" s="21"/>
      <c r="S212" s="72"/>
      <c r="T212" s="69"/>
      <c r="U212" s="72"/>
      <c r="V212" s="482"/>
    </row>
    <row r="213" spans="1:22" s="71" customFormat="1" x14ac:dyDescent="0.3">
      <c r="A213" s="72"/>
      <c r="B213" s="69"/>
      <c r="C213" s="304"/>
      <c r="D213" s="72"/>
      <c r="E213" s="304"/>
      <c r="F213" s="307"/>
      <c r="G213" s="72"/>
      <c r="H213" s="367"/>
      <c r="I213" s="371"/>
      <c r="J213" s="307"/>
      <c r="K213" s="367"/>
      <c r="L213" s="367"/>
      <c r="M213" s="371"/>
      <c r="N213" s="307"/>
      <c r="O213" s="387"/>
      <c r="P213" s="307"/>
      <c r="Q213" s="21"/>
      <c r="S213" s="72"/>
      <c r="T213" s="69"/>
      <c r="U213" s="72"/>
      <c r="V213" s="482"/>
    </row>
    <row r="214" spans="1:22" s="71" customFormat="1" x14ac:dyDescent="0.3">
      <c r="A214" s="72"/>
      <c r="B214" s="69"/>
      <c r="C214" s="304"/>
      <c r="D214" s="72"/>
      <c r="E214" s="304"/>
      <c r="F214" s="307"/>
      <c r="G214" s="72"/>
      <c r="H214" s="367"/>
      <c r="I214" s="371"/>
      <c r="J214" s="307"/>
      <c r="K214" s="367"/>
      <c r="L214" s="367"/>
      <c r="M214" s="371"/>
      <c r="N214" s="307"/>
      <c r="O214" s="387"/>
      <c r="P214" s="307"/>
      <c r="Q214" s="21"/>
      <c r="S214" s="72"/>
      <c r="T214" s="69"/>
      <c r="U214" s="72"/>
      <c r="V214" s="482"/>
    </row>
    <row r="215" spans="1:22" s="71" customFormat="1" x14ac:dyDescent="0.3">
      <c r="A215" s="72"/>
      <c r="B215" s="69"/>
      <c r="C215" s="304"/>
      <c r="D215" s="72"/>
      <c r="E215" s="304"/>
      <c r="F215" s="307"/>
      <c r="G215" s="72"/>
      <c r="H215" s="367"/>
      <c r="I215" s="371"/>
      <c r="J215" s="307"/>
      <c r="K215" s="367"/>
      <c r="L215" s="367"/>
      <c r="M215" s="371"/>
      <c r="N215" s="307"/>
      <c r="O215" s="387"/>
      <c r="P215" s="307"/>
      <c r="Q215" s="21"/>
      <c r="S215" s="72"/>
      <c r="T215" s="69"/>
      <c r="U215" s="72"/>
      <c r="V215" s="482"/>
    </row>
    <row r="216" spans="1:22" s="71" customFormat="1" x14ac:dyDescent="0.3">
      <c r="A216" s="72"/>
      <c r="B216" s="69"/>
      <c r="C216" s="304"/>
      <c r="D216" s="72"/>
      <c r="E216" s="304"/>
      <c r="F216" s="307"/>
      <c r="G216" s="72"/>
      <c r="H216" s="367"/>
      <c r="I216" s="371"/>
      <c r="J216" s="307"/>
      <c r="K216" s="367"/>
      <c r="L216" s="367"/>
      <c r="M216" s="371"/>
      <c r="N216" s="307"/>
      <c r="O216" s="387"/>
      <c r="P216" s="307"/>
      <c r="Q216" s="21"/>
      <c r="S216" s="72"/>
      <c r="T216" s="69"/>
      <c r="U216" s="72"/>
      <c r="V216" s="482"/>
    </row>
    <row r="217" spans="1:22" s="71" customFormat="1" x14ac:dyDescent="0.3">
      <c r="A217" s="72"/>
      <c r="B217" s="69"/>
      <c r="C217" s="304"/>
      <c r="D217" s="72"/>
      <c r="E217" s="304"/>
      <c r="F217" s="307"/>
      <c r="G217" s="72"/>
      <c r="H217" s="367"/>
      <c r="I217" s="371"/>
      <c r="J217" s="307"/>
      <c r="K217" s="367"/>
      <c r="L217" s="367"/>
      <c r="M217" s="371"/>
      <c r="N217" s="307"/>
      <c r="O217" s="387"/>
      <c r="P217" s="307"/>
      <c r="Q217" s="21"/>
      <c r="S217" s="72"/>
      <c r="T217" s="69"/>
      <c r="U217" s="72"/>
      <c r="V217" s="482"/>
    </row>
    <row r="218" spans="1:22" s="71" customFormat="1" x14ac:dyDescent="0.3">
      <c r="A218" s="72"/>
      <c r="B218" s="69"/>
      <c r="C218" s="304"/>
      <c r="D218" s="72"/>
      <c r="E218" s="304"/>
      <c r="F218" s="307"/>
      <c r="G218" s="72"/>
      <c r="H218" s="367"/>
      <c r="I218" s="371"/>
      <c r="J218" s="307"/>
      <c r="K218" s="367"/>
      <c r="L218" s="367"/>
      <c r="M218" s="371"/>
      <c r="N218" s="307"/>
      <c r="O218" s="387"/>
      <c r="P218" s="307"/>
      <c r="Q218" s="21"/>
      <c r="S218" s="72"/>
      <c r="T218" s="69"/>
      <c r="U218" s="72"/>
      <c r="V218" s="482"/>
    </row>
    <row r="219" spans="1:22" s="71" customFormat="1" x14ac:dyDescent="0.3">
      <c r="A219" s="72"/>
      <c r="B219" s="69"/>
      <c r="C219" s="304"/>
      <c r="D219" s="72"/>
      <c r="E219" s="304"/>
      <c r="F219" s="307"/>
      <c r="G219" s="72"/>
      <c r="H219" s="367"/>
      <c r="I219" s="371"/>
      <c r="J219" s="307"/>
      <c r="K219" s="367"/>
      <c r="L219" s="367"/>
      <c r="M219" s="371"/>
      <c r="N219" s="307"/>
      <c r="O219" s="387"/>
      <c r="P219" s="307"/>
      <c r="Q219" s="21"/>
      <c r="S219" s="72"/>
      <c r="T219" s="69"/>
      <c r="U219" s="72"/>
      <c r="V219" s="482"/>
    </row>
    <row r="220" spans="1:22" s="71" customFormat="1" x14ac:dyDescent="0.3">
      <c r="A220" s="72"/>
      <c r="B220" s="69"/>
      <c r="C220" s="304"/>
      <c r="D220" s="72"/>
      <c r="E220" s="304"/>
      <c r="F220" s="307"/>
      <c r="G220" s="72"/>
      <c r="H220" s="367"/>
      <c r="I220" s="371"/>
      <c r="J220" s="307"/>
      <c r="K220" s="367"/>
      <c r="L220" s="367"/>
      <c r="M220" s="371"/>
      <c r="N220" s="307"/>
      <c r="O220" s="387"/>
      <c r="P220" s="307"/>
      <c r="Q220" s="21"/>
      <c r="S220" s="72"/>
      <c r="T220" s="69"/>
      <c r="U220" s="72"/>
      <c r="V220" s="482"/>
    </row>
    <row r="221" spans="1:22" s="71" customFormat="1" x14ac:dyDescent="0.3">
      <c r="A221" s="72"/>
      <c r="B221" s="69"/>
      <c r="C221" s="304"/>
      <c r="D221" s="72"/>
      <c r="E221" s="304"/>
      <c r="F221" s="307"/>
      <c r="G221" s="72"/>
      <c r="H221" s="367"/>
      <c r="I221" s="371"/>
      <c r="J221" s="307"/>
      <c r="K221" s="367"/>
      <c r="L221" s="367"/>
      <c r="M221" s="371"/>
      <c r="N221" s="307"/>
      <c r="O221" s="387"/>
      <c r="P221" s="307"/>
      <c r="Q221" s="21"/>
      <c r="S221" s="72"/>
      <c r="T221" s="69"/>
      <c r="U221" s="72"/>
      <c r="V221" s="482"/>
    </row>
    <row r="222" spans="1:22" s="71" customFormat="1" x14ac:dyDescent="0.3">
      <c r="A222" s="72"/>
      <c r="B222" s="69"/>
      <c r="C222" s="304"/>
      <c r="D222" s="72"/>
      <c r="E222" s="304"/>
      <c r="F222" s="307"/>
      <c r="G222" s="72"/>
      <c r="H222" s="367"/>
      <c r="I222" s="371"/>
      <c r="J222" s="307"/>
      <c r="K222" s="367"/>
      <c r="L222" s="367"/>
      <c r="M222" s="371"/>
      <c r="N222" s="307"/>
      <c r="O222" s="387"/>
      <c r="P222" s="307"/>
      <c r="Q222" s="21"/>
      <c r="S222" s="72"/>
      <c r="T222" s="69"/>
      <c r="U222" s="72"/>
      <c r="V222" s="482"/>
    </row>
    <row r="223" spans="1:22" s="71" customFormat="1" x14ac:dyDescent="0.3">
      <c r="A223" s="72"/>
      <c r="B223" s="69"/>
      <c r="C223" s="304"/>
      <c r="D223" s="72"/>
      <c r="E223" s="304"/>
      <c r="F223" s="307"/>
      <c r="G223" s="72"/>
      <c r="H223" s="367"/>
      <c r="I223" s="371"/>
      <c r="J223" s="307"/>
      <c r="K223" s="367"/>
      <c r="L223" s="367"/>
      <c r="M223" s="371"/>
      <c r="N223" s="307"/>
      <c r="O223" s="387"/>
      <c r="P223" s="307"/>
      <c r="Q223" s="21"/>
      <c r="S223" s="72"/>
      <c r="T223" s="69"/>
      <c r="U223" s="72"/>
      <c r="V223" s="482"/>
    </row>
    <row r="224" spans="1:22" s="71" customFormat="1" x14ac:dyDescent="0.3">
      <c r="A224" s="72"/>
      <c r="B224" s="69"/>
      <c r="C224" s="304"/>
      <c r="D224" s="72"/>
      <c r="E224" s="304"/>
      <c r="F224" s="307"/>
      <c r="G224" s="72"/>
      <c r="H224" s="367"/>
      <c r="I224" s="371"/>
      <c r="J224" s="307"/>
      <c r="K224" s="367"/>
      <c r="L224" s="367"/>
      <c r="M224" s="371"/>
      <c r="N224" s="307"/>
      <c r="O224" s="387"/>
      <c r="P224" s="307"/>
      <c r="Q224" s="21"/>
      <c r="S224" s="72"/>
      <c r="T224" s="69"/>
      <c r="U224" s="72"/>
      <c r="V224" s="482"/>
    </row>
    <row r="225" spans="1:22" s="71" customFormat="1" x14ac:dyDescent="0.3">
      <c r="A225" s="72"/>
      <c r="B225" s="69"/>
      <c r="C225" s="304"/>
      <c r="D225" s="72"/>
      <c r="E225" s="304"/>
      <c r="F225" s="307"/>
      <c r="G225" s="72"/>
      <c r="H225" s="367"/>
      <c r="I225" s="371"/>
      <c r="J225" s="307"/>
      <c r="K225" s="367"/>
      <c r="L225" s="367"/>
      <c r="M225" s="371"/>
      <c r="N225" s="307"/>
      <c r="O225" s="387"/>
      <c r="P225" s="307"/>
      <c r="Q225" s="21"/>
      <c r="S225" s="72"/>
      <c r="T225" s="69"/>
      <c r="U225" s="72"/>
      <c r="V225" s="482"/>
    </row>
    <row r="226" spans="1:22" s="71" customFormat="1" x14ac:dyDescent="0.3">
      <c r="A226" s="72"/>
      <c r="B226" s="69"/>
      <c r="C226" s="304"/>
      <c r="D226" s="72"/>
      <c r="E226" s="304"/>
      <c r="F226" s="307"/>
      <c r="G226" s="72"/>
      <c r="H226" s="367"/>
      <c r="I226" s="371"/>
      <c r="J226" s="307"/>
      <c r="K226" s="367"/>
      <c r="L226" s="367"/>
      <c r="M226" s="371"/>
      <c r="N226" s="307"/>
      <c r="O226" s="387"/>
      <c r="P226" s="307"/>
      <c r="Q226" s="21"/>
      <c r="S226" s="72"/>
      <c r="T226" s="69"/>
      <c r="U226" s="72"/>
      <c r="V226" s="482"/>
    </row>
    <row r="227" spans="1:22" s="71" customFormat="1" x14ac:dyDescent="0.3">
      <c r="A227" s="72"/>
      <c r="B227" s="69"/>
      <c r="C227" s="304"/>
      <c r="D227" s="72"/>
      <c r="E227" s="304"/>
      <c r="F227" s="307"/>
      <c r="G227" s="72"/>
      <c r="H227" s="367"/>
      <c r="I227" s="371"/>
      <c r="J227" s="307"/>
      <c r="K227" s="367"/>
      <c r="L227" s="367"/>
      <c r="M227" s="371"/>
      <c r="N227" s="307"/>
      <c r="O227" s="387"/>
      <c r="P227" s="307"/>
      <c r="Q227" s="21"/>
      <c r="S227" s="72"/>
      <c r="T227" s="69"/>
      <c r="U227" s="72"/>
      <c r="V227" s="482"/>
    </row>
    <row r="228" spans="1:22" s="71" customFormat="1" x14ac:dyDescent="0.3">
      <c r="A228" s="72"/>
      <c r="B228" s="69"/>
      <c r="C228" s="304"/>
      <c r="D228" s="72"/>
      <c r="E228" s="304"/>
      <c r="F228" s="307"/>
      <c r="G228" s="72"/>
      <c r="H228" s="367"/>
      <c r="I228" s="371"/>
      <c r="J228" s="307"/>
      <c r="K228" s="367"/>
      <c r="L228" s="367"/>
      <c r="M228" s="371"/>
      <c r="N228" s="307"/>
      <c r="O228" s="387"/>
      <c r="P228" s="307"/>
      <c r="Q228" s="21"/>
      <c r="S228" s="72"/>
      <c r="T228" s="69"/>
      <c r="U228" s="72"/>
      <c r="V228" s="482"/>
    </row>
    <row r="229" spans="1:22" s="71" customFormat="1" x14ac:dyDescent="0.3">
      <c r="A229" s="72"/>
      <c r="B229" s="69"/>
      <c r="C229" s="304"/>
      <c r="D229" s="72"/>
      <c r="E229" s="304"/>
      <c r="F229" s="307"/>
      <c r="G229" s="72"/>
      <c r="H229" s="367"/>
      <c r="I229" s="371"/>
      <c r="J229" s="307"/>
      <c r="K229" s="367"/>
      <c r="L229" s="367"/>
      <c r="M229" s="371"/>
      <c r="N229" s="307"/>
      <c r="O229" s="387"/>
      <c r="P229" s="307"/>
      <c r="Q229" s="21"/>
      <c r="S229" s="72"/>
      <c r="T229" s="69"/>
      <c r="U229" s="72"/>
      <c r="V229" s="482"/>
    </row>
    <row r="230" spans="1:22" s="71" customFormat="1" x14ac:dyDescent="0.3">
      <c r="A230" s="72"/>
      <c r="B230" s="69"/>
      <c r="C230" s="304"/>
      <c r="D230" s="72"/>
      <c r="E230" s="304"/>
      <c r="F230" s="307"/>
      <c r="G230" s="72"/>
      <c r="H230" s="367"/>
      <c r="I230" s="371"/>
      <c r="J230" s="307"/>
      <c r="K230" s="367"/>
      <c r="L230" s="367"/>
      <c r="M230" s="371"/>
      <c r="N230" s="307"/>
      <c r="O230" s="387"/>
      <c r="P230" s="307"/>
      <c r="Q230" s="21"/>
      <c r="S230" s="72"/>
      <c r="T230" s="69"/>
      <c r="U230" s="72"/>
      <c r="V230" s="482"/>
    </row>
    <row r="231" spans="1:22" s="71" customFormat="1" x14ac:dyDescent="0.3">
      <c r="A231" s="72"/>
      <c r="B231" s="69"/>
      <c r="C231" s="304"/>
      <c r="D231" s="72"/>
      <c r="E231" s="304"/>
      <c r="F231" s="307"/>
      <c r="G231" s="72"/>
      <c r="H231" s="367"/>
      <c r="I231" s="371"/>
      <c r="J231" s="307"/>
      <c r="K231" s="367"/>
      <c r="L231" s="367"/>
      <c r="M231" s="371"/>
      <c r="N231" s="307"/>
      <c r="O231" s="387"/>
      <c r="P231" s="307"/>
      <c r="Q231" s="21"/>
      <c r="S231" s="72"/>
      <c r="T231" s="69"/>
      <c r="U231" s="72"/>
      <c r="V231" s="482"/>
    </row>
    <row r="232" spans="1:22" s="71" customFormat="1" x14ac:dyDescent="0.3">
      <c r="A232" s="72"/>
      <c r="B232" s="69"/>
      <c r="C232" s="304"/>
      <c r="D232" s="72"/>
      <c r="E232" s="304"/>
      <c r="F232" s="307"/>
      <c r="G232" s="72"/>
      <c r="H232" s="367"/>
      <c r="I232" s="371"/>
      <c r="J232" s="307"/>
      <c r="K232" s="367"/>
      <c r="L232" s="367"/>
      <c r="M232" s="371"/>
      <c r="N232" s="307"/>
      <c r="O232" s="387"/>
      <c r="P232" s="307"/>
      <c r="Q232" s="21"/>
      <c r="S232" s="72"/>
      <c r="T232" s="69"/>
      <c r="U232" s="72"/>
      <c r="V232" s="482"/>
    </row>
    <row r="233" spans="1:22" s="306" customFormat="1" x14ac:dyDescent="0.3">
      <c r="A233" s="72"/>
      <c r="B233" s="69"/>
      <c r="C233" s="304"/>
      <c r="D233" s="72"/>
      <c r="E233" s="304"/>
      <c r="F233" s="307"/>
      <c r="G233" s="72"/>
      <c r="H233" s="367"/>
      <c r="I233" s="371"/>
      <c r="J233" s="307"/>
      <c r="K233" s="367"/>
      <c r="L233" s="367"/>
      <c r="M233" s="371"/>
      <c r="N233" s="307"/>
      <c r="O233" s="387"/>
      <c r="P233" s="307"/>
      <c r="Q233" s="21"/>
      <c r="S233" s="72"/>
      <c r="T233" s="69"/>
      <c r="U233" s="72"/>
      <c r="V233" s="562"/>
    </row>
    <row r="234" spans="1:22" s="306" customFormat="1" x14ac:dyDescent="0.3">
      <c r="A234" s="72"/>
      <c r="B234" s="69"/>
      <c r="C234" s="304"/>
      <c r="D234" s="72"/>
      <c r="E234" s="304"/>
      <c r="F234" s="307"/>
      <c r="G234" s="72"/>
      <c r="H234" s="367"/>
      <c r="I234" s="371"/>
      <c r="J234" s="307"/>
      <c r="K234" s="367"/>
      <c r="L234" s="367"/>
      <c r="M234" s="371"/>
      <c r="N234" s="307"/>
      <c r="O234" s="387"/>
      <c r="P234" s="307"/>
      <c r="Q234" s="21"/>
      <c r="S234" s="72"/>
      <c r="T234" s="69"/>
      <c r="U234" s="72"/>
      <c r="V234" s="562"/>
    </row>
    <row r="236" spans="1:22" s="71" customFormat="1" x14ac:dyDescent="0.3">
      <c r="A236" s="72"/>
      <c r="B236" s="69"/>
      <c r="C236" s="304"/>
      <c r="D236" s="72"/>
      <c r="E236" s="304"/>
      <c r="F236" s="307"/>
      <c r="G236" s="72"/>
      <c r="H236" s="367"/>
      <c r="I236" s="371"/>
      <c r="J236" s="307"/>
      <c r="K236" s="367"/>
      <c r="L236" s="367"/>
      <c r="M236" s="371"/>
      <c r="N236" s="307"/>
      <c r="O236" s="387"/>
      <c r="P236" s="307"/>
      <c r="Q236" s="21"/>
      <c r="S236" s="72"/>
      <c r="T236" s="69"/>
      <c r="U236" s="72"/>
      <c r="V236" s="482"/>
    </row>
    <row r="237" spans="1:22" s="71" customFormat="1" x14ac:dyDescent="0.3">
      <c r="A237" s="72"/>
      <c r="B237" s="69"/>
      <c r="C237" s="304"/>
      <c r="D237" s="72"/>
      <c r="E237" s="304"/>
      <c r="F237" s="307"/>
      <c r="G237" s="72"/>
      <c r="H237" s="367"/>
      <c r="I237" s="371"/>
      <c r="J237" s="307"/>
      <c r="K237" s="367"/>
      <c r="L237" s="367"/>
      <c r="M237" s="371"/>
      <c r="N237" s="307"/>
      <c r="O237" s="387"/>
      <c r="P237" s="307"/>
      <c r="Q237" s="21"/>
      <c r="S237" s="72"/>
      <c r="T237" s="69"/>
      <c r="U237" s="72"/>
      <c r="V237" s="482"/>
    </row>
    <row r="238" spans="1:22" s="306" customFormat="1" x14ac:dyDescent="0.3">
      <c r="A238" s="72"/>
      <c r="B238" s="69"/>
      <c r="C238" s="304"/>
      <c r="D238" s="72"/>
      <c r="E238" s="304"/>
      <c r="F238" s="307"/>
      <c r="G238" s="72"/>
      <c r="H238" s="367"/>
      <c r="I238" s="371"/>
      <c r="J238" s="307"/>
      <c r="K238" s="367"/>
      <c r="L238" s="367"/>
      <c r="M238" s="371"/>
      <c r="N238" s="307"/>
      <c r="O238" s="387"/>
      <c r="P238" s="307"/>
      <c r="Q238" s="21"/>
      <c r="S238" s="72"/>
      <c r="T238" s="69"/>
      <c r="U238" s="72"/>
      <c r="V238" s="562"/>
    </row>
    <row r="239" spans="1:22" s="306" customFormat="1" x14ac:dyDescent="0.3">
      <c r="A239" s="72"/>
      <c r="B239" s="69"/>
      <c r="C239" s="304"/>
      <c r="D239" s="72"/>
      <c r="E239" s="304"/>
      <c r="F239" s="307"/>
      <c r="G239" s="72"/>
      <c r="H239" s="367"/>
      <c r="I239" s="371"/>
      <c r="J239" s="307"/>
      <c r="K239" s="367"/>
      <c r="L239" s="367"/>
      <c r="M239" s="371"/>
      <c r="N239" s="307"/>
      <c r="O239" s="387"/>
      <c r="P239" s="307"/>
      <c r="Q239" s="21"/>
      <c r="S239" s="72"/>
      <c r="T239" s="69"/>
      <c r="U239" s="72"/>
      <c r="V239" s="562"/>
    </row>
    <row r="240" spans="1:22" s="306" customFormat="1" x14ac:dyDescent="0.3">
      <c r="A240" s="72"/>
      <c r="B240" s="69"/>
      <c r="C240" s="304"/>
      <c r="D240" s="72"/>
      <c r="E240" s="304"/>
      <c r="F240" s="307"/>
      <c r="G240" s="72"/>
      <c r="H240" s="367"/>
      <c r="I240" s="371"/>
      <c r="J240" s="307"/>
      <c r="K240" s="367"/>
      <c r="L240" s="367"/>
      <c r="M240" s="371"/>
      <c r="N240" s="307"/>
      <c r="O240" s="387"/>
      <c r="P240" s="307"/>
      <c r="Q240" s="21"/>
      <c r="S240" s="72"/>
      <c r="T240" s="69"/>
      <c r="U240" s="72"/>
      <c r="V240" s="562"/>
    </row>
    <row r="241" spans="1:22" s="306" customFormat="1" x14ac:dyDescent="0.3">
      <c r="A241" s="72"/>
      <c r="B241" s="69"/>
      <c r="C241" s="304"/>
      <c r="D241" s="72"/>
      <c r="E241" s="304"/>
      <c r="F241" s="307"/>
      <c r="G241" s="72"/>
      <c r="H241" s="367"/>
      <c r="I241" s="371"/>
      <c r="J241" s="307"/>
      <c r="K241" s="367"/>
      <c r="L241" s="367"/>
      <c r="M241" s="371"/>
      <c r="N241" s="307"/>
      <c r="O241" s="387"/>
      <c r="P241" s="307"/>
      <c r="Q241" s="21"/>
      <c r="S241" s="72"/>
      <c r="T241" s="69"/>
      <c r="U241" s="72"/>
      <c r="V241" s="562"/>
    </row>
    <row r="242" spans="1:22" s="71" customFormat="1" x14ac:dyDescent="0.3">
      <c r="A242" s="72"/>
      <c r="B242" s="69"/>
      <c r="C242" s="304"/>
      <c r="D242" s="72"/>
      <c r="E242" s="304"/>
      <c r="F242" s="307"/>
      <c r="G242" s="72"/>
      <c r="H242" s="367"/>
      <c r="I242" s="371"/>
      <c r="J242" s="307"/>
      <c r="K242" s="367"/>
      <c r="L242" s="367"/>
      <c r="M242" s="371"/>
      <c r="N242" s="307"/>
      <c r="O242" s="387"/>
      <c r="P242" s="307"/>
      <c r="Q242" s="21"/>
      <c r="S242" s="72"/>
      <c r="T242" s="69"/>
      <c r="U242" s="72"/>
      <c r="V242" s="482"/>
    </row>
    <row r="243" spans="1:22" s="71" customFormat="1" x14ac:dyDescent="0.3">
      <c r="A243" s="72"/>
      <c r="B243" s="69"/>
      <c r="C243" s="304"/>
      <c r="D243" s="72"/>
      <c r="E243" s="304"/>
      <c r="F243" s="307"/>
      <c r="G243" s="72"/>
      <c r="H243" s="367"/>
      <c r="I243" s="371"/>
      <c r="J243" s="307"/>
      <c r="K243" s="367"/>
      <c r="L243" s="367"/>
      <c r="M243" s="371"/>
      <c r="N243" s="307"/>
      <c r="O243" s="387"/>
      <c r="P243" s="307"/>
      <c r="Q243" s="21"/>
      <c r="S243" s="72"/>
      <c r="T243" s="69"/>
      <c r="U243" s="72"/>
      <c r="V243" s="482"/>
    </row>
    <row r="244" spans="1:22" s="71" customFormat="1" x14ac:dyDescent="0.3">
      <c r="A244" s="72"/>
      <c r="B244" s="69"/>
      <c r="C244" s="304"/>
      <c r="D244" s="72"/>
      <c r="E244" s="304"/>
      <c r="F244" s="307"/>
      <c r="G244" s="72"/>
      <c r="H244" s="367"/>
      <c r="I244" s="371"/>
      <c r="J244" s="307"/>
      <c r="K244" s="367"/>
      <c r="L244" s="367"/>
      <c r="M244" s="371"/>
      <c r="N244" s="307"/>
      <c r="O244" s="387"/>
      <c r="P244" s="307"/>
      <c r="Q244" s="21"/>
      <c r="S244" s="72"/>
      <c r="T244" s="69"/>
      <c r="U244" s="72"/>
      <c r="V244" s="482"/>
    </row>
    <row r="245" spans="1:22" s="71" customFormat="1" x14ac:dyDescent="0.3">
      <c r="A245" s="72"/>
      <c r="B245" s="69"/>
      <c r="C245" s="304"/>
      <c r="D245" s="72"/>
      <c r="E245" s="304"/>
      <c r="F245" s="307"/>
      <c r="G245" s="72"/>
      <c r="H245" s="367"/>
      <c r="I245" s="371"/>
      <c r="J245" s="307"/>
      <c r="K245" s="367"/>
      <c r="L245" s="367"/>
      <c r="M245" s="371"/>
      <c r="N245" s="307"/>
      <c r="O245" s="387"/>
      <c r="P245" s="307"/>
      <c r="Q245" s="21"/>
      <c r="S245" s="72"/>
      <c r="T245" s="69"/>
      <c r="U245" s="72"/>
      <c r="V245" s="482"/>
    </row>
    <row r="246" spans="1:22" s="71" customFormat="1" x14ac:dyDescent="0.3">
      <c r="A246" s="72"/>
      <c r="B246" s="69"/>
      <c r="C246" s="304"/>
      <c r="D246" s="72"/>
      <c r="E246" s="304"/>
      <c r="F246" s="307"/>
      <c r="G246" s="72"/>
      <c r="H246" s="367"/>
      <c r="I246" s="371"/>
      <c r="J246" s="307"/>
      <c r="K246" s="367"/>
      <c r="L246" s="367"/>
      <c r="M246" s="371"/>
      <c r="N246" s="307"/>
      <c r="O246" s="387"/>
      <c r="P246" s="307"/>
      <c r="Q246" s="21"/>
      <c r="S246" s="72"/>
      <c r="T246" s="69"/>
      <c r="U246" s="72"/>
      <c r="V246" s="482"/>
    </row>
    <row r="247" spans="1:22" s="71" customFormat="1" x14ac:dyDescent="0.3">
      <c r="A247" s="72"/>
      <c r="B247" s="69"/>
      <c r="C247" s="304"/>
      <c r="D247" s="72"/>
      <c r="E247" s="304"/>
      <c r="F247" s="307"/>
      <c r="G247" s="72"/>
      <c r="H247" s="367"/>
      <c r="I247" s="371"/>
      <c r="J247" s="307"/>
      <c r="K247" s="367"/>
      <c r="L247" s="367"/>
      <c r="M247" s="371"/>
      <c r="N247" s="307"/>
      <c r="O247" s="387"/>
      <c r="P247" s="307"/>
      <c r="Q247" s="21"/>
      <c r="S247" s="72"/>
      <c r="T247" s="69"/>
      <c r="U247" s="72"/>
      <c r="V247" s="482"/>
    </row>
    <row r="248" spans="1:22" s="71" customFormat="1" x14ac:dyDescent="0.3">
      <c r="A248" s="72"/>
      <c r="B248" s="69"/>
      <c r="C248" s="304"/>
      <c r="D248" s="72"/>
      <c r="E248" s="304"/>
      <c r="F248" s="307"/>
      <c r="G248" s="72"/>
      <c r="H248" s="367"/>
      <c r="I248" s="371"/>
      <c r="J248" s="307"/>
      <c r="K248" s="367"/>
      <c r="L248" s="367"/>
      <c r="M248" s="371"/>
      <c r="N248" s="307"/>
      <c r="O248" s="387"/>
      <c r="P248" s="307"/>
      <c r="Q248" s="21"/>
      <c r="S248" s="72"/>
      <c r="T248" s="69"/>
      <c r="U248" s="72"/>
      <c r="V248" s="482"/>
    </row>
    <row r="253" spans="1:22" s="311" customFormat="1" x14ac:dyDescent="0.3">
      <c r="A253" s="72"/>
      <c r="B253" s="69"/>
      <c r="C253" s="304"/>
      <c r="D253" s="72"/>
      <c r="E253" s="304"/>
      <c r="F253" s="307"/>
      <c r="G253" s="72"/>
      <c r="H253" s="367"/>
      <c r="I253" s="371"/>
      <c r="J253" s="307"/>
      <c r="K253" s="367"/>
      <c r="L253" s="367"/>
      <c r="M253" s="371"/>
      <c r="N253" s="307"/>
      <c r="O253" s="387"/>
      <c r="P253" s="307"/>
      <c r="Q253" s="21"/>
      <c r="S253" s="72"/>
      <c r="T253" s="69"/>
      <c r="U253" s="72"/>
      <c r="V253" s="563"/>
    </row>
    <row r="254" spans="1:22" s="311" customFormat="1" x14ac:dyDescent="0.3">
      <c r="A254" s="72"/>
      <c r="B254" s="69"/>
      <c r="C254" s="304"/>
      <c r="D254" s="72"/>
      <c r="E254" s="304"/>
      <c r="F254" s="307"/>
      <c r="G254" s="72"/>
      <c r="H254" s="367"/>
      <c r="I254" s="371"/>
      <c r="J254" s="307"/>
      <c r="K254" s="367"/>
      <c r="L254" s="367"/>
      <c r="M254" s="371"/>
      <c r="N254" s="307"/>
      <c r="O254" s="387"/>
      <c r="P254" s="307"/>
      <c r="Q254" s="21"/>
      <c r="S254" s="72"/>
      <c r="T254" s="69"/>
      <c r="U254" s="72"/>
      <c r="V254" s="563"/>
    </row>
    <row r="255" spans="1:22" s="311" customFormat="1" x14ac:dyDescent="0.3">
      <c r="A255" s="72"/>
      <c r="B255" s="69"/>
      <c r="C255" s="304"/>
      <c r="D255" s="72"/>
      <c r="E255" s="304"/>
      <c r="F255" s="307"/>
      <c r="G255" s="72"/>
      <c r="H255" s="367"/>
      <c r="I255" s="371"/>
      <c r="J255" s="307"/>
      <c r="K255" s="367"/>
      <c r="L255" s="367"/>
      <c r="M255" s="371"/>
      <c r="N255" s="307"/>
      <c r="O255" s="387"/>
      <c r="P255" s="307"/>
      <c r="Q255" s="21"/>
      <c r="S255" s="72"/>
      <c r="T255" s="69"/>
      <c r="U255" s="72"/>
      <c r="V255" s="563"/>
    </row>
    <row r="256" spans="1:22" s="311" customFormat="1" x14ac:dyDescent="0.3">
      <c r="A256" s="72"/>
      <c r="B256" s="69"/>
      <c r="C256" s="304"/>
      <c r="D256" s="72"/>
      <c r="E256" s="304"/>
      <c r="F256" s="307"/>
      <c r="G256" s="72"/>
      <c r="H256" s="367"/>
      <c r="I256" s="371"/>
      <c r="J256" s="307"/>
      <c r="K256" s="367"/>
      <c r="L256" s="367"/>
      <c r="M256" s="371"/>
      <c r="N256" s="307"/>
      <c r="O256" s="387"/>
      <c r="P256" s="307"/>
      <c r="Q256" s="21"/>
      <c r="S256" s="72"/>
      <c r="T256" s="69"/>
      <c r="U256" s="72"/>
      <c r="V256" s="563"/>
    </row>
    <row r="257" spans="1:22" s="308" customFormat="1" x14ac:dyDescent="0.3">
      <c r="A257" s="72"/>
      <c r="B257" s="69"/>
      <c r="C257" s="304"/>
      <c r="D257" s="72"/>
      <c r="E257" s="304"/>
      <c r="F257" s="307"/>
      <c r="G257" s="72"/>
      <c r="H257" s="367"/>
      <c r="I257" s="371"/>
      <c r="J257" s="307"/>
      <c r="K257" s="367"/>
      <c r="L257" s="367"/>
      <c r="M257" s="371"/>
      <c r="N257" s="307"/>
      <c r="O257" s="387"/>
      <c r="P257" s="307"/>
      <c r="Q257" s="21"/>
      <c r="S257" s="72"/>
      <c r="T257" s="69"/>
      <c r="U257" s="72"/>
      <c r="V257" s="564"/>
    </row>
    <row r="258" spans="1:22" s="308" customFormat="1" x14ac:dyDescent="0.3">
      <c r="A258" s="72"/>
      <c r="B258" s="69"/>
      <c r="C258" s="304"/>
      <c r="D258" s="72"/>
      <c r="E258" s="304"/>
      <c r="F258" s="307"/>
      <c r="G258" s="72"/>
      <c r="H258" s="367"/>
      <c r="I258" s="371"/>
      <c r="J258" s="307"/>
      <c r="K258" s="367"/>
      <c r="L258" s="367"/>
      <c r="M258" s="371"/>
      <c r="N258" s="307"/>
      <c r="O258" s="387"/>
      <c r="P258" s="307"/>
      <c r="Q258" s="21"/>
      <c r="S258" s="72"/>
      <c r="T258" s="69"/>
      <c r="U258" s="72"/>
      <c r="V258" s="564"/>
    </row>
    <row r="259" spans="1:22" s="308" customFormat="1" x14ac:dyDescent="0.3">
      <c r="A259" s="72"/>
      <c r="B259" s="69"/>
      <c r="C259" s="304"/>
      <c r="D259" s="72"/>
      <c r="E259" s="304"/>
      <c r="F259" s="307"/>
      <c r="G259" s="72"/>
      <c r="H259" s="367"/>
      <c r="I259" s="371"/>
      <c r="J259" s="307"/>
      <c r="K259" s="367"/>
      <c r="L259" s="367"/>
      <c r="M259" s="371"/>
      <c r="N259" s="307"/>
      <c r="O259" s="387"/>
      <c r="P259" s="307"/>
      <c r="Q259" s="21"/>
      <c r="S259" s="72"/>
      <c r="T259" s="69"/>
      <c r="U259" s="72"/>
      <c r="V259" s="564"/>
    </row>
    <row r="260" spans="1:22" s="308" customFormat="1" x14ac:dyDescent="0.3">
      <c r="A260" s="72"/>
      <c r="B260" s="69"/>
      <c r="C260" s="304"/>
      <c r="D260" s="72"/>
      <c r="E260" s="304"/>
      <c r="F260" s="307"/>
      <c r="G260" s="72"/>
      <c r="H260" s="367"/>
      <c r="I260" s="371"/>
      <c r="J260" s="307"/>
      <c r="K260" s="367"/>
      <c r="L260" s="367"/>
      <c r="M260" s="371"/>
      <c r="N260" s="307"/>
      <c r="O260" s="387"/>
      <c r="P260" s="307"/>
      <c r="Q260" s="21"/>
      <c r="S260" s="72"/>
      <c r="T260" s="69"/>
      <c r="U260" s="72"/>
      <c r="V260" s="564"/>
    </row>
    <row r="261" spans="1:22" s="308" customFormat="1" x14ac:dyDescent="0.3">
      <c r="A261" s="72"/>
      <c r="B261" s="69"/>
      <c r="C261" s="304"/>
      <c r="D261" s="72"/>
      <c r="E261" s="304"/>
      <c r="F261" s="307"/>
      <c r="G261" s="72"/>
      <c r="H261" s="367"/>
      <c r="I261" s="371"/>
      <c r="J261" s="307"/>
      <c r="K261" s="367"/>
      <c r="L261" s="367"/>
      <c r="M261" s="371"/>
      <c r="N261" s="307"/>
      <c r="O261" s="387"/>
      <c r="P261" s="307"/>
      <c r="Q261" s="21"/>
      <c r="S261" s="72"/>
      <c r="T261" s="69"/>
      <c r="U261" s="72"/>
      <c r="V261" s="564"/>
    </row>
    <row r="262" spans="1:22" s="308" customFormat="1" x14ac:dyDescent="0.3">
      <c r="A262" s="72"/>
      <c r="B262" s="69"/>
      <c r="C262" s="304"/>
      <c r="D262" s="72"/>
      <c r="E262" s="304"/>
      <c r="F262" s="307"/>
      <c r="G262" s="72"/>
      <c r="H262" s="367"/>
      <c r="I262" s="371"/>
      <c r="J262" s="307"/>
      <c r="K262" s="367"/>
      <c r="L262" s="367"/>
      <c r="M262" s="371"/>
      <c r="N262" s="307"/>
      <c r="O262" s="387"/>
      <c r="P262" s="307"/>
      <c r="Q262" s="21"/>
      <c r="S262" s="72"/>
      <c r="T262" s="69"/>
      <c r="U262" s="72"/>
      <c r="V262" s="564"/>
    </row>
    <row r="263" spans="1:22" s="311" customFormat="1" x14ac:dyDescent="0.3">
      <c r="A263" s="72"/>
      <c r="B263" s="69"/>
      <c r="C263" s="304"/>
      <c r="D263" s="72"/>
      <c r="E263" s="304"/>
      <c r="F263" s="307"/>
      <c r="G263" s="72"/>
      <c r="H263" s="367"/>
      <c r="I263" s="371"/>
      <c r="J263" s="307"/>
      <c r="K263" s="367"/>
      <c r="L263" s="367"/>
      <c r="M263" s="371"/>
      <c r="N263" s="307"/>
      <c r="O263" s="387"/>
      <c r="P263" s="307"/>
      <c r="Q263" s="21"/>
      <c r="S263" s="72"/>
      <c r="T263" s="69"/>
      <c r="U263" s="72"/>
      <c r="V263" s="563"/>
    </row>
    <row r="264" spans="1:22" s="311" customFormat="1" x14ac:dyDescent="0.3">
      <c r="A264" s="72"/>
      <c r="B264" s="69"/>
      <c r="C264" s="304"/>
      <c r="D264" s="72"/>
      <c r="E264" s="304"/>
      <c r="F264" s="307"/>
      <c r="G264" s="72"/>
      <c r="H264" s="367"/>
      <c r="I264" s="371"/>
      <c r="J264" s="307"/>
      <c r="K264" s="367"/>
      <c r="L264" s="367"/>
      <c r="M264" s="371"/>
      <c r="N264" s="307"/>
      <c r="O264" s="387"/>
      <c r="P264" s="307"/>
      <c r="Q264" s="21"/>
      <c r="S264" s="72"/>
      <c r="T264" s="69"/>
      <c r="U264" s="72"/>
      <c r="V264" s="563"/>
    </row>
    <row r="267" spans="1:22" s="71" customFormat="1" x14ac:dyDescent="0.3">
      <c r="A267" s="72"/>
      <c r="B267" s="69"/>
      <c r="C267" s="304"/>
      <c r="D267" s="72"/>
      <c r="E267" s="304"/>
      <c r="F267" s="307"/>
      <c r="G267" s="72"/>
      <c r="H267" s="367"/>
      <c r="I267" s="371"/>
      <c r="J267" s="307"/>
      <c r="K267" s="367"/>
      <c r="L267" s="367"/>
      <c r="M267" s="371"/>
      <c r="N267" s="307"/>
      <c r="O267" s="387"/>
      <c r="P267" s="307"/>
      <c r="Q267" s="21"/>
      <c r="S267" s="72"/>
      <c r="T267" s="69"/>
      <c r="U267" s="72"/>
      <c r="V267" s="482"/>
    </row>
    <row r="268" spans="1:22" s="71" customFormat="1" x14ac:dyDescent="0.3">
      <c r="A268" s="72"/>
      <c r="B268" s="69"/>
      <c r="C268" s="304"/>
      <c r="D268" s="72"/>
      <c r="E268" s="304"/>
      <c r="F268" s="307"/>
      <c r="G268" s="72"/>
      <c r="H268" s="367"/>
      <c r="I268" s="371"/>
      <c r="J268" s="307"/>
      <c r="K268" s="367"/>
      <c r="L268" s="367"/>
      <c r="M268" s="371"/>
      <c r="N268" s="307"/>
      <c r="O268" s="387"/>
      <c r="P268" s="307"/>
      <c r="Q268" s="21"/>
      <c r="S268" s="72"/>
      <c r="T268" s="69"/>
      <c r="U268" s="72"/>
      <c r="V268" s="482"/>
    </row>
    <row r="269" spans="1:22" s="71" customFormat="1" x14ac:dyDescent="0.3">
      <c r="A269" s="72"/>
      <c r="B269" s="69"/>
      <c r="C269" s="304"/>
      <c r="D269" s="72"/>
      <c r="E269" s="304"/>
      <c r="F269" s="307"/>
      <c r="G269" s="72"/>
      <c r="H269" s="367"/>
      <c r="I269" s="371"/>
      <c r="J269" s="307"/>
      <c r="K269" s="367"/>
      <c r="L269" s="367"/>
      <c r="M269" s="371"/>
      <c r="N269" s="307"/>
      <c r="O269" s="387"/>
      <c r="P269" s="307"/>
      <c r="Q269" s="21"/>
      <c r="S269" s="72"/>
      <c r="T269" s="69"/>
      <c r="U269" s="72"/>
      <c r="V269" s="482"/>
    </row>
    <row r="270" spans="1:22" s="71" customFormat="1" x14ac:dyDescent="0.3">
      <c r="A270" s="72"/>
      <c r="B270" s="69"/>
      <c r="C270" s="304"/>
      <c r="D270" s="72"/>
      <c r="E270" s="304"/>
      <c r="F270" s="307"/>
      <c r="G270" s="72"/>
      <c r="H270" s="367"/>
      <c r="I270" s="371"/>
      <c r="J270" s="307"/>
      <c r="K270" s="367"/>
      <c r="L270" s="367"/>
      <c r="M270" s="371"/>
      <c r="N270" s="307"/>
      <c r="O270" s="387"/>
      <c r="P270" s="307"/>
      <c r="Q270" s="21"/>
      <c r="S270" s="72"/>
      <c r="T270" s="69"/>
      <c r="U270" s="72"/>
      <c r="V270" s="482"/>
    </row>
    <row r="271" spans="1:22" s="71" customFormat="1" x14ac:dyDescent="0.3">
      <c r="A271" s="72"/>
      <c r="B271" s="69"/>
      <c r="C271" s="304"/>
      <c r="D271" s="72"/>
      <c r="E271" s="304"/>
      <c r="F271" s="307"/>
      <c r="G271" s="72"/>
      <c r="H271" s="367"/>
      <c r="I271" s="371"/>
      <c r="J271" s="307"/>
      <c r="K271" s="367"/>
      <c r="L271" s="367"/>
      <c r="M271" s="371"/>
      <c r="N271" s="307"/>
      <c r="O271" s="387"/>
      <c r="P271" s="307"/>
      <c r="Q271" s="21"/>
      <c r="S271" s="72"/>
      <c r="T271" s="69"/>
      <c r="U271" s="72"/>
      <c r="V271" s="482"/>
    </row>
    <row r="272" spans="1:22" s="71" customFormat="1" x14ac:dyDescent="0.3">
      <c r="A272" s="72"/>
      <c r="B272" s="69"/>
      <c r="C272" s="304"/>
      <c r="D272" s="72"/>
      <c r="E272" s="304"/>
      <c r="F272" s="307"/>
      <c r="G272" s="72"/>
      <c r="H272" s="367"/>
      <c r="I272" s="371"/>
      <c r="J272" s="307"/>
      <c r="K272" s="367"/>
      <c r="L272" s="367"/>
      <c r="M272" s="371"/>
      <c r="N272" s="307"/>
      <c r="O272" s="387"/>
      <c r="P272" s="307"/>
      <c r="Q272" s="21"/>
      <c r="S272" s="72"/>
      <c r="T272" s="69"/>
      <c r="U272" s="72"/>
      <c r="V272" s="482"/>
    </row>
    <row r="273" spans="1:22" s="71" customFormat="1" x14ac:dyDescent="0.3">
      <c r="A273" s="72"/>
      <c r="B273" s="69"/>
      <c r="C273" s="304"/>
      <c r="D273" s="72"/>
      <c r="E273" s="304"/>
      <c r="F273" s="307"/>
      <c r="G273" s="72"/>
      <c r="H273" s="367"/>
      <c r="I273" s="371"/>
      <c r="J273" s="307"/>
      <c r="K273" s="367"/>
      <c r="L273" s="367"/>
      <c r="M273" s="371"/>
      <c r="N273" s="307"/>
      <c r="O273" s="387"/>
      <c r="P273" s="307"/>
      <c r="Q273" s="21"/>
      <c r="S273" s="72"/>
      <c r="T273" s="69"/>
      <c r="U273" s="72"/>
      <c r="V273" s="482"/>
    </row>
    <row r="274" spans="1:22" s="71" customFormat="1" x14ac:dyDescent="0.3">
      <c r="A274" s="72"/>
      <c r="B274" s="69"/>
      <c r="C274" s="304"/>
      <c r="D274" s="72"/>
      <c r="E274" s="304"/>
      <c r="F274" s="307"/>
      <c r="G274" s="72"/>
      <c r="H274" s="367"/>
      <c r="I274" s="371"/>
      <c r="J274" s="307"/>
      <c r="K274" s="367"/>
      <c r="L274" s="367"/>
      <c r="M274" s="371"/>
      <c r="N274" s="307"/>
      <c r="O274" s="387"/>
      <c r="P274" s="307"/>
      <c r="Q274" s="21"/>
      <c r="S274" s="72"/>
      <c r="T274" s="69"/>
      <c r="U274" s="72"/>
      <c r="V274" s="482"/>
    </row>
    <row r="275" spans="1:22" s="71" customFormat="1" x14ac:dyDescent="0.3">
      <c r="A275" s="72"/>
      <c r="B275" s="69"/>
      <c r="C275" s="304"/>
      <c r="D275" s="72"/>
      <c r="E275" s="304"/>
      <c r="F275" s="307"/>
      <c r="G275" s="72"/>
      <c r="H275" s="367"/>
      <c r="I275" s="371"/>
      <c r="J275" s="307"/>
      <c r="K275" s="367"/>
      <c r="L275" s="367"/>
      <c r="M275" s="371"/>
      <c r="N275" s="307"/>
      <c r="O275" s="387"/>
      <c r="P275" s="307"/>
      <c r="Q275" s="21"/>
      <c r="S275" s="72"/>
      <c r="T275" s="69"/>
      <c r="U275" s="72"/>
      <c r="V275" s="482"/>
    </row>
    <row r="276" spans="1:22" s="71" customFormat="1" x14ac:dyDescent="0.3">
      <c r="A276" s="72"/>
      <c r="B276" s="69"/>
      <c r="C276" s="304"/>
      <c r="D276" s="72"/>
      <c r="E276" s="304"/>
      <c r="F276" s="307"/>
      <c r="G276" s="72"/>
      <c r="H276" s="367"/>
      <c r="I276" s="371"/>
      <c r="J276" s="307"/>
      <c r="K276" s="367"/>
      <c r="L276" s="367"/>
      <c r="M276" s="371"/>
      <c r="N276" s="307"/>
      <c r="O276" s="387"/>
      <c r="P276" s="307"/>
      <c r="Q276" s="21"/>
      <c r="S276" s="72"/>
      <c r="T276" s="69"/>
      <c r="U276" s="72"/>
      <c r="V276" s="482"/>
    </row>
    <row r="277" spans="1:22" s="71" customFormat="1" x14ac:dyDescent="0.3">
      <c r="A277" s="72"/>
      <c r="B277" s="69"/>
      <c r="C277" s="304"/>
      <c r="D277" s="72"/>
      <c r="E277" s="304"/>
      <c r="F277" s="307"/>
      <c r="G277" s="72"/>
      <c r="H277" s="367"/>
      <c r="I277" s="371"/>
      <c r="J277" s="307"/>
      <c r="K277" s="367"/>
      <c r="L277" s="367"/>
      <c r="M277" s="371"/>
      <c r="N277" s="307"/>
      <c r="O277" s="387"/>
      <c r="P277" s="307"/>
      <c r="Q277" s="21"/>
      <c r="S277" s="72"/>
      <c r="T277" s="69"/>
      <c r="U277" s="72"/>
      <c r="V277" s="482"/>
    </row>
    <row r="278" spans="1:22" s="71" customFormat="1" x14ac:dyDescent="0.3">
      <c r="A278" s="72"/>
      <c r="B278" s="69"/>
      <c r="C278" s="304"/>
      <c r="D278" s="72"/>
      <c r="E278" s="304"/>
      <c r="F278" s="307"/>
      <c r="G278" s="72"/>
      <c r="H278" s="367"/>
      <c r="I278" s="371"/>
      <c r="J278" s="307"/>
      <c r="K278" s="367"/>
      <c r="L278" s="367"/>
      <c r="M278" s="371"/>
      <c r="N278" s="307"/>
      <c r="O278" s="387"/>
      <c r="P278" s="307"/>
      <c r="Q278" s="21"/>
      <c r="S278" s="72"/>
      <c r="T278" s="69"/>
      <c r="U278" s="72"/>
      <c r="V278" s="482"/>
    </row>
    <row r="279" spans="1:22" s="71" customFormat="1" x14ac:dyDescent="0.3">
      <c r="A279" s="72"/>
      <c r="B279" s="69"/>
      <c r="C279" s="304"/>
      <c r="D279" s="72"/>
      <c r="E279" s="304"/>
      <c r="F279" s="307"/>
      <c r="G279" s="72"/>
      <c r="H279" s="367"/>
      <c r="I279" s="371"/>
      <c r="J279" s="307"/>
      <c r="K279" s="367"/>
      <c r="L279" s="367"/>
      <c r="M279" s="371"/>
      <c r="N279" s="307"/>
      <c r="O279" s="387"/>
      <c r="P279" s="307"/>
      <c r="Q279" s="21"/>
      <c r="S279" s="72"/>
      <c r="T279" s="69"/>
      <c r="U279" s="72"/>
      <c r="V279" s="482"/>
    </row>
    <row r="280" spans="1:22" s="71" customFormat="1" x14ac:dyDescent="0.3">
      <c r="A280" s="72"/>
      <c r="B280" s="69"/>
      <c r="C280" s="304"/>
      <c r="D280" s="72"/>
      <c r="E280" s="304"/>
      <c r="F280" s="307"/>
      <c r="G280" s="72"/>
      <c r="H280" s="367"/>
      <c r="I280" s="371"/>
      <c r="J280" s="307"/>
      <c r="K280" s="367"/>
      <c r="L280" s="367"/>
      <c r="M280" s="371"/>
      <c r="N280" s="307"/>
      <c r="O280" s="387"/>
      <c r="P280" s="307"/>
      <c r="Q280" s="21"/>
      <c r="S280" s="72"/>
      <c r="T280" s="69"/>
      <c r="U280" s="72"/>
      <c r="V280" s="482"/>
    </row>
    <row r="281" spans="1:22" s="71" customFormat="1" x14ac:dyDescent="0.3">
      <c r="A281" s="72"/>
      <c r="B281" s="69"/>
      <c r="C281" s="304"/>
      <c r="D281" s="72"/>
      <c r="E281" s="304"/>
      <c r="F281" s="307"/>
      <c r="G281" s="72"/>
      <c r="H281" s="367"/>
      <c r="I281" s="371"/>
      <c r="J281" s="307"/>
      <c r="K281" s="367"/>
      <c r="L281" s="367"/>
      <c r="M281" s="371"/>
      <c r="N281" s="307"/>
      <c r="O281" s="387"/>
      <c r="P281" s="307"/>
      <c r="Q281" s="21"/>
      <c r="S281" s="72"/>
      <c r="T281" s="69"/>
      <c r="U281" s="72"/>
      <c r="V281" s="482"/>
    </row>
    <row r="282" spans="1:22" s="71" customFormat="1" x14ac:dyDescent="0.3">
      <c r="A282" s="72"/>
      <c r="B282" s="69"/>
      <c r="C282" s="304"/>
      <c r="D282" s="72"/>
      <c r="E282" s="304"/>
      <c r="F282" s="307"/>
      <c r="G282" s="72"/>
      <c r="H282" s="367"/>
      <c r="I282" s="371"/>
      <c r="J282" s="307"/>
      <c r="K282" s="367"/>
      <c r="L282" s="367"/>
      <c r="M282" s="371"/>
      <c r="N282" s="307"/>
      <c r="O282" s="387"/>
      <c r="P282" s="307"/>
      <c r="Q282" s="21"/>
      <c r="S282" s="72"/>
      <c r="T282" s="69"/>
      <c r="U282" s="72"/>
      <c r="V282" s="482"/>
    </row>
    <row r="283" spans="1:22" s="71" customFormat="1" x14ac:dyDescent="0.3">
      <c r="A283" s="72"/>
      <c r="B283" s="69"/>
      <c r="C283" s="304"/>
      <c r="D283" s="72"/>
      <c r="E283" s="304"/>
      <c r="F283" s="307"/>
      <c r="G283" s="72"/>
      <c r="H283" s="367"/>
      <c r="I283" s="371"/>
      <c r="J283" s="307"/>
      <c r="K283" s="367"/>
      <c r="L283" s="367"/>
      <c r="M283" s="371"/>
      <c r="N283" s="307"/>
      <c r="O283" s="387"/>
      <c r="P283" s="307"/>
      <c r="Q283" s="21"/>
      <c r="S283" s="72"/>
      <c r="T283" s="69"/>
      <c r="U283" s="72"/>
      <c r="V283" s="482"/>
    </row>
    <row r="285" spans="1:22" s="71" customFormat="1" x14ac:dyDescent="0.3">
      <c r="A285" s="72"/>
      <c r="B285" s="69"/>
      <c r="C285" s="304"/>
      <c r="D285" s="72"/>
      <c r="E285" s="304"/>
      <c r="F285" s="307"/>
      <c r="G285" s="72"/>
      <c r="H285" s="367"/>
      <c r="I285" s="371"/>
      <c r="J285" s="307"/>
      <c r="K285" s="367"/>
      <c r="L285" s="367"/>
      <c r="M285" s="371"/>
      <c r="N285" s="307"/>
      <c r="O285" s="387"/>
      <c r="P285" s="307"/>
      <c r="Q285" s="21"/>
      <c r="S285" s="72"/>
      <c r="T285" s="69"/>
      <c r="U285" s="72"/>
      <c r="V285" s="482"/>
    </row>
  </sheetData>
  <protectedRanges>
    <protectedRange sqref="F160 F2 L52:L55 L7:L8 M2:P2 F168:F65450 M4:P8 F126:F129 M85:P87 F87 M145:O145 M139:P142 F163:F166 M163:O65450 F139:F142 M156:O161 P156:P160 F145 P162:P65449 M149:O149 M153:P155 F154:F156 M126:P129 H52:H55 H7:H8 I2:J2 I4:J8 I126:J129 I145:J145 I139:J142 I163:J65450 I149:J149 I153:J161 I83:J87 M41:P78 F41:F58 I41:J78 P132:P137 P143:P152 I16:J25 M16:P25 L138:P138 F138:H138 D138 F4:F25 H9:J15 L9:P15 W41:X82 W85:X129 W132:X134 W4:X25 W135 W136:X166" name="Range1"/>
    <protectedRange sqref="F157:F159 F161:F162" name="Range1_4"/>
    <protectedRange sqref="F59:F64 L56:P57 L61:P65 L71:P78 F71:F78 F85:F86 L85:P87 H56:J57 H61:J65 H71:J78 H85:J87 I83:J84" name="Range1_1"/>
    <protectedRange sqref="F65:F70" name="Range1_1_3_1"/>
    <protectedRange sqref="M79:P82 I79:J82" name="Range1_3"/>
    <protectedRange sqref="F79:F82 L79:P82 H79:J82" name="Range1_1_2"/>
    <protectedRange sqref="F1" name="Range1_5"/>
    <protectedRange sqref="M1:P1 I1:J1" name="Range1_6_1_1"/>
    <protectedRange sqref="F88:F91 F98:F100 F102:F105 M88:P125 I143:J144 M150:O152 I88:J125 I150:J152 I132:J137 M143:O144 M132:O137 X135" name="Range1_7"/>
    <protectedRange sqref="F92" name="Range1_1_3_1_3"/>
    <protectedRange sqref="F93" name="Range1_1_3_1_4"/>
    <protectedRange sqref="F94:F95" name="Range1_1_3_1_5"/>
    <protectedRange sqref="F96" name="Range1_1_3_1_6"/>
    <protectedRange sqref="F97" name="Range1_1_3_1_7"/>
    <protectedRange sqref="F106:F125 F101" name="Range1_1_3_1_8"/>
    <protectedRange sqref="H143:H144 H132:H137 L132:L137 L143:L144" name="Range1_2"/>
    <protectedRange sqref="E143:E144 G143:H144 E146:E149 K146:K153 G146:G153 G132:H137 E132:E137 K132:L137 K143:L144" name="Range1_1_1"/>
    <protectedRange sqref="H130:H131" name="Range1_6"/>
    <protectedRange sqref="G130:G131 E130:E131" name="Range1_1_1_1"/>
    <protectedRange sqref="H31:H40 F31:F40" name="Range1_8"/>
    <protectedRange sqref="H26:H30 F26:F30" name="Range1_9"/>
    <protectedRange sqref="H83:H84" name="Range1_10"/>
    <protectedRange sqref="F83:F84 H83:H84" name="Range1_1_3"/>
  </protectedRanges>
  <autoFilter ref="A3:S166" xr:uid="{00000000-0001-0000-0300-000000000000}">
    <filterColumn colId="14">
      <customFilters>
        <customFilter operator="greaterThan" val="0"/>
      </customFilters>
    </filterColumn>
  </autoFilter>
  <mergeCells count="159">
    <mergeCell ref="E68:E69"/>
    <mergeCell ref="A45:A50"/>
    <mergeCell ref="B45:B50"/>
    <mergeCell ref="D65:D66"/>
    <mergeCell ref="U68:U69"/>
    <mergeCell ref="U144:U145"/>
    <mergeCell ref="U148:U149"/>
    <mergeCell ref="U152:U153"/>
    <mergeCell ref="T68:T69"/>
    <mergeCell ref="T144:T145"/>
    <mergeCell ref="T148:T149"/>
    <mergeCell ref="T152:T153"/>
    <mergeCell ref="B88:B91"/>
    <mergeCell ref="A88:A99"/>
    <mergeCell ref="A101:A109"/>
    <mergeCell ref="B115:B118"/>
    <mergeCell ref="A115:A118"/>
    <mergeCell ref="S148:S149"/>
    <mergeCell ref="A120:A123"/>
    <mergeCell ref="A125:A128"/>
    <mergeCell ref="B125:B128"/>
    <mergeCell ref="B101:B105"/>
    <mergeCell ref="S144:S145"/>
    <mergeCell ref="E65:E66"/>
    <mergeCell ref="P19:P22"/>
    <mergeCell ref="P58:P61"/>
    <mergeCell ref="Q19:Q22"/>
    <mergeCell ref="Q52:Q54"/>
    <mergeCell ref="Q45:Q50"/>
    <mergeCell ref="M45:M48"/>
    <mergeCell ref="O19:O22"/>
    <mergeCell ref="O26:O29"/>
    <mergeCell ref="M26:M29"/>
    <mergeCell ref="M31:M34"/>
    <mergeCell ref="O31:O34"/>
    <mergeCell ref="M36:M39"/>
    <mergeCell ref="O36:O39"/>
    <mergeCell ref="O45:O48"/>
    <mergeCell ref="O52:O54"/>
    <mergeCell ref="N52:N54"/>
    <mergeCell ref="A26:A29"/>
    <mergeCell ref="B26:B29"/>
    <mergeCell ref="D26:D29"/>
    <mergeCell ref="E26:E29"/>
    <mergeCell ref="A79:A81"/>
    <mergeCell ref="Q79:Q81"/>
    <mergeCell ref="A76:A77"/>
    <mergeCell ref="B76:B77"/>
    <mergeCell ref="A71:A72"/>
    <mergeCell ref="B71:B72"/>
    <mergeCell ref="D71:D72"/>
    <mergeCell ref="M71:M72"/>
    <mergeCell ref="L71:L72"/>
    <mergeCell ref="B79:B81"/>
    <mergeCell ref="H71:H72"/>
    <mergeCell ref="I71:I72"/>
    <mergeCell ref="P71:P72"/>
    <mergeCell ref="L26:L29"/>
    <mergeCell ref="L31:L34"/>
    <mergeCell ref="L36:L39"/>
    <mergeCell ref="A68:A69"/>
    <mergeCell ref="B68:B69"/>
    <mergeCell ref="E52:E54"/>
    <mergeCell ref="F52:F54"/>
    <mergeCell ref="B31:B34"/>
    <mergeCell ref="D31:D34"/>
    <mergeCell ref="E31:E34"/>
    <mergeCell ref="B58:B61"/>
    <mergeCell ref="A58:A61"/>
    <mergeCell ref="D58:D61"/>
    <mergeCell ref="A52:A54"/>
    <mergeCell ref="A36:A39"/>
    <mergeCell ref="B36:B39"/>
    <mergeCell ref="D36:D39"/>
    <mergeCell ref="E36:E39"/>
    <mergeCell ref="B52:B54"/>
    <mergeCell ref="D52:D54"/>
    <mergeCell ref="I68:I69"/>
    <mergeCell ref="L1:M1"/>
    <mergeCell ref="A18:M18"/>
    <mergeCell ref="A19:A22"/>
    <mergeCell ref="B19:B22"/>
    <mergeCell ref="D19:D22"/>
    <mergeCell ref="E19:E22"/>
    <mergeCell ref="F19:F22"/>
    <mergeCell ref="K19:K22"/>
    <mergeCell ref="L19:L22"/>
    <mergeCell ref="M19:M22"/>
    <mergeCell ref="G19:G22"/>
    <mergeCell ref="H19:H22"/>
    <mergeCell ref="I19:I22"/>
    <mergeCell ref="A1:F1"/>
    <mergeCell ref="D45:D48"/>
    <mergeCell ref="E45:E48"/>
    <mergeCell ref="A65:A66"/>
    <mergeCell ref="B65:B66"/>
    <mergeCell ref="A42:A43"/>
    <mergeCell ref="B42:B43"/>
    <mergeCell ref="A31:A34"/>
    <mergeCell ref="G45:G48"/>
    <mergeCell ref="H45:H48"/>
    <mergeCell ref="I45:I48"/>
    <mergeCell ref="G31:G34"/>
    <mergeCell ref="H31:H34"/>
    <mergeCell ref="I31:I34"/>
    <mergeCell ref="K31:K34"/>
    <mergeCell ref="F36:F39"/>
    <mergeCell ref="G36:G39"/>
    <mergeCell ref="I36:I39"/>
    <mergeCell ref="K36:K39"/>
    <mergeCell ref="H36:H39"/>
    <mergeCell ref="S152:S153"/>
    <mergeCell ref="R68:R69"/>
    <mergeCell ref="F45:F48"/>
    <mergeCell ref="M68:M69"/>
    <mergeCell ref="L68:L69"/>
    <mergeCell ref="M52:M54"/>
    <mergeCell ref="K52:K54"/>
    <mergeCell ref="L52:L54"/>
    <mergeCell ref="F68:F69"/>
    <mergeCell ref="K68:K69"/>
    <mergeCell ref="Q71:Q72"/>
    <mergeCell ref="P88:P99"/>
    <mergeCell ref="P101:P109"/>
    <mergeCell ref="P65:P66"/>
    <mergeCell ref="K45:K48"/>
    <mergeCell ref="L45:L48"/>
    <mergeCell ref="Q65:Q66"/>
    <mergeCell ref="O68:O69"/>
    <mergeCell ref="G52:G54"/>
    <mergeCell ref="H52:H54"/>
    <mergeCell ref="S68:S69"/>
    <mergeCell ref="I52:I54"/>
    <mergeCell ref="G68:G69"/>
    <mergeCell ref="H68:H69"/>
    <mergeCell ref="V68:V69"/>
    <mergeCell ref="W68:W69"/>
    <mergeCell ref="X68:X69"/>
    <mergeCell ref="V71:V72"/>
    <mergeCell ref="W71:W72"/>
    <mergeCell ref="X71:X72"/>
    <mergeCell ref="F5:M5"/>
    <mergeCell ref="V5:X5"/>
    <mergeCell ref="V45:V48"/>
    <mergeCell ref="W45:W48"/>
    <mergeCell ref="X45:X48"/>
    <mergeCell ref="V52:V54"/>
    <mergeCell ref="W52:W54"/>
    <mergeCell ref="X52:X54"/>
    <mergeCell ref="F26:F29"/>
    <mergeCell ref="G26:G29"/>
    <mergeCell ref="H26:H29"/>
    <mergeCell ref="I26:I29"/>
    <mergeCell ref="K26:K29"/>
    <mergeCell ref="K71:K72"/>
    <mergeCell ref="G71:G72"/>
    <mergeCell ref="O71:O72"/>
    <mergeCell ref="N71:N72"/>
    <mergeCell ref="F31:F34"/>
  </mergeCells>
  <pageMargins left="0.23622047244094491" right="0.23622047244094491" top="0.74803149606299213" bottom="0.74803149606299213" header="0.31496062992125984" footer="0.31496062992125984"/>
  <pageSetup paperSize="9" scale="41" fitToHeight="0" orientation="portrait"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E3C7-1392-40F3-BF3E-1CF2059EFC33}">
  <dimension ref="A1:I252"/>
  <sheetViews>
    <sheetView topLeftCell="A226" workbookViewId="0">
      <selection activeCell="I239" sqref="I239"/>
    </sheetView>
  </sheetViews>
  <sheetFormatPr defaultColWidth="8.88671875" defaultRowHeight="13.2" x14ac:dyDescent="0.25"/>
  <cols>
    <col min="1" max="1" width="4" style="422" customWidth="1"/>
    <col min="2" max="2" width="13.109375" style="422" customWidth="1"/>
    <col min="3" max="3" width="38.33203125" style="422" customWidth="1"/>
    <col min="4" max="4" width="6.44140625" style="422" customWidth="1"/>
    <col min="5" max="5" width="5.6640625" style="422" customWidth="1"/>
    <col min="6" max="7" width="8.88671875" style="559"/>
    <col min="8" max="8" width="8.88671875" style="560"/>
    <col min="9" max="16384" width="8.88671875" style="422"/>
  </cols>
  <sheetData>
    <row r="1" spans="1:9" ht="13.8" thickBot="1" x14ac:dyDescent="0.3">
      <c r="A1" s="484" t="s">
        <v>156</v>
      </c>
      <c r="B1" s="485" t="s">
        <v>21</v>
      </c>
      <c r="C1" s="486" t="s">
        <v>10</v>
      </c>
      <c r="D1" s="487" t="s">
        <v>11</v>
      </c>
      <c r="E1" s="486" t="s">
        <v>564</v>
      </c>
      <c r="F1" s="485" t="s">
        <v>565</v>
      </c>
      <c r="G1" s="486" t="s">
        <v>566</v>
      </c>
      <c r="H1" s="488" t="s">
        <v>135</v>
      </c>
      <c r="I1" s="489" t="s">
        <v>567</v>
      </c>
    </row>
    <row r="2" spans="1:9" x14ac:dyDescent="0.25">
      <c r="A2" s="604" t="s">
        <v>568</v>
      </c>
      <c r="B2" s="605"/>
      <c r="C2" s="605"/>
      <c r="D2" s="605"/>
      <c r="E2" s="605"/>
      <c r="F2" s="605"/>
      <c r="G2" s="605"/>
      <c r="H2" s="605"/>
      <c r="I2" s="606"/>
    </row>
    <row r="3" spans="1:9" s="490" customFormat="1" x14ac:dyDescent="0.25">
      <c r="A3" s="601" t="s">
        <v>73</v>
      </c>
      <c r="B3" s="602"/>
      <c r="C3" s="602"/>
      <c r="D3" s="602"/>
      <c r="E3" s="602"/>
      <c r="F3" s="602"/>
      <c r="G3" s="602"/>
      <c r="H3" s="602"/>
      <c r="I3" s="603"/>
    </row>
    <row r="4" spans="1:9" s="490" customFormat="1" ht="52.8" x14ac:dyDescent="0.25">
      <c r="A4" s="491">
        <v>1</v>
      </c>
      <c r="B4" s="492" t="s">
        <v>738</v>
      </c>
      <c r="C4" s="539" t="s">
        <v>739</v>
      </c>
      <c r="D4" s="494" t="s">
        <v>216</v>
      </c>
      <c r="E4" s="495"/>
      <c r="F4" s="523"/>
      <c r="G4" s="523"/>
      <c r="H4" s="524"/>
      <c r="I4" s="497"/>
    </row>
    <row r="5" spans="1:9" s="490" customFormat="1" x14ac:dyDescent="0.25">
      <c r="A5" s="498"/>
      <c r="B5" s="499" t="s">
        <v>2</v>
      </c>
      <c r="C5" s="500" t="s">
        <v>738</v>
      </c>
      <c r="D5" s="501"/>
      <c r="E5" s="495">
        <v>1</v>
      </c>
      <c r="F5" s="523" t="s">
        <v>571</v>
      </c>
      <c r="G5" s="523" t="s">
        <v>571</v>
      </c>
      <c r="H5" s="526" t="s">
        <v>571</v>
      </c>
      <c r="I5" s="497">
        <f>(PRODUCT(E5:H5))</f>
        <v>1</v>
      </c>
    </row>
    <row r="6" spans="1:9" s="490" customFormat="1" x14ac:dyDescent="0.25">
      <c r="A6" s="498"/>
      <c r="B6" s="499"/>
      <c r="C6" s="511" t="s">
        <v>367</v>
      </c>
      <c r="D6" s="501"/>
      <c r="E6" s="495"/>
      <c r="F6" s="523"/>
      <c r="G6" s="523"/>
      <c r="H6" s="524"/>
      <c r="I6" s="512">
        <f>SUM(I5:I5)</f>
        <v>1</v>
      </c>
    </row>
    <row r="7" spans="1:9" s="490" customFormat="1" ht="7.2" customHeight="1" x14ac:dyDescent="0.25">
      <c r="A7" s="598"/>
      <c r="B7" s="599"/>
      <c r="C7" s="599"/>
      <c r="D7" s="599"/>
      <c r="E7" s="599"/>
      <c r="F7" s="599"/>
      <c r="G7" s="599"/>
      <c r="H7" s="599"/>
      <c r="I7" s="600"/>
    </row>
    <row r="8" spans="1:9" s="515" customFormat="1" ht="52.8" x14ac:dyDescent="0.25">
      <c r="A8" s="491">
        <v>2</v>
      </c>
      <c r="B8" s="492" t="s">
        <v>239</v>
      </c>
      <c r="C8" s="539" t="s">
        <v>740</v>
      </c>
      <c r="D8" s="494" t="s">
        <v>216</v>
      </c>
      <c r="E8" s="495"/>
      <c r="F8" s="523"/>
      <c r="G8" s="523"/>
      <c r="H8" s="524"/>
      <c r="I8" s="497"/>
    </row>
    <row r="9" spans="1:9" s="515" customFormat="1" x14ac:dyDescent="0.25">
      <c r="A9" s="498"/>
      <c r="B9" s="499" t="s">
        <v>2</v>
      </c>
      <c r="C9" s="500" t="s">
        <v>741</v>
      </c>
      <c r="D9" s="501"/>
      <c r="E9" s="495">
        <v>1</v>
      </c>
      <c r="F9" s="523" t="s">
        <v>571</v>
      </c>
      <c r="G9" s="523" t="s">
        <v>571</v>
      </c>
      <c r="H9" s="526" t="s">
        <v>571</v>
      </c>
      <c r="I9" s="497">
        <f>(PRODUCT(E9:H9))</f>
        <v>1</v>
      </c>
    </row>
    <row r="10" spans="1:9" s="515" customFormat="1" x14ac:dyDescent="0.25">
      <c r="A10" s="498"/>
      <c r="B10" s="499"/>
      <c r="C10" s="511" t="s">
        <v>367</v>
      </c>
      <c r="D10" s="501"/>
      <c r="E10" s="495"/>
      <c r="F10" s="523"/>
      <c r="G10" s="523"/>
      <c r="H10" s="524"/>
      <c r="I10" s="512">
        <f>SUM(I9:I9)</f>
        <v>1</v>
      </c>
    </row>
    <row r="11" spans="1:9" s="515" customFormat="1" ht="6" customHeight="1" x14ac:dyDescent="0.25">
      <c r="A11" s="598"/>
      <c r="B11" s="599"/>
      <c r="C11" s="599"/>
      <c r="D11" s="599"/>
      <c r="E11" s="599"/>
      <c r="F11" s="599"/>
      <c r="G11" s="599"/>
      <c r="H11" s="599"/>
      <c r="I11" s="600"/>
    </row>
    <row r="12" spans="1:9" s="515" customFormat="1" ht="66" x14ac:dyDescent="0.25">
      <c r="A12" s="491">
        <v>3</v>
      </c>
      <c r="B12" s="492" t="s">
        <v>742</v>
      </c>
      <c r="C12" s="539" t="s">
        <v>743</v>
      </c>
      <c r="D12" s="494" t="s">
        <v>216</v>
      </c>
      <c r="E12" s="495"/>
      <c r="F12" s="523"/>
      <c r="G12" s="523"/>
      <c r="H12" s="524"/>
      <c r="I12" s="497"/>
    </row>
    <row r="13" spans="1:9" s="515" customFormat="1" x14ac:dyDescent="0.25">
      <c r="A13" s="498"/>
      <c r="B13" s="499" t="s">
        <v>2</v>
      </c>
      <c r="C13" s="500" t="s">
        <v>742</v>
      </c>
      <c r="D13" s="501"/>
      <c r="E13" s="495">
        <v>1</v>
      </c>
      <c r="F13" s="523" t="s">
        <v>571</v>
      </c>
      <c r="G13" s="523" t="s">
        <v>571</v>
      </c>
      <c r="H13" s="526" t="s">
        <v>571</v>
      </c>
      <c r="I13" s="497">
        <f>(PRODUCT(E13:H13))</f>
        <v>1</v>
      </c>
    </row>
    <row r="14" spans="1:9" s="515" customFormat="1" x14ac:dyDescent="0.25">
      <c r="A14" s="498"/>
      <c r="B14" s="499"/>
      <c r="C14" s="511" t="s">
        <v>367</v>
      </c>
      <c r="D14" s="501"/>
      <c r="E14" s="495"/>
      <c r="F14" s="523"/>
      <c r="G14" s="523"/>
      <c r="H14" s="524"/>
      <c r="I14" s="512">
        <f>SUM(I13:I13)</f>
        <v>1</v>
      </c>
    </row>
    <row r="15" spans="1:9" s="515" customFormat="1" ht="7.2" customHeight="1" x14ac:dyDescent="0.25">
      <c r="A15" s="598"/>
      <c r="B15" s="599"/>
      <c r="C15" s="599"/>
      <c r="D15" s="599"/>
      <c r="E15" s="599"/>
      <c r="F15" s="599"/>
      <c r="G15" s="599"/>
      <c r="H15" s="599"/>
      <c r="I15" s="600"/>
    </row>
    <row r="16" spans="1:9" s="515" customFormat="1" ht="66" x14ac:dyDescent="0.25">
      <c r="A16" s="491">
        <v>5</v>
      </c>
      <c r="B16" s="492" t="s">
        <v>745</v>
      </c>
      <c r="C16" s="540" t="s">
        <v>746</v>
      </c>
      <c r="D16" s="494" t="s">
        <v>216</v>
      </c>
      <c r="E16" s="495"/>
      <c r="F16" s="523"/>
      <c r="G16" s="523"/>
      <c r="H16" s="524"/>
      <c r="I16" s="497"/>
    </row>
    <row r="17" spans="1:9" s="515" customFormat="1" x14ac:dyDescent="0.25">
      <c r="A17" s="498"/>
      <c r="B17" s="499" t="s">
        <v>2</v>
      </c>
      <c r="C17" s="500" t="s">
        <v>747</v>
      </c>
      <c r="D17" s="501"/>
      <c r="E17" s="495">
        <v>1</v>
      </c>
      <c r="F17" s="523" t="s">
        <v>571</v>
      </c>
      <c r="G17" s="523" t="s">
        <v>571</v>
      </c>
      <c r="H17" s="526" t="s">
        <v>571</v>
      </c>
      <c r="I17" s="497">
        <f>(PRODUCT(E17:H17))</f>
        <v>1</v>
      </c>
    </row>
    <row r="18" spans="1:9" s="515" customFormat="1" x14ac:dyDescent="0.25">
      <c r="A18" s="498"/>
      <c r="B18" s="499"/>
      <c r="C18" s="511" t="s">
        <v>367</v>
      </c>
      <c r="D18" s="501"/>
      <c r="E18" s="495"/>
      <c r="F18" s="523"/>
      <c r="G18" s="523"/>
      <c r="H18" s="524"/>
      <c r="I18" s="512">
        <f>SUM(I17:I17)</f>
        <v>1</v>
      </c>
    </row>
    <row r="19" spans="1:9" s="515" customFormat="1" ht="7.95" customHeight="1" x14ac:dyDescent="0.25">
      <c r="A19" s="598"/>
      <c r="B19" s="599"/>
      <c r="C19" s="599"/>
      <c r="D19" s="599"/>
      <c r="E19" s="599"/>
      <c r="F19" s="599"/>
      <c r="G19" s="599"/>
      <c r="H19" s="599"/>
      <c r="I19" s="600"/>
    </row>
    <row r="20" spans="1:9" s="515" customFormat="1" x14ac:dyDescent="0.25">
      <c r="A20" s="601" t="s">
        <v>74</v>
      </c>
      <c r="B20" s="602"/>
      <c r="C20" s="602"/>
      <c r="D20" s="602"/>
      <c r="E20" s="602"/>
      <c r="F20" s="602"/>
      <c r="G20" s="602"/>
      <c r="H20" s="602"/>
      <c r="I20" s="603"/>
    </row>
    <row r="21" spans="1:9" s="515" customFormat="1" ht="66" x14ac:dyDescent="0.25">
      <c r="A21" s="491">
        <v>1</v>
      </c>
      <c r="B21" s="492" t="s">
        <v>748</v>
      </c>
      <c r="C21" s="539" t="s">
        <v>749</v>
      </c>
      <c r="D21" s="494" t="s">
        <v>216</v>
      </c>
      <c r="E21" s="495"/>
      <c r="F21" s="523"/>
      <c r="G21" s="523"/>
      <c r="H21" s="524"/>
      <c r="I21" s="497"/>
    </row>
    <row r="22" spans="1:9" s="515" customFormat="1" x14ac:dyDescent="0.25">
      <c r="A22" s="498"/>
      <c r="B22" s="499" t="s">
        <v>2</v>
      </c>
      <c r="C22" s="500" t="s">
        <v>750</v>
      </c>
      <c r="D22" s="501"/>
      <c r="E22" s="495">
        <v>1</v>
      </c>
      <c r="F22" s="523" t="s">
        <v>571</v>
      </c>
      <c r="G22" s="523" t="s">
        <v>571</v>
      </c>
      <c r="H22" s="526" t="s">
        <v>571</v>
      </c>
      <c r="I22" s="497">
        <f>(PRODUCT(E22:H22))</f>
        <v>1</v>
      </c>
    </row>
    <row r="23" spans="1:9" s="515" customFormat="1" x14ac:dyDescent="0.25">
      <c r="A23" s="498"/>
      <c r="B23" s="499"/>
      <c r="C23" s="500" t="s">
        <v>751</v>
      </c>
      <c r="D23" s="501"/>
      <c r="E23" s="495">
        <v>1</v>
      </c>
      <c r="F23" s="523" t="s">
        <v>571</v>
      </c>
      <c r="G23" s="523" t="s">
        <v>571</v>
      </c>
      <c r="H23" s="526" t="s">
        <v>571</v>
      </c>
      <c r="I23" s="497">
        <f t="shared" ref="I23:I24" si="0">(PRODUCT(E23:H23))</f>
        <v>1</v>
      </c>
    </row>
    <row r="24" spans="1:9" s="515" customFormat="1" x14ac:dyDescent="0.25">
      <c r="A24" s="498"/>
      <c r="B24" s="499"/>
      <c r="C24" s="500" t="s">
        <v>752</v>
      </c>
      <c r="D24" s="501"/>
      <c r="E24" s="495">
        <v>1</v>
      </c>
      <c r="F24" s="523" t="s">
        <v>571</v>
      </c>
      <c r="G24" s="523" t="s">
        <v>571</v>
      </c>
      <c r="H24" s="526" t="s">
        <v>571</v>
      </c>
      <c r="I24" s="497">
        <f t="shared" si="0"/>
        <v>1</v>
      </c>
    </row>
    <row r="25" spans="1:9" s="515" customFormat="1" x14ac:dyDescent="0.25">
      <c r="A25" s="498"/>
      <c r="B25" s="499"/>
      <c r="C25" s="511" t="s">
        <v>367</v>
      </c>
      <c r="D25" s="501"/>
      <c r="E25" s="495"/>
      <c r="F25" s="523"/>
      <c r="G25" s="523"/>
      <c r="H25" s="524"/>
      <c r="I25" s="512">
        <f>SUM(I22:I24)</f>
        <v>3</v>
      </c>
    </row>
    <row r="26" spans="1:9" s="515" customFormat="1" ht="6.6" customHeight="1" x14ac:dyDescent="0.25">
      <c r="A26" s="598"/>
      <c r="B26" s="599"/>
      <c r="C26" s="599"/>
      <c r="D26" s="599"/>
      <c r="E26" s="599"/>
      <c r="F26" s="599"/>
      <c r="G26" s="599"/>
      <c r="H26" s="599"/>
      <c r="I26" s="600"/>
    </row>
    <row r="27" spans="1:9" s="515" customFormat="1" ht="66" x14ac:dyDescent="0.25">
      <c r="A27" s="491">
        <v>3</v>
      </c>
      <c r="B27" s="522" t="s">
        <v>209</v>
      </c>
      <c r="C27" s="541" t="s">
        <v>753</v>
      </c>
      <c r="D27" s="494" t="s">
        <v>216</v>
      </c>
      <c r="E27" s="495"/>
      <c r="F27" s="523"/>
      <c r="G27" s="523"/>
      <c r="H27" s="524"/>
      <c r="I27" s="497"/>
    </row>
    <row r="28" spans="1:9" s="515" customFormat="1" ht="13.2" customHeight="1" x14ac:dyDescent="0.25">
      <c r="A28" s="498"/>
      <c r="B28" s="525" t="s">
        <v>2</v>
      </c>
      <c r="C28" s="500" t="s">
        <v>754</v>
      </c>
      <c r="D28" s="501"/>
      <c r="E28" s="495">
        <v>1</v>
      </c>
      <c r="F28" s="523" t="s">
        <v>571</v>
      </c>
      <c r="G28" s="523" t="s">
        <v>571</v>
      </c>
      <c r="H28" s="526" t="s">
        <v>571</v>
      </c>
      <c r="I28" s="497">
        <f>(PRODUCT(E28:H28))</f>
        <v>1</v>
      </c>
    </row>
    <row r="29" spans="1:9" s="515" customFormat="1" x14ac:dyDescent="0.25">
      <c r="A29" s="498"/>
      <c r="B29" s="499"/>
      <c r="C29" s="511" t="s">
        <v>367</v>
      </c>
      <c r="D29" s="501"/>
      <c r="E29" s="495"/>
      <c r="F29" s="523"/>
      <c r="G29" s="523"/>
      <c r="H29" s="524"/>
      <c r="I29" s="512">
        <f>SUM(I28:I28)</f>
        <v>1</v>
      </c>
    </row>
    <row r="30" spans="1:9" s="515" customFormat="1" ht="6.6" customHeight="1" x14ac:dyDescent="0.25">
      <c r="A30" s="598"/>
      <c r="B30" s="599"/>
      <c r="C30" s="599"/>
      <c r="D30" s="599"/>
      <c r="E30" s="599"/>
      <c r="F30" s="599"/>
      <c r="G30" s="599"/>
      <c r="H30" s="599"/>
      <c r="I30" s="600"/>
    </row>
    <row r="31" spans="1:9" s="515" customFormat="1" ht="26.4" x14ac:dyDescent="0.25">
      <c r="A31" s="498"/>
      <c r="B31" s="498"/>
      <c r="C31" s="541" t="s">
        <v>174</v>
      </c>
      <c r="D31" s="501"/>
      <c r="E31" s="523">
        <v>6</v>
      </c>
      <c r="F31" s="523" t="s">
        <v>571</v>
      </c>
      <c r="G31" s="523" t="s">
        <v>571</v>
      </c>
      <c r="H31" s="526" t="s">
        <v>571</v>
      </c>
      <c r="I31" s="542">
        <f>(PRODUCT(E31:H31))</f>
        <v>6</v>
      </c>
    </row>
    <row r="32" spans="1:9" s="515" customFormat="1" x14ac:dyDescent="0.25">
      <c r="A32" s="498"/>
      <c r="B32" s="498"/>
      <c r="C32" s="511" t="s">
        <v>367</v>
      </c>
      <c r="D32" s="501"/>
      <c r="E32" s="495"/>
      <c r="F32" s="523"/>
      <c r="G32" s="523"/>
      <c r="H32" s="524"/>
      <c r="I32" s="512">
        <f>SUM(I31:I31)</f>
        <v>6</v>
      </c>
    </row>
    <row r="33" spans="1:9" s="515" customFormat="1" ht="7.2" customHeight="1" x14ac:dyDescent="0.25">
      <c r="A33" s="598"/>
      <c r="B33" s="599"/>
      <c r="C33" s="599"/>
      <c r="D33" s="599"/>
      <c r="E33" s="599"/>
      <c r="F33" s="599"/>
      <c r="G33" s="599"/>
      <c r="H33" s="599"/>
      <c r="I33" s="600"/>
    </row>
    <row r="34" spans="1:9" s="515" customFormat="1" ht="66" x14ac:dyDescent="0.25">
      <c r="A34" s="491">
        <v>4</v>
      </c>
      <c r="B34" s="522" t="s">
        <v>210</v>
      </c>
      <c r="C34" s="539" t="s">
        <v>753</v>
      </c>
      <c r="D34" s="494" t="s">
        <v>216</v>
      </c>
      <c r="E34" s="495"/>
      <c r="F34" s="523"/>
      <c r="G34" s="523"/>
      <c r="H34" s="524"/>
      <c r="I34" s="497"/>
    </row>
    <row r="35" spans="1:9" s="515" customFormat="1" x14ac:dyDescent="0.25">
      <c r="A35" s="498"/>
      <c r="B35" s="525" t="s">
        <v>2</v>
      </c>
      <c r="C35" s="500" t="s">
        <v>755</v>
      </c>
      <c r="D35" s="501"/>
      <c r="E35" s="495">
        <v>2</v>
      </c>
      <c r="F35" s="523" t="s">
        <v>571</v>
      </c>
      <c r="G35" s="523" t="s">
        <v>571</v>
      </c>
      <c r="H35" s="526" t="s">
        <v>571</v>
      </c>
      <c r="I35" s="497">
        <f>(PRODUCT(E35:H35))</f>
        <v>2</v>
      </c>
    </row>
    <row r="36" spans="1:9" s="515" customFormat="1" x14ac:dyDescent="0.25">
      <c r="A36" s="498"/>
      <c r="B36" s="499"/>
      <c r="C36" s="511" t="s">
        <v>367</v>
      </c>
      <c r="D36" s="501"/>
      <c r="E36" s="495"/>
      <c r="F36" s="523"/>
      <c r="G36" s="523"/>
      <c r="H36" s="524"/>
      <c r="I36" s="512">
        <f>SUM(I35:I35)</f>
        <v>2</v>
      </c>
    </row>
    <row r="37" spans="1:9" s="515" customFormat="1" ht="7.2" customHeight="1" x14ac:dyDescent="0.25">
      <c r="A37" s="598"/>
      <c r="B37" s="599"/>
      <c r="C37" s="599"/>
      <c r="D37" s="599"/>
      <c r="E37" s="599"/>
      <c r="F37" s="599"/>
      <c r="G37" s="599"/>
      <c r="H37" s="599"/>
      <c r="I37" s="600"/>
    </row>
    <row r="38" spans="1:9" s="515" customFormat="1" ht="26.4" x14ac:dyDescent="0.25">
      <c r="A38" s="498"/>
      <c r="B38" s="498"/>
      <c r="C38" s="541" t="s">
        <v>174</v>
      </c>
      <c r="D38" s="501"/>
      <c r="E38" s="523">
        <v>18</v>
      </c>
      <c r="F38" s="523" t="s">
        <v>571</v>
      </c>
      <c r="G38" s="523" t="s">
        <v>571</v>
      </c>
      <c r="H38" s="526" t="s">
        <v>571</v>
      </c>
      <c r="I38" s="542">
        <f>(PRODUCT(E38:H38))</f>
        <v>18</v>
      </c>
    </row>
    <row r="39" spans="1:9" s="515" customFormat="1" x14ac:dyDescent="0.25">
      <c r="A39" s="498"/>
      <c r="B39" s="498"/>
      <c r="C39" s="511" t="s">
        <v>367</v>
      </c>
      <c r="D39" s="501"/>
      <c r="E39" s="495"/>
      <c r="F39" s="523"/>
      <c r="G39" s="523"/>
      <c r="H39" s="524"/>
      <c r="I39" s="512">
        <f>SUM(I38:I38)</f>
        <v>18</v>
      </c>
    </row>
    <row r="40" spans="1:9" s="515" customFormat="1" ht="6" customHeight="1" x14ac:dyDescent="0.25">
      <c r="A40" s="598"/>
      <c r="B40" s="599"/>
      <c r="C40" s="599"/>
      <c r="D40" s="599"/>
      <c r="E40" s="599"/>
      <c r="F40" s="599"/>
      <c r="G40" s="599"/>
      <c r="H40" s="599"/>
      <c r="I40" s="600"/>
    </row>
    <row r="41" spans="1:9" s="515" customFormat="1" ht="66" x14ac:dyDescent="0.25">
      <c r="A41" s="491">
        <v>5</v>
      </c>
      <c r="B41" s="522" t="s">
        <v>80</v>
      </c>
      <c r="C41" s="539" t="s">
        <v>756</v>
      </c>
      <c r="D41" s="494" t="s">
        <v>216</v>
      </c>
      <c r="E41" s="495"/>
      <c r="F41" s="523"/>
      <c r="G41" s="523"/>
      <c r="H41" s="524"/>
      <c r="I41" s="497"/>
    </row>
    <row r="42" spans="1:9" s="515" customFormat="1" ht="13.2" customHeight="1" x14ac:dyDescent="0.25">
      <c r="A42" s="498"/>
      <c r="B42" s="525" t="s">
        <v>2</v>
      </c>
      <c r="C42" s="500" t="s">
        <v>754</v>
      </c>
      <c r="D42" s="501"/>
      <c r="E42" s="495">
        <v>1</v>
      </c>
      <c r="F42" s="523" t="s">
        <v>571</v>
      </c>
      <c r="G42" s="523" t="s">
        <v>571</v>
      </c>
      <c r="H42" s="526" t="s">
        <v>571</v>
      </c>
      <c r="I42" s="497">
        <f>(PRODUCT(E42:H42))</f>
        <v>1</v>
      </c>
    </row>
    <row r="43" spans="1:9" s="515" customFormat="1" ht="13.2" customHeight="1" x14ac:dyDescent="0.25">
      <c r="A43" s="498"/>
      <c r="B43" s="499"/>
      <c r="C43" s="511" t="s">
        <v>367</v>
      </c>
      <c r="D43" s="501"/>
      <c r="E43" s="495"/>
      <c r="F43" s="523"/>
      <c r="G43" s="523"/>
      <c r="H43" s="524"/>
      <c r="I43" s="512">
        <f>SUM(I42:I42)</f>
        <v>1</v>
      </c>
    </row>
    <row r="44" spans="1:9" s="515" customFormat="1" ht="7.95" customHeight="1" x14ac:dyDescent="0.25">
      <c r="A44" s="598"/>
      <c r="B44" s="599"/>
      <c r="C44" s="599"/>
      <c r="D44" s="599"/>
      <c r="E44" s="599"/>
      <c r="F44" s="599"/>
      <c r="G44" s="599"/>
      <c r="H44" s="599"/>
      <c r="I44" s="600"/>
    </row>
    <row r="45" spans="1:9" s="515" customFormat="1" ht="39.6" x14ac:dyDescent="0.25">
      <c r="A45" s="491">
        <v>6</v>
      </c>
      <c r="B45" s="522" t="s">
        <v>274</v>
      </c>
      <c r="C45" s="539" t="s">
        <v>757</v>
      </c>
      <c r="D45" s="494" t="s">
        <v>216</v>
      </c>
      <c r="E45" s="495"/>
      <c r="F45" s="523"/>
      <c r="G45" s="523"/>
      <c r="H45" s="524"/>
      <c r="I45" s="497"/>
    </row>
    <row r="46" spans="1:9" s="515" customFormat="1" x14ac:dyDescent="0.25">
      <c r="A46" s="498"/>
      <c r="B46" s="525" t="s">
        <v>2</v>
      </c>
      <c r="C46" s="500" t="s">
        <v>696</v>
      </c>
      <c r="D46" s="501"/>
      <c r="E46" s="495">
        <v>1</v>
      </c>
      <c r="F46" s="523" t="s">
        <v>571</v>
      </c>
      <c r="G46" s="523" t="s">
        <v>571</v>
      </c>
      <c r="H46" s="526" t="s">
        <v>571</v>
      </c>
      <c r="I46" s="497">
        <f>(PRODUCT(E46:H46))</f>
        <v>1</v>
      </c>
    </row>
    <row r="47" spans="1:9" s="515" customFormat="1" x14ac:dyDescent="0.25">
      <c r="A47" s="498"/>
      <c r="B47" s="499"/>
      <c r="C47" s="511" t="s">
        <v>367</v>
      </c>
      <c r="D47" s="501"/>
      <c r="E47" s="495"/>
      <c r="F47" s="523"/>
      <c r="G47" s="523"/>
      <c r="H47" s="524"/>
      <c r="I47" s="512">
        <f>SUM(I46:I46)</f>
        <v>1</v>
      </c>
    </row>
    <row r="48" spans="1:9" s="515" customFormat="1" ht="7.2" customHeight="1" x14ac:dyDescent="0.25">
      <c r="A48" s="598"/>
      <c r="B48" s="599"/>
      <c r="C48" s="599"/>
      <c r="D48" s="599"/>
      <c r="E48" s="599"/>
      <c r="F48" s="599"/>
      <c r="G48" s="599"/>
      <c r="H48" s="599"/>
      <c r="I48" s="600"/>
    </row>
    <row r="49" spans="1:9" s="515" customFormat="1" ht="79.2" x14ac:dyDescent="0.25">
      <c r="A49" s="491">
        <v>7</v>
      </c>
      <c r="B49" s="522" t="s">
        <v>824</v>
      </c>
      <c r="C49" s="539" t="s">
        <v>758</v>
      </c>
      <c r="D49" s="494" t="s">
        <v>216</v>
      </c>
      <c r="E49" s="495"/>
      <c r="F49" s="523"/>
      <c r="G49" s="523"/>
      <c r="H49" s="524"/>
      <c r="I49" s="497"/>
    </row>
    <row r="50" spans="1:9" s="515" customFormat="1" x14ac:dyDescent="0.25">
      <c r="A50" s="498"/>
      <c r="B50" s="525" t="s">
        <v>2</v>
      </c>
      <c r="C50" s="500" t="s">
        <v>696</v>
      </c>
      <c r="D50" s="501"/>
      <c r="E50" s="495">
        <v>2</v>
      </c>
      <c r="F50" s="523" t="s">
        <v>571</v>
      </c>
      <c r="G50" s="523" t="s">
        <v>571</v>
      </c>
      <c r="H50" s="526" t="s">
        <v>571</v>
      </c>
      <c r="I50" s="497">
        <f>(PRODUCT(E50:H50))</f>
        <v>2</v>
      </c>
    </row>
    <row r="51" spans="1:9" s="515" customFormat="1" x14ac:dyDescent="0.25">
      <c r="A51" s="498"/>
      <c r="B51" s="499"/>
      <c r="C51" s="511" t="s">
        <v>367</v>
      </c>
      <c r="D51" s="501"/>
      <c r="E51" s="495"/>
      <c r="F51" s="523"/>
      <c r="G51" s="523"/>
      <c r="H51" s="524"/>
      <c r="I51" s="512">
        <f>SUM(I50:I50)</f>
        <v>2</v>
      </c>
    </row>
    <row r="52" spans="1:9" s="515" customFormat="1" ht="7.95" customHeight="1" x14ac:dyDescent="0.25">
      <c r="A52" s="598"/>
      <c r="B52" s="599"/>
      <c r="C52" s="599"/>
      <c r="D52" s="599"/>
      <c r="E52" s="599"/>
      <c r="F52" s="599"/>
      <c r="G52" s="599"/>
      <c r="H52" s="599"/>
      <c r="I52" s="600"/>
    </row>
    <row r="53" spans="1:9" s="515" customFormat="1" ht="39.6" x14ac:dyDescent="0.25">
      <c r="A53" s="491">
        <v>8</v>
      </c>
      <c r="B53" s="522" t="s">
        <v>250</v>
      </c>
      <c r="C53" s="539" t="s">
        <v>759</v>
      </c>
      <c r="D53" s="494" t="s">
        <v>87</v>
      </c>
      <c r="E53" s="495"/>
      <c r="F53" s="523"/>
      <c r="G53" s="523"/>
      <c r="H53" s="524"/>
      <c r="I53" s="497"/>
    </row>
    <row r="54" spans="1:9" s="515" customFormat="1" x14ac:dyDescent="0.25">
      <c r="A54" s="498"/>
      <c r="B54" s="525" t="s">
        <v>2</v>
      </c>
      <c r="C54" s="500" t="s">
        <v>760</v>
      </c>
      <c r="D54" s="501"/>
      <c r="E54" s="495">
        <v>2</v>
      </c>
      <c r="F54" s="523">
        <v>4</v>
      </c>
      <c r="G54" s="523" t="s">
        <v>571</v>
      </c>
      <c r="H54" s="526">
        <v>4.5</v>
      </c>
      <c r="I54" s="497">
        <f>(PRODUCT(E54:H54))</f>
        <v>36</v>
      </c>
    </row>
    <row r="55" spans="1:9" s="515" customFormat="1" x14ac:dyDescent="0.25">
      <c r="A55" s="498"/>
      <c r="B55" s="499"/>
      <c r="C55" s="511" t="s">
        <v>367</v>
      </c>
      <c r="D55" s="501"/>
      <c r="E55" s="495"/>
      <c r="F55" s="523"/>
      <c r="G55" s="523"/>
      <c r="H55" s="524"/>
      <c r="I55" s="512">
        <f>SUM(I54:I54)</f>
        <v>36</v>
      </c>
    </row>
    <row r="56" spans="1:9" s="515" customFormat="1" ht="6.6" customHeight="1" x14ac:dyDescent="0.25">
      <c r="A56" s="598"/>
      <c r="B56" s="599"/>
      <c r="C56" s="599"/>
      <c r="D56" s="599"/>
      <c r="E56" s="599"/>
      <c r="F56" s="599"/>
      <c r="G56" s="599"/>
      <c r="H56" s="599"/>
      <c r="I56" s="600"/>
    </row>
    <row r="57" spans="1:9" s="515" customFormat="1" ht="39.6" x14ac:dyDescent="0.25">
      <c r="A57" s="491">
        <v>9</v>
      </c>
      <c r="B57" s="522" t="s">
        <v>310</v>
      </c>
      <c r="C57" s="543" t="s">
        <v>761</v>
      </c>
      <c r="D57" s="494" t="s">
        <v>87</v>
      </c>
      <c r="E57" s="495"/>
      <c r="F57" s="523"/>
      <c r="G57" s="523"/>
      <c r="H57" s="524"/>
      <c r="I57" s="497"/>
    </row>
    <row r="58" spans="1:9" s="515" customFormat="1" x14ac:dyDescent="0.25">
      <c r="A58" s="498"/>
      <c r="B58" s="525" t="s">
        <v>2</v>
      </c>
      <c r="C58" s="500" t="s">
        <v>762</v>
      </c>
      <c r="D58" s="501"/>
      <c r="E58" s="495">
        <v>1</v>
      </c>
      <c r="F58" s="523">
        <v>24.5</v>
      </c>
      <c r="G58" s="523" t="s">
        <v>571</v>
      </c>
      <c r="H58" s="526">
        <v>4.75</v>
      </c>
      <c r="I58" s="497">
        <f>(PRODUCT(E58:H58))</f>
        <v>116.375</v>
      </c>
    </row>
    <row r="59" spans="1:9" s="515" customFormat="1" x14ac:dyDescent="0.25">
      <c r="A59" s="498"/>
      <c r="B59" s="525"/>
      <c r="C59" s="500" t="s">
        <v>763</v>
      </c>
      <c r="D59" s="501"/>
      <c r="E59" s="495">
        <v>2</v>
      </c>
      <c r="F59" s="523">
        <v>9.5</v>
      </c>
      <c r="G59" s="523" t="s">
        <v>571</v>
      </c>
      <c r="H59" s="526">
        <v>11</v>
      </c>
      <c r="I59" s="497">
        <f t="shared" ref="I59:I76" si="1">(PRODUCT(E59:H59))</f>
        <v>209</v>
      </c>
    </row>
    <row r="60" spans="1:9" s="515" customFormat="1" x14ac:dyDescent="0.25">
      <c r="A60" s="498"/>
      <c r="B60" s="525"/>
      <c r="C60" s="500" t="s">
        <v>661</v>
      </c>
      <c r="D60" s="501"/>
      <c r="E60" s="495">
        <v>1</v>
      </c>
      <c r="F60" s="523">
        <v>1.25</v>
      </c>
      <c r="G60" s="523" t="s">
        <v>571</v>
      </c>
      <c r="H60" s="526">
        <v>11</v>
      </c>
      <c r="I60" s="497">
        <f t="shared" si="1"/>
        <v>13.75</v>
      </c>
    </row>
    <row r="61" spans="1:9" s="515" customFormat="1" x14ac:dyDescent="0.25">
      <c r="A61" s="498"/>
      <c r="B61" s="525"/>
      <c r="C61" s="500" t="s">
        <v>661</v>
      </c>
      <c r="D61" s="501"/>
      <c r="E61" s="495">
        <v>1</v>
      </c>
      <c r="F61" s="523">
        <v>1.5</v>
      </c>
      <c r="G61" s="523" t="s">
        <v>571</v>
      </c>
      <c r="H61" s="526">
        <v>11</v>
      </c>
      <c r="I61" s="497">
        <f t="shared" si="1"/>
        <v>16.5</v>
      </c>
    </row>
    <row r="62" spans="1:9" s="515" customFormat="1" x14ac:dyDescent="0.25">
      <c r="A62" s="498"/>
      <c r="B62" s="525"/>
      <c r="C62" s="500" t="s">
        <v>764</v>
      </c>
      <c r="D62" s="501"/>
      <c r="E62" s="495">
        <v>7</v>
      </c>
      <c r="F62" s="523">
        <v>1</v>
      </c>
      <c r="G62" s="523" t="s">
        <v>571</v>
      </c>
      <c r="H62" s="526">
        <v>7.5</v>
      </c>
      <c r="I62" s="497">
        <f t="shared" si="1"/>
        <v>52.5</v>
      </c>
    </row>
    <row r="63" spans="1:9" s="515" customFormat="1" x14ac:dyDescent="0.25">
      <c r="A63" s="498"/>
      <c r="B63" s="525"/>
      <c r="C63" s="500" t="s">
        <v>765</v>
      </c>
      <c r="D63" s="501"/>
      <c r="E63" s="495">
        <v>4</v>
      </c>
      <c r="F63" s="523">
        <v>3.75</v>
      </c>
      <c r="G63" s="523" t="s">
        <v>571</v>
      </c>
      <c r="H63" s="526">
        <v>1</v>
      </c>
      <c r="I63" s="497">
        <f t="shared" si="1"/>
        <v>15</v>
      </c>
    </row>
    <row r="64" spans="1:9" s="515" customFormat="1" x14ac:dyDescent="0.25">
      <c r="A64" s="498"/>
      <c r="B64" s="525"/>
      <c r="C64" s="500" t="s">
        <v>766</v>
      </c>
      <c r="D64" s="501"/>
      <c r="E64" s="495">
        <v>4</v>
      </c>
      <c r="F64" s="523">
        <v>3.75</v>
      </c>
      <c r="G64" s="523" t="s">
        <v>571</v>
      </c>
      <c r="H64" s="526">
        <v>2.5</v>
      </c>
      <c r="I64" s="497">
        <f t="shared" si="1"/>
        <v>37.5</v>
      </c>
    </row>
    <row r="65" spans="1:9" s="515" customFormat="1" x14ac:dyDescent="0.25">
      <c r="A65" s="498"/>
      <c r="B65" s="525"/>
      <c r="C65" s="500" t="s">
        <v>767</v>
      </c>
      <c r="D65" s="501"/>
      <c r="E65" s="495">
        <v>2</v>
      </c>
      <c r="F65" s="523">
        <v>1.25</v>
      </c>
      <c r="G65" s="523" t="s">
        <v>571</v>
      </c>
      <c r="H65" s="526">
        <v>2.5</v>
      </c>
      <c r="I65" s="497">
        <f t="shared" si="1"/>
        <v>6.25</v>
      </c>
    </row>
    <row r="66" spans="1:9" s="515" customFormat="1" x14ac:dyDescent="0.25">
      <c r="A66" s="498"/>
      <c r="B66" s="525"/>
      <c r="C66" s="500" t="s">
        <v>768</v>
      </c>
      <c r="D66" s="501"/>
      <c r="E66" s="495">
        <v>1</v>
      </c>
      <c r="F66" s="523">
        <v>5.75</v>
      </c>
      <c r="G66" s="523" t="s">
        <v>571</v>
      </c>
      <c r="H66" s="526">
        <v>2.5</v>
      </c>
      <c r="I66" s="497">
        <f t="shared" si="1"/>
        <v>14.375</v>
      </c>
    </row>
    <row r="67" spans="1:9" s="515" customFormat="1" x14ac:dyDescent="0.25">
      <c r="A67" s="498"/>
      <c r="B67" s="525"/>
      <c r="C67" s="500" t="s">
        <v>769</v>
      </c>
      <c r="D67" s="501"/>
      <c r="E67" s="495">
        <v>2</v>
      </c>
      <c r="F67" s="523">
        <v>1.25</v>
      </c>
      <c r="G67" s="523" t="s">
        <v>571</v>
      </c>
      <c r="H67" s="526">
        <v>1</v>
      </c>
      <c r="I67" s="497">
        <f t="shared" si="1"/>
        <v>2.5</v>
      </c>
    </row>
    <row r="68" spans="1:9" s="515" customFormat="1" x14ac:dyDescent="0.25">
      <c r="A68" s="498"/>
      <c r="B68" s="525"/>
      <c r="C68" s="500" t="s">
        <v>770</v>
      </c>
      <c r="D68" s="501"/>
      <c r="E68" s="495">
        <v>1</v>
      </c>
      <c r="F68" s="523">
        <v>5.75</v>
      </c>
      <c r="G68" s="523" t="s">
        <v>571</v>
      </c>
      <c r="H68" s="526">
        <v>1</v>
      </c>
      <c r="I68" s="497">
        <f t="shared" si="1"/>
        <v>5.75</v>
      </c>
    </row>
    <row r="69" spans="1:9" s="515" customFormat="1" x14ac:dyDescent="0.25">
      <c r="A69" s="498"/>
      <c r="B69" s="525"/>
      <c r="C69" s="500" t="s">
        <v>771</v>
      </c>
      <c r="D69" s="501"/>
      <c r="E69" s="495">
        <v>2</v>
      </c>
      <c r="F69" s="523">
        <v>3.25</v>
      </c>
      <c r="G69" s="523" t="s">
        <v>571</v>
      </c>
      <c r="H69" s="526">
        <v>2.5</v>
      </c>
      <c r="I69" s="497">
        <f t="shared" si="1"/>
        <v>16.25</v>
      </c>
    </row>
    <row r="70" spans="1:9" s="515" customFormat="1" x14ac:dyDescent="0.25">
      <c r="A70" s="498"/>
      <c r="B70" s="525"/>
      <c r="C70" s="500" t="s">
        <v>772</v>
      </c>
      <c r="D70" s="501"/>
      <c r="E70" s="495">
        <v>2</v>
      </c>
      <c r="F70" s="523">
        <v>3.25</v>
      </c>
      <c r="G70" s="523" t="s">
        <v>571</v>
      </c>
      <c r="H70" s="526">
        <v>1</v>
      </c>
      <c r="I70" s="497">
        <f t="shared" si="1"/>
        <v>6.5</v>
      </c>
    </row>
    <row r="71" spans="1:9" s="515" customFormat="1" x14ac:dyDescent="0.25">
      <c r="A71" s="498"/>
      <c r="B71" s="525"/>
      <c r="C71" s="500" t="s">
        <v>773</v>
      </c>
      <c r="D71" s="501"/>
      <c r="E71" s="495">
        <v>1</v>
      </c>
      <c r="F71" s="523">
        <v>8.25</v>
      </c>
      <c r="G71" s="523" t="s">
        <v>571</v>
      </c>
      <c r="H71" s="526">
        <v>1.25</v>
      </c>
      <c r="I71" s="497">
        <f t="shared" si="1"/>
        <v>10.3125</v>
      </c>
    </row>
    <row r="72" spans="1:9" s="515" customFormat="1" x14ac:dyDescent="0.25">
      <c r="A72" s="498"/>
      <c r="B72" s="525"/>
      <c r="C72" s="500" t="s">
        <v>774</v>
      </c>
      <c r="D72" s="501"/>
      <c r="E72" s="495">
        <v>1</v>
      </c>
      <c r="F72" s="523">
        <v>2</v>
      </c>
      <c r="G72" s="523" t="s">
        <v>571</v>
      </c>
      <c r="H72" s="526">
        <v>1.25</v>
      </c>
      <c r="I72" s="497">
        <f t="shared" si="1"/>
        <v>2.5</v>
      </c>
    </row>
    <row r="73" spans="1:9" s="515" customFormat="1" x14ac:dyDescent="0.25">
      <c r="A73" s="498"/>
      <c r="B73" s="525"/>
      <c r="C73" s="500" t="s">
        <v>775</v>
      </c>
      <c r="D73" s="501"/>
      <c r="E73" s="495">
        <v>2</v>
      </c>
      <c r="F73" s="523">
        <v>1.5</v>
      </c>
      <c r="G73" s="523" t="s">
        <v>571</v>
      </c>
      <c r="H73" s="526">
        <v>8</v>
      </c>
      <c r="I73" s="497">
        <f t="shared" si="1"/>
        <v>24</v>
      </c>
    </row>
    <row r="74" spans="1:9" s="515" customFormat="1" x14ac:dyDescent="0.25">
      <c r="A74" s="498"/>
      <c r="B74" s="525"/>
      <c r="C74" s="500" t="s">
        <v>714</v>
      </c>
      <c r="D74" s="501"/>
      <c r="E74" s="495">
        <v>1</v>
      </c>
      <c r="F74" s="523">
        <v>4.5</v>
      </c>
      <c r="G74" s="523" t="s">
        <v>571</v>
      </c>
      <c r="H74" s="526">
        <v>3.75</v>
      </c>
      <c r="I74" s="497">
        <f t="shared" si="1"/>
        <v>16.875</v>
      </c>
    </row>
    <row r="75" spans="1:9" s="515" customFormat="1" x14ac:dyDescent="0.25">
      <c r="A75" s="498"/>
      <c r="B75" s="525"/>
      <c r="C75" s="500" t="s">
        <v>586</v>
      </c>
      <c r="D75" s="501"/>
      <c r="E75" s="495">
        <v>1</v>
      </c>
      <c r="F75" s="523">
        <v>12</v>
      </c>
      <c r="G75" s="523" t="s">
        <v>571</v>
      </c>
      <c r="H75" s="526">
        <v>2.75</v>
      </c>
      <c r="I75" s="497">
        <f t="shared" si="1"/>
        <v>33</v>
      </c>
    </row>
    <row r="76" spans="1:9" s="515" customFormat="1" x14ac:dyDescent="0.25">
      <c r="A76" s="498"/>
      <c r="B76" s="525"/>
      <c r="C76" s="500" t="s">
        <v>776</v>
      </c>
      <c r="D76" s="501"/>
      <c r="E76" s="495">
        <v>1</v>
      </c>
      <c r="F76" s="523">
        <v>5</v>
      </c>
      <c r="G76" s="523" t="s">
        <v>571</v>
      </c>
      <c r="H76" s="526">
        <v>2.75</v>
      </c>
      <c r="I76" s="497">
        <f t="shared" si="1"/>
        <v>13.75</v>
      </c>
    </row>
    <row r="77" spans="1:9" s="515" customFormat="1" x14ac:dyDescent="0.25">
      <c r="A77" s="498"/>
      <c r="B77" s="499"/>
      <c r="C77" s="511" t="s">
        <v>367</v>
      </c>
      <c r="D77" s="501"/>
      <c r="E77" s="495"/>
      <c r="F77" s="523"/>
      <c r="G77" s="523"/>
      <c r="H77" s="524"/>
      <c r="I77" s="512">
        <f>SUM(I58:I76)</f>
        <v>612.6875</v>
      </c>
    </row>
    <row r="78" spans="1:9" s="515" customFormat="1" ht="7.95" customHeight="1" x14ac:dyDescent="0.25">
      <c r="A78" s="598"/>
      <c r="B78" s="599"/>
      <c r="C78" s="599"/>
      <c r="D78" s="599"/>
      <c r="E78" s="599"/>
      <c r="F78" s="599"/>
      <c r="G78" s="599"/>
      <c r="H78" s="599"/>
      <c r="I78" s="600"/>
    </row>
    <row r="79" spans="1:9" s="515" customFormat="1" ht="52.8" x14ac:dyDescent="0.25">
      <c r="A79" s="491">
        <v>10</v>
      </c>
      <c r="B79" s="522" t="s">
        <v>100</v>
      </c>
      <c r="C79" s="544" t="s">
        <v>777</v>
      </c>
      <c r="D79" s="494" t="s">
        <v>87</v>
      </c>
      <c r="E79" s="495"/>
      <c r="F79" s="523"/>
      <c r="G79" s="523"/>
      <c r="H79" s="524"/>
      <c r="I79" s="497"/>
    </row>
    <row r="80" spans="1:9" s="515" customFormat="1" x14ac:dyDescent="0.25">
      <c r="A80" s="498"/>
      <c r="B80" s="525" t="s">
        <v>2</v>
      </c>
      <c r="C80" s="500" t="s">
        <v>778</v>
      </c>
      <c r="D80" s="501"/>
      <c r="E80" s="495">
        <v>1</v>
      </c>
      <c r="F80" s="523">
        <v>9</v>
      </c>
      <c r="G80" s="523" t="s">
        <v>571</v>
      </c>
      <c r="H80" s="526">
        <v>3</v>
      </c>
      <c r="I80" s="497">
        <f>(PRODUCT(E80:H80))</f>
        <v>27</v>
      </c>
    </row>
    <row r="81" spans="1:9" s="515" customFormat="1" x14ac:dyDescent="0.25">
      <c r="A81" s="498"/>
      <c r="B81" s="525"/>
      <c r="C81" s="500" t="s">
        <v>779</v>
      </c>
      <c r="D81" s="501"/>
      <c r="E81" s="495">
        <v>1</v>
      </c>
      <c r="F81" s="523">
        <v>0.75</v>
      </c>
      <c r="G81" s="523" t="s">
        <v>571</v>
      </c>
      <c r="H81" s="526">
        <v>1.75</v>
      </c>
      <c r="I81" s="497">
        <f>(PRODUCT(E81:H81))</f>
        <v>1.3125</v>
      </c>
    </row>
    <row r="82" spans="1:9" s="515" customFormat="1" x14ac:dyDescent="0.25">
      <c r="A82" s="498"/>
      <c r="B82" s="525"/>
      <c r="C82" s="500" t="s">
        <v>661</v>
      </c>
      <c r="D82" s="501"/>
      <c r="E82" s="495">
        <v>1</v>
      </c>
      <c r="F82" s="523">
        <v>1.25</v>
      </c>
      <c r="G82" s="523" t="s">
        <v>571</v>
      </c>
      <c r="H82" s="526">
        <v>3</v>
      </c>
      <c r="I82" s="497">
        <f t="shared" ref="I82:I95" si="2">(PRODUCT(E82:H82))</f>
        <v>3.75</v>
      </c>
    </row>
    <row r="83" spans="1:9" s="515" customFormat="1" x14ac:dyDescent="0.25">
      <c r="A83" s="498"/>
      <c r="B83" s="525"/>
      <c r="C83" s="500" t="s">
        <v>662</v>
      </c>
      <c r="D83" s="501"/>
      <c r="E83" s="495">
        <v>1</v>
      </c>
      <c r="F83" s="523">
        <v>15</v>
      </c>
      <c r="G83" s="523" t="s">
        <v>571</v>
      </c>
      <c r="H83" s="526">
        <v>3</v>
      </c>
      <c r="I83" s="497">
        <f t="shared" si="2"/>
        <v>45</v>
      </c>
    </row>
    <row r="84" spans="1:9" s="515" customFormat="1" x14ac:dyDescent="0.25">
      <c r="A84" s="498"/>
      <c r="B84" s="525"/>
      <c r="C84" s="500" t="s">
        <v>655</v>
      </c>
      <c r="D84" s="501"/>
      <c r="E84" s="495">
        <v>2</v>
      </c>
      <c r="F84" s="523">
        <v>1.25</v>
      </c>
      <c r="G84" s="523" t="s">
        <v>571</v>
      </c>
      <c r="H84" s="526">
        <v>3</v>
      </c>
      <c r="I84" s="497">
        <f t="shared" si="2"/>
        <v>7.5</v>
      </c>
    </row>
    <row r="85" spans="1:9" s="515" customFormat="1" x14ac:dyDescent="0.25">
      <c r="A85" s="498"/>
      <c r="B85" s="525"/>
      <c r="C85" s="500" t="s">
        <v>656</v>
      </c>
      <c r="D85" s="501"/>
      <c r="E85" s="495">
        <v>1</v>
      </c>
      <c r="F85" s="523">
        <v>5.75</v>
      </c>
      <c r="G85" s="523" t="s">
        <v>571</v>
      </c>
      <c r="H85" s="526">
        <v>3</v>
      </c>
      <c r="I85" s="497">
        <f t="shared" si="2"/>
        <v>17.25</v>
      </c>
    </row>
    <row r="86" spans="1:9" s="515" customFormat="1" x14ac:dyDescent="0.25">
      <c r="A86" s="498"/>
      <c r="B86" s="525"/>
      <c r="C86" s="500" t="s">
        <v>657</v>
      </c>
      <c r="D86" s="501"/>
      <c r="E86" s="495">
        <v>1</v>
      </c>
      <c r="F86" s="523">
        <v>6.75</v>
      </c>
      <c r="G86" s="523" t="s">
        <v>571</v>
      </c>
      <c r="H86" s="526">
        <v>3</v>
      </c>
      <c r="I86" s="497">
        <f t="shared" si="2"/>
        <v>20.25</v>
      </c>
    </row>
    <row r="87" spans="1:9" s="515" customFormat="1" x14ac:dyDescent="0.25">
      <c r="A87" s="498"/>
      <c r="B87" s="525" t="s">
        <v>3</v>
      </c>
      <c r="C87" s="500" t="s">
        <v>659</v>
      </c>
      <c r="D87" s="501"/>
      <c r="E87" s="495">
        <v>1</v>
      </c>
      <c r="F87" s="523">
        <v>1.75</v>
      </c>
      <c r="G87" s="523" t="s">
        <v>571</v>
      </c>
      <c r="H87" s="526">
        <v>9.75</v>
      </c>
      <c r="I87" s="497">
        <f t="shared" si="2"/>
        <v>17.0625</v>
      </c>
    </row>
    <row r="88" spans="1:9" s="515" customFormat="1" x14ac:dyDescent="0.25">
      <c r="A88" s="498"/>
      <c r="B88" s="525"/>
      <c r="C88" s="500" t="s">
        <v>660</v>
      </c>
      <c r="D88" s="501"/>
      <c r="E88" s="495">
        <v>1</v>
      </c>
      <c r="F88" s="523">
        <v>9</v>
      </c>
      <c r="G88" s="523" t="s">
        <v>571</v>
      </c>
      <c r="H88" s="526">
        <v>3</v>
      </c>
      <c r="I88" s="497">
        <f t="shared" si="2"/>
        <v>27</v>
      </c>
    </row>
    <row r="89" spans="1:9" s="515" customFormat="1" x14ac:dyDescent="0.25">
      <c r="A89" s="498"/>
      <c r="B89" s="525"/>
      <c r="C89" s="500" t="s">
        <v>661</v>
      </c>
      <c r="D89" s="501"/>
      <c r="E89" s="495">
        <v>1</v>
      </c>
      <c r="F89" s="523">
        <v>1.5</v>
      </c>
      <c r="G89" s="523" t="s">
        <v>571</v>
      </c>
      <c r="H89" s="526">
        <v>3</v>
      </c>
      <c r="I89" s="497">
        <f t="shared" si="2"/>
        <v>4.5</v>
      </c>
    </row>
    <row r="90" spans="1:9" s="515" customFormat="1" x14ac:dyDescent="0.25">
      <c r="A90" s="498"/>
      <c r="B90" s="525"/>
      <c r="C90" s="500" t="s">
        <v>662</v>
      </c>
      <c r="D90" s="501"/>
      <c r="E90" s="495">
        <v>1</v>
      </c>
      <c r="F90" s="523">
        <v>15</v>
      </c>
      <c r="G90" s="523" t="s">
        <v>571</v>
      </c>
      <c r="H90" s="526">
        <v>3</v>
      </c>
      <c r="I90" s="497">
        <f t="shared" si="2"/>
        <v>45</v>
      </c>
    </row>
    <row r="91" spans="1:9" s="515" customFormat="1" x14ac:dyDescent="0.25">
      <c r="A91" s="498"/>
      <c r="B91" s="525"/>
      <c r="C91" s="500" t="s">
        <v>655</v>
      </c>
      <c r="D91" s="501"/>
      <c r="E91" s="495">
        <v>2</v>
      </c>
      <c r="F91" s="523">
        <v>1.25</v>
      </c>
      <c r="G91" s="523" t="s">
        <v>571</v>
      </c>
      <c r="H91" s="526">
        <v>3</v>
      </c>
      <c r="I91" s="497">
        <f t="shared" si="2"/>
        <v>7.5</v>
      </c>
    </row>
    <row r="92" spans="1:9" s="515" customFormat="1" x14ac:dyDescent="0.25">
      <c r="A92" s="498"/>
      <c r="B92" s="525"/>
      <c r="C92" s="500" t="s">
        <v>656</v>
      </c>
      <c r="D92" s="501"/>
      <c r="E92" s="495">
        <v>1</v>
      </c>
      <c r="F92" s="523">
        <v>5.75</v>
      </c>
      <c r="G92" s="523" t="s">
        <v>571</v>
      </c>
      <c r="H92" s="526">
        <v>3</v>
      </c>
      <c r="I92" s="497">
        <f t="shared" si="2"/>
        <v>17.25</v>
      </c>
    </row>
    <row r="93" spans="1:9" s="515" customFormat="1" x14ac:dyDescent="0.25">
      <c r="A93" s="498"/>
      <c r="B93" s="525"/>
      <c r="C93" s="500" t="s">
        <v>663</v>
      </c>
      <c r="D93" s="501"/>
      <c r="E93" s="495">
        <v>1</v>
      </c>
      <c r="F93" s="523">
        <v>19.25</v>
      </c>
      <c r="G93" s="523" t="s">
        <v>571</v>
      </c>
      <c r="H93" s="526">
        <v>3</v>
      </c>
      <c r="I93" s="497">
        <f t="shared" si="2"/>
        <v>57.75</v>
      </c>
    </row>
    <row r="94" spans="1:9" s="515" customFormat="1" x14ac:dyDescent="0.25">
      <c r="A94" s="498"/>
      <c r="B94" s="525"/>
      <c r="C94" s="500" t="s">
        <v>780</v>
      </c>
      <c r="D94" s="501"/>
      <c r="E94" s="495">
        <v>2</v>
      </c>
      <c r="F94" s="523">
        <v>5.75</v>
      </c>
      <c r="G94" s="523" t="s">
        <v>571</v>
      </c>
      <c r="H94" s="526">
        <v>8</v>
      </c>
      <c r="I94" s="497">
        <f t="shared" si="2"/>
        <v>92</v>
      </c>
    </row>
    <row r="95" spans="1:9" s="515" customFormat="1" x14ac:dyDescent="0.25">
      <c r="A95" s="498"/>
      <c r="B95" s="525"/>
      <c r="C95" s="500" t="s">
        <v>607</v>
      </c>
      <c r="D95" s="501"/>
      <c r="E95" s="495">
        <v>1</v>
      </c>
      <c r="F95" s="523">
        <v>14.5</v>
      </c>
      <c r="G95" s="523" t="s">
        <v>571</v>
      </c>
      <c r="H95" s="526">
        <v>3.75</v>
      </c>
      <c r="I95" s="497">
        <f t="shared" si="2"/>
        <v>54.375</v>
      </c>
    </row>
    <row r="96" spans="1:9" s="515" customFormat="1" x14ac:dyDescent="0.25">
      <c r="A96" s="498"/>
      <c r="B96" s="499"/>
      <c r="C96" s="511" t="s">
        <v>367</v>
      </c>
      <c r="D96" s="501"/>
      <c r="E96" s="495"/>
      <c r="F96" s="523"/>
      <c r="G96" s="523"/>
      <c r="H96" s="524"/>
      <c r="I96" s="512">
        <f>SUM(I80:I95)</f>
        <v>444.5</v>
      </c>
    </row>
    <row r="97" spans="1:9" s="515" customFormat="1" ht="6.6" customHeight="1" x14ac:dyDescent="0.25">
      <c r="A97" s="598"/>
      <c r="B97" s="599"/>
      <c r="C97" s="599"/>
      <c r="D97" s="599"/>
      <c r="E97" s="599"/>
      <c r="F97" s="599"/>
      <c r="G97" s="599"/>
      <c r="H97" s="599"/>
      <c r="I97" s="600"/>
    </row>
    <row r="98" spans="1:9" s="515" customFormat="1" ht="52.8" x14ac:dyDescent="0.25">
      <c r="A98" s="491">
        <v>11</v>
      </c>
      <c r="B98" s="522" t="s">
        <v>271</v>
      </c>
      <c r="C98" s="545" t="s">
        <v>781</v>
      </c>
      <c r="D98" s="494" t="s">
        <v>87</v>
      </c>
      <c r="E98" s="495"/>
      <c r="F98" s="523"/>
      <c r="G98" s="523"/>
      <c r="H98" s="524"/>
      <c r="I98" s="497"/>
    </row>
    <row r="99" spans="1:9" s="515" customFormat="1" x14ac:dyDescent="0.25">
      <c r="A99" s="498"/>
      <c r="B99" s="525" t="s">
        <v>2</v>
      </c>
      <c r="C99" s="500" t="s">
        <v>778</v>
      </c>
      <c r="D99" s="501"/>
      <c r="E99" s="495">
        <v>1</v>
      </c>
      <c r="F99" s="523">
        <v>9</v>
      </c>
      <c r="G99" s="523" t="s">
        <v>571</v>
      </c>
      <c r="H99" s="526">
        <v>3</v>
      </c>
      <c r="I99" s="497">
        <f>(PRODUCT(E99:H99))</f>
        <v>27</v>
      </c>
    </row>
    <row r="100" spans="1:9" s="515" customFormat="1" x14ac:dyDescent="0.25">
      <c r="A100" s="498"/>
      <c r="B100" s="525"/>
      <c r="C100" s="500" t="s">
        <v>779</v>
      </c>
      <c r="D100" s="501"/>
      <c r="E100" s="495">
        <v>1</v>
      </c>
      <c r="F100" s="523">
        <v>0.75</v>
      </c>
      <c r="G100" s="523" t="s">
        <v>571</v>
      </c>
      <c r="H100" s="526">
        <v>1.67</v>
      </c>
      <c r="I100" s="497">
        <f>(PRODUCT(E100:H100))</f>
        <v>1.2524999999999999</v>
      </c>
    </row>
    <row r="101" spans="1:9" s="515" customFormat="1" x14ac:dyDescent="0.25">
      <c r="A101" s="498"/>
      <c r="B101" s="525"/>
      <c r="C101" s="500" t="s">
        <v>661</v>
      </c>
      <c r="D101" s="501"/>
      <c r="E101" s="495">
        <v>1</v>
      </c>
      <c r="F101" s="523">
        <v>1.25</v>
      </c>
      <c r="G101" s="523" t="s">
        <v>571</v>
      </c>
      <c r="H101" s="526">
        <v>3</v>
      </c>
      <c r="I101" s="497">
        <f t="shared" ref="I101:I115" si="3">(PRODUCT(E101:H101))</f>
        <v>3.75</v>
      </c>
    </row>
    <row r="102" spans="1:9" s="515" customFormat="1" x14ac:dyDescent="0.25">
      <c r="A102" s="498"/>
      <c r="B102" s="525"/>
      <c r="C102" s="500" t="s">
        <v>662</v>
      </c>
      <c r="D102" s="501"/>
      <c r="E102" s="495">
        <v>1</v>
      </c>
      <c r="F102" s="523">
        <v>15</v>
      </c>
      <c r="G102" s="523" t="s">
        <v>571</v>
      </c>
      <c r="H102" s="526">
        <v>3</v>
      </c>
      <c r="I102" s="497">
        <f t="shared" si="3"/>
        <v>45</v>
      </c>
    </row>
    <row r="103" spans="1:9" s="515" customFormat="1" x14ac:dyDescent="0.25">
      <c r="A103" s="498"/>
      <c r="B103" s="525"/>
      <c r="C103" s="500" t="s">
        <v>655</v>
      </c>
      <c r="D103" s="501"/>
      <c r="E103" s="495">
        <v>2</v>
      </c>
      <c r="F103" s="523">
        <v>1.25</v>
      </c>
      <c r="G103" s="523" t="s">
        <v>571</v>
      </c>
      <c r="H103" s="526">
        <v>3</v>
      </c>
      <c r="I103" s="497">
        <f t="shared" si="3"/>
        <v>7.5</v>
      </c>
    </row>
    <row r="104" spans="1:9" s="515" customFormat="1" x14ac:dyDescent="0.25">
      <c r="A104" s="498"/>
      <c r="B104" s="525"/>
      <c r="C104" s="500" t="s">
        <v>656</v>
      </c>
      <c r="D104" s="501"/>
      <c r="E104" s="495">
        <v>1</v>
      </c>
      <c r="F104" s="523">
        <v>5.75</v>
      </c>
      <c r="G104" s="523" t="s">
        <v>571</v>
      </c>
      <c r="H104" s="526">
        <v>3</v>
      </c>
      <c r="I104" s="497">
        <f t="shared" si="3"/>
        <v>17.25</v>
      </c>
    </row>
    <row r="105" spans="1:9" s="515" customFormat="1" x14ac:dyDescent="0.25">
      <c r="A105" s="498"/>
      <c r="B105" s="525"/>
      <c r="C105" s="500" t="s">
        <v>657</v>
      </c>
      <c r="D105" s="501"/>
      <c r="E105" s="495">
        <v>1</v>
      </c>
      <c r="F105" s="523">
        <v>6.5</v>
      </c>
      <c r="G105" s="523" t="s">
        <v>571</v>
      </c>
      <c r="H105" s="526">
        <v>3</v>
      </c>
      <c r="I105" s="497">
        <f t="shared" si="3"/>
        <v>19.5</v>
      </c>
    </row>
    <row r="106" spans="1:9" s="515" customFormat="1" x14ac:dyDescent="0.25">
      <c r="A106" s="498"/>
      <c r="B106" s="525" t="s">
        <v>3</v>
      </c>
      <c r="C106" s="500" t="s">
        <v>659</v>
      </c>
      <c r="D106" s="501"/>
      <c r="E106" s="495">
        <v>1</v>
      </c>
      <c r="F106" s="523">
        <v>1.75</v>
      </c>
      <c r="G106" s="523" t="s">
        <v>571</v>
      </c>
      <c r="H106" s="526">
        <v>9.75</v>
      </c>
      <c r="I106" s="497">
        <f t="shared" si="3"/>
        <v>17.0625</v>
      </c>
    </row>
    <row r="107" spans="1:9" s="515" customFormat="1" x14ac:dyDescent="0.25">
      <c r="A107" s="498"/>
      <c r="B107" s="525"/>
      <c r="C107" s="500" t="s">
        <v>660</v>
      </c>
      <c r="D107" s="501"/>
      <c r="E107" s="495">
        <v>1</v>
      </c>
      <c r="F107" s="523">
        <v>9</v>
      </c>
      <c r="G107" s="523" t="s">
        <v>571</v>
      </c>
      <c r="H107" s="526">
        <v>3</v>
      </c>
      <c r="I107" s="497">
        <f t="shared" si="3"/>
        <v>27</v>
      </c>
    </row>
    <row r="108" spans="1:9" s="515" customFormat="1" x14ac:dyDescent="0.25">
      <c r="A108" s="498"/>
      <c r="B108" s="525"/>
      <c r="C108" s="500" t="s">
        <v>661</v>
      </c>
      <c r="D108" s="501"/>
      <c r="E108" s="495">
        <v>1</v>
      </c>
      <c r="F108" s="523">
        <v>1.5</v>
      </c>
      <c r="G108" s="523" t="s">
        <v>571</v>
      </c>
      <c r="H108" s="526">
        <v>3</v>
      </c>
      <c r="I108" s="497">
        <f t="shared" si="3"/>
        <v>4.5</v>
      </c>
    </row>
    <row r="109" spans="1:9" s="515" customFormat="1" x14ac:dyDescent="0.25">
      <c r="A109" s="498"/>
      <c r="B109" s="525"/>
      <c r="C109" s="500" t="s">
        <v>662</v>
      </c>
      <c r="D109" s="501"/>
      <c r="E109" s="495">
        <v>1</v>
      </c>
      <c r="F109" s="523">
        <v>15</v>
      </c>
      <c r="G109" s="523" t="s">
        <v>571</v>
      </c>
      <c r="H109" s="526">
        <v>3</v>
      </c>
      <c r="I109" s="497">
        <f t="shared" si="3"/>
        <v>45</v>
      </c>
    </row>
    <row r="110" spans="1:9" s="515" customFormat="1" x14ac:dyDescent="0.25">
      <c r="A110" s="498"/>
      <c r="B110" s="525"/>
      <c r="C110" s="500" t="s">
        <v>655</v>
      </c>
      <c r="D110" s="501"/>
      <c r="E110" s="495">
        <v>2</v>
      </c>
      <c r="F110" s="523">
        <v>1.25</v>
      </c>
      <c r="G110" s="523" t="s">
        <v>571</v>
      </c>
      <c r="H110" s="526">
        <v>3</v>
      </c>
      <c r="I110" s="497">
        <f t="shared" si="3"/>
        <v>7.5</v>
      </c>
    </row>
    <row r="111" spans="1:9" s="515" customFormat="1" x14ac:dyDescent="0.25">
      <c r="A111" s="498"/>
      <c r="B111" s="525"/>
      <c r="C111" s="500" t="s">
        <v>656</v>
      </c>
      <c r="D111" s="501"/>
      <c r="E111" s="495">
        <v>1</v>
      </c>
      <c r="F111" s="523">
        <v>5.75</v>
      </c>
      <c r="G111" s="523" t="s">
        <v>571</v>
      </c>
      <c r="H111" s="526">
        <v>3</v>
      </c>
      <c r="I111" s="497">
        <f t="shared" si="3"/>
        <v>17.25</v>
      </c>
    </row>
    <row r="112" spans="1:9" s="515" customFormat="1" x14ac:dyDescent="0.25">
      <c r="A112" s="498"/>
      <c r="B112" s="525"/>
      <c r="C112" s="500" t="s">
        <v>663</v>
      </c>
      <c r="D112" s="501"/>
      <c r="E112" s="495">
        <v>1</v>
      </c>
      <c r="F112" s="523">
        <v>19.25</v>
      </c>
      <c r="G112" s="523" t="s">
        <v>571</v>
      </c>
      <c r="H112" s="526">
        <v>3</v>
      </c>
      <c r="I112" s="497">
        <f t="shared" si="3"/>
        <v>57.75</v>
      </c>
    </row>
    <row r="113" spans="1:9" s="515" customFormat="1" x14ac:dyDescent="0.25">
      <c r="A113" s="498"/>
      <c r="B113" s="525"/>
      <c r="C113" s="500" t="s">
        <v>782</v>
      </c>
      <c r="D113" s="501"/>
      <c r="E113" s="495">
        <v>2</v>
      </c>
      <c r="F113" s="523">
        <v>10.5</v>
      </c>
      <c r="G113" s="523" t="s">
        <v>571</v>
      </c>
      <c r="H113" s="526">
        <v>1</v>
      </c>
      <c r="I113" s="497">
        <f t="shared" si="3"/>
        <v>21</v>
      </c>
    </row>
    <row r="114" spans="1:9" s="515" customFormat="1" x14ac:dyDescent="0.25">
      <c r="A114" s="498"/>
      <c r="B114" s="525"/>
      <c r="C114" s="500" t="s">
        <v>783</v>
      </c>
      <c r="D114" s="501"/>
      <c r="E114" s="495">
        <v>2</v>
      </c>
      <c r="F114" s="523">
        <v>9.75</v>
      </c>
      <c r="G114" s="523" t="s">
        <v>571</v>
      </c>
      <c r="H114" s="526">
        <v>1</v>
      </c>
      <c r="I114" s="497">
        <f t="shared" si="3"/>
        <v>19.5</v>
      </c>
    </row>
    <row r="115" spans="1:9" s="515" customFormat="1" x14ac:dyDescent="0.25">
      <c r="A115" s="498"/>
      <c r="B115" s="525"/>
      <c r="C115" s="500" t="s">
        <v>616</v>
      </c>
      <c r="D115" s="501"/>
      <c r="E115" s="495">
        <v>1</v>
      </c>
      <c r="F115" s="523">
        <v>10.25</v>
      </c>
      <c r="G115" s="523" t="s">
        <v>571</v>
      </c>
      <c r="H115" s="526">
        <v>3</v>
      </c>
      <c r="I115" s="497">
        <f t="shared" si="3"/>
        <v>30.75</v>
      </c>
    </row>
    <row r="116" spans="1:9" s="515" customFormat="1" x14ac:dyDescent="0.25">
      <c r="A116" s="498"/>
      <c r="B116" s="499"/>
      <c r="C116" s="511" t="s">
        <v>367</v>
      </c>
      <c r="D116" s="501"/>
      <c r="E116" s="495"/>
      <c r="F116" s="523"/>
      <c r="G116" s="523"/>
      <c r="H116" s="524"/>
      <c r="I116" s="512">
        <f>SUM(I99:I115)</f>
        <v>368.565</v>
      </c>
    </row>
    <row r="117" spans="1:9" s="515" customFormat="1" ht="6.6" customHeight="1" x14ac:dyDescent="0.25">
      <c r="A117" s="598"/>
      <c r="B117" s="599"/>
      <c r="C117" s="599"/>
      <c r="D117" s="599"/>
      <c r="E117" s="599"/>
      <c r="F117" s="599"/>
      <c r="G117" s="599"/>
      <c r="H117" s="599"/>
      <c r="I117" s="600"/>
    </row>
    <row r="118" spans="1:9" s="515" customFormat="1" ht="52.8" x14ac:dyDescent="0.25">
      <c r="A118" s="491">
        <v>12</v>
      </c>
      <c r="B118" s="522" t="s">
        <v>198</v>
      </c>
      <c r="C118" s="544" t="s">
        <v>777</v>
      </c>
      <c r="D118" s="494" t="s">
        <v>87</v>
      </c>
      <c r="E118" s="495"/>
      <c r="F118" s="523"/>
      <c r="G118" s="523"/>
      <c r="H118" s="524"/>
      <c r="I118" s="497"/>
    </row>
    <row r="119" spans="1:9" s="515" customFormat="1" x14ac:dyDescent="0.25">
      <c r="A119" s="498"/>
      <c r="B119" s="525"/>
      <c r="C119" s="500" t="s">
        <v>784</v>
      </c>
      <c r="D119" s="501"/>
      <c r="E119" s="495">
        <v>1</v>
      </c>
      <c r="F119" s="523">
        <v>2</v>
      </c>
      <c r="G119" s="523" t="s">
        <v>571</v>
      </c>
      <c r="H119" s="526">
        <v>8</v>
      </c>
      <c r="I119" s="497">
        <f t="shared" ref="I119:I120" si="4">(PRODUCT(E119:H119))</f>
        <v>16</v>
      </c>
    </row>
    <row r="120" spans="1:9" s="515" customFormat="1" x14ac:dyDescent="0.25">
      <c r="A120" s="498"/>
      <c r="B120" s="525"/>
      <c r="C120" s="500" t="s">
        <v>785</v>
      </c>
      <c r="D120" s="501"/>
      <c r="E120" s="495">
        <v>1</v>
      </c>
      <c r="F120" s="523">
        <v>5</v>
      </c>
      <c r="G120" s="523" t="s">
        <v>571</v>
      </c>
      <c r="H120" s="526">
        <v>8</v>
      </c>
      <c r="I120" s="497">
        <f t="shared" si="4"/>
        <v>40</v>
      </c>
    </row>
    <row r="121" spans="1:9" s="515" customFormat="1" x14ac:dyDescent="0.25">
      <c r="A121" s="498"/>
      <c r="B121" s="499"/>
      <c r="C121" s="511" t="s">
        <v>367</v>
      </c>
      <c r="D121" s="501"/>
      <c r="E121" s="495"/>
      <c r="F121" s="523"/>
      <c r="G121" s="523"/>
      <c r="H121" s="524"/>
      <c r="I121" s="512">
        <f>SUM(I119:I120)</f>
        <v>56</v>
      </c>
    </row>
    <row r="122" spans="1:9" s="515" customFormat="1" ht="6.6" customHeight="1" x14ac:dyDescent="0.25">
      <c r="A122" s="598"/>
      <c r="B122" s="599"/>
      <c r="C122" s="599"/>
      <c r="D122" s="599"/>
      <c r="E122" s="599"/>
      <c r="F122" s="599"/>
      <c r="G122" s="599"/>
      <c r="H122" s="599"/>
      <c r="I122" s="600"/>
    </row>
    <row r="123" spans="1:9" s="515" customFormat="1" ht="66" x14ac:dyDescent="0.25">
      <c r="A123" s="491">
        <v>13</v>
      </c>
      <c r="B123" s="522" t="s">
        <v>199</v>
      </c>
      <c r="C123" s="544" t="s">
        <v>825</v>
      </c>
      <c r="D123" s="494" t="s">
        <v>216</v>
      </c>
      <c r="E123" s="495"/>
      <c r="F123" s="523"/>
      <c r="G123" s="523"/>
      <c r="H123" s="524"/>
      <c r="I123" s="497"/>
    </row>
    <row r="124" spans="1:9" s="515" customFormat="1" ht="13.2" customHeight="1" x14ac:dyDescent="0.25">
      <c r="A124" s="498"/>
      <c r="B124" s="525"/>
      <c r="C124" s="500" t="s">
        <v>826</v>
      </c>
      <c r="D124" s="501"/>
      <c r="E124" s="495">
        <v>1</v>
      </c>
      <c r="F124" s="523" t="s">
        <v>571</v>
      </c>
      <c r="G124" s="523" t="s">
        <v>571</v>
      </c>
      <c r="H124" s="526" t="s">
        <v>571</v>
      </c>
      <c r="I124" s="497">
        <f t="shared" ref="I124:I125" si="5">(PRODUCT(E124:H124))</f>
        <v>1</v>
      </c>
    </row>
    <row r="125" spans="1:9" s="515" customFormat="1" ht="13.2" customHeight="1" x14ac:dyDescent="0.25">
      <c r="A125" s="498"/>
      <c r="B125" s="525"/>
      <c r="C125" s="500" t="s">
        <v>827</v>
      </c>
      <c r="D125" s="501"/>
      <c r="E125" s="495">
        <v>1</v>
      </c>
      <c r="F125" s="523" t="s">
        <v>571</v>
      </c>
      <c r="G125" s="523" t="s">
        <v>571</v>
      </c>
      <c r="H125" s="526" t="s">
        <v>571</v>
      </c>
      <c r="I125" s="497">
        <f t="shared" si="5"/>
        <v>1</v>
      </c>
    </row>
    <row r="126" spans="1:9" s="515" customFormat="1" ht="13.2" customHeight="1" x14ac:dyDescent="0.25">
      <c r="A126" s="498"/>
      <c r="B126" s="499"/>
      <c r="C126" s="511" t="s">
        <v>367</v>
      </c>
      <c r="D126" s="501"/>
      <c r="E126" s="495"/>
      <c r="F126" s="523"/>
      <c r="G126" s="523"/>
      <c r="H126" s="524"/>
      <c r="I126" s="512">
        <f>SUM(I124:I125)</f>
        <v>2</v>
      </c>
    </row>
    <row r="127" spans="1:9" s="515" customFormat="1" ht="6" customHeight="1" x14ac:dyDescent="0.25">
      <c r="A127" s="598"/>
      <c r="B127" s="599"/>
      <c r="C127" s="599"/>
      <c r="D127" s="599"/>
      <c r="E127" s="599"/>
      <c r="F127" s="599"/>
      <c r="G127" s="599"/>
      <c r="H127" s="599"/>
      <c r="I127" s="600"/>
    </row>
    <row r="128" spans="1:9" s="515" customFormat="1" ht="92.4" x14ac:dyDescent="0.25">
      <c r="A128" s="491">
        <v>14</v>
      </c>
      <c r="B128" s="522" t="s">
        <v>202</v>
      </c>
      <c r="C128" s="549" t="s">
        <v>786</v>
      </c>
      <c r="D128" s="494" t="s">
        <v>87</v>
      </c>
      <c r="E128" s="495"/>
      <c r="F128" s="523"/>
      <c r="G128" s="523"/>
      <c r="H128" s="524"/>
      <c r="I128" s="497"/>
    </row>
    <row r="129" spans="1:9" s="515" customFormat="1" x14ac:dyDescent="0.25">
      <c r="A129" s="498"/>
      <c r="B129" s="525"/>
      <c r="C129" s="500" t="s">
        <v>787</v>
      </c>
      <c r="D129" s="501"/>
      <c r="E129" s="495">
        <v>1</v>
      </c>
      <c r="F129" s="523">
        <v>27</v>
      </c>
      <c r="G129" s="523" t="s">
        <v>571</v>
      </c>
      <c r="H129" s="526">
        <v>3</v>
      </c>
      <c r="I129" s="497">
        <f t="shared" ref="I129:I130" si="6">(PRODUCT(E129:H129))</f>
        <v>81</v>
      </c>
    </row>
    <row r="130" spans="1:9" s="515" customFormat="1" x14ac:dyDescent="0.25">
      <c r="A130" s="498"/>
      <c r="B130" s="525"/>
      <c r="C130" s="500" t="s">
        <v>788</v>
      </c>
      <c r="D130" s="501"/>
      <c r="E130" s="495">
        <v>1</v>
      </c>
      <c r="F130" s="523">
        <v>1.25</v>
      </c>
      <c r="G130" s="523" t="s">
        <v>571</v>
      </c>
      <c r="H130" s="526">
        <v>9.75</v>
      </c>
      <c r="I130" s="497">
        <f t="shared" si="6"/>
        <v>12.1875</v>
      </c>
    </row>
    <row r="131" spans="1:9" s="515" customFormat="1" x14ac:dyDescent="0.25">
      <c r="A131" s="498"/>
      <c r="B131" s="499"/>
      <c r="C131" s="511" t="s">
        <v>367</v>
      </c>
      <c r="D131" s="501"/>
      <c r="E131" s="495"/>
      <c r="F131" s="523"/>
      <c r="G131" s="523"/>
      <c r="H131" s="524"/>
      <c r="I131" s="512">
        <f>SUM(I129:I130)</f>
        <v>93.1875</v>
      </c>
    </row>
    <row r="132" spans="1:9" s="515" customFormat="1" ht="6.6" customHeight="1" x14ac:dyDescent="0.25">
      <c r="A132" s="598"/>
      <c r="B132" s="599"/>
      <c r="C132" s="599"/>
      <c r="D132" s="599"/>
      <c r="E132" s="599"/>
      <c r="F132" s="599"/>
      <c r="G132" s="599"/>
      <c r="H132" s="599"/>
      <c r="I132" s="600"/>
    </row>
    <row r="133" spans="1:9" s="515" customFormat="1" ht="66" x14ac:dyDescent="0.25">
      <c r="A133" s="491">
        <v>15</v>
      </c>
      <c r="B133" s="522" t="s">
        <v>207</v>
      </c>
      <c r="C133" s="546" t="s">
        <v>789</v>
      </c>
      <c r="D133" s="494" t="s">
        <v>216</v>
      </c>
      <c r="E133" s="495"/>
      <c r="F133" s="523"/>
      <c r="G133" s="523"/>
      <c r="H133" s="524"/>
      <c r="I133" s="497"/>
    </row>
    <row r="134" spans="1:9" s="515" customFormat="1" x14ac:dyDescent="0.25">
      <c r="A134" s="498"/>
      <c r="B134" s="525"/>
      <c r="C134" s="500" t="s">
        <v>790</v>
      </c>
      <c r="D134" s="501"/>
      <c r="E134" s="495">
        <v>1</v>
      </c>
      <c r="F134" s="523" t="s">
        <v>571</v>
      </c>
      <c r="G134" s="523" t="s">
        <v>571</v>
      </c>
      <c r="H134" s="526" t="s">
        <v>571</v>
      </c>
      <c r="I134" s="497">
        <f t="shared" ref="I134" si="7">(PRODUCT(E134:H134))</f>
        <v>1</v>
      </c>
    </row>
    <row r="135" spans="1:9" s="515" customFormat="1" x14ac:dyDescent="0.25">
      <c r="A135" s="498"/>
      <c r="B135" s="499"/>
      <c r="C135" s="511" t="s">
        <v>367</v>
      </c>
      <c r="D135" s="501"/>
      <c r="E135" s="495"/>
      <c r="F135" s="523"/>
      <c r="G135" s="523"/>
      <c r="H135" s="524"/>
      <c r="I135" s="512">
        <f>SUM(I134:I134)</f>
        <v>1</v>
      </c>
    </row>
    <row r="136" spans="1:9" s="515" customFormat="1" ht="6" customHeight="1" x14ac:dyDescent="0.25">
      <c r="A136" s="598"/>
      <c r="B136" s="599"/>
      <c r="C136" s="599"/>
      <c r="D136" s="599"/>
      <c r="E136" s="599"/>
      <c r="F136" s="599"/>
      <c r="G136" s="599"/>
      <c r="H136" s="599"/>
      <c r="I136" s="600"/>
    </row>
    <row r="137" spans="1:9" s="515" customFormat="1" ht="79.2" x14ac:dyDescent="0.25">
      <c r="A137" s="491">
        <v>16</v>
      </c>
      <c r="B137" s="522" t="s">
        <v>773</v>
      </c>
      <c r="C137" s="546" t="s">
        <v>791</v>
      </c>
      <c r="D137" s="494"/>
      <c r="E137" s="495"/>
      <c r="F137" s="523"/>
      <c r="G137" s="523"/>
      <c r="H137" s="524"/>
      <c r="I137" s="497"/>
    </row>
    <row r="138" spans="1:9" s="548" customFormat="1" ht="26.4" x14ac:dyDescent="0.25">
      <c r="A138" s="547"/>
      <c r="B138" s="525" t="s">
        <v>2</v>
      </c>
      <c r="C138" s="522" t="s">
        <v>213</v>
      </c>
      <c r="D138" s="494" t="s">
        <v>87</v>
      </c>
      <c r="E138" s="542">
        <v>1</v>
      </c>
      <c r="F138" s="542">
        <v>10.25</v>
      </c>
      <c r="G138" s="523" t="s">
        <v>571</v>
      </c>
      <c r="H138" s="526" t="s">
        <v>571</v>
      </c>
      <c r="I138" s="542">
        <f>(PRODUCT(E138:H138))</f>
        <v>10.25</v>
      </c>
    </row>
    <row r="139" spans="1:9" s="515" customFormat="1" x14ac:dyDescent="0.25">
      <c r="A139" s="498"/>
      <c r="B139" s="499"/>
      <c r="C139" s="511" t="s">
        <v>367</v>
      </c>
      <c r="D139" s="501"/>
      <c r="E139" s="495"/>
      <c r="F139" s="523"/>
      <c r="G139" s="523"/>
      <c r="H139" s="524"/>
      <c r="I139" s="512">
        <f>SUM(I138:I138)</f>
        <v>10.25</v>
      </c>
    </row>
    <row r="140" spans="1:9" s="515" customFormat="1" ht="7.2" customHeight="1" x14ac:dyDescent="0.25">
      <c r="A140" s="598"/>
      <c r="B140" s="599"/>
      <c r="C140" s="599"/>
      <c r="D140" s="599"/>
      <c r="E140" s="599"/>
      <c r="F140" s="599"/>
      <c r="G140" s="599"/>
      <c r="H140" s="599"/>
      <c r="I140" s="600"/>
    </row>
    <row r="141" spans="1:9" s="515" customFormat="1" ht="39.6" x14ac:dyDescent="0.25">
      <c r="A141" s="547"/>
      <c r="B141" s="525" t="s">
        <v>3</v>
      </c>
      <c r="C141" s="546" t="s">
        <v>792</v>
      </c>
      <c r="D141" s="494" t="s">
        <v>87</v>
      </c>
      <c r="E141" s="542">
        <v>1</v>
      </c>
      <c r="F141" s="542">
        <v>10.25</v>
      </c>
      <c r="G141" s="523" t="s">
        <v>571</v>
      </c>
      <c r="H141" s="526">
        <v>3.75</v>
      </c>
      <c r="I141" s="542">
        <f>(PRODUCT(E141:H141))</f>
        <v>38.4375</v>
      </c>
    </row>
    <row r="142" spans="1:9" s="515" customFormat="1" x14ac:dyDescent="0.25">
      <c r="A142" s="498"/>
      <c r="B142" s="499"/>
      <c r="C142" s="511" t="s">
        <v>367</v>
      </c>
      <c r="D142" s="501"/>
      <c r="E142" s="495"/>
      <c r="F142" s="523"/>
      <c r="G142" s="523"/>
      <c r="H142" s="524"/>
      <c r="I142" s="512">
        <f>SUM(I141:I141)</f>
        <v>38.4375</v>
      </c>
    </row>
    <row r="143" spans="1:9" s="515" customFormat="1" ht="7.2" customHeight="1" x14ac:dyDescent="0.25">
      <c r="A143" s="598"/>
      <c r="B143" s="599"/>
      <c r="C143" s="599"/>
      <c r="D143" s="599"/>
      <c r="E143" s="599"/>
      <c r="F143" s="599"/>
      <c r="G143" s="599"/>
      <c r="H143" s="599"/>
      <c r="I143" s="600"/>
    </row>
    <row r="144" spans="1:9" s="515" customFormat="1" ht="66" x14ac:dyDescent="0.25">
      <c r="A144" s="491">
        <v>17</v>
      </c>
      <c r="B144" s="522" t="s">
        <v>219</v>
      </c>
      <c r="C144" s="549" t="s">
        <v>793</v>
      </c>
      <c r="D144" s="494"/>
      <c r="E144" s="495"/>
      <c r="F144" s="523"/>
      <c r="G144" s="523"/>
      <c r="H144" s="524"/>
      <c r="I144" s="497"/>
    </row>
    <row r="145" spans="1:9" s="515" customFormat="1" x14ac:dyDescent="0.25">
      <c r="A145" s="491"/>
      <c r="B145" s="522"/>
      <c r="C145" s="549" t="s">
        <v>794</v>
      </c>
      <c r="D145" s="494" t="s">
        <v>87</v>
      </c>
      <c r="E145" s="542">
        <v>1</v>
      </c>
      <c r="F145" s="542">
        <v>10.25</v>
      </c>
      <c r="G145" s="523" t="s">
        <v>571</v>
      </c>
      <c r="H145" s="526">
        <v>8</v>
      </c>
      <c r="I145" s="542">
        <f>(PRODUCT(E145:H145))</f>
        <v>82</v>
      </c>
    </row>
    <row r="146" spans="1:9" s="515" customFormat="1" x14ac:dyDescent="0.25">
      <c r="A146" s="491"/>
      <c r="B146" s="522"/>
      <c r="C146" s="549" t="s">
        <v>795</v>
      </c>
      <c r="D146" s="494"/>
      <c r="E146" s="542">
        <v>-1</v>
      </c>
      <c r="F146" s="542">
        <v>4.3</v>
      </c>
      <c r="G146" s="523" t="s">
        <v>571</v>
      </c>
      <c r="H146" s="526">
        <v>5</v>
      </c>
      <c r="I146" s="542">
        <f>(PRODUCT(E146:H146))</f>
        <v>-21.5</v>
      </c>
    </row>
    <row r="147" spans="1:9" s="515" customFormat="1" x14ac:dyDescent="0.25">
      <c r="A147" s="491"/>
      <c r="B147" s="522"/>
      <c r="C147" s="549" t="s">
        <v>613</v>
      </c>
      <c r="D147" s="494"/>
      <c r="E147" s="542">
        <v>-1</v>
      </c>
      <c r="F147" s="542">
        <v>1.75</v>
      </c>
      <c r="G147" s="523" t="s">
        <v>571</v>
      </c>
      <c r="H147" s="526">
        <v>4.25</v>
      </c>
      <c r="I147" s="542">
        <f>(PRODUCT(E147:H147))</f>
        <v>-7.4375</v>
      </c>
    </row>
    <row r="148" spans="1:9" s="515" customFormat="1" x14ac:dyDescent="0.25">
      <c r="A148" s="491"/>
      <c r="B148" s="522"/>
      <c r="C148" s="511" t="s">
        <v>367</v>
      </c>
      <c r="D148" s="494"/>
      <c r="E148" s="495"/>
      <c r="F148" s="523"/>
      <c r="G148" s="523"/>
      <c r="H148" s="524"/>
      <c r="I148" s="512">
        <f>SUM(I145:I147)</f>
        <v>53.0625</v>
      </c>
    </row>
    <row r="149" spans="1:9" s="515" customFormat="1" ht="7.2" customHeight="1" x14ac:dyDescent="0.25">
      <c r="A149" s="670"/>
      <c r="B149" s="671"/>
      <c r="C149" s="671"/>
      <c r="D149" s="671"/>
      <c r="E149" s="671"/>
      <c r="F149" s="671"/>
      <c r="G149" s="671"/>
      <c r="H149" s="671"/>
      <c r="I149" s="672"/>
    </row>
    <row r="150" spans="1:9" s="515" customFormat="1" x14ac:dyDescent="0.25">
      <c r="A150" s="547"/>
      <c r="B150" s="525" t="s">
        <v>2</v>
      </c>
      <c r="C150" s="522" t="s">
        <v>796</v>
      </c>
      <c r="D150" s="494" t="s">
        <v>87</v>
      </c>
      <c r="E150" s="542">
        <v>1</v>
      </c>
      <c r="F150" s="542">
        <v>4.5</v>
      </c>
      <c r="G150" s="523" t="s">
        <v>571</v>
      </c>
      <c r="H150" s="526">
        <v>5</v>
      </c>
      <c r="I150" s="542">
        <f>(PRODUCT(E150:H150))</f>
        <v>22.5</v>
      </c>
    </row>
    <row r="151" spans="1:9" s="515" customFormat="1" x14ac:dyDescent="0.25">
      <c r="A151" s="498"/>
      <c r="B151" s="499"/>
      <c r="C151" s="511" t="s">
        <v>367</v>
      </c>
      <c r="D151" s="501"/>
      <c r="E151" s="495"/>
      <c r="F151" s="523"/>
      <c r="G151" s="523"/>
      <c r="H151" s="524"/>
      <c r="I151" s="512">
        <f>SUM(I150:I150)</f>
        <v>22.5</v>
      </c>
    </row>
    <row r="152" spans="1:9" s="515" customFormat="1" ht="6.6" customHeight="1" x14ac:dyDescent="0.25">
      <c r="A152" s="669"/>
      <c r="B152" s="669"/>
      <c r="C152" s="669"/>
      <c r="D152" s="669"/>
      <c r="E152" s="669"/>
      <c r="F152" s="669"/>
      <c r="G152" s="669"/>
      <c r="H152" s="669"/>
      <c r="I152" s="669"/>
    </row>
    <row r="153" spans="1:9" s="515" customFormat="1" x14ac:dyDescent="0.25">
      <c r="A153" s="547"/>
      <c r="B153" s="525" t="s">
        <v>3</v>
      </c>
      <c r="C153" s="522" t="s">
        <v>797</v>
      </c>
      <c r="D153" s="494" t="s">
        <v>216</v>
      </c>
      <c r="E153" s="542">
        <v>4</v>
      </c>
      <c r="F153" s="523" t="s">
        <v>571</v>
      </c>
      <c r="G153" s="523" t="s">
        <v>571</v>
      </c>
      <c r="H153" s="526" t="s">
        <v>571</v>
      </c>
      <c r="I153" s="542">
        <f>(PRODUCT(E153:H153))</f>
        <v>4</v>
      </c>
    </row>
    <row r="154" spans="1:9" s="515" customFormat="1" x14ac:dyDescent="0.25">
      <c r="A154" s="498"/>
      <c r="B154" s="499"/>
      <c r="C154" s="511" t="s">
        <v>367</v>
      </c>
      <c r="D154" s="501"/>
      <c r="E154" s="495"/>
      <c r="F154" s="523"/>
      <c r="G154" s="523"/>
      <c r="H154" s="524"/>
      <c r="I154" s="512">
        <f>SUM(I153:I153)</f>
        <v>4</v>
      </c>
    </row>
    <row r="155" spans="1:9" s="515" customFormat="1" ht="6" customHeight="1" x14ac:dyDescent="0.25">
      <c r="A155" s="669"/>
      <c r="B155" s="669"/>
      <c r="C155" s="669"/>
      <c r="D155" s="669"/>
      <c r="E155" s="669"/>
      <c r="F155" s="669"/>
      <c r="G155" s="669"/>
      <c r="H155" s="669"/>
      <c r="I155" s="669"/>
    </row>
    <row r="156" spans="1:9" s="515" customFormat="1" x14ac:dyDescent="0.25">
      <c r="A156" s="547"/>
      <c r="B156" s="525" t="s">
        <v>4</v>
      </c>
      <c r="C156" s="522" t="s">
        <v>798</v>
      </c>
      <c r="D156" s="494" t="s">
        <v>224</v>
      </c>
      <c r="E156" s="542">
        <v>2</v>
      </c>
      <c r="F156" s="542">
        <v>4.5</v>
      </c>
      <c r="G156" s="523" t="s">
        <v>571</v>
      </c>
      <c r="H156" s="526" t="s">
        <v>571</v>
      </c>
      <c r="I156" s="542">
        <f>(PRODUCT(E156:H156))</f>
        <v>9</v>
      </c>
    </row>
    <row r="157" spans="1:9" s="515" customFormat="1" x14ac:dyDescent="0.25">
      <c r="A157" s="547"/>
      <c r="B157" s="525"/>
      <c r="C157" s="522"/>
      <c r="D157" s="494"/>
      <c r="E157" s="542">
        <v>1</v>
      </c>
      <c r="F157" s="542">
        <v>6</v>
      </c>
      <c r="G157" s="523" t="s">
        <v>571</v>
      </c>
      <c r="H157" s="526" t="s">
        <v>571</v>
      </c>
      <c r="I157" s="542">
        <f>(PRODUCT(E157:H157))</f>
        <v>6</v>
      </c>
    </row>
    <row r="158" spans="1:9" s="515" customFormat="1" x14ac:dyDescent="0.25">
      <c r="A158" s="498"/>
      <c r="B158" s="499"/>
      <c r="C158" s="511" t="s">
        <v>367</v>
      </c>
      <c r="D158" s="501"/>
      <c r="E158" s="495"/>
      <c r="F158" s="523"/>
      <c r="G158" s="523"/>
      <c r="H158" s="524"/>
      <c r="I158" s="512">
        <f>SUM(I156:I157)</f>
        <v>15</v>
      </c>
    </row>
    <row r="159" spans="1:9" s="515" customFormat="1" ht="8.4" customHeight="1" x14ac:dyDescent="0.25">
      <c r="A159" s="669"/>
      <c r="B159" s="669"/>
      <c r="C159" s="669"/>
      <c r="D159" s="669"/>
      <c r="E159" s="669"/>
      <c r="F159" s="669"/>
      <c r="G159" s="669"/>
      <c r="H159" s="669"/>
      <c r="I159" s="669"/>
    </row>
    <row r="160" spans="1:9" s="515" customFormat="1" x14ac:dyDescent="0.25">
      <c r="A160" s="547"/>
      <c r="B160" s="525" t="s">
        <v>5</v>
      </c>
      <c r="C160" s="522" t="s">
        <v>799</v>
      </c>
      <c r="D160" s="494" t="s">
        <v>87</v>
      </c>
      <c r="E160" s="542">
        <v>1</v>
      </c>
      <c r="F160" s="542">
        <f>3.5+3.5+5</f>
        <v>12</v>
      </c>
      <c r="G160" s="523">
        <v>1</v>
      </c>
      <c r="H160" s="526" t="s">
        <v>571</v>
      </c>
      <c r="I160" s="542">
        <f>(PRODUCT(E160:H160))</f>
        <v>12</v>
      </c>
    </row>
    <row r="161" spans="1:9" s="515" customFormat="1" x14ac:dyDescent="0.25">
      <c r="A161" s="498"/>
      <c r="B161" s="499"/>
      <c r="C161" s="511" t="s">
        <v>367</v>
      </c>
      <c r="D161" s="501"/>
      <c r="E161" s="495"/>
      <c r="F161" s="523"/>
      <c r="G161" s="523"/>
      <c r="H161" s="524"/>
      <c r="I161" s="512">
        <f>SUM(I160:I160)</f>
        <v>12</v>
      </c>
    </row>
    <row r="162" spans="1:9" s="515" customFormat="1" ht="6.6" customHeight="1" x14ac:dyDescent="0.25">
      <c r="A162" s="669"/>
      <c r="B162" s="669"/>
      <c r="C162" s="669"/>
      <c r="D162" s="669"/>
      <c r="E162" s="669"/>
      <c r="F162" s="669"/>
      <c r="G162" s="669"/>
      <c r="H162" s="669"/>
      <c r="I162" s="669"/>
    </row>
    <row r="163" spans="1:9" s="515" customFormat="1" ht="39.6" x14ac:dyDescent="0.25">
      <c r="A163" s="491">
        <v>18</v>
      </c>
      <c r="B163" s="522" t="s">
        <v>800</v>
      </c>
      <c r="C163" s="549" t="s">
        <v>801</v>
      </c>
      <c r="D163" s="494"/>
      <c r="E163" s="495"/>
      <c r="F163" s="523"/>
      <c r="G163" s="523"/>
      <c r="H163" s="524"/>
      <c r="I163" s="497"/>
    </row>
    <row r="164" spans="1:9" s="515" customFormat="1" x14ac:dyDescent="0.25">
      <c r="A164" s="491"/>
      <c r="B164" s="522"/>
      <c r="C164" s="549" t="s">
        <v>802</v>
      </c>
      <c r="D164" s="494" t="s">
        <v>224</v>
      </c>
      <c r="E164" s="542">
        <v>1</v>
      </c>
      <c r="F164" s="542">
        <v>8.5</v>
      </c>
      <c r="G164" s="523" t="s">
        <v>571</v>
      </c>
      <c r="H164" s="526" t="s">
        <v>571</v>
      </c>
      <c r="I164" s="542">
        <f>(PRODUCT(E164:H164))</f>
        <v>8.5</v>
      </c>
    </row>
    <row r="165" spans="1:9" s="515" customFormat="1" x14ac:dyDescent="0.25">
      <c r="A165" s="491"/>
      <c r="B165" s="522"/>
      <c r="C165" s="511" t="s">
        <v>367</v>
      </c>
      <c r="D165" s="494"/>
      <c r="E165" s="495"/>
      <c r="F165" s="523"/>
      <c r="G165" s="523"/>
      <c r="H165" s="524"/>
      <c r="I165" s="512">
        <f>SUM(I164:I164)</f>
        <v>8.5</v>
      </c>
    </row>
    <row r="166" spans="1:9" s="515" customFormat="1" ht="7.2" customHeight="1" x14ac:dyDescent="0.25">
      <c r="A166" s="670"/>
      <c r="B166" s="671"/>
      <c r="C166" s="671"/>
      <c r="D166" s="671"/>
      <c r="E166" s="671"/>
      <c r="F166" s="671"/>
      <c r="G166" s="671"/>
      <c r="H166" s="671"/>
      <c r="I166" s="672"/>
    </row>
    <row r="167" spans="1:9" s="515" customFormat="1" ht="79.2" x14ac:dyDescent="0.25">
      <c r="A167" s="491">
        <v>19</v>
      </c>
      <c r="B167" s="522" t="s">
        <v>803</v>
      </c>
      <c r="C167" s="549" t="s">
        <v>804</v>
      </c>
      <c r="D167" s="494"/>
      <c r="E167" s="495"/>
      <c r="F167" s="523"/>
      <c r="G167" s="523"/>
      <c r="H167" s="524"/>
      <c r="I167" s="497"/>
    </row>
    <row r="168" spans="1:9" s="515" customFormat="1" x14ac:dyDescent="0.25">
      <c r="A168" s="491"/>
      <c r="B168" s="522"/>
      <c r="C168" s="549" t="s">
        <v>803</v>
      </c>
      <c r="D168" s="494" t="s">
        <v>224</v>
      </c>
      <c r="E168" s="542">
        <v>1</v>
      </c>
      <c r="F168" s="542">
        <v>11</v>
      </c>
      <c r="G168" s="523" t="s">
        <v>571</v>
      </c>
      <c r="H168" s="526" t="s">
        <v>571</v>
      </c>
      <c r="I168" s="542">
        <f>(PRODUCT(E168:H168))</f>
        <v>11</v>
      </c>
    </row>
    <row r="169" spans="1:9" s="515" customFormat="1" x14ac:dyDescent="0.25">
      <c r="A169" s="491"/>
      <c r="B169" s="522"/>
      <c r="C169" s="511" t="s">
        <v>367</v>
      </c>
      <c r="D169" s="494"/>
      <c r="E169" s="495"/>
      <c r="F169" s="523"/>
      <c r="G169" s="523"/>
      <c r="H169" s="524"/>
      <c r="I169" s="512">
        <f>SUM(I168:I168)</f>
        <v>11</v>
      </c>
    </row>
    <row r="170" spans="1:9" s="515" customFormat="1" ht="6.6" customHeight="1" x14ac:dyDescent="0.25">
      <c r="A170" s="670"/>
      <c r="B170" s="671"/>
      <c r="C170" s="671"/>
      <c r="D170" s="671"/>
      <c r="E170" s="671"/>
      <c r="F170" s="671"/>
      <c r="G170" s="671"/>
      <c r="H170" s="671"/>
      <c r="I170" s="672"/>
    </row>
    <row r="171" spans="1:9" s="515" customFormat="1" ht="52.8" x14ac:dyDescent="0.25">
      <c r="A171" s="491">
        <v>20</v>
      </c>
      <c r="B171" s="522" t="s">
        <v>226</v>
      </c>
      <c r="C171" s="549" t="s">
        <v>805</v>
      </c>
      <c r="D171" s="494"/>
      <c r="E171" s="495"/>
      <c r="F171" s="523"/>
      <c r="G171" s="523"/>
      <c r="H171" s="524"/>
      <c r="I171" s="497"/>
    </row>
    <row r="172" spans="1:9" s="515" customFormat="1" x14ac:dyDescent="0.25">
      <c r="A172" s="491"/>
      <c r="B172" s="522"/>
      <c r="C172" s="549" t="s">
        <v>658</v>
      </c>
      <c r="D172" s="494" t="s">
        <v>224</v>
      </c>
      <c r="E172" s="542">
        <v>1</v>
      </c>
      <c r="F172" s="542">
        <v>14</v>
      </c>
      <c r="G172" s="523" t="s">
        <v>571</v>
      </c>
      <c r="H172" s="526" t="s">
        <v>571</v>
      </c>
      <c r="I172" s="542">
        <f>(PRODUCT(E172:H172))</f>
        <v>14</v>
      </c>
    </row>
    <row r="173" spans="1:9" s="515" customFormat="1" x14ac:dyDescent="0.25">
      <c r="A173" s="491"/>
      <c r="B173" s="522"/>
      <c r="C173" s="511" t="s">
        <v>367</v>
      </c>
      <c r="D173" s="494"/>
      <c r="E173" s="495"/>
      <c r="F173" s="523"/>
      <c r="G173" s="523"/>
      <c r="H173" s="524"/>
      <c r="I173" s="512">
        <f>SUM(I172:I172)</f>
        <v>14</v>
      </c>
    </row>
    <row r="174" spans="1:9" s="515" customFormat="1" ht="6.6" customHeight="1" x14ac:dyDescent="0.25">
      <c r="A174" s="670"/>
      <c r="B174" s="671"/>
      <c r="C174" s="671"/>
      <c r="D174" s="671"/>
      <c r="E174" s="671"/>
      <c r="F174" s="671"/>
      <c r="G174" s="671"/>
      <c r="H174" s="671"/>
      <c r="I174" s="672"/>
    </row>
    <row r="175" spans="1:9" s="515" customFormat="1" ht="52.8" x14ac:dyDescent="0.25">
      <c r="A175" s="491">
        <v>21</v>
      </c>
      <c r="B175" s="522" t="s">
        <v>227</v>
      </c>
      <c r="C175" s="549" t="s">
        <v>805</v>
      </c>
      <c r="D175" s="494"/>
      <c r="E175" s="495"/>
      <c r="F175" s="523"/>
      <c r="G175" s="523"/>
      <c r="H175" s="524"/>
      <c r="I175" s="497"/>
    </row>
    <row r="176" spans="1:9" s="515" customFormat="1" x14ac:dyDescent="0.25">
      <c r="A176" s="491"/>
      <c r="B176" s="522"/>
      <c r="C176" s="549" t="s">
        <v>658</v>
      </c>
      <c r="D176" s="494" t="s">
        <v>224</v>
      </c>
      <c r="E176" s="542">
        <v>1</v>
      </c>
      <c r="F176" s="542">
        <v>5</v>
      </c>
      <c r="G176" s="523" t="s">
        <v>571</v>
      </c>
      <c r="H176" s="526" t="s">
        <v>571</v>
      </c>
      <c r="I176" s="542">
        <f>(PRODUCT(E176:H176))</f>
        <v>5</v>
      </c>
    </row>
    <row r="177" spans="1:9" s="515" customFormat="1" x14ac:dyDescent="0.25">
      <c r="A177" s="491"/>
      <c r="B177" s="522"/>
      <c r="C177" s="511" t="s">
        <v>367</v>
      </c>
      <c r="D177" s="494"/>
      <c r="E177" s="495"/>
      <c r="F177" s="523"/>
      <c r="G177" s="523"/>
      <c r="H177" s="524"/>
      <c r="I177" s="512">
        <f>SUM(I176:I176)</f>
        <v>5</v>
      </c>
    </row>
    <row r="178" spans="1:9" s="515" customFormat="1" ht="6" customHeight="1" x14ac:dyDescent="0.25">
      <c r="A178" s="670"/>
      <c r="B178" s="671"/>
      <c r="C178" s="671"/>
      <c r="D178" s="671"/>
      <c r="E178" s="671"/>
      <c r="F178" s="671"/>
      <c r="G178" s="671"/>
      <c r="H178" s="671"/>
      <c r="I178" s="672"/>
    </row>
    <row r="179" spans="1:9" s="515" customFormat="1" ht="52.8" x14ac:dyDescent="0.25">
      <c r="A179" s="491">
        <v>22</v>
      </c>
      <c r="B179" s="522" t="s">
        <v>228</v>
      </c>
      <c r="C179" s="549" t="s">
        <v>805</v>
      </c>
      <c r="D179" s="494"/>
      <c r="E179" s="495"/>
      <c r="F179" s="523"/>
      <c r="G179" s="523"/>
      <c r="H179" s="524"/>
      <c r="I179" s="497"/>
    </row>
    <row r="180" spans="1:9" s="515" customFormat="1" x14ac:dyDescent="0.25">
      <c r="A180" s="491"/>
      <c r="B180" s="522"/>
      <c r="C180" s="549" t="s">
        <v>658</v>
      </c>
      <c r="D180" s="494" t="s">
        <v>224</v>
      </c>
      <c r="E180" s="542">
        <v>1</v>
      </c>
      <c r="F180" s="542">
        <v>7</v>
      </c>
      <c r="G180" s="523" t="s">
        <v>571</v>
      </c>
      <c r="H180" s="526" t="s">
        <v>571</v>
      </c>
      <c r="I180" s="542">
        <f>(PRODUCT(E180:H180))</f>
        <v>7</v>
      </c>
    </row>
    <row r="181" spans="1:9" s="515" customFormat="1" x14ac:dyDescent="0.25">
      <c r="A181" s="491"/>
      <c r="B181" s="522"/>
      <c r="C181" s="511" t="s">
        <v>367</v>
      </c>
      <c r="D181" s="494"/>
      <c r="E181" s="495"/>
      <c r="F181" s="523"/>
      <c r="G181" s="523"/>
      <c r="H181" s="524"/>
      <c r="I181" s="512">
        <f>SUM(I180:I180)</f>
        <v>7</v>
      </c>
    </row>
    <row r="182" spans="1:9" s="515" customFormat="1" ht="6" customHeight="1" x14ac:dyDescent="0.25">
      <c r="A182" s="670"/>
      <c r="B182" s="671"/>
      <c r="C182" s="671"/>
      <c r="D182" s="671"/>
      <c r="E182" s="671"/>
      <c r="F182" s="671"/>
      <c r="G182" s="671"/>
      <c r="H182" s="671"/>
      <c r="I182" s="672"/>
    </row>
    <row r="183" spans="1:9" s="515" customFormat="1" ht="52.8" x14ac:dyDescent="0.25">
      <c r="A183" s="491">
        <v>23</v>
      </c>
      <c r="B183" s="522" t="s">
        <v>254</v>
      </c>
      <c r="C183" s="549" t="s">
        <v>806</v>
      </c>
      <c r="D183" s="494"/>
      <c r="E183" s="495"/>
      <c r="F183" s="523"/>
      <c r="G183" s="523"/>
      <c r="H183" s="524"/>
      <c r="I183" s="497"/>
    </row>
    <row r="184" spans="1:9" s="515" customFormat="1" x14ac:dyDescent="0.25">
      <c r="A184" s="491"/>
      <c r="B184" s="522"/>
      <c r="C184" s="549" t="s">
        <v>807</v>
      </c>
      <c r="D184" s="494" t="s">
        <v>87</v>
      </c>
      <c r="E184" s="542">
        <v>1</v>
      </c>
      <c r="F184" s="542">
        <v>10.5</v>
      </c>
      <c r="G184" s="523" t="s">
        <v>571</v>
      </c>
      <c r="H184" s="526">
        <v>9.75</v>
      </c>
      <c r="I184" s="542">
        <f>(PRODUCT(E184:H184))</f>
        <v>102.375</v>
      </c>
    </row>
    <row r="185" spans="1:9" s="515" customFormat="1" x14ac:dyDescent="0.25">
      <c r="A185" s="491"/>
      <c r="B185" s="522"/>
      <c r="C185" s="549" t="s">
        <v>808</v>
      </c>
      <c r="D185" s="494" t="s">
        <v>87</v>
      </c>
      <c r="E185" s="542">
        <v>1</v>
      </c>
      <c r="F185" s="542">
        <v>9.75</v>
      </c>
      <c r="G185" s="523" t="s">
        <v>571</v>
      </c>
      <c r="H185" s="526">
        <v>9.75</v>
      </c>
      <c r="I185" s="542">
        <f>(PRODUCT(E185:H185))</f>
        <v>95.0625</v>
      </c>
    </row>
    <row r="186" spans="1:9" s="515" customFormat="1" x14ac:dyDescent="0.25">
      <c r="A186" s="491"/>
      <c r="B186" s="522"/>
      <c r="C186" s="511" t="s">
        <v>367</v>
      </c>
      <c r="D186" s="494"/>
      <c r="E186" s="495"/>
      <c r="F186" s="523"/>
      <c r="G186" s="523"/>
      <c r="H186" s="524"/>
      <c r="I186" s="512">
        <f>SUM(I184:I185)</f>
        <v>197.4375</v>
      </c>
    </row>
    <row r="187" spans="1:9" s="515" customFormat="1" ht="6.6" customHeight="1" x14ac:dyDescent="0.25">
      <c r="A187" s="670"/>
      <c r="B187" s="671"/>
      <c r="C187" s="671"/>
      <c r="D187" s="671"/>
      <c r="E187" s="671"/>
      <c r="F187" s="671"/>
      <c r="G187" s="671"/>
      <c r="H187" s="671"/>
      <c r="I187" s="672"/>
    </row>
    <row r="188" spans="1:9" s="515" customFormat="1" x14ac:dyDescent="0.25">
      <c r="A188" s="498"/>
      <c r="B188" s="498"/>
      <c r="C188" s="498" t="s">
        <v>809</v>
      </c>
      <c r="D188" s="498"/>
      <c r="E188" s="498"/>
      <c r="F188" s="550"/>
      <c r="G188" s="550"/>
      <c r="H188" s="524"/>
      <c r="I188" s="512"/>
    </row>
    <row r="189" spans="1:9" s="515" customFormat="1" ht="66" x14ac:dyDescent="0.25">
      <c r="A189" s="491">
        <v>6</v>
      </c>
      <c r="B189" s="522" t="s">
        <v>270</v>
      </c>
      <c r="C189" s="549" t="s">
        <v>810</v>
      </c>
      <c r="D189" s="494"/>
      <c r="E189" s="495"/>
      <c r="F189" s="523"/>
      <c r="G189" s="523"/>
      <c r="H189" s="524"/>
      <c r="I189" s="497"/>
    </row>
    <row r="190" spans="1:9" s="515" customFormat="1" x14ac:dyDescent="0.25">
      <c r="A190" s="491"/>
      <c r="B190" s="522"/>
      <c r="C190" s="549" t="s">
        <v>575</v>
      </c>
      <c r="D190" s="494" t="s">
        <v>216</v>
      </c>
      <c r="E190" s="542">
        <v>1</v>
      </c>
      <c r="F190" s="523" t="s">
        <v>571</v>
      </c>
      <c r="G190" s="523" t="s">
        <v>571</v>
      </c>
      <c r="H190" s="526" t="s">
        <v>571</v>
      </c>
      <c r="I190" s="542">
        <f>(PRODUCT(E190:H190))</f>
        <v>1</v>
      </c>
    </row>
    <row r="191" spans="1:9" s="515" customFormat="1" x14ac:dyDescent="0.25">
      <c r="A191" s="491"/>
      <c r="B191" s="522"/>
      <c r="C191" s="511" t="s">
        <v>367</v>
      </c>
      <c r="D191" s="494"/>
      <c r="E191" s="495"/>
      <c r="F191" s="523"/>
      <c r="G191" s="523"/>
      <c r="H191" s="524"/>
      <c r="I191" s="512">
        <f>SUM(I190:I190)</f>
        <v>1</v>
      </c>
    </row>
    <row r="192" spans="1:9" s="515" customFormat="1" ht="7.2" customHeight="1" x14ac:dyDescent="0.25">
      <c r="A192" s="670"/>
      <c r="B192" s="671"/>
      <c r="C192" s="671"/>
      <c r="D192" s="671"/>
      <c r="E192" s="671"/>
      <c r="F192" s="671"/>
      <c r="G192" s="671"/>
      <c r="H192" s="671"/>
      <c r="I192" s="672"/>
    </row>
    <row r="193" spans="1:9" s="515" customFormat="1" ht="66" x14ac:dyDescent="0.25">
      <c r="A193" s="491">
        <v>2</v>
      </c>
      <c r="B193" s="551" t="s">
        <v>260</v>
      </c>
      <c r="C193" s="549" t="s">
        <v>811</v>
      </c>
      <c r="D193" s="494"/>
      <c r="E193" s="495"/>
      <c r="F193" s="523"/>
      <c r="G193" s="523"/>
      <c r="H193" s="524"/>
      <c r="I193" s="497"/>
    </row>
    <row r="194" spans="1:9" s="515" customFormat="1" x14ac:dyDescent="0.25">
      <c r="A194" s="491"/>
      <c r="B194" s="522"/>
      <c r="C194" s="549" t="s">
        <v>696</v>
      </c>
      <c r="D194" s="494" t="s">
        <v>216</v>
      </c>
      <c r="E194" s="542">
        <v>2</v>
      </c>
      <c r="F194" s="523" t="s">
        <v>571</v>
      </c>
      <c r="G194" s="523" t="s">
        <v>571</v>
      </c>
      <c r="H194" s="526" t="s">
        <v>571</v>
      </c>
      <c r="I194" s="542">
        <f>(PRODUCT(E194:H194))</f>
        <v>2</v>
      </c>
    </row>
    <row r="195" spans="1:9" s="515" customFormat="1" x14ac:dyDescent="0.25">
      <c r="A195" s="491"/>
      <c r="B195" s="522"/>
      <c r="C195" s="511" t="s">
        <v>367</v>
      </c>
      <c r="D195" s="494"/>
      <c r="E195" s="495"/>
      <c r="F195" s="523"/>
      <c r="G195" s="523"/>
      <c r="H195" s="524"/>
      <c r="I195" s="512">
        <f>SUM(I194:I194)</f>
        <v>2</v>
      </c>
    </row>
    <row r="196" spans="1:9" s="515" customFormat="1" ht="6.6" customHeight="1" x14ac:dyDescent="0.25">
      <c r="A196" s="670"/>
      <c r="B196" s="671"/>
      <c r="C196" s="671"/>
      <c r="D196" s="671"/>
      <c r="E196" s="671"/>
      <c r="F196" s="671"/>
      <c r="G196" s="671"/>
      <c r="H196" s="671"/>
      <c r="I196" s="672"/>
    </row>
    <row r="197" spans="1:9" s="515" customFormat="1" ht="52.8" x14ac:dyDescent="0.25">
      <c r="A197" s="491">
        <v>26</v>
      </c>
      <c r="B197" s="552" t="s">
        <v>328</v>
      </c>
      <c r="C197" s="549" t="s">
        <v>812</v>
      </c>
      <c r="D197" s="494" t="s">
        <v>87</v>
      </c>
      <c r="E197" s="495"/>
      <c r="F197" s="523"/>
      <c r="G197" s="523"/>
      <c r="H197" s="524"/>
      <c r="I197" s="497"/>
    </row>
    <row r="198" spans="1:9" s="515" customFormat="1" x14ac:dyDescent="0.25">
      <c r="A198" s="498"/>
      <c r="B198" s="525" t="s">
        <v>2</v>
      </c>
      <c r="C198" s="500" t="s">
        <v>813</v>
      </c>
      <c r="D198" s="501"/>
      <c r="E198" s="495">
        <v>1</v>
      </c>
      <c r="F198" s="523">
        <v>19</v>
      </c>
      <c r="G198" s="523" t="s">
        <v>571</v>
      </c>
      <c r="H198" s="526">
        <v>14</v>
      </c>
      <c r="I198" s="497">
        <f>(PRODUCT(E198:H198))</f>
        <v>266</v>
      </c>
    </row>
    <row r="199" spans="1:9" s="515" customFormat="1" x14ac:dyDescent="0.25">
      <c r="A199" s="498"/>
      <c r="B199" s="525"/>
      <c r="C199" s="500" t="s">
        <v>655</v>
      </c>
      <c r="D199" s="501"/>
      <c r="E199" s="495">
        <v>1</v>
      </c>
      <c r="F199" s="523">
        <v>1.25</v>
      </c>
      <c r="G199" s="523" t="s">
        <v>571</v>
      </c>
      <c r="H199" s="526">
        <v>14</v>
      </c>
      <c r="I199" s="497">
        <f>(PRODUCT(E199:H199))</f>
        <v>17.5</v>
      </c>
    </row>
    <row r="200" spans="1:9" s="515" customFormat="1" x14ac:dyDescent="0.25">
      <c r="A200" s="498"/>
      <c r="B200" s="525"/>
      <c r="C200" s="500" t="s">
        <v>656</v>
      </c>
      <c r="D200" s="501"/>
      <c r="E200" s="495">
        <v>1</v>
      </c>
      <c r="F200" s="523">
        <v>5.75</v>
      </c>
      <c r="G200" s="523" t="s">
        <v>571</v>
      </c>
      <c r="H200" s="526">
        <v>14</v>
      </c>
      <c r="I200" s="497">
        <f t="shared" ref="I200:I211" si="8">(PRODUCT(E200:H200))</f>
        <v>80.5</v>
      </c>
    </row>
    <row r="201" spans="1:9" s="515" customFormat="1" x14ac:dyDescent="0.25">
      <c r="A201" s="498"/>
      <c r="B201" s="525"/>
      <c r="C201" s="500" t="s">
        <v>712</v>
      </c>
      <c r="D201" s="501"/>
      <c r="E201" s="495">
        <v>1</v>
      </c>
      <c r="F201" s="523">
        <v>6.75</v>
      </c>
      <c r="G201" s="523" t="s">
        <v>571</v>
      </c>
      <c r="H201" s="526">
        <v>14</v>
      </c>
      <c r="I201" s="497">
        <f t="shared" si="8"/>
        <v>94.5</v>
      </c>
    </row>
    <row r="202" spans="1:9" s="515" customFormat="1" x14ac:dyDescent="0.25">
      <c r="A202" s="498"/>
      <c r="B202" s="525"/>
      <c r="C202" s="500" t="s">
        <v>814</v>
      </c>
      <c r="D202" s="501"/>
      <c r="E202" s="495">
        <v>1</v>
      </c>
      <c r="F202" s="523">
        <v>13.75</v>
      </c>
      <c r="G202" s="523" t="s">
        <v>571</v>
      </c>
      <c r="H202" s="526">
        <v>14</v>
      </c>
      <c r="I202" s="497">
        <f t="shared" si="8"/>
        <v>192.5</v>
      </c>
    </row>
    <row r="203" spans="1:9" s="515" customFormat="1" x14ac:dyDescent="0.25">
      <c r="A203" s="498"/>
      <c r="B203" s="525"/>
      <c r="C203" s="500" t="s">
        <v>814</v>
      </c>
      <c r="D203" s="501"/>
      <c r="E203" s="495">
        <v>1</v>
      </c>
      <c r="F203" s="523">
        <v>6.75</v>
      </c>
      <c r="G203" s="523" t="s">
        <v>571</v>
      </c>
      <c r="H203" s="526">
        <v>14</v>
      </c>
      <c r="I203" s="497">
        <f t="shared" si="8"/>
        <v>94.5</v>
      </c>
    </row>
    <row r="204" spans="1:9" s="515" customFormat="1" x14ac:dyDescent="0.25">
      <c r="A204" s="498"/>
      <c r="B204" s="525"/>
      <c r="C204" s="500" t="s">
        <v>815</v>
      </c>
      <c r="D204" s="501"/>
      <c r="E204" s="495">
        <v>1</v>
      </c>
      <c r="F204" s="523">
        <v>2</v>
      </c>
      <c r="G204" s="523" t="s">
        <v>571</v>
      </c>
      <c r="H204" s="526">
        <v>14</v>
      </c>
      <c r="I204" s="497">
        <f t="shared" si="8"/>
        <v>28</v>
      </c>
    </row>
    <row r="205" spans="1:9" s="515" customFormat="1" x14ac:dyDescent="0.25">
      <c r="A205" s="498"/>
      <c r="B205" s="525"/>
      <c r="C205" s="500" t="s">
        <v>785</v>
      </c>
      <c r="D205" s="501"/>
      <c r="E205" s="495">
        <v>1</v>
      </c>
      <c r="F205" s="523">
        <v>10</v>
      </c>
      <c r="G205" s="523" t="s">
        <v>571</v>
      </c>
      <c r="H205" s="526">
        <v>14</v>
      </c>
      <c r="I205" s="497">
        <f t="shared" si="8"/>
        <v>140</v>
      </c>
    </row>
    <row r="206" spans="1:9" s="515" customFormat="1" x14ac:dyDescent="0.25">
      <c r="A206" s="498"/>
      <c r="B206" s="525"/>
      <c r="C206" s="500" t="s">
        <v>815</v>
      </c>
      <c r="D206" s="501"/>
      <c r="E206" s="495">
        <v>1</v>
      </c>
      <c r="F206" s="523">
        <v>2.5</v>
      </c>
      <c r="G206" s="523" t="s">
        <v>571</v>
      </c>
      <c r="H206" s="526">
        <v>14</v>
      </c>
      <c r="I206" s="497">
        <f t="shared" si="8"/>
        <v>35</v>
      </c>
    </row>
    <row r="207" spans="1:9" s="515" customFormat="1" x14ac:dyDescent="0.25">
      <c r="A207" s="498"/>
      <c r="B207" s="525"/>
      <c r="C207" s="500" t="s">
        <v>667</v>
      </c>
      <c r="D207" s="501"/>
      <c r="E207" s="495">
        <v>-2</v>
      </c>
      <c r="F207" s="523">
        <v>2.5</v>
      </c>
      <c r="G207" s="523" t="s">
        <v>571</v>
      </c>
      <c r="H207" s="526">
        <v>6</v>
      </c>
      <c r="I207" s="497">
        <f t="shared" si="8"/>
        <v>-30</v>
      </c>
    </row>
    <row r="208" spans="1:9" s="515" customFormat="1" x14ac:dyDescent="0.25">
      <c r="A208" s="498"/>
      <c r="B208" s="525" t="s">
        <v>119</v>
      </c>
      <c r="C208" s="500" t="s">
        <v>816</v>
      </c>
      <c r="D208" s="501"/>
      <c r="E208" s="495">
        <v>1</v>
      </c>
      <c r="F208" s="523">
        <v>19</v>
      </c>
      <c r="G208" s="523" t="s">
        <v>571</v>
      </c>
      <c r="H208" s="526">
        <v>14</v>
      </c>
      <c r="I208" s="497">
        <f t="shared" si="8"/>
        <v>266</v>
      </c>
    </row>
    <row r="209" spans="1:9" s="515" customFormat="1" x14ac:dyDescent="0.25">
      <c r="A209" s="498"/>
      <c r="B209" s="525"/>
      <c r="C209" s="500" t="s">
        <v>655</v>
      </c>
      <c r="D209" s="501"/>
      <c r="E209" s="495">
        <v>2</v>
      </c>
      <c r="F209" s="523">
        <v>1.25</v>
      </c>
      <c r="G209" s="523" t="s">
        <v>571</v>
      </c>
      <c r="H209" s="526">
        <v>14</v>
      </c>
      <c r="I209" s="497">
        <f t="shared" si="8"/>
        <v>35</v>
      </c>
    </row>
    <row r="210" spans="1:9" s="515" customFormat="1" x14ac:dyDescent="0.25">
      <c r="A210" s="498"/>
      <c r="B210" s="525"/>
      <c r="C210" s="500" t="s">
        <v>817</v>
      </c>
      <c r="D210" s="501"/>
      <c r="E210" s="495">
        <v>1</v>
      </c>
      <c r="F210" s="523">
        <v>5.75</v>
      </c>
      <c r="G210" s="523" t="s">
        <v>571</v>
      </c>
      <c r="H210" s="526">
        <v>14</v>
      </c>
      <c r="I210" s="497">
        <f t="shared" si="8"/>
        <v>80.5</v>
      </c>
    </row>
    <row r="211" spans="1:9" s="515" customFormat="1" x14ac:dyDescent="0.25">
      <c r="A211" s="498"/>
      <c r="B211" s="525"/>
      <c r="C211" s="500" t="s">
        <v>818</v>
      </c>
      <c r="D211" s="501"/>
      <c r="E211" s="495">
        <v>1</v>
      </c>
      <c r="F211" s="523">
        <v>30.75</v>
      </c>
      <c r="G211" s="523" t="s">
        <v>571</v>
      </c>
      <c r="H211" s="526">
        <v>14</v>
      </c>
      <c r="I211" s="497">
        <f t="shared" si="8"/>
        <v>430.5</v>
      </c>
    </row>
    <row r="212" spans="1:9" s="515" customFormat="1" x14ac:dyDescent="0.25">
      <c r="A212" s="498"/>
      <c r="B212" s="499"/>
      <c r="C212" s="511" t="s">
        <v>367</v>
      </c>
      <c r="D212" s="501"/>
      <c r="E212" s="495"/>
      <c r="F212" s="523"/>
      <c r="G212" s="523"/>
      <c r="H212" s="524"/>
      <c r="I212" s="512">
        <f>SUM(I198:I211)</f>
        <v>1730.5</v>
      </c>
    </row>
    <row r="213" spans="1:9" s="515" customFormat="1" ht="7.2" customHeight="1" x14ac:dyDescent="0.25">
      <c r="A213" s="598"/>
      <c r="B213" s="599"/>
      <c r="C213" s="599"/>
      <c r="D213" s="599"/>
      <c r="E213" s="599"/>
      <c r="F213" s="599"/>
      <c r="G213" s="599"/>
      <c r="H213" s="599"/>
      <c r="I213" s="600"/>
    </row>
    <row r="214" spans="1:9" s="515" customFormat="1" ht="79.2" x14ac:dyDescent="0.25">
      <c r="A214" s="491">
        <v>27</v>
      </c>
      <c r="B214" s="553" t="s">
        <v>330</v>
      </c>
      <c r="C214" s="549" t="s">
        <v>332</v>
      </c>
      <c r="D214" s="494" t="s">
        <v>87</v>
      </c>
      <c r="E214" s="495"/>
      <c r="F214" s="523"/>
      <c r="G214" s="523"/>
      <c r="H214" s="524"/>
      <c r="I214" s="497"/>
    </row>
    <row r="215" spans="1:9" s="515" customFormat="1" x14ac:dyDescent="0.25">
      <c r="A215" s="498"/>
      <c r="B215" s="525" t="s">
        <v>2</v>
      </c>
      <c r="C215" s="500" t="s">
        <v>813</v>
      </c>
      <c r="D215" s="501"/>
      <c r="E215" s="495">
        <v>1</v>
      </c>
      <c r="F215" s="523">
        <v>19</v>
      </c>
      <c r="G215" s="523" t="s">
        <v>571</v>
      </c>
      <c r="H215" s="526">
        <v>11</v>
      </c>
      <c r="I215" s="497">
        <f>(PRODUCT(E215:H215))</f>
        <v>209</v>
      </c>
    </row>
    <row r="216" spans="1:9" s="515" customFormat="1" x14ac:dyDescent="0.25">
      <c r="A216" s="498"/>
      <c r="B216" s="525"/>
      <c r="C216" s="500" t="s">
        <v>655</v>
      </c>
      <c r="D216" s="501"/>
      <c r="E216" s="495">
        <v>1</v>
      </c>
      <c r="F216" s="523">
        <v>1.25</v>
      </c>
      <c r="G216" s="523" t="s">
        <v>571</v>
      </c>
      <c r="H216" s="526">
        <v>11</v>
      </c>
      <c r="I216" s="497">
        <f>(PRODUCT(E216:H216))</f>
        <v>13.75</v>
      </c>
    </row>
    <row r="217" spans="1:9" s="515" customFormat="1" x14ac:dyDescent="0.25">
      <c r="A217" s="498"/>
      <c r="B217" s="525"/>
      <c r="C217" s="500" t="s">
        <v>656</v>
      </c>
      <c r="D217" s="501"/>
      <c r="E217" s="495">
        <v>1</v>
      </c>
      <c r="F217" s="523">
        <v>5.75</v>
      </c>
      <c r="G217" s="523" t="s">
        <v>571</v>
      </c>
      <c r="H217" s="526">
        <v>11</v>
      </c>
      <c r="I217" s="497">
        <f t="shared" ref="I217:I223" si="9">(PRODUCT(E217:H217))</f>
        <v>63.25</v>
      </c>
    </row>
    <row r="218" spans="1:9" s="515" customFormat="1" x14ac:dyDescent="0.25">
      <c r="A218" s="498"/>
      <c r="B218" s="525"/>
      <c r="C218" s="500" t="s">
        <v>712</v>
      </c>
      <c r="D218" s="501"/>
      <c r="E218" s="495">
        <v>1</v>
      </c>
      <c r="F218" s="523">
        <v>6.75</v>
      </c>
      <c r="G218" s="523" t="s">
        <v>571</v>
      </c>
      <c r="H218" s="526">
        <v>11</v>
      </c>
      <c r="I218" s="497">
        <f t="shared" si="9"/>
        <v>74.25</v>
      </c>
    </row>
    <row r="219" spans="1:9" s="515" customFormat="1" x14ac:dyDescent="0.25">
      <c r="A219" s="498"/>
      <c r="B219" s="525" t="s">
        <v>119</v>
      </c>
      <c r="C219" s="500" t="s">
        <v>816</v>
      </c>
      <c r="D219" s="501"/>
      <c r="E219" s="495">
        <v>1</v>
      </c>
      <c r="F219" s="523">
        <v>19</v>
      </c>
      <c r="G219" s="523" t="s">
        <v>571</v>
      </c>
      <c r="H219" s="526">
        <v>11</v>
      </c>
      <c r="I219" s="497">
        <f t="shared" si="9"/>
        <v>209</v>
      </c>
    </row>
    <row r="220" spans="1:9" s="515" customFormat="1" x14ac:dyDescent="0.25">
      <c r="A220" s="498"/>
      <c r="B220" s="525"/>
      <c r="C220" s="500" t="s">
        <v>655</v>
      </c>
      <c r="D220" s="501"/>
      <c r="E220" s="495">
        <v>2</v>
      </c>
      <c r="F220" s="523">
        <v>1.25</v>
      </c>
      <c r="G220" s="523" t="s">
        <v>571</v>
      </c>
      <c r="H220" s="526">
        <v>11</v>
      </c>
      <c r="I220" s="497">
        <f t="shared" si="9"/>
        <v>27.5</v>
      </c>
    </row>
    <row r="221" spans="1:9" s="515" customFormat="1" x14ac:dyDescent="0.25">
      <c r="A221" s="498"/>
      <c r="B221" s="525"/>
      <c r="C221" s="500" t="s">
        <v>817</v>
      </c>
      <c r="D221" s="501"/>
      <c r="E221" s="495">
        <v>1</v>
      </c>
      <c r="F221" s="523">
        <v>5.75</v>
      </c>
      <c r="G221" s="523" t="s">
        <v>571</v>
      </c>
      <c r="H221" s="526">
        <v>11</v>
      </c>
      <c r="I221" s="497">
        <f t="shared" si="9"/>
        <v>63.25</v>
      </c>
    </row>
    <row r="222" spans="1:9" s="515" customFormat="1" x14ac:dyDescent="0.25">
      <c r="A222" s="498"/>
      <c r="B222" s="525"/>
      <c r="C222" s="500" t="s">
        <v>663</v>
      </c>
      <c r="D222" s="501"/>
      <c r="E222" s="495">
        <v>1</v>
      </c>
      <c r="F222" s="523">
        <v>30.75</v>
      </c>
      <c r="G222" s="523" t="s">
        <v>571</v>
      </c>
      <c r="H222" s="526">
        <v>11</v>
      </c>
      <c r="I222" s="497">
        <f t="shared" si="9"/>
        <v>338.25</v>
      </c>
    </row>
    <row r="223" spans="1:9" s="515" customFormat="1" x14ac:dyDescent="0.25">
      <c r="A223" s="498"/>
      <c r="B223" s="525"/>
      <c r="C223" s="500" t="s">
        <v>921</v>
      </c>
      <c r="D223" s="501"/>
      <c r="E223" s="495">
        <v>1</v>
      </c>
      <c r="F223" s="523">
        <v>26.5</v>
      </c>
      <c r="G223" s="523" t="s">
        <v>571</v>
      </c>
      <c r="H223" s="526">
        <v>8.85</v>
      </c>
      <c r="I223" s="497">
        <f t="shared" si="9"/>
        <v>234.52499999999998</v>
      </c>
    </row>
    <row r="224" spans="1:9" x14ac:dyDescent="0.25">
      <c r="A224" s="498"/>
      <c r="B224" s="499"/>
      <c r="C224" s="511" t="s">
        <v>367</v>
      </c>
      <c r="D224" s="501"/>
      <c r="E224" s="495"/>
      <c r="F224" s="523"/>
      <c r="G224" s="523"/>
      <c r="H224" s="524"/>
      <c r="I224" s="512">
        <f>SUM(I215:I223)</f>
        <v>1232.7750000000001</v>
      </c>
    </row>
    <row r="225" spans="1:9" ht="6.6" customHeight="1" x14ac:dyDescent="0.25">
      <c r="A225" s="598"/>
      <c r="B225" s="599"/>
      <c r="C225" s="599"/>
      <c r="D225" s="599"/>
      <c r="E225" s="599"/>
      <c r="F225" s="599"/>
      <c r="G225" s="599"/>
      <c r="H225" s="599"/>
      <c r="I225" s="600"/>
    </row>
    <row r="226" spans="1:9" ht="52.8" x14ac:dyDescent="0.25">
      <c r="A226" s="491">
        <v>30</v>
      </c>
      <c r="B226" s="552" t="s">
        <v>340</v>
      </c>
      <c r="C226" s="549" t="s">
        <v>819</v>
      </c>
      <c r="D226" s="494" t="s">
        <v>87</v>
      </c>
      <c r="E226" s="495"/>
      <c r="F226" s="523"/>
      <c r="G226" s="523"/>
      <c r="H226" s="524"/>
      <c r="I226" s="497"/>
    </row>
    <row r="227" spans="1:9" x14ac:dyDescent="0.25">
      <c r="A227" s="498"/>
      <c r="B227" s="525" t="s">
        <v>2</v>
      </c>
      <c r="C227" s="500" t="s">
        <v>820</v>
      </c>
      <c r="D227" s="501"/>
      <c r="E227" s="495">
        <v>1</v>
      </c>
      <c r="F227" s="523">
        <v>14</v>
      </c>
      <c r="G227" s="523" t="s">
        <v>571</v>
      </c>
      <c r="H227" s="526">
        <v>7.75</v>
      </c>
      <c r="I227" s="497">
        <f>(PRODUCT(E227:H227))</f>
        <v>108.5</v>
      </c>
    </row>
    <row r="228" spans="1:9" x14ac:dyDescent="0.25">
      <c r="A228" s="498"/>
      <c r="B228" s="499"/>
      <c r="C228" s="511" t="s">
        <v>367</v>
      </c>
      <c r="D228" s="501"/>
      <c r="E228" s="495"/>
      <c r="F228" s="523"/>
      <c r="G228" s="523"/>
      <c r="H228" s="524"/>
      <c r="I228" s="512">
        <f>SUM(I227:I227)</f>
        <v>108.5</v>
      </c>
    </row>
    <row r="229" spans="1:9" ht="6.6" customHeight="1" x14ac:dyDescent="0.25">
      <c r="A229" s="669"/>
      <c r="B229" s="669"/>
      <c r="C229" s="669"/>
      <c r="D229" s="669"/>
      <c r="E229" s="669"/>
      <c r="F229" s="669"/>
      <c r="G229" s="669"/>
      <c r="H229" s="669"/>
      <c r="I229" s="669"/>
    </row>
    <row r="230" spans="1:9" ht="66" x14ac:dyDescent="0.25">
      <c r="A230" s="491">
        <v>32</v>
      </c>
      <c r="B230" s="552" t="s">
        <v>346</v>
      </c>
      <c r="C230" s="549" t="s">
        <v>347</v>
      </c>
      <c r="D230" s="494" t="s">
        <v>87</v>
      </c>
      <c r="E230" s="495"/>
      <c r="F230" s="523"/>
      <c r="G230" s="523"/>
      <c r="H230" s="524"/>
      <c r="I230" s="497"/>
    </row>
    <row r="231" spans="1:9" ht="13.2" customHeight="1" x14ac:dyDescent="0.25">
      <c r="A231" s="498"/>
      <c r="B231" s="525" t="s">
        <v>2</v>
      </c>
      <c r="C231" s="500" t="s">
        <v>926</v>
      </c>
      <c r="D231" s="501"/>
      <c r="E231" s="495">
        <v>1</v>
      </c>
      <c r="F231" s="523">
        <v>4</v>
      </c>
      <c r="G231" s="523" t="s">
        <v>571</v>
      </c>
      <c r="H231" s="526">
        <v>8</v>
      </c>
      <c r="I231" s="497">
        <f>(PRODUCT(E231:H231))</f>
        <v>32</v>
      </c>
    </row>
    <row r="232" spans="1:9" ht="13.2" customHeight="1" x14ac:dyDescent="0.25">
      <c r="A232" s="498"/>
      <c r="B232" s="499"/>
      <c r="C232" s="511" t="s">
        <v>367</v>
      </c>
      <c r="D232" s="501"/>
      <c r="E232" s="495"/>
      <c r="F232" s="523"/>
      <c r="G232" s="523"/>
      <c r="H232" s="524"/>
      <c r="I232" s="512">
        <f>SUM(I231:I231)</f>
        <v>32</v>
      </c>
    </row>
    <row r="233" spans="1:9" ht="7.2" customHeight="1" x14ac:dyDescent="0.25">
      <c r="A233" s="669"/>
      <c r="B233" s="669"/>
      <c r="C233" s="669"/>
      <c r="D233" s="669"/>
      <c r="E233" s="669"/>
      <c r="F233" s="669"/>
      <c r="G233" s="669"/>
      <c r="H233" s="669"/>
      <c r="I233" s="669"/>
    </row>
    <row r="234" spans="1:9" x14ac:dyDescent="0.25">
      <c r="A234" s="554"/>
      <c r="B234" s="554"/>
      <c r="C234" s="555" t="s">
        <v>232</v>
      </c>
      <c r="D234" s="554"/>
      <c r="E234" s="554"/>
      <c r="F234" s="556"/>
      <c r="G234" s="556"/>
      <c r="H234" s="557"/>
      <c r="I234" s="554"/>
    </row>
    <row r="235" spans="1:9" ht="26.4" x14ac:dyDescent="0.25">
      <c r="A235" s="491">
        <v>1</v>
      </c>
      <c r="B235" s="558" t="s">
        <v>91</v>
      </c>
      <c r="C235" s="549" t="s">
        <v>92</v>
      </c>
      <c r="D235" s="494" t="s">
        <v>87</v>
      </c>
      <c r="E235" s="495"/>
      <c r="F235" s="523"/>
      <c r="G235" s="523"/>
      <c r="H235" s="524"/>
      <c r="I235" s="497"/>
    </row>
    <row r="236" spans="1:9" x14ac:dyDescent="0.25">
      <c r="A236" s="498"/>
      <c r="B236" s="525" t="s">
        <v>2</v>
      </c>
      <c r="C236" s="500" t="s">
        <v>603</v>
      </c>
      <c r="D236" s="501"/>
      <c r="E236" s="495">
        <v>2</v>
      </c>
      <c r="F236" s="523">
        <v>5.25</v>
      </c>
      <c r="G236" s="523" t="s">
        <v>571</v>
      </c>
      <c r="H236" s="526">
        <v>7.5</v>
      </c>
      <c r="I236" s="497">
        <f>(PRODUCT(E236:H236))</f>
        <v>78.75</v>
      </c>
    </row>
    <row r="237" spans="1:9" x14ac:dyDescent="0.25">
      <c r="A237" s="498"/>
      <c r="B237" s="525"/>
      <c r="C237" s="500" t="s">
        <v>817</v>
      </c>
      <c r="D237" s="501"/>
      <c r="E237" s="495">
        <v>1</v>
      </c>
      <c r="F237" s="523">
        <v>5.75</v>
      </c>
      <c r="G237" s="523" t="s">
        <v>571</v>
      </c>
      <c r="H237" s="526">
        <v>7.5</v>
      </c>
      <c r="I237" s="497">
        <f>(PRODUCT(E237:H237))</f>
        <v>43.125</v>
      </c>
    </row>
    <row r="238" spans="1:9" x14ac:dyDescent="0.25">
      <c r="A238" s="498"/>
      <c r="B238" s="525"/>
      <c r="C238" s="500" t="s">
        <v>821</v>
      </c>
      <c r="D238" s="501"/>
      <c r="E238" s="495">
        <v>1</v>
      </c>
      <c r="F238" s="523">
        <v>3</v>
      </c>
      <c r="G238" s="523" t="s">
        <v>571</v>
      </c>
      <c r="H238" s="526">
        <v>7.5</v>
      </c>
      <c r="I238" s="497">
        <f t="shared" ref="I238:I239" si="10">(PRODUCT(E238:H238))</f>
        <v>22.5</v>
      </c>
    </row>
    <row r="239" spans="1:9" x14ac:dyDescent="0.25">
      <c r="A239" s="498"/>
      <c r="B239" s="525"/>
      <c r="C239" s="500" t="s">
        <v>822</v>
      </c>
      <c r="D239" s="501"/>
      <c r="E239" s="495">
        <v>2</v>
      </c>
      <c r="F239" s="523">
        <v>5</v>
      </c>
      <c r="G239" s="523" t="s">
        <v>571</v>
      </c>
      <c r="H239" s="526">
        <v>7.5</v>
      </c>
      <c r="I239" s="497">
        <f t="shared" si="10"/>
        <v>75</v>
      </c>
    </row>
    <row r="240" spans="1:9" x14ac:dyDescent="0.25">
      <c r="A240" s="498"/>
      <c r="B240" s="499"/>
      <c r="C240" s="511" t="s">
        <v>367</v>
      </c>
      <c r="D240" s="501"/>
      <c r="E240" s="495"/>
      <c r="F240" s="523"/>
      <c r="G240" s="523"/>
      <c r="H240" s="524"/>
      <c r="I240" s="512">
        <f>SUM(I236:I239)</f>
        <v>219.375</v>
      </c>
    </row>
    <row r="241" spans="1:9" ht="6.6" customHeight="1" x14ac:dyDescent="0.25">
      <c r="A241" s="598"/>
      <c r="B241" s="599"/>
      <c r="C241" s="599"/>
      <c r="D241" s="599"/>
      <c r="E241" s="599"/>
      <c r="F241" s="599"/>
      <c r="G241" s="599"/>
      <c r="H241" s="599"/>
      <c r="I241" s="600"/>
    </row>
    <row r="242" spans="1:9" ht="13.2" customHeight="1" x14ac:dyDescent="0.25">
      <c r="A242" s="491">
        <v>2</v>
      </c>
      <c r="B242" s="558" t="s">
        <v>94</v>
      </c>
      <c r="C242" s="549" t="s">
        <v>95</v>
      </c>
      <c r="D242" s="494" t="s">
        <v>87</v>
      </c>
      <c r="E242" s="495"/>
      <c r="F242" s="523"/>
      <c r="G242" s="523"/>
      <c r="H242" s="524"/>
      <c r="I242" s="497"/>
    </row>
    <row r="243" spans="1:9" ht="13.2" customHeight="1" x14ac:dyDescent="0.25">
      <c r="A243" s="498"/>
      <c r="B243" s="525" t="s">
        <v>2</v>
      </c>
      <c r="C243" s="500" t="s">
        <v>828</v>
      </c>
      <c r="D243" s="501"/>
      <c r="E243" s="495">
        <v>3</v>
      </c>
      <c r="F243" s="523" t="s">
        <v>571</v>
      </c>
      <c r="G243" s="523" t="s">
        <v>571</v>
      </c>
      <c r="H243" s="526" t="s">
        <v>571</v>
      </c>
      <c r="I243" s="497">
        <f>(PRODUCT(E243:H243))</f>
        <v>3</v>
      </c>
    </row>
    <row r="244" spans="1:9" ht="13.2" customHeight="1" x14ac:dyDescent="0.25">
      <c r="A244" s="498"/>
      <c r="B244" s="525"/>
      <c r="C244" s="500" t="s">
        <v>829</v>
      </c>
      <c r="D244" s="501"/>
      <c r="E244" s="495">
        <v>3</v>
      </c>
      <c r="F244" s="523" t="s">
        <v>571</v>
      </c>
      <c r="G244" s="523" t="s">
        <v>571</v>
      </c>
      <c r="H244" s="526" t="s">
        <v>571</v>
      </c>
      <c r="I244" s="497">
        <f>(PRODUCT(E244:H244))</f>
        <v>3</v>
      </c>
    </row>
    <row r="245" spans="1:9" ht="13.2" customHeight="1" x14ac:dyDescent="0.25">
      <c r="A245" s="498"/>
      <c r="B245" s="499"/>
      <c r="C245" s="511" t="s">
        <v>367</v>
      </c>
      <c r="D245" s="501"/>
      <c r="E245" s="495"/>
      <c r="F245" s="523"/>
      <c r="G245" s="523"/>
      <c r="H245" s="524"/>
      <c r="I245" s="512">
        <f>SUM(I243:I244)</f>
        <v>6</v>
      </c>
    </row>
    <row r="246" spans="1:9" ht="7.2" customHeight="1" x14ac:dyDescent="0.25">
      <c r="A246" s="598"/>
      <c r="B246" s="599"/>
      <c r="C246" s="599"/>
      <c r="D246" s="599"/>
      <c r="E246" s="599"/>
      <c r="F246" s="599"/>
      <c r="G246" s="599"/>
      <c r="H246" s="599"/>
      <c r="I246" s="600"/>
    </row>
    <row r="247" spans="1:9" ht="79.2" x14ac:dyDescent="0.25">
      <c r="A247" s="491">
        <v>3</v>
      </c>
      <c r="B247" s="558" t="s">
        <v>334</v>
      </c>
      <c r="C247" s="549" t="s">
        <v>335</v>
      </c>
      <c r="D247" s="494" t="s">
        <v>87</v>
      </c>
      <c r="E247" s="495"/>
      <c r="F247" s="523"/>
      <c r="G247" s="523"/>
      <c r="H247" s="524"/>
      <c r="I247" s="497"/>
    </row>
    <row r="248" spans="1:9" x14ac:dyDescent="0.25">
      <c r="A248" s="498"/>
      <c r="B248" s="525" t="s">
        <v>2</v>
      </c>
      <c r="C248" s="500" t="s">
        <v>823</v>
      </c>
      <c r="D248" s="501"/>
      <c r="E248" s="495">
        <v>1</v>
      </c>
      <c r="F248" s="523">
        <v>15</v>
      </c>
      <c r="G248" s="523" t="s">
        <v>571</v>
      </c>
      <c r="H248" s="526">
        <v>7.5</v>
      </c>
      <c r="I248" s="497">
        <f>(PRODUCT(E248:H248))</f>
        <v>112.5</v>
      </c>
    </row>
    <row r="249" spans="1:9" x14ac:dyDescent="0.25">
      <c r="A249" s="498"/>
      <c r="B249" s="525"/>
      <c r="C249" s="500" t="s">
        <v>656</v>
      </c>
      <c r="D249" s="501"/>
      <c r="E249" s="495">
        <v>1</v>
      </c>
      <c r="F249" s="523">
        <v>5.75</v>
      </c>
      <c r="G249" s="523" t="s">
        <v>571</v>
      </c>
      <c r="H249" s="526">
        <v>7.5</v>
      </c>
      <c r="I249" s="497">
        <f>(PRODUCT(E249:H249))</f>
        <v>43.125</v>
      </c>
    </row>
    <row r="250" spans="1:9" x14ac:dyDescent="0.25">
      <c r="A250" s="498"/>
      <c r="B250" s="525"/>
      <c r="C250" s="500" t="s">
        <v>712</v>
      </c>
      <c r="D250" s="501"/>
      <c r="E250" s="495">
        <v>1</v>
      </c>
      <c r="F250" s="523">
        <v>6.75</v>
      </c>
      <c r="G250" s="523" t="s">
        <v>571</v>
      </c>
      <c r="H250" s="526">
        <v>7.5</v>
      </c>
      <c r="I250" s="497">
        <f t="shared" ref="I250" si="11">(PRODUCT(E250:H250))</f>
        <v>50.625</v>
      </c>
    </row>
    <row r="251" spans="1:9" x14ac:dyDescent="0.25">
      <c r="A251" s="498"/>
      <c r="B251" s="499"/>
      <c r="C251" s="511" t="s">
        <v>367</v>
      </c>
      <c r="D251" s="501"/>
      <c r="E251" s="495"/>
      <c r="F251" s="523"/>
      <c r="G251" s="523"/>
      <c r="H251" s="524"/>
      <c r="I251" s="512">
        <f>SUM(I248:I250)</f>
        <v>206.25</v>
      </c>
    </row>
    <row r="252" spans="1:9" ht="6" customHeight="1" x14ac:dyDescent="0.25">
      <c r="A252" s="598"/>
      <c r="B252" s="599"/>
      <c r="C252" s="599"/>
      <c r="D252" s="599"/>
      <c r="E252" s="599"/>
      <c r="F252" s="599"/>
      <c r="G252" s="599"/>
      <c r="H252" s="599"/>
      <c r="I252" s="600"/>
    </row>
  </sheetData>
  <mergeCells count="45">
    <mergeCell ref="A2:I2"/>
    <mergeCell ref="A3:I3"/>
    <mergeCell ref="A7:I7"/>
    <mergeCell ref="A11:I11"/>
    <mergeCell ref="A15:I15"/>
    <mergeCell ref="A78:I78"/>
    <mergeCell ref="A19:I19"/>
    <mergeCell ref="A20:I20"/>
    <mergeCell ref="A26:I26"/>
    <mergeCell ref="A30:I30"/>
    <mergeCell ref="A33:I33"/>
    <mergeCell ref="A37:I37"/>
    <mergeCell ref="A40:I40"/>
    <mergeCell ref="A44:I44"/>
    <mergeCell ref="A48:I48"/>
    <mergeCell ref="A52:I52"/>
    <mergeCell ref="A56:I56"/>
    <mergeCell ref="A162:I162"/>
    <mergeCell ref="A97:I97"/>
    <mergeCell ref="A117:I117"/>
    <mergeCell ref="A122:I122"/>
    <mergeCell ref="A132:I132"/>
    <mergeCell ref="A136:I136"/>
    <mergeCell ref="A140:I140"/>
    <mergeCell ref="A143:I143"/>
    <mergeCell ref="A149:I149"/>
    <mergeCell ref="A152:I152"/>
    <mergeCell ref="A155:I155"/>
    <mergeCell ref="A159:I159"/>
    <mergeCell ref="A252:I252"/>
    <mergeCell ref="A127:I127"/>
    <mergeCell ref="A246:I246"/>
    <mergeCell ref="A233:I233"/>
    <mergeCell ref="A192:I192"/>
    <mergeCell ref="A196:I196"/>
    <mergeCell ref="A213:I213"/>
    <mergeCell ref="A225:I225"/>
    <mergeCell ref="A229:I229"/>
    <mergeCell ref="A241:I241"/>
    <mergeCell ref="A166:I166"/>
    <mergeCell ref="A170:I170"/>
    <mergeCell ref="A174:I174"/>
    <mergeCell ref="A178:I178"/>
    <mergeCell ref="A182:I182"/>
    <mergeCell ref="A187:I18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B6E1-8E80-4AD7-A2FC-A71C45E5992C}">
  <dimension ref="A1:H85"/>
  <sheetViews>
    <sheetView tabSelected="1" topLeftCell="A63" workbookViewId="0">
      <selection activeCell="I76" sqref="I76"/>
    </sheetView>
  </sheetViews>
  <sheetFormatPr defaultRowHeight="13.2" x14ac:dyDescent="0.25"/>
  <cols>
    <col min="1" max="1" width="5.44140625" style="575" bestFit="1" customWidth="1"/>
    <col min="2" max="2" width="41.44140625" style="575" customWidth="1"/>
    <col min="3" max="3" width="8.88671875" style="575"/>
    <col min="4" max="4" width="9.44140625" style="576" bestFit="1" customWidth="1"/>
    <col min="5" max="5" width="12" style="576" bestFit="1" customWidth="1"/>
    <col min="6" max="6" width="13.109375" style="576" bestFit="1" customWidth="1"/>
    <col min="7" max="7" width="8.88671875" style="575"/>
    <col min="8" max="8" width="11.77734375" customWidth="1"/>
    <col min="9" max="9" width="11" bestFit="1" customWidth="1"/>
  </cols>
  <sheetData>
    <row r="1" spans="1:8" ht="15.6" x14ac:dyDescent="0.25">
      <c r="A1" s="673" t="s">
        <v>830</v>
      </c>
      <c r="B1" s="673"/>
      <c r="C1" s="673"/>
      <c r="D1" s="673"/>
      <c r="E1" s="673"/>
      <c r="F1" s="673"/>
      <c r="G1" s="673"/>
    </row>
    <row r="2" spans="1:8" x14ac:dyDescent="0.25">
      <c r="A2" s="568" t="s">
        <v>831</v>
      </c>
      <c r="B2" s="568" t="s">
        <v>832</v>
      </c>
      <c r="C2" s="568" t="s">
        <v>833</v>
      </c>
      <c r="D2" s="569" t="s">
        <v>834</v>
      </c>
      <c r="E2" s="569" t="s">
        <v>404</v>
      </c>
      <c r="F2" s="569" t="s">
        <v>408</v>
      </c>
      <c r="G2" s="568" t="s">
        <v>101</v>
      </c>
    </row>
    <row r="3" spans="1:8" x14ac:dyDescent="0.25">
      <c r="A3" s="570">
        <v>1</v>
      </c>
      <c r="B3" s="571" t="s">
        <v>835</v>
      </c>
      <c r="C3" s="556" t="s">
        <v>87</v>
      </c>
      <c r="D3" s="572">
        <f>'Additional MS'!I16</f>
        <v>311.75</v>
      </c>
      <c r="E3" s="572">
        <f>'[1]NT-1 Rate Analysis'!$G$37</f>
        <v>217</v>
      </c>
      <c r="F3" s="572">
        <f>E3*D3</f>
        <v>67649.75</v>
      </c>
      <c r="G3" s="570"/>
    </row>
    <row r="4" spans="1:8" x14ac:dyDescent="0.25">
      <c r="A4" s="570">
        <v>2</v>
      </c>
      <c r="B4" s="571" t="s">
        <v>836</v>
      </c>
      <c r="C4" s="556" t="s">
        <v>87</v>
      </c>
      <c r="D4" s="572">
        <f>'Additional MS'!I24</f>
        <v>50.875</v>
      </c>
      <c r="E4" s="572">
        <f>E3</f>
        <v>217</v>
      </c>
      <c r="F4" s="572">
        <f t="shared" ref="F4:F66" si="0">E4*D4</f>
        <v>11039.875</v>
      </c>
      <c r="G4" s="570"/>
    </row>
    <row r="5" spans="1:8" ht="26.4" x14ac:dyDescent="0.25">
      <c r="A5" s="570">
        <v>3</v>
      </c>
      <c r="B5" s="573" t="s">
        <v>837</v>
      </c>
      <c r="C5" s="556" t="s">
        <v>216</v>
      </c>
      <c r="D5" s="572">
        <f>'Additional MS'!I28</f>
        <v>5</v>
      </c>
      <c r="E5" s="572">
        <v>7500</v>
      </c>
      <c r="F5" s="572">
        <f t="shared" si="0"/>
        <v>37500</v>
      </c>
      <c r="G5" s="570"/>
      <c r="H5" s="422"/>
    </row>
    <row r="6" spans="1:8" x14ac:dyDescent="0.25">
      <c r="A6" s="570">
        <v>4</v>
      </c>
      <c r="B6" s="571" t="s">
        <v>838</v>
      </c>
      <c r="C6" s="556" t="s">
        <v>216</v>
      </c>
      <c r="D6" s="572">
        <f>'Additional MS'!I32</f>
        <v>3</v>
      </c>
      <c r="E6" s="572">
        <v>1500</v>
      </c>
      <c r="F6" s="572">
        <f t="shared" si="0"/>
        <v>4500</v>
      </c>
      <c r="G6" s="570"/>
    </row>
    <row r="7" spans="1:8" x14ac:dyDescent="0.25">
      <c r="A7" s="570">
        <v>5</v>
      </c>
      <c r="B7" s="571" t="s">
        <v>839</v>
      </c>
      <c r="C7" s="556" t="s">
        <v>216</v>
      </c>
      <c r="D7" s="572">
        <f>'Additional MS'!I36</f>
        <v>1</v>
      </c>
      <c r="E7" s="572">
        <v>27500</v>
      </c>
      <c r="F7" s="572">
        <f t="shared" si="0"/>
        <v>27500</v>
      </c>
      <c r="G7" s="570"/>
      <c r="H7" s="422"/>
    </row>
    <row r="8" spans="1:8" x14ac:dyDescent="0.25">
      <c r="A8" s="570">
        <v>7</v>
      </c>
      <c r="B8" s="571" t="s">
        <v>915</v>
      </c>
      <c r="C8" s="556" t="s">
        <v>216</v>
      </c>
      <c r="D8" s="572">
        <f>'Additional MS'!I45</f>
        <v>5</v>
      </c>
      <c r="E8" s="572">
        <v>7500</v>
      </c>
      <c r="F8" s="572">
        <f t="shared" si="0"/>
        <v>37500</v>
      </c>
      <c r="G8" s="570"/>
    </row>
    <row r="9" spans="1:8" x14ac:dyDescent="0.25">
      <c r="A9" s="570">
        <v>8</v>
      </c>
      <c r="B9" s="571" t="s">
        <v>842</v>
      </c>
      <c r="C9" s="556" t="s">
        <v>87</v>
      </c>
      <c r="D9" s="572">
        <f>'Additional MS'!I49</f>
        <v>30</v>
      </c>
      <c r="E9" s="572">
        <v>450</v>
      </c>
      <c r="F9" s="572">
        <f t="shared" si="0"/>
        <v>13500</v>
      </c>
      <c r="G9" s="570"/>
    </row>
    <row r="10" spans="1:8" x14ac:dyDescent="0.25">
      <c r="A10" s="570">
        <v>9</v>
      </c>
      <c r="B10" s="571" t="s">
        <v>843</v>
      </c>
      <c r="C10" s="556" t="s">
        <v>216</v>
      </c>
      <c r="D10" s="572">
        <v>9</v>
      </c>
      <c r="E10" s="572">
        <v>4500</v>
      </c>
      <c r="F10" s="572">
        <f t="shared" si="0"/>
        <v>40500</v>
      </c>
      <c r="G10" s="556"/>
    </row>
    <row r="11" spans="1:8" x14ac:dyDescent="0.25">
      <c r="A11" s="570">
        <v>10</v>
      </c>
      <c r="B11" s="571" t="s">
        <v>844</v>
      </c>
      <c r="C11" s="556" t="s">
        <v>216</v>
      </c>
      <c r="D11" s="572">
        <v>1</v>
      </c>
      <c r="E11" s="572">
        <v>9500</v>
      </c>
      <c r="F11" s="572">
        <f t="shared" si="0"/>
        <v>9500</v>
      </c>
      <c r="G11" s="570"/>
    </row>
    <row r="12" spans="1:8" x14ac:dyDescent="0.25">
      <c r="A12" s="570">
        <v>11</v>
      </c>
      <c r="B12" s="571" t="s">
        <v>845</v>
      </c>
      <c r="C12" s="556" t="s">
        <v>216</v>
      </c>
      <c r="D12" s="572">
        <v>1</v>
      </c>
      <c r="E12" s="572">
        <v>5500</v>
      </c>
      <c r="F12" s="572">
        <f t="shared" si="0"/>
        <v>5500</v>
      </c>
      <c r="G12" s="570"/>
      <c r="H12" s="422"/>
    </row>
    <row r="13" spans="1:8" x14ac:dyDescent="0.25">
      <c r="A13" s="570">
        <v>12</v>
      </c>
      <c r="B13" s="571" t="s">
        <v>846</v>
      </c>
      <c r="C13" s="556" t="s">
        <v>216</v>
      </c>
      <c r="D13" s="572">
        <v>1</v>
      </c>
      <c r="E13" s="572">
        <v>20000</v>
      </c>
      <c r="F13" s="572">
        <f t="shared" si="0"/>
        <v>20000</v>
      </c>
      <c r="G13" s="570"/>
    </row>
    <row r="14" spans="1:8" x14ac:dyDescent="0.25">
      <c r="A14" s="570">
        <v>13</v>
      </c>
      <c r="B14" s="571" t="s">
        <v>847</v>
      </c>
      <c r="C14" s="556" t="s">
        <v>216</v>
      </c>
      <c r="D14" s="572">
        <v>1</v>
      </c>
      <c r="E14" s="572">
        <v>7500</v>
      </c>
      <c r="F14" s="572">
        <f t="shared" si="0"/>
        <v>7500</v>
      </c>
      <c r="G14" s="570"/>
    </row>
    <row r="15" spans="1:8" ht="26.4" x14ac:dyDescent="0.25">
      <c r="A15" s="570">
        <v>14</v>
      </c>
      <c r="B15" s="573" t="s">
        <v>848</v>
      </c>
      <c r="C15" s="556" t="s">
        <v>923</v>
      </c>
      <c r="D15" s="572">
        <v>1</v>
      </c>
      <c r="E15" s="583">
        <v>65000</v>
      </c>
      <c r="F15" s="572">
        <f t="shared" si="0"/>
        <v>65000</v>
      </c>
      <c r="G15" s="570"/>
    </row>
    <row r="16" spans="1:8" ht="26.4" x14ac:dyDescent="0.25">
      <c r="A16" s="570">
        <v>15</v>
      </c>
      <c r="B16" s="573" t="s">
        <v>927</v>
      </c>
      <c r="C16" s="556" t="s">
        <v>923</v>
      </c>
      <c r="D16" s="572">
        <v>1</v>
      </c>
      <c r="E16" s="572">
        <v>15000</v>
      </c>
      <c r="F16" s="572">
        <f t="shared" si="0"/>
        <v>15000</v>
      </c>
      <c r="G16" s="570"/>
    </row>
    <row r="17" spans="1:8" x14ac:dyDescent="0.25">
      <c r="A17" s="570">
        <v>16</v>
      </c>
      <c r="B17" s="571" t="s">
        <v>849</v>
      </c>
      <c r="C17" s="556" t="s">
        <v>216</v>
      </c>
      <c r="D17" s="572">
        <v>16</v>
      </c>
      <c r="E17" s="572">
        <v>2000</v>
      </c>
      <c r="F17" s="572">
        <f t="shared" si="0"/>
        <v>32000</v>
      </c>
      <c r="G17" s="570"/>
    </row>
    <row r="18" spans="1:8" x14ac:dyDescent="0.25">
      <c r="A18" s="570">
        <v>17</v>
      </c>
      <c r="B18" s="571" t="s">
        <v>850</v>
      </c>
      <c r="C18" s="556" t="s">
        <v>216</v>
      </c>
      <c r="D18" s="572">
        <f>'Additional MS'!I59</f>
        <v>15</v>
      </c>
      <c r="E18" s="572">
        <v>500</v>
      </c>
      <c r="F18" s="572">
        <f t="shared" si="0"/>
        <v>7500</v>
      </c>
      <c r="G18" s="570"/>
    </row>
    <row r="19" spans="1:8" x14ac:dyDescent="0.25">
      <c r="A19" s="570">
        <v>18</v>
      </c>
      <c r="B19" s="571" t="s">
        <v>851</v>
      </c>
      <c r="C19" s="556" t="s">
        <v>216</v>
      </c>
      <c r="D19" s="572">
        <v>1</v>
      </c>
      <c r="E19" s="572">
        <v>50750</v>
      </c>
      <c r="F19" s="572">
        <f t="shared" si="0"/>
        <v>50750</v>
      </c>
      <c r="G19" s="570"/>
      <c r="H19" s="422"/>
    </row>
    <row r="20" spans="1:8" x14ac:dyDescent="0.25">
      <c r="A20" s="570">
        <v>19</v>
      </c>
      <c r="B20" s="571" t="s">
        <v>852</v>
      </c>
      <c r="C20" s="556" t="s">
        <v>923</v>
      </c>
      <c r="D20" s="572">
        <v>1</v>
      </c>
      <c r="E20" s="583">
        <v>12500</v>
      </c>
      <c r="F20" s="572">
        <f t="shared" si="0"/>
        <v>12500</v>
      </c>
      <c r="G20" s="570"/>
    </row>
    <row r="21" spans="1:8" x14ac:dyDescent="0.25">
      <c r="A21" s="570">
        <v>20</v>
      </c>
      <c r="B21" s="571" t="s">
        <v>853</v>
      </c>
      <c r="C21" s="556" t="s">
        <v>923</v>
      </c>
      <c r="D21" s="572">
        <v>1</v>
      </c>
      <c r="E21" s="572">
        <v>6000</v>
      </c>
      <c r="F21" s="572">
        <f t="shared" si="0"/>
        <v>6000</v>
      </c>
      <c r="G21" s="570"/>
      <c r="H21" s="422"/>
    </row>
    <row r="22" spans="1:8" x14ac:dyDescent="0.25">
      <c r="A22" s="570">
        <v>21</v>
      </c>
      <c r="B22" s="571" t="s">
        <v>854</v>
      </c>
      <c r="C22" s="556" t="s">
        <v>216</v>
      </c>
      <c r="D22" s="572">
        <v>1</v>
      </c>
      <c r="E22" s="572">
        <v>2500</v>
      </c>
      <c r="F22" s="572">
        <f t="shared" si="0"/>
        <v>2500</v>
      </c>
      <c r="G22" s="570"/>
      <c r="H22" s="422"/>
    </row>
    <row r="23" spans="1:8" x14ac:dyDescent="0.25">
      <c r="A23" s="570">
        <v>22</v>
      </c>
      <c r="B23" s="571" t="s">
        <v>913</v>
      </c>
      <c r="C23" s="556" t="s">
        <v>216</v>
      </c>
      <c r="D23" s="572">
        <v>2</v>
      </c>
      <c r="E23" s="572">
        <v>7500</v>
      </c>
      <c r="F23" s="572">
        <f t="shared" si="0"/>
        <v>15000</v>
      </c>
      <c r="G23" s="570"/>
    </row>
    <row r="24" spans="1:8" x14ac:dyDescent="0.25">
      <c r="A24" s="570">
        <v>23</v>
      </c>
      <c r="B24" s="571" t="s">
        <v>855</v>
      </c>
      <c r="C24" s="556" t="s">
        <v>216</v>
      </c>
      <c r="D24" s="572">
        <v>230</v>
      </c>
      <c r="E24" s="572">
        <v>175</v>
      </c>
      <c r="F24" s="572">
        <f t="shared" si="0"/>
        <v>40250</v>
      </c>
      <c r="G24" s="570"/>
      <c r="H24" s="422"/>
    </row>
    <row r="25" spans="1:8" x14ac:dyDescent="0.25">
      <c r="A25" s="570">
        <v>24</v>
      </c>
      <c r="B25" s="571" t="s">
        <v>856</v>
      </c>
      <c r="C25" s="556" t="s">
        <v>216</v>
      </c>
      <c r="D25" s="572">
        <v>2</v>
      </c>
      <c r="E25" s="572">
        <v>7500</v>
      </c>
      <c r="F25" s="572">
        <f t="shared" si="0"/>
        <v>15000</v>
      </c>
      <c r="G25" s="570"/>
    </row>
    <row r="26" spans="1:8" x14ac:dyDescent="0.25">
      <c r="A26" s="570">
        <v>26</v>
      </c>
      <c r="B26" s="571" t="s">
        <v>857</v>
      </c>
      <c r="C26" s="556" t="s">
        <v>216</v>
      </c>
      <c r="D26" s="572">
        <v>1</v>
      </c>
      <c r="E26" s="572">
        <v>30000</v>
      </c>
      <c r="F26" s="572">
        <f t="shared" si="0"/>
        <v>30000</v>
      </c>
      <c r="G26" s="570"/>
      <c r="H26" s="422"/>
    </row>
    <row r="27" spans="1:8" x14ac:dyDescent="0.25">
      <c r="A27" s="570">
        <v>27</v>
      </c>
      <c r="B27" s="571" t="s">
        <v>858</v>
      </c>
      <c r="C27" s="556" t="s">
        <v>216</v>
      </c>
      <c r="D27" s="572">
        <v>1</v>
      </c>
      <c r="E27" s="572">
        <v>6500</v>
      </c>
      <c r="F27" s="572">
        <f t="shared" si="0"/>
        <v>6500</v>
      </c>
      <c r="G27" s="570"/>
      <c r="H27" s="422"/>
    </row>
    <row r="28" spans="1:8" x14ac:dyDescent="0.25">
      <c r="A28" s="570">
        <v>28</v>
      </c>
      <c r="B28" s="571" t="s">
        <v>859</v>
      </c>
      <c r="C28" s="556" t="s">
        <v>216</v>
      </c>
      <c r="D28" s="572">
        <v>1</v>
      </c>
      <c r="E28" s="572">
        <v>5500</v>
      </c>
      <c r="F28" s="572">
        <f t="shared" si="0"/>
        <v>5500</v>
      </c>
      <c r="G28" s="570"/>
      <c r="H28" s="422"/>
    </row>
    <row r="29" spans="1:8" x14ac:dyDescent="0.25">
      <c r="A29" s="570">
        <v>29</v>
      </c>
      <c r="B29" s="571" t="s">
        <v>860</v>
      </c>
      <c r="C29" s="556" t="s">
        <v>216</v>
      </c>
      <c r="D29" s="572">
        <v>4</v>
      </c>
      <c r="E29" s="572">
        <v>6000</v>
      </c>
      <c r="F29" s="572">
        <f t="shared" si="0"/>
        <v>24000</v>
      </c>
      <c r="G29" s="570"/>
    </row>
    <row r="30" spans="1:8" x14ac:dyDescent="0.25">
      <c r="A30" s="570">
        <v>30</v>
      </c>
      <c r="B30" s="571" t="s">
        <v>861</v>
      </c>
      <c r="C30" s="556" t="s">
        <v>216</v>
      </c>
      <c r="D30" s="572">
        <v>13</v>
      </c>
      <c r="E30" s="572">
        <v>2500</v>
      </c>
      <c r="F30" s="572">
        <f t="shared" si="0"/>
        <v>32500</v>
      </c>
      <c r="G30" s="570"/>
    </row>
    <row r="31" spans="1:8" x14ac:dyDescent="0.25">
      <c r="A31" s="570">
        <v>31</v>
      </c>
      <c r="B31" s="571" t="s">
        <v>862</v>
      </c>
      <c r="C31" s="556" t="s">
        <v>216</v>
      </c>
      <c r="D31" s="572">
        <v>10</v>
      </c>
      <c r="E31" s="572">
        <v>250</v>
      </c>
      <c r="F31" s="572">
        <f t="shared" si="0"/>
        <v>2500</v>
      </c>
      <c r="G31" s="570"/>
    </row>
    <row r="32" spans="1:8" x14ac:dyDescent="0.25">
      <c r="A32" s="570">
        <v>32</v>
      </c>
      <c r="B32" s="571" t="s">
        <v>863</v>
      </c>
      <c r="C32" s="556" t="s">
        <v>216</v>
      </c>
      <c r="D32" s="572">
        <v>1</v>
      </c>
      <c r="E32" s="572">
        <v>2000</v>
      </c>
      <c r="F32" s="572">
        <f t="shared" si="0"/>
        <v>2000</v>
      </c>
      <c r="G32" s="570"/>
    </row>
    <row r="33" spans="1:8" ht="26.4" x14ac:dyDescent="0.25">
      <c r="A33" s="570">
        <v>33</v>
      </c>
      <c r="B33" s="573" t="s">
        <v>864</v>
      </c>
      <c r="C33" s="556" t="s">
        <v>224</v>
      </c>
      <c r="D33" s="572">
        <v>12.5</v>
      </c>
      <c r="E33" s="572">
        <v>900</v>
      </c>
      <c r="F33" s="572">
        <f t="shared" si="0"/>
        <v>11250</v>
      </c>
      <c r="G33" s="570"/>
    </row>
    <row r="34" spans="1:8" x14ac:dyDescent="0.25">
      <c r="A34" s="570">
        <v>34</v>
      </c>
      <c r="B34" s="571" t="s">
        <v>865</v>
      </c>
      <c r="C34" s="556" t="s">
        <v>216</v>
      </c>
      <c r="D34" s="572">
        <v>2</v>
      </c>
      <c r="E34" s="572">
        <v>8500</v>
      </c>
      <c r="F34" s="572">
        <f t="shared" si="0"/>
        <v>17000</v>
      </c>
      <c r="G34" s="570"/>
      <c r="H34" s="422"/>
    </row>
    <row r="35" spans="1:8" x14ac:dyDescent="0.25">
      <c r="A35" s="570">
        <v>35</v>
      </c>
      <c r="B35" s="571" t="s">
        <v>866</v>
      </c>
      <c r="C35" s="556" t="s">
        <v>923</v>
      </c>
      <c r="D35" s="572">
        <v>1</v>
      </c>
      <c r="E35" s="572">
        <v>5000</v>
      </c>
      <c r="F35" s="572">
        <f t="shared" si="0"/>
        <v>5000</v>
      </c>
      <c r="G35" s="570"/>
    </row>
    <row r="36" spans="1:8" x14ac:dyDescent="0.25">
      <c r="A36" s="570">
        <v>36</v>
      </c>
      <c r="B36" s="571" t="s">
        <v>867</v>
      </c>
      <c r="C36" s="556" t="s">
        <v>216</v>
      </c>
      <c r="D36" s="572">
        <v>1</v>
      </c>
      <c r="E36" s="572">
        <v>8500</v>
      </c>
      <c r="F36" s="572">
        <f t="shared" si="0"/>
        <v>8500</v>
      </c>
      <c r="G36" s="570"/>
    </row>
    <row r="37" spans="1:8" x14ac:dyDescent="0.25">
      <c r="A37" s="570">
        <v>37</v>
      </c>
      <c r="B37" s="571" t="s">
        <v>868</v>
      </c>
      <c r="C37" s="556" t="s">
        <v>216</v>
      </c>
      <c r="D37" s="572">
        <v>1</v>
      </c>
      <c r="E37" s="572">
        <v>7500</v>
      </c>
      <c r="F37" s="572">
        <f t="shared" si="0"/>
        <v>7500</v>
      </c>
      <c r="G37" s="570"/>
    </row>
    <row r="38" spans="1:8" ht="26.4" x14ac:dyDescent="0.25">
      <c r="A38" s="570">
        <v>38</v>
      </c>
      <c r="B38" s="573" t="s">
        <v>869</v>
      </c>
      <c r="C38" s="556" t="s">
        <v>216</v>
      </c>
      <c r="D38" s="572">
        <v>2</v>
      </c>
      <c r="E38" s="572">
        <v>3000</v>
      </c>
      <c r="F38" s="572">
        <f t="shared" si="0"/>
        <v>6000</v>
      </c>
      <c r="G38" s="570"/>
      <c r="H38" s="422"/>
    </row>
    <row r="39" spans="1:8" x14ac:dyDescent="0.25">
      <c r="A39" s="570">
        <v>40</v>
      </c>
      <c r="B39" s="571" t="s">
        <v>870</v>
      </c>
      <c r="C39" s="556" t="s">
        <v>216</v>
      </c>
      <c r="D39" s="572">
        <v>4</v>
      </c>
      <c r="E39" s="572">
        <f>'[1]NT-40 Rate Analysis'!$G$39</f>
        <v>6647.1716999999999</v>
      </c>
      <c r="F39" s="572">
        <f t="shared" si="0"/>
        <v>26588.686799999999</v>
      </c>
      <c r="G39" s="570"/>
      <c r="H39" s="422"/>
    </row>
    <row r="40" spans="1:8" x14ac:dyDescent="0.25">
      <c r="A40" s="570">
        <v>41</v>
      </c>
      <c r="B40" s="571" t="s">
        <v>871</v>
      </c>
      <c r="C40" s="556" t="s">
        <v>224</v>
      </c>
      <c r="D40" s="572">
        <f>'Additional MS'!I64</f>
        <v>24.75</v>
      </c>
      <c r="E40" s="572">
        <f>'[1]NT-41 Rate Analysis'!$G$35</f>
        <v>1464.93165</v>
      </c>
      <c r="F40" s="572">
        <f t="shared" si="0"/>
        <v>36257.058337499999</v>
      </c>
      <c r="G40" s="570"/>
      <c r="H40" s="422"/>
    </row>
    <row r="41" spans="1:8" x14ac:dyDescent="0.25">
      <c r="A41" s="570">
        <v>42</v>
      </c>
      <c r="B41" s="571" t="s">
        <v>872</v>
      </c>
      <c r="C41" s="556" t="s">
        <v>923</v>
      </c>
      <c r="D41" s="572">
        <v>1</v>
      </c>
      <c r="E41" s="572"/>
      <c r="F41" s="572">
        <f t="shared" si="0"/>
        <v>0</v>
      </c>
      <c r="G41" s="570"/>
    </row>
    <row r="42" spans="1:8" x14ac:dyDescent="0.25">
      <c r="A42" s="570">
        <v>43</v>
      </c>
      <c r="B42" s="571" t="s">
        <v>928</v>
      </c>
      <c r="C42" s="556" t="s">
        <v>923</v>
      </c>
      <c r="D42" s="572">
        <v>1</v>
      </c>
      <c r="E42" s="572">
        <v>15000</v>
      </c>
      <c r="F42" s="572">
        <f t="shared" si="0"/>
        <v>15000</v>
      </c>
      <c r="G42" s="570"/>
    </row>
    <row r="43" spans="1:8" ht="26.4" x14ac:dyDescent="0.25">
      <c r="A43" s="570">
        <v>44</v>
      </c>
      <c r="B43" s="573" t="s">
        <v>873</v>
      </c>
      <c r="C43" s="556" t="s">
        <v>87</v>
      </c>
      <c r="D43" s="572">
        <f>'Additional MS'!I82</f>
        <v>1261</v>
      </c>
      <c r="E43" s="572">
        <f>'[1]NT-44 Rate Analysis'!$G$37</f>
        <v>136</v>
      </c>
      <c r="F43" s="572">
        <f t="shared" si="0"/>
        <v>171496</v>
      </c>
      <c r="G43" s="570"/>
      <c r="H43" s="422"/>
    </row>
    <row r="44" spans="1:8" ht="26.4" x14ac:dyDescent="0.25">
      <c r="A44" s="570">
        <v>46</v>
      </c>
      <c r="B44" s="573" t="s">
        <v>925</v>
      </c>
      <c r="C44" s="556" t="s">
        <v>87</v>
      </c>
      <c r="D44" s="572">
        <f>'Additional MS'!I89</f>
        <v>200.625</v>
      </c>
      <c r="E44" s="572">
        <v>350</v>
      </c>
      <c r="F44" s="572">
        <f t="shared" si="0"/>
        <v>70218.75</v>
      </c>
      <c r="G44" s="570"/>
    </row>
    <row r="45" spans="1:8" x14ac:dyDescent="0.25">
      <c r="A45" s="570">
        <v>47</v>
      </c>
      <c r="B45" s="571" t="s">
        <v>875</v>
      </c>
      <c r="C45" s="556" t="s">
        <v>87</v>
      </c>
      <c r="D45" s="572">
        <f>'Additional MS'!I100</f>
        <v>421.25</v>
      </c>
      <c r="E45" s="572">
        <v>35</v>
      </c>
      <c r="F45" s="572">
        <f t="shared" si="0"/>
        <v>14743.75</v>
      </c>
      <c r="G45" s="570"/>
    </row>
    <row r="46" spans="1:8" x14ac:dyDescent="0.25">
      <c r="A46" s="570">
        <v>48</v>
      </c>
      <c r="B46" s="571" t="s">
        <v>876</v>
      </c>
      <c r="C46" s="556" t="s">
        <v>87</v>
      </c>
      <c r="D46" s="572">
        <f>'Additional MS'!I138</f>
        <v>1800.625</v>
      </c>
      <c r="E46" s="572">
        <v>40</v>
      </c>
      <c r="F46" s="572">
        <f t="shared" si="0"/>
        <v>72025</v>
      </c>
      <c r="G46" s="570"/>
    </row>
    <row r="47" spans="1:8" x14ac:dyDescent="0.25">
      <c r="A47" s="570">
        <v>50</v>
      </c>
      <c r="B47" s="573" t="s">
        <v>877</v>
      </c>
      <c r="C47" s="556" t="s">
        <v>923</v>
      </c>
      <c r="D47" s="572">
        <v>1</v>
      </c>
      <c r="E47" s="572">
        <v>5000</v>
      </c>
      <c r="F47" s="572">
        <f t="shared" si="0"/>
        <v>5000</v>
      </c>
      <c r="G47" s="570"/>
    </row>
    <row r="48" spans="1:8" x14ac:dyDescent="0.25">
      <c r="A48" s="570">
        <v>51</v>
      </c>
      <c r="B48" s="571" t="s">
        <v>878</v>
      </c>
      <c r="C48" s="556" t="s">
        <v>87</v>
      </c>
      <c r="D48" s="572">
        <f>'Additional MS'!I143</f>
        <v>54.375</v>
      </c>
      <c r="E48" s="583">
        <v>150</v>
      </c>
      <c r="F48" s="572">
        <f t="shared" si="0"/>
        <v>8156.25</v>
      </c>
      <c r="G48" s="570"/>
    </row>
    <row r="49" spans="1:8" x14ac:dyDescent="0.25">
      <c r="A49" s="570">
        <v>52</v>
      </c>
      <c r="B49" s="571" t="s">
        <v>879</v>
      </c>
      <c r="C49" s="556" t="s">
        <v>87</v>
      </c>
      <c r="D49" s="572">
        <f>'Additional MS'!I149</f>
        <v>63</v>
      </c>
      <c r="E49" s="572">
        <f>'[1]NT-52 Rate Analysis'!$G$37</f>
        <v>160</v>
      </c>
      <c r="F49" s="572">
        <f t="shared" si="0"/>
        <v>10080</v>
      </c>
      <c r="G49" s="570"/>
    </row>
    <row r="50" spans="1:8" x14ac:dyDescent="0.25">
      <c r="A50" s="570">
        <v>53</v>
      </c>
      <c r="B50" s="571" t="s">
        <v>880</v>
      </c>
      <c r="C50" s="556" t="s">
        <v>923</v>
      </c>
      <c r="D50" s="572">
        <v>1</v>
      </c>
      <c r="E50" s="572">
        <v>10000</v>
      </c>
      <c r="F50" s="572">
        <f t="shared" si="0"/>
        <v>10000</v>
      </c>
      <c r="G50" s="570"/>
    </row>
    <row r="51" spans="1:8" ht="26.4" x14ac:dyDescent="0.25">
      <c r="A51" s="570">
        <v>54</v>
      </c>
      <c r="B51" s="573" t="s">
        <v>929</v>
      </c>
      <c r="C51" s="556" t="s">
        <v>923</v>
      </c>
      <c r="D51" s="572">
        <v>1</v>
      </c>
      <c r="E51" s="583">
        <v>73868</v>
      </c>
      <c r="F51" s="572">
        <f t="shared" si="0"/>
        <v>73868</v>
      </c>
      <c r="G51" s="570"/>
    </row>
    <row r="52" spans="1:8" ht="26.4" x14ac:dyDescent="0.25">
      <c r="A52" s="570">
        <v>55</v>
      </c>
      <c r="B52" s="573" t="s">
        <v>912</v>
      </c>
      <c r="C52" s="556" t="s">
        <v>923</v>
      </c>
      <c r="D52" s="572">
        <v>1</v>
      </c>
      <c r="E52" s="572">
        <v>35000</v>
      </c>
      <c r="F52" s="572">
        <f t="shared" si="0"/>
        <v>35000</v>
      </c>
      <c r="G52" s="556" t="s">
        <v>911</v>
      </c>
      <c r="H52" s="579"/>
    </row>
    <row r="53" spans="1:8" ht="39.6" x14ac:dyDescent="0.25">
      <c r="A53" s="570">
        <v>56</v>
      </c>
      <c r="B53" s="573" t="s">
        <v>916</v>
      </c>
      <c r="C53" s="556" t="s">
        <v>923</v>
      </c>
      <c r="D53" s="572">
        <v>1</v>
      </c>
      <c r="E53" s="572">
        <v>10000</v>
      </c>
      <c r="F53" s="572">
        <f t="shared" si="0"/>
        <v>10000</v>
      </c>
      <c r="G53" s="570"/>
      <c r="H53" s="422"/>
    </row>
    <row r="54" spans="1:8" ht="26.4" x14ac:dyDescent="0.25">
      <c r="A54" s="570">
        <v>57</v>
      </c>
      <c r="B54" s="573" t="s">
        <v>918</v>
      </c>
      <c r="C54" s="556" t="s">
        <v>224</v>
      </c>
      <c r="D54" s="572">
        <f>'Additional MS'!I161</f>
        <v>134</v>
      </c>
      <c r="E54" s="572">
        <v>550</v>
      </c>
      <c r="F54" s="572">
        <f t="shared" si="0"/>
        <v>73700</v>
      </c>
      <c r="G54" s="570"/>
    </row>
    <row r="55" spans="1:8" x14ac:dyDescent="0.25">
      <c r="A55" s="570">
        <v>58</v>
      </c>
      <c r="B55" s="573" t="s">
        <v>919</v>
      </c>
      <c r="C55" s="556" t="s">
        <v>87</v>
      </c>
      <c r="D55" s="572">
        <f>'Additional MS'!I174</f>
        <v>1166.875</v>
      </c>
      <c r="E55" s="572">
        <v>20</v>
      </c>
      <c r="F55" s="572">
        <f t="shared" si="0"/>
        <v>23337.5</v>
      </c>
      <c r="G55" s="556"/>
    </row>
    <row r="56" spans="1:8" x14ac:dyDescent="0.25">
      <c r="A56" s="570">
        <v>59</v>
      </c>
      <c r="B56" s="573" t="s">
        <v>744</v>
      </c>
      <c r="C56" s="556" t="s">
        <v>216</v>
      </c>
      <c r="D56" s="572">
        <v>1</v>
      </c>
      <c r="E56" s="572">
        <v>88350</v>
      </c>
      <c r="F56" s="572">
        <f t="shared" si="0"/>
        <v>88350</v>
      </c>
      <c r="G56" s="570"/>
    </row>
    <row r="57" spans="1:8" x14ac:dyDescent="0.25">
      <c r="A57" s="570">
        <v>60</v>
      </c>
      <c r="B57" s="573" t="s">
        <v>922</v>
      </c>
      <c r="C57" s="556" t="s">
        <v>923</v>
      </c>
      <c r="D57" s="572">
        <v>1</v>
      </c>
      <c r="E57" s="572">
        <v>10000</v>
      </c>
      <c r="F57" s="572">
        <f t="shared" si="0"/>
        <v>10000</v>
      </c>
      <c r="G57" s="570"/>
    </row>
    <row r="58" spans="1:8" x14ac:dyDescent="0.25">
      <c r="A58" s="570">
        <v>61</v>
      </c>
      <c r="B58" s="573" t="s">
        <v>924</v>
      </c>
      <c r="C58" s="556" t="s">
        <v>923</v>
      </c>
      <c r="D58" s="572">
        <v>1</v>
      </c>
      <c r="E58" s="572">
        <v>22000</v>
      </c>
      <c r="F58" s="572">
        <f t="shared" si="0"/>
        <v>22000</v>
      </c>
      <c r="G58" s="570"/>
    </row>
    <row r="59" spans="1:8" x14ac:dyDescent="0.25">
      <c r="A59" s="570">
        <v>62</v>
      </c>
      <c r="B59" s="573" t="s">
        <v>930</v>
      </c>
      <c r="C59" s="556"/>
      <c r="D59" s="572"/>
      <c r="E59" s="584"/>
      <c r="F59" s="572"/>
      <c r="G59" s="570"/>
    </row>
    <row r="60" spans="1:8" x14ac:dyDescent="0.25">
      <c r="A60" s="585" t="s">
        <v>2</v>
      </c>
      <c r="B60" s="573" t="s">
        <v>931</v>
      </c>
      <c r="C60" s="556" t="s">
        <v>216</v>
      </c>
      <c r="D60" s="572">
        <v>1</v>
      </c>
      <c r="E60" s="572">
        <v>30000</v>
      </c>
      <c r="F60" s="572">
        <f t="shared" si="0"/>
        <v>30000</v>
      </c>
      <c r="G60" s="570"/>
      <c r="H60" s="461"/>
    </row>
    <row r="61" spans="1:8" x14ac:dyDescent="0.25">
      <c r="A61" s="585" t="s">
        <v>3</v>
      </c>
      <c r="B61" s="573" t="s">
        <v>936</v>
      </c>
      <c r="C61" s="556" t="s">
        <v>216</v>
      </c>
      <c r="D61" s="572">
        <v>1</v>
      </c>
      <c r="E61" s="572">
        <v>38500</v>
      </c>
      <c r="F61" s="572">
        <f t="shared" si="0"/>
        <v>38500</v>
      </c>
      <c r="G61" s="570"/>
      <c r="H61" s="461"/>
    </row>
    <row r="62" spans="1:8" x14ac:dyDescent="0.25">
      <c r="A62" s="585" t="s">
        <v>4</v>
      </c>
      <c r="B62" s="573" t="s">
        <v>933</v>
      </c>
      <c r="C62" s="556" t="s">
        <v>216</v>
      </c>
      <c r="D62" s="572">
        <v>1</v>
      </c>
      <c r="E62" s="572">
        <v>22000</v>
      </c>
      <c r="F62" s="572">
        <f t="shared" si="0"/>
        <v>22000</v>
      </c>
      <c r="G62" s="570"/>
      <c r="H62" s="461"/>
    </row>
    <row r="63" spans="1:8" x14ac:dyDescent="0.25">
      <c r="A63" s="585" t="s">
        <v>5</v>
      </c>
      <c r="B63" s="573" t="s">
        <v>935</v>
      </c>
      <c r="C63" s="556" t="s">
        <v>216</v>
      </c>
      <c r="D63" s="572">
        <v>1</v>
      </c>
      <c r="E63" s="572">
        <v>6000</v>
      </c>
      <c r="F63" s="572">
        <f t="shared" si="0"/>
        <v>6000</v>
      </c>
      <c r="G63" s="570"/>
      <c r="H63" s="461"/>
    </row>
    <row r="64" spans="1:8" x14ac:dyDescent="0.25">
      <c r="A64" s="585" t="s">
        <v>160</v>
      </c>
      <c r="B64" s="573" t="s">
        <v>932</v>
      </c>
      <c r="C64" s="556" t="s">
        <v>216</v>
      </c>
      <c r="D64" s="572">
        <v>5</v>
      </c>
      <c r="E64" s="572">
        <v>1500</v>
      </c>
      <c r="F64" s="572">
        <f t="shared" si="0"/>
        <v>7500</v>
      </c>
      <c r="G64" s="570"/>
      <c r="H64" s="461"/>
    </row>
    <row r="65" spans="1:8" x14ac:dyDescent="0.25">
      <c r="A65" s="585" t="s">
        <v>164</v>
      </c>
      <c r="B65" s="573" t="s">
        <v>934</v>
      </c>
      <c r="C65" s="556" t="s">
        <v>216</v>
      </c>
      <c r="D65" s="572">
        <v>1</v>
      </c>
      <c r="E65" s="572">
        <v>5000</v>
      </c>
      <c r="F65" s="572">
        <f t="shared" si="0"/>
        <v>5000</v>
      </c>
      <c r="G65" s="570"/>
      <c r="H65" s="461"/>
    </row>
    <row r="66" spans="1:8" x14ac:dyDescent="0.25">
      <c r="A66" s="585" t="s">
        <v>218</v>
      </c>
      <c r="B66" s="573" t="s">
        <v>937</v>
      </c>
      <c r="C66" s="556" t="s">
        <v>216</v>
      </c>
      <c r="D66" s="572">
        <v>1</v>
      </c>
      <c r="E66" s="572">
        <v>12500</v>
      </c>
      <c r="F66" s="572">
        <f t="shared" si="0"/>
        <v>12500</v>
      </c>
      <c r="G66" s="570"/>
      <c r="H66" s="461"/>
    </row>
    <row r="67" spans="1:8" x14ac:dyDescent="0.25">
      <c r="A67" s="570">
        <v>63</v>
      </c>
      <c r="B67" s="573" t="s">
        <v>938</v>
      </c>
      <c r="C67" s="556"/>
      <c r="D67" s="572"/>
      <c r="E67" s="572"/>
      <c r="F67" s="572"/>
      <c r="G67" s="570"/>
      <c r="H67" s="467"/>
    </row>
    <row r="68" spans="1:8" x14ac:dyDescent="0.25">
      <c r="A68" s="585" t="s">
        <v>2</v>
      </c>
      <c r="B68" s="573" t="s">
        <v>939</v>
      </c>
      <c r="C68" s="556" t="s">
        <v>945</v>
      </c>
      <c r="D68" s="572">
        <v>11</v>
      </c>
      <c r="E68" s="572">
        <v>2010</v>
      </c>
      <c r="F68" s="572">
        <f t="shared" ref="F68:F83" si="1">E68*D68</f>
        <v>22110</v>
      </c>
      <c r="G68" s="570"/>
      <c r="H68" s="461"/>
    </row>
    <row r="69" spans="1:8" x14ac:dyDescent="0.25">
      <c r="A69" s="585" t="s">
        <v>3</v>
      </c>
      <c r="B69" s="573" t="s">
        <v>940</v>
      </c>
      <c r="C69" s="556" t="s">
        <v>945</v>
      </c>
      <c r="D69" s="572">
        <v>2</v>
      </c>
      <c r="E69" s="572">
        <v>2640</v>
      </c>
      <c r="F69" s="572">
        <f t="shared" si="1"/>
        <v>5280</v>
      </c>
      <c r="G69" s="570"/>
      <c r="H69" s="461"/>
    </row>
    <row r="70" spans="1:8" x14ac:dyDescent="0.25">
      <c r="A70" s="585" t="s">
        <v>4</v>
      </c>
      <c r="B70" s="573" t="s">
        <v>941</v>
      </c>
      <c r="C70" s="556" t="s">
        <v>216</v>
      </c>
      <c r="D70" s="572">
        <v>8</v>
      </c>
      <c r="E70" s="572">
        <v>800</v>
      </c>
      <c r="F70" s="572">
        <f t="shared" si="1"/>
        <v>6400</v>
      </c>
      <c r="G70" s="570"/>
      <c r="H70" s="461"/>
    </row>
    <row r="71" spans="1:8" x14ac:dyDescent="0.25">
      <c r="A71" s="585" t="s">
        <v>5</v>
      </c>
      <c r="B71" s="573" t="s">
        <v>942</v>
      </c>
      <c r="C71" s="556" t="s">
        <v>216</v>
      </c>
      <c r="D71" s="572">
        <v>2</v>
      </c>
      <c r="E71" s="572">
        <v>750</v>
      </c>
      <c r="F71" s="572">
        <f t="shared" si="1"/>
        <v>1500</v>
      </c>
      <c r="G71" s="570"/>
      <c r="H71" s="461"/>
    </row>
    <row r="72" spans="1:8" x14ac:dyDescent="0.25">
      <c r="A72" s="585" t="s">
        <v>160</v>
      </c>
      <c r="B72" s="573" t="s">
        <v>943</v>
      </c>
      <c r="C72" s="556" t="s">
        <v>946</v>
      </c>
      <c r="D72" s="572">
        <v>4</v>
      </c>
      <c r="E72" s="572">
        <v>3200</v>
      </c>
      <c r="F72" s="572">
        <f t="shared" si="1"/>
        <v>12800</v>
      </c>
      <c r="G72" s="570"/>
      <c r="H72" s="461"/>
    </row>
    <row r="73" spans="1:8" x14ac:dyDescent="0.25">
      <c r="A73" s="585" t="s">
        <v>164</v>
      </c>
      <c r="B73" s="573" t="s">
        <v>944</v>
      </c>
      <c r="C73" s="556" t="s">
        <v>945</v>
      </c>
      <c r="D73" s="572">
        <v>2</v>
      </c>
      <c r="E73" s="572">
        <v>540</v>
      </c>
      <c r="F73" s="572">
        <f t="shared" si="1"/>
        <v>1080</v>
      </c>
      <c r="G73" s="570"/>
      <c r="H73" s="461"/>
    </row>
    <row r="74" spans="1:8" x14ac:dyDescent="0.25">
      <c r="A74" s="570">
        <v>64</v>
      </c>
      <c r="B74" t="s">
        <v>947</v>
      </c>
      <c r="C74" s="556" t="s">
        <v>216</v>
      </c>
      <c r="D74" s="572">
        <v>1</v>
      </c>
      <c r="E74" s="572">
        <v>17500</v>
      </c>
      <c r="F74" s="572">
        <f t="shared" si="1"/>
        <v>17500</v>
      </c>
      <c r="G74" s="570"/>
      <c r="H74" s="461"/>
    </row>
    <row r="75" spans="1:8" x14ac:dyDescent="0.25">
      <c r="A75" s="570">
        <v>65</v>
      </c>
      <c r="B75" s="573" t="s">
        <v>948</v>
      </c>
      <c r="C75" s="556" t="s">
        <v>216</v>
      </c>
      <c r="D75" s="572">
        <v>1</v>
      </c>
      <c r="E75" s="572">
        <v>66000</v>
      </c>
      <c r="F75" s="572">
        <f t="shared" si="1"/>
        <v>66000</v>
      </c>
      <c r="G75" s="570"/>
      <c r="H75" s="461"/>
    </row>
    <row r="76" spans="1:8" x14ac:dyDescent="0.25">
      <c r="A76" s="570">
        <v>66</v>
      </c>
      <c r="B76" s="573" t="s">
        <v>949</v>
      </c>
      <c r="C76" s="556" t="s">
        <v>923</v>
      </c>
      <c r="D76" s="572">
        <v>1</v>
      </c>
      <c r="E76" s="572">
        <v>8500</v>
      </c>
      <c r="F76" s="572">
        <f t="shared" si="1"/>
        <v>8500</v>
      </c>
      <c r="G76" s="570"/>
      <c r="H76" s="461"/>
    </row>
    <row r="77" spans="1:8" x14ac:dyDescent="0.25">
      <c r="A77" s="570">
        <v>67</v>
      </c>
      <c r="B77" s="573" t="s">
        <v>950</v>
      </c>
      <c r="C77" s="556" t="s">
        <v>923</v>
      </c>
      <c r="D77" s="572">
        <v>1</v>
      </c>
      <c r="E77" s="572">
        <v>22500</v>
      </c>
      <c r="F77" s="572">
        <f t="shared" si="1"/>
        <v>22500</v>
      </c>
      <c r="G77" s="570"/>
      <c r="H77" s="461"/>
    </row>
    <row r="78" spans="1:8" x14ac:dyDescent="0.25">
      <c r="A78" s="570">
        <v>68</v>
      </c>
      <c r="B78" s="573" t="s">
        <v>951</v>
      </c>
      <c r="C78" s="556" t="s">
        <v>923</v>
      </c>
      <c r="D78" s="572">
        <v>1</v>
      </c>
      <c r="E78" s="572">
        <v>5000</v>
      </c>
      <c r="F78" s="572">
        <f t="shared" si="1"/>
        <v>5000</v>
      </c>
      <c r="G78" s="570"/>
      <c r="H78" s="461"/>
    </row>
    <row r="79" spans="1:8" x14ac:dyDescent="0.25">
      <c r="A79" s="570">
        <v>69</v>
      </c>
      <c r="B79" s="573" t="s">
        <v>952</v>
      </c>
      <c r="C79" s="556" t="s">
        <v>946</v>
      </c>
      <c r="D79" s="572">
        <v>3</v>
      </c>
      <c r="E79" s="572">
        <v>1000</v>
      </c>
      <c r="F79" s="572">
        <f t="shared" si="1"/>
        <v>3000</v>
      </c>
      <c r="G79" s="570"/>
      <c r="H79" s="461"/>
    </row>
    <row r="80" spans="1:8" ht="26.4" x14ac:dyDescent="0.25">
      <c r="A80" s="570">
        <v>70</v>
      </c>
      <c r="B80" s="573" t="s">
        <v>953</v>
      </c>
      <c r="C80" s="556" t="s">
        <v>923</v>
      </c>
      <c r="D80" s="572">
        <v>1</v>
      </c>
      <c r="E80" s="572">
        <v>40000</v>
      </c>
      <c r="F80" s="572">
        <f t="shared" si="1"/>
        <v>40000</v>
      </c>
      <c r="G80" s="556" t="s">
        <v>954</v>
      </c>
      <c r="H80" s="461"/>
    </row>
    <row r="81" spans="1:7" ht="26.4" x14ac:dyDescent="0.25">
      <c r="A81" s="570">
        <v>71</v>
      </c>
      <c r="B81" s="573" t="s">
        <v>955</v>
      </c>
      <c r="C81" s="556" t="s">
        <v>923</v>
      </c>
      <c r="D81" s="572">
        <v>1</v>
      </c>
      <c r="E81" s="572">
        <v>15000</v>
      </c>
      <c r="F81" s="572">
        <f t="shared" si="1"/>
        <v>15000</v>
      </c>
      <c r="G81" s="570"/>
    </row>
    <row r="82" spans="1:7" x14ac:dyDescent="0.25">
      <c r="A82" s="570">
        <v>72</v>
      </c>
      <c r="B82" s="573" t="s">
        <v>956</v>
      </c>
      <c r="C82" s="556" t="s">
        <v>216</v>
      </c>
      <c r="D82" s="572">
        <v>2</v>
      </c>
      <c r="E82" s="572">
        <v>1500</v>
      </c>
      <c r="F82" s="572">
        <f t="shared" si="1"/>
        <v>3000</v>
      </c>
      <c r="G82" s="570"/>
    </row>
    <row r="83" spans="1:7" x14ac:dyDescent="0.25">
      <c r="A83" s="570">
        <v>73</v>
      </c>
      <c r="B83" s="573" t="s">
        <v>957</v>
      </c>
      <c r="C83" s="556" t="s">
        <v>923</v>
      </c>
      <c r="D83" s="572">
        <v>1</v>
      </c>
      <c r="E83" s="572">
        <v>60000</v>
      </c>
      <c r="F83" s="572">
        <f t="shared" si="1"/>
        <v>60000</v>
      </c>
      <c r="G83" s="570"/>
    </row>
    <row r="84" spans="1:7" x14ac:dyDescent="0.25">
      <c r="A84" s="570"/>
      <c r="B84" s="573"/>
      <c r="C84" s="556"/>
      <c r="D84" s="572"/>
      <c r="E84" s="572"/>
      <c r="F84" s="572"/>
      <c r="G84" s="570"/>
    </row>
    <row r="85" spans="1:7" x14ac:dyDescent="0.25">
      <c r="A85" s="570"/>
      <c r="B85" s="574" t="s">
        <v>367</v>
      </c>
      <c r="C85" s="570"/>
      <c r="D85" s="572"/>
      <c r="E85" s="572"/>
      <c r="F85" s="569">
        <f>SUM(F3:F84)</f>
        <v>1888930.6201375001</v>
      </c>
      <c r="G85" s="570"/>
    </row>
  </sheetData>
  <mergeCells count="1">
    <mergeCell ref="A1: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E4261-6E31-404F-93FA-3C31D6D0C8AD}">
  <dimension ref="A1:I175"/>
  <sheetViews>
    <sheetView topLeftCell="A151" workbookViewId="0">
      <selection activeCell="K164" sqref="K164"/>
    </sheetView>
  </sheetViews>
  <sheetFormatPr defaultColWidth="8.88671875" defaultRowHeight="13.2" x14ac:dyDescent="0.25"/>
  <cols>
    <col min="1" max="1" width="4" style="422" customWidth="1"/>
    <col min="2" max="2" width="5.33203125" style="422" bestFit="1" customWidth="1"/>
    <col min="3" max="3" width="38.33203125" style="422" customWidth="1"/>
    <col min="4" max="4" width="6.44140625" style="422" customWidth="1"/>
    <col min="5" max="5" width="5.6640625" style="422" customWidth="1"/>
    <col min="6" max="7" width="8.88671875" style="559"/>
    <col min="8" max="8" width="8.88671875" style="560"/>
    <col min="9" max="16384" width="8.88671875" style="422"/>
  </cols>
  <sheetData>
    <row r="1" spans="1:9" ht="13.8" thickBot="1" x14ac:dyDescent="0.3">
      <c r="A1" s="484" t="s">
        <v>156</v>
      </c>
      <c r="B1" s="485" t="s">
        <v>21</v>
      </c>
      <c r="C1" s="486" t="s">
        <v>10</v>
      </c>
      <c r="D1" s="487" t="s">
        <v>11</v>
      </c>
      <c r="E1" s="486" t="s">
        <v>564</v>
      </c>
      <c r="F1" s="485" t="s">
        <v>565</v>
      </c>
      <c r="G1" s="486" t="s">
        <v>566</v>
      </c>
      <c r="H1" s="488" t="s">
        <v>135</v>
      </c>
      <c r="I1" s="489" t="s">
        <v>567</v>
      </c>
    </row>
    <row r="2" spans="1:9" x14ac:dyDescent="0.25">
      <c r="A2" s="604" t="s">
        <v>568</v>
      </c>
      <c r="B2" s="605"/>
      <c r="C2" s="605"/>
      <c r="D2" s="605"/>
      <c r="E2" s="605"/>
      <c r="F2" s="605"/>
      <c r="G2" s="605"/>
      <c r="H2" s="605"/>
      <c r="I2" s="606"/>
    </row>
    <row r="3" spans="1:9" s="490" customFormat="1" x14ac:dyDescent="0.25">
      <c r="A3" s="674" t="s">
        <v>881</v>
      </c>
      <c r="B3" s="675"/>
      <c r="C3" s="675"/>
      <c r="D3" s="675"/>
      <c r="E3" s="675"/>
      <c r="F3" s="675"/>
      <c r="G3" s="675"/>
      <c r="H3" s="675"/>
      <c r="I3" s="676"/>
    </row>
    <row r="4" spans="1:9" s="515" customFormat="1" x14ac:dyDescent="0.25">
      <c r="A4" s="491">
        <v>1</v>
      </c>
      <c r="B4" s="522"/>
      <c r="C4" s="543" t="s">
        <v>835</v>
      </c>
      <c r="D4" s="494" t="s">
        <v>87</v>
      </c>
      <c r="E4" s="495"/>
      <c r="F4" s="523"/>
      <c r="G4" s="523"/>
      <c r="H4" s="577"/>
      <c r="I4" s="497"/>
    </row>
    <row r="5" spans="1:9" s="515" customFormat="1" x14ac:dyDescent="0.25">
      <c r="A5" s="498"/>
      <c r="B5" s="525"/>
      <c r="C5" s="500" t="s">
        <v>654</v>
      </c>
      <c r="D5" s="501"/>
      <c r="E5" s="495">
        <v>1</v>
      </c>
      <c r="F5" s="523">
        <v>15</v>
      </c>
      <c r="G5" s="523" t="s">
        <v>571</v>
      </c>
      <c r="H5" s="578">
        <v>3</v>
      </c>
      <c r="I5" s="497">
        <f t="shared" ref="I5:I15" si="0">(PRODUCT(E5:H5))</f>
        <v>45</v>
      </c>
    </row>
    <row r="6" spans="1:9" s="515" customFormat="1" x14ac:dyDescent="0.25">
      <c r="A6" s="498"/>
      <c r="B6" s="525"/>
      <c r="C6" s="500" t="s">
        <v>655</v>
      </c>
      <c r="D6" s="501"/>
      <c r="E6" s="495">
        <v>2</v>
      </c>
      <c r="F6" s="523">
        <v>1.25</v>
      </c>
      <c r="G6" s="523" t="s">
        <v>571</v>
      </c>
      <c r="H6" s="578">
        <v>3</v>
      </c>
      <c r="I6" s="497">
        <f t="shared" si="0"/>
        <v>7.5</v>
      </c>
    </row>
    <row r="7" spans="1:9" s="515" customFormat="1" x14ac:dyDescent="0.25">
      <c r="A7" s="498"/>
      <c r="B7" s="525"/>
      <c r="C7" s="500" t="s">
        <v>656</v>
      </c>
      <c r="D7" s="501"/>
      <c r="E7" s="495">
        <v>1</v>
      </c>
      <c r="F7" s="523">
        <v>5.75</v>
      </c>
      <c r="G7" s="523" t="s">
        <v>571</v>
      </c>
      <c r="H7" s="578">
        <v>3</v>
      </c>
      <c r="I7" s="497">
        <f t="shared" si="0"/>
        <v>17.25</v>
      </c>
    </row>
    <row r="8" spans="1:9" s="515" customFormat="1" x14ac:dyDescent="0.25">
      <c r="A8" s="498"/>
      <c r="B8" s="525"/>
      <c r="C8" s="500" t="s">
        <v>657</v>
      </c>
      <c r="D8" s="501"/>
      <c r="E8" s="495">
        <v>1</v>
      </c>
      <c r="F8" s="523">
        <v>6.75</v>
      </c>
      <c r="G8" s="523" t="s">
        <v>571</v>
      </c>
      <c r="H8" s="578">
        <v>3</v>
      </c>
      <c r="I8" s="497">
        <f t="shared" si="0"/>
        <v>20.25</v>
      </c>
    </row>
    <row r="9" spans="1:9" s="515" customFormat="1" x14ac:dyDescent="0.25">
      <c r="A9" s="498"/>
      <c r="B9" s="525"/>
      <c r="C9" s="500" t="s">
        <v>882</v>
      </c>
      <c r="D9" s="501"/>
      <c r="E9" s="495">
        <v>1</v>
      </c>
      <c r="F9" s="523">
        <v>15</v>
      </c>
      <c r="G9" s="523" t="s">
        <v>571</v>
      </c>
      <c r="H9" s="578">
        <v>3</v>
      </c>
      <c r="I9" s="497">
        <f t="shared" si="0"/>
        <v>45</v>
      </c>
    </row>
    <row r="10" spans="1:9" s="515" customFormat="1" x14ac:dyDescent="0.25">
      <c r="A10" s="498"/>
      <c r="B10" s="525"/>
      <c r="C10" s="500" t="s">
        <v>655</v>
      </c>
      <c r="D10" s="501"/>
      <c r="E10" s="495">
        <v>2</v>
      </c>
      <c r="F10" s="523">
        <v>1.25</v>
      </c>
      <c r="G10" s="523" t="s">
        <v>571</v>
      </c>
      <c r="H10" s="578">
        <v>3</v>
      </c>
      <c r="I10" s="497">
        <f t="shared" si="0"/>
        <v>7.5</v>
      </c>
    </row>
    <row r="11" spans="1:9" s="515" customFormat="1" x14ac:dyDescent="0.25">
      <c r="A11" s="498"/>
      <c r="B11" s="525"/>
      <c r="C11" s="500" t="s">
        <v>656</v>
      </c>
      <c r="D11" s="501"/>
      <c r="E11" s="495">
        <v>1</v>
      </c>
      <c r="F11" s="523">
        <v>5.75</v>
      </c>
      <c r="G11" s="523" t="s">
        <v>571</v>
      </c>
      <c r="H11" s="578">
        <v>3</v>
      </c>
      <c r="I11" s="497">
        <f t="shared" si="0"/>
        <v>17.25</v>
      </c>
    </row>
    <row r="12" spans="1:9" s="515" customFormat="1" x14ac:dyDescent="0.25">
      <c r="A12" s="498"/>
      <c r="B12" s="525"/>
      <c r="C12" s="500" t="s">
        <v>663</v>
      </c>
      <c r="D12" s="501"/>
      <c r="E12" s="495">
        <v>1</v>
      </c>
      <c r="F12" s="523">
        <v>19.25</v>
      </c>
      <c r="G12" s="523" t="s">
        <v>571</v>
      </c>
      <c r="H12" s="578">
        <v>3</v>
      </c>
      <c r="I12" s="497">
        <f t="shared" si="0"/>
        <v>57.75</v>
      </c>
    </row>
    <row r="13" spans="1:9" s="515" customFormat="1" x14ac:dyDescent="0.25">
      <c r="A13" s="491"/>
      <c r="B13" s="522"/>
      <c r="C13" s="549" t="s">
        <v>658</v>
      </c>
      <c r="D13" s="494"/>
      <c r="E13" s="495">
        <v>1</v>
      </c>
      <c r="F13" s="523">
        <v>13.75</v>
      </c>
      <c r="G13" s="523" t="s">
        <v>571</v>
      </c>
      <c r="H13" s="523">
        <v>3</v>
      </c>
      <c r="I13" s="497">
        <f t="shared" si="0"/>
        <v>41.25</v>
      </c>
    </row>
    <row r="14" spans="1:9" s="515" customFormat="1" x14ac:dyDescent="0.25">
      <c r="A14" s="491"/>
      <c r="B14" s="522"/>
      <c r="C14" s="549" t="s">
        <v>658</v>
      </c>
      <c r="D14" s="494"/>
      <c r="E14" s="495">
        <v>1</v>
      </c>
      <c r="F14" s="523">
        <v>5</v>
      </c>
      <c r="G14" s="523" t="s">
        <v>571</v>
      </c>
      <c r="H14" s="523">
        <v>3</v>
      </c>
      <c r="I14" s="497">
        <f t="shared" si="0"/>
        <v>15</v>
      </c>
    </row>
    <row r="15" spans="1:9" s="515" customFormat="1" x14ac:dyDescent="0.25">
      <c r="A15" s="498"/>
      <c r="B15" s="525"/>
      <c r="C15" s="500" t="s">
        <v>883</v>
      </c>
      <c r="D15" s="501"/>
      <c r="E15" s="495">
        <v>1</v>
      </c>
      <c r="F15" s="523">
        <v>4.75</v>
      </c>
      <c r="G15" s="523" t="s">
        <v>571</v>
      </c>
      <c r="H15" s="523">
        <v>8</v>
      </c>
      <c r="I15" s="497">
        <f t="shared" si="0"/>
        <v>38</v>
      </c>
    </row>
    <row r="16" spans="1:9" s="515" customFormat="1" x14ac:dyDescent="0.25">
      <c r="A16" s="498"/>
      <c r="B16" s="499"/>
      <c r="C16" s="511" t="s">
        <v>367</v>
      </c>
      <c r="D16" s="501"/>
      <c r="E16" s="495"/>
      <c r="F16" s="523"/>
      <c r="G16" s="523"/>
      <c r="H16" s="523"/>
      <c r="I16" s="512">
        <f>SUM(I5:I15)</f>
        <v>311.75</v>
      </c>
    </row>
    <row r="17" spans="1:9" s="515" customFormat="1" ht="7.95" customHeight="1" x14ac:dyDescent="0.25">
      <c r="A17" s="598"/>
      <c r="B17" s="599"/>
      <c r="C17" s="599"/>
      <c r="D17" s="599"/>
      <c r="E17" s="599"/>
      <c r="F17" s="599"/>
      <c r="G17" s="599"/>
      <c r="H17" s="599"/>
      <c r="I17" s="600"/>
    </row>
    <row r="18" spans="1:9" x14ac:dyDescent="0.25">
      <c r="A18" s="491">
        <v>2</v>
      </c>
      <c r="B18" s="522"/>
      <c r="C18" s="543" t="s">
        <v>836</v>
      </c>
      <c r="D18" s="494" t="s">
        <v>87</v>
      </c>
      <c r="E18" s="495"/>
      <c r="F18" s="523"/>
      <c r="G18" s="523"/>
      <c r="H18" s="577"/>
      <c r="I18" s="497"/>
    </row>
    <row r="19" spans="1:9" x14ac:dyDescent="0.25">
      <c r="A19" s="498"/>
      <c r="B19" s="525"/>
      <c r="C19" s="500" t="s">
        <v>884</v>
      </c>
      <c r="D19" s="501"/>
      <c r="E19" s="495">
        <v>1</v>
      </c>
      <c r="F19" s="523">
        <v>10.25</v>
      </c>
      <c r="G19" s="523">
        <v>1.5</v>
      </c>
      <c r="H19" s="578" t="s">
        <v>571</v>
      </c>
      <c r="I19" s="497">
        <f t="shared" ref="I19:I23" si="1">(PRODUCT(E19:H19))</f>
        <v>15.375</v>
      </c>
    </row>
    <row r="20" spans="1:9" x14ac:dyDescent="0.25">
      <c r="A20" s="498"/>
      <c r="B20" s="525"/>
      <c r="C20" s="500" t="s">
        <v>885</v>
      </c>
      <c r="D20" s="501"/>
      <c r="E20" s="495">
        <v>1</v>
      </c>
      <c r="F20" s="523">
        <v>3</v>
      </c>
      <c r="G20" s="523">
        <v>1.5</v>
      </c>
      <c r="H20" s="578" t="s">
        <v>571</v>
      </c>
      <c r="I20" s="497">
        <f t="shared" si="1"/>
        <v>4.5</v>
      </c>
    </row>
    <row r="21" spans="1:9" x14ac:dyDescent="0.25">
      <c r="A21" s="498"/>
      <c r="B21" s="525"/>
      <c r="C21" s="500" t="s">
        <v>886</v>
      </c>
      <c r="D21" s="501"/>
      <c r="E21" s="495">
        <v>1</v>
      </c>
      <c r="F21" s="523">
        <v>4</v>
      </c>
      <c r="G21" s="523">
        <v>1.5</v>
      </c>
      <c r="H21" s="578" t="s">
        <v>571</v>
      </c>
      <c r="I21" s="497">
        <f t="shared" si="1"/>
        <v>6</v>
      </c>
    </row>
    <row r="22" spans="1:9" x14ac:dyDescent="0.25">
      <c r="A22" s="498"/>
      <c r="B22" s="525"/>
      <c r="C22" s="500" t="s">
        <v>887</v>
      </c>
      <c r="D22" s="501"/>
      <c r="E22" s="495">
        <v>1</v>
      </c>
      <c r="F22" s="523">
        <v>5</v>
      </c>
      <c r="G22" s="523" t="s">
        <v>571</v>
      </c>
      <c r="H22" s="523">
        <v>3</v>
      </c>
      <c r="I22" s="497">
        <f t="shared" si="1"/>
        <v>15</v>
      </c>
    </row>
    <row r="23" spans="1:9" x14ac:dyDescent="0.25">
      <c r="A23" s="498"/>
      <c r="B23" s="525"/>
      <c r="C23" s="500" t="s">
        <v>888</v>
      </c>
      <c r="D23" s="501"/>
      <c r="E23" s="495">
        <v>2</v>
      </c>
      <c r="F23" s="523">
        <v>4</v>
      </c>
      <c r="G23" s="523">
        <v>1.25</v>
      </c>
      <c r="H23" s="523" t="s">
        <v>571</v>
      </c>
      <c r="I23" s="497">
        <f t="shared" si="1"/>
        <v>10</v>
      </c>
    </row>
    <row r="24" spans="1:9" x14ac:dyDescent="0.25">
      <c r="A24" s="498"/>
      <c r="B24" s="499"/>
      <c r="C24" s="511" t="s">
        <v>367</v>
      </c>
      <c r="D24" s="501"/>
      <c r="E24" s="495"/>
      <c r="F24" s="523"/>
      <c r="G24" s="523"/>
      <c r="H24" s="523"/>
      <c r="I24" s="512">
        <f>SUM(I19:I23)</f>
        <v>50.875</v>
      </c>
    </row>
    <row r="25" spans="1:9" ht="6.6" customHeight="1" x14ac:dyDescent="0.25">
      <c r="A25" s="598"/>
      <c r="B25" s="599"/>
      <c r="C25" s="599"/>
      <c r="D25" s="599"/>
      <c r="E25" s="599"/>
      <c r="F25" s="599"/>
      <c r="G25" s="599"/>
      <c r="H25" s="599"/>
      <c r="I25" s="600"/>
    </row>
    <row r="26" spans="1:9" ht="26.4" x14ac:dyDescent="0.25">
      <c r="A26" s="491">
        <v>3</v>
      </c>
      <c r="B26" s="522"/>
      <c r="C26" s="573" t="s">
        <v>837</v>
      </c>
      <c r="D26" s="494" t="s">
        <v>216</v>
      </c>
      <c r="E26" s="495"/>
      <c r="F26" s="523"/>
      <c r="G26" s="523"/>
      <c r="H26" s="577"/>
      <c r="I26" s="497"/>
    </row>
    <row r="27" spans="1:9" x14ac:dyDescent="0.25">
      <c r="A27" s="498"/>
      <c r="B27" s="525"/>
      <c r="C27" s="500" t="s">
        <v>889</v>
      </c>
      <c r="D27" s="501"/>
      <c r="E27" s="495">
        <v>5</v>
      </c>
      <c r="F27" s="523" t="s">
        <v>571</v>
      </c>
      <c r="G27" s="523" t="s">
        <v>571</v>
      </c>
      <c r="H27" s="578" t="s">
        <v>571</v>
      </c>
      <c r="I27" s="497">
        <f t="shared" ref="I27" si="2">(PRODUCT(E27:H27))</f>
        <v>5</v>
      </c>
    </row>
    <row r="28" spans="1:9" x14ac:dyDescent="0.25">
      <c r="A28" s="498"/>
      <c r="B28" s="499"/>
      <c r="C28" s="511" t="s">
        <v>367</v>
      </c>
      <c r="D28" s="501"/>
      <c r="E28" s="495"/>
      <c r="F28" s="523"/>
      <c r="G28" s="523"/>
      <c r="H28" s="523"/>
      <c r="I28" s="512">
        <f>SUM(I27:I27)</f>
        <v>5</v>
      </c>
    </row>
    <row r="29" spans="1:9" ht="7.2" customHeight="1" x14ac:dyDescent="0.25">
      <c r="A29" s="598"/>
      <c r="B29" s="599"/>
      <c r="C29" s="599"/>
      <c r="D29" s="599"/>
      <c r="E29" s="599"/>
      <c r="F29" s="599"/>
      <c r="G29" s="599"/>
      <c r="H29" s="599"/>
      <c r="I29" s="600"/>
    </row>
    <row r="30" spans="1:9" x14ac:dyDescent="0.25">
      <c r="A30" s="491">
        <v>4</v>
      </c>
      <c r="B30" s="522"/>
      <c r="C30" s="571" t="s">
        <v>838</v>
      </c>
      <c r="D30" s="494" t="s">
        <v>216</v>
      </c>
      <c r="E30" s="495"/>
      <c r="F30" s="523"/>
      <c r="G30" s="523"/>
      <c r="H30" s="577"/>
      <c r="I30" s="497"/>
    </row>
    <row r="31" spans="1:9" x14ac:dyDescent="0.25">
      <c r="A31" s="498"/>
      <c r="B31" s="525"/>
      <c r="C31" s="500" t="s">
        <v>890</v>
      </c>
      <c r="D31" s="501"/>
      <c r="E31" s="495">
        <v>3</v>
      </c>
      <c r="F31" s="523" t="s">
        <v>571</v>
      </c>
      <c r="G31" s="523" t="s">
        <v>571</v>
      </c>
      <c r="H31" s="578" t="s">
        <v>571</v>
      </c>
      <c r="I31" s="497">
        <f t="shared" ref="I31" si="3">(PRODUCT(E31:H31))</f>
        <v>3</v>
      </c>
    </row>
    <row r="32" spans="1:9" x14ac:dyDescent="0.25">
      <c r="A32" s="498"/>
      <c r="B32" s="499"/>
      <c r="C32" s="511" t="s">
        <v>367</v>
      </c>
      <c r="D32" s="501"/>
      <c r="E32" s="495"/>
      <c r="F32" s="523"/>
      <c r="G32" s="523"/>
      <c r="H32" s="523"/>
      <c r="I32" s="512">
        <f>SUM(I31:I31)</f>
        <v>3</v>
      </c>
    </row>
    <row r="33" spans="1:9" ht="7.2" customHeight="1" x14ac:dyDescent="0.25">
      <c r="A33" s="598"/>
      <c r="B33" s="599"/>
      <c r="C33" s="599"/>
      <c r="D33" s="599"/>
      <c r="E33" s="599"/>
      <c r="F33" s="599"/>
      <c r="G33" s="599"/>
      <c r="H33" s="599"/>
      <c r="I33" s="600"/>
    </row>
    <row r="34" spans="1:9" x14ac:dyDescent="0.25">
      <c r="A34" s="491">
        <v>5</v>
      </c>
      <c r="B34" s="522"/>
      <c r="C34" s="571" t="s">
        <v>839</v>
      </c>
      <c r="D34" s="494" t="s">
        <v>216</v>
      </c>
      <c r="E34" s="495"/>
      <c r="F34" s="523"/>
      <c r="G34" s="523"/>
      <c r="H34" s="577"/>
      <c r="I34" s="497"/>
    </row>
    <row r="35" spans="1:9" x14ac:dyDescent="0.25">
      <c r="A35" s="498"/>
      <c r="B35" s="525"/>
      <c r="C35" s="500" t="s">
        <v>891</v>
      </c>
      <c r="D35" s="501"/>
      <c r="E35" s="495">
        <v>1</v>
      </c>
      <c r="F35" s="523" t="s">
        <v>571</v>
      </c>
      <c r="G35" s="523" t="s">
        <v>571</v>
      </c>
      <c r="H35" s="578" t="s">
        <v>571</v>
      </c>
      <c r="I35" s="497">
        <f t="shared" ref="I35" si="4">(PRODUCT(E35:H35))</f>
        <v>1</v>
      </c>
    </row>
    <row r="36" spans="1:9" x14ac:dyDescent="0.25">
      <c r="A36" s="498"/>
      <c r="B36" s="499"/>
      <c r="C36" s="511" t="s">
        <v>367</v>
      </c>
      <c r="D36" s="501"/>
      <c r="E36" s="495"/>
      <c r="F36" s="523"/>
      <c r="G36" s="523"/>
      <c r="H36" s="523"/>
      <c r="I36" s="512">
        <f>SUM(I35:I35)</f>
        <v>1</v>
      </c>
    </row>
    <row r="37" spans="1:9" ht="6.6" customHeight="1" x14ac:dyDescent="0.25">
      <c r="A37" s="598"/>
      <c r="B37" s="599"/>
      <c r="C37" s="599"/>
      <c r="D37" s="599"/>
      <c r="E37" s="599"/>
      <c r="F37" s="599"/>
      <c r="G37" s="599"/>
      <c r="H37" s="599"/>
      <c r="I37" s="600"/>
    </row>
    <row r="38" spans="1:9" ht="26.4" x14ac:dyDescent="0.25">
      <c r="A38" s="491">
        <v>6</v>
      </c>
      <c r="B38" s="522"/>
      <c r="C38" s="573" t="s">
        <v>840</v>
      </c>
      <c r="D38" s="494" t="s">
        <v>216</v>
      </c>
      <c r="E38" s="495"/>
      <c r="F38" s="523"/>
      <c r="G38" s="523"/>
      <c r="H38" s="577"/>
      <c r="I38" s="497"/>
    </row>
    <row r="39" spans="1:9" x14ac:dyDescent="0.25">
      <c r="A39" s="498"/>
      <c r="B39" s="525"/>
      <c r="C39" s="500" t="s">
        <v>892</v>
      </c>
      <c r="D39" s="501"/>
      <c r="E39" s="495">
        <v>1</v>
      </c>
      <c r="F39" s="523" t="s">
        <v>571</v>
      </c>
      <c r="G39" s="523" t="s">
        <v>571</v>
      </c>
      <c r="H39" s="578" t="s">
        <v>571</v>
      </c>
      <c r="I39" s="497">
        <f t="shared" ref="I39" si="5">(PRODUCT(E39:H39))</f>
        <v>1</v>
      </c>
    </row>
    <row r="40" spans="1:9" x14ac:dyDescent="0.25">
      <c r="A40" s="498"/>
      <c r="B40" s="499"/>
      <c r="C40" s="511" t="s">
        <v>367</v>
      </c>
      <c r="D40" s="501"/>
      <c r="E40" s="495"/>
      <c r="F40" s="523"/>
      <c r="G40" s="523"/>
      <c r="H40" s="523"/>
      <c r="I40" s="512">
        <f>SUM(I39:I39)</f>
        <v>1</v>
      </c>
    </row>
    <row r="41" spans="1:9" ht="7.2" customHeight="1" x14ac:dyDescent="0.25">
      <c r="A41" s="598"/>
      <c r="B41" s="599"/>
      <c r="C41" s="599"/>
      <c r="D41" s="599"/>
      <c r="E41" s="599"/>
      <c r="F41" s="599"/>
      <c r="G41" s="599"/>
      <c r="H41" s="599"/>
      <c r="I41" s="600"/>
    </row>
    <row r="42" spans="1:9" x14ac:dyDescent="0.25">
      <c r="A42" s="491">
        <v>7</v>
      </c>
      <c r="B42" s="522"/>
      <c r="C42" s="573" t="s">
        <v>841</v>
      </c>
      <c r="D42" s="494" t="s">
        <v>216</v>
      </c>
      <c r="E42" s="495"/>
      <c r="F42" s="523"/>
      <c r="G42" s="523"/>
      <c r="H42" s="577"/>
      <c r="I42" s="497"/>
    </row>
    <row r="43" spans="1:9" x14ac:dyDescent="0.25">
      <c r="A43" s="498"/>
      <c r="B43" s="525"/>
      <c r="C43" s="500" t="s">
        <v>190</v>
      </c>
      <c r="D43" s="501"/>
      <c r="E43" s="495">
        <v>2</v>
      </c>
      <c r="F43" s="523" t="s">
        <v>571</v>
      </c>
      <c r="G43" s="523" t="s">
        <v>571</v>
      </c>
      <c r="H43" s="578" t="s">
        <v>571</v>
      </c>
      <c r="I43" s="497">
        <f t="shared" ref="I43:I44" si="6">(PRODUCT(E43:H43))</f>
        <v>2</v>
      </c>
    </row>
    <row r="44" spans="1:9" x14ac:dyDescent="0.25">
      <c r="A44" s="498"/>
      <c r="B44" s="525"/>
      <c r="C44" s="500" t="s">
        <v>59</v>
      </c>
      <c r="D44" s="501"/>
      <c r="E44" s="495">
        <v>3</v>
      </c>
      <c r="F44" s="523" t="s">
        <v>571</v>
      </c>
      <c r="G44" s="523" t="s">
        <v>571</v>
      </c>
      <c r="H44" s="578" t="s">
        <v>571</v>
      </c>
      <c r="I44" s="497">
        <f t="shared" si="6"/>
        <v>3</v>
      </c>
    </row>
    <row r="45" spans="1:9" x14ac:dyDescent="0.25">
      <c r="A45" s="498"/>
      <c r="B45" s="499"/>
      <c r="C45" s="511" t="s">
        <v>367</v>
      </c>
      <c r="D45" s="501"/>
      <c r="E45" s="495"/>
      <c r="F45" s="523"/>
      <c r="G45" s="523"/>
      <c r="H45" s="523"/>
      <c r="I45" s="512">
        <f>SUM(I43:I44)</f>
        <v>5</v>
      </c>
    </row>
    <row r="46" spans="1:9" ht="6.6" customHeight="1" x14ac:dyDescent="0.25">
      <c r="A46" s="598"/>
      <c r="B46" s="599"/>
      <c r="C46" s="599"/>
      <c r="D46" s="599"/>
      <c r="E46" s="599"/>
      <c r="F46" s="599"/>
      <c r="G46" s="599"/>
      <c r="H46" s="599"/>
      <c r="I46" s="600"/>
    </row>
    <row r="47" spans="1:9" x14ac:dyDescent="0.25">
      <c r="A47" s="491">
        <v>8</v>
      </c>
      <c r="B47" s="522"/>
      <c r="C47" s="573" t="s">
        <v>842</v>
      </c>
      <c r="D47" s="494" t="s">
        <v>87</v>
      </c>
      <c r="E47" s="495"/>
      <c r="F47" s="523"/>
      <c r="G47" s="523"/>
      <c r="H47" s="577"/>
      <c r="I47" s="497"/>
    </row>
    <row r="48" spans="1:9" x14ac:dyDescent="0.25">
      <c r="A48" s="498"/>
      <c r="B48" s="525"/>
      <c r="C48" s="500" t="s">
        <v>59</v>
      </c>
      <c r="D48" s="501"/>
      <c r="E48" s="495">
        <v>1</v>
      </c>
      <c r="F48" s="523">
        <v>5</v>
      </c>
      <c r="G48" s="523" t="s">
        <v>571</v>
      </c>
      <c r="H48" s="578">
        <v>6</v>
      </c>
      <c r="I48" s="497">
        <f t="shared" ref="I48" si="7">(PRODUCT(E48:H48))</f>
        <v>30</v>
      </c>
    </row>
    <row r="49" spans="1:9" x14ac:dyDescent="0.25">
      <c r="A49" s="498"/>
      <c r="B49" s="499"/>
      <c r="C49" s="511" t="s">
        <v>367</v>
      </c>
      <c r="D49" s="501"/>
      <c r="E49" s="495"/>
      <c r="F49" s="523"/>
      <c r="G49" s="523"/>
      <c r="H49" s="523"/>
      <c r="I49" s="512">
        <f>SUM(I48:I48)</f>
        <v>30</v>
      </c>
    </row>
    <row r="50" spans="1:9" ht="6.6" customHeight="1" x14ac:dyDescent="0.25">
      <c r="A50" s="598"/>
      <c r="B50" s="599"/>
      <c r="C50" s="599"/>
      <c r="D50" s="599"/>
      <c r="E50" s="599"/>
      <c r="F50" s="599"/>
      <c r="G50" s="599"/>
      <c r="H50" s="599"/>
      <c r="I50" s="600"/>
    </row>
    <row r="51" spans="1:9" x14ac:dyDescent="0.25">
      <c r="A51" s="491">
        <v>9</v>
      </c>
      <c r="B51" s="522"/>
      <c r="C51" s="573" t="s">
        <v>893</v>
      </c>
      <c r="D51" s="494" t="s">
        <v>216</v>
      </c>
      <c r="E51" s="495"/>
      <c r="F51" s="523"/>
      <c r="G51" s="523"/>
      <c r="H51" s="577"/>
      <c r="I51" s="497"/>
    </row>
    <row r="52" spans="1:9" x14ac:dyDescent="0.25">
      <c r="A52" s="498"/>
      <c r="B52" s="525"/>
      <c r="C52" s="500" t="s">
        <v>894</v>
      </c>
      <c r="D52" s="501"/>
      <c r="E52" s="495">
        <v>1</v>
      </c>
      <c r="F52" s="523" t="s">
        <v>571</v>
      </c>
      <c r="G52" s="523" t="s">
        <v>571</v>
      </c>
      <c r="H52" s="578" t="s">
        <v>571</v>
      </c>
      <c r="I52" s="497">
        <f t="shared" ref="I52" si="8">(PRODUCT(E52:H52))</f>
        <v>1</v>
      </c>
    </row>
    <row r="53" spans="1:9" x14ac:dyDescent="0.25">
      <c r="A53" s="498"/>
      <c r="B53" s="499"/>
      <c r="C53" s="511" t="s">
        <v>367</v>
      </c>
      <c r="D53" s="501"/>
      <c r="E53" s="495"/>
      <c r="F53" s="523"/>
      <c r="G53" s="523"/>
      <c r="H53" s="523"/>
      <c r="I53" s="512">
        <f>SUM(I52:I52)</f>
        <v>1</v>
      </c>
    </row>
    <row r="54" spans="1:9" ht="5.4" customHeight="1" x14ac:dyDescent="0.25">
      <c r="A54" s="598"/>
      <c r="B54" s="599"/>
      <c r="C54" s="599"/>
      <c r="D54" s="599"/>
      <c r="E54" s="599"/>
      <c r="F54" s="599"/>
      <c r="G54" s="599"/>
      <c r="H54" s="599"/>
      <c r="I54" s="600"/>
    </row>
    <row r="55" spans="1:9" x14ac:dyDescent="0.25">
      <c r="A55" s="491">
        <v>17</v>
      </c>
      <c r="B55" s="522"/>
      <c r="C55" s="573" t="s">
        <v>895</v>
      </c>
      <c r="D55" s="494" t="s">
        <v>216</v>
      </c>
      <c r="E55" s="495"/>
      <c r="F55" s="523"/>
      <c r="G55" s="523"/>
      <c r="H55" s="577"/>
      <c r="I55" s="497"/>
    </row>
    <row r="56" spans="1:9" x14ac:dyDescent="0.25">
      <c r="A56" s="498"/>
      <c r="B56" s="525"/>
      <c r="C56" s="500" t="s">
        <v>190</v>
      </c>
      <c r="D56" s="501"/>
      <c r="E56" s="495">
        <v>1</v>
      </c>
      <c r="F56" s="523" t="s">
        <v>571</v>
      </c>
      <c r="G56" s="523" t="s">
        <v>571</v>
      </c>
      <c r="H56" s="578" t="s">
        <v>571</v>
      </c>
      <c r="I56" s="497">
        <f t="shared" ref="I56:I58" si="9">(PRODUCT(E56:H56))</f>
        <v>1</v>
      </c>
    </row>
    <row r="57" spans="1:9" x14ac:dyDescent="0.25">
      <c r="A57" s="498"/>
      <c r="B57" s="525"/>
      <c r="C57" s="500" t="s">
        <v>576</v>
      </c>
      <c r="D57" s="501"/>
      <c r="E57" s="495">
        <v>2</v>
      </c>
      <c r="F57" s="523" t="s">
        <v>571</v>
      </c>
      <c r="G57" s="523" t="s">
        <v>571</v>
      </c>
      <c r="H57" s="578" t="s">
        <v>571</v>
      </c>
      <c r="I57" s="497">
        <f t="shared" si="9"/>
        <v>2</v>
      </c>
    </row>
    <row r="58" spans="1:9" x14ac:dyDescent="0.25">
      <c r="A58" s="498"/>
      <c r="B58" s="525"/>
      <c r="C58" s="500" t="s">
        <v>889</v>
      </c>
      <c r="D58" s="501"/>
      <c r="E58" s="495">
        <v>12</v>
      </c>
      <c r="F58" s="523" t="s">
        <v>571</v>
      </c>
      <c r="G58" s="523" t="s">
        <v>571</v>
      </c>
      <c r="H58" s="578" t="s">
        <v>571</v>
      </c>
      <c r="I58" s="497">
        <f t="shared" si="9"/>
        <v>12</v>
      </c>
    </row>
    <row r="59" spans="1:9" x14ac:dyDescent="0.25">
      <c r="A59" s="498"/>
      <c r="B59" s="499"/>
      <c r="C59" s="511" t="s">
        <v>367</v>
      </c>
      <c r="D59" s="501"/>
      <c r="E59" s="495"/>
      <c r="F59" s="523"/>
      <c r="G59" s="523"/>
      <c r="H59" s="523"/>
      <c r="I59" s="512">
        <f>SUM(I56:I58)</f>
        <v>15</v>
      </c>
    </row>
    <row r="60" spans="1:9" ht="6.6" customHeight="1" x14ac:dyDescent="0.25">
      <c r="A60" s="598"/>
      <c r="B60" s="599"/>
      <c r="C60" s="599"/>
      <c r="D60" s="599"/>
      <c r="E60" s="599"/>
      <c r="F60" s="599"/>
      <c r="G60" s="599"/>
      <c r="H60" s="599"/>
      <c r="I60" s="600"/>
    </row>
    <row r="61" spans="1:9" x14ac:dyDescent="0.25">
      <c r="A61" s="491">
        <v>41</v>
      </c>
      <c r="B61" s="522"/>
      <c r="C61" s="571" t="s">
        <v>871</v>
      </c>
      <c r="D61" s="494" t="s">
        <v>224</v>
      </c>
      <c r="E61" s="495"/>
      <c r="F61" s="523"/>
      <c r="G61" s="523"/>
      <c r="H61" s="577"/>
      <c r="I61" s="497"/>
    </row>
    <row r="62" spans="1:9" x14ac:dyDescent="0.25">
      <c r="A62" s="498"/>
      <c r="B62" s="525"/>
      <c r="C62" s="500" t="s">
        <v>896</v>
      </c>
      <c r="D62" s="501"/>
      <c r="E62" s="495">
        <v>1</v>
      </c>
      <c r="F62" s="523">
        <v>14.5</v>
      </c>
      <c r="G62" s="523" t="s">
        <v>571</v>
      </c>
      <c r="H62" s="578" t="s">
        <v>571</v>
      </c>
      <c r="I62" s="497">
        <f t="shared" ref="I62:I63" si="10">(PRODUCT(E62:H62))</f>
        <v>14.5</v>
      </c>
    </row>
    <row r="63" spans="1:9" x14ac:dyDescent="0.25">
      <c r="A63" s="498"/>
      <c r="B63" s="525"/>
      <c r="C63" s="500" t="s">
        <v>611</v>
      </c>
      <c r="D63" s="501"/>
      <c r="E63" s="495">
        <v>1</v>
      </c>
      <c r="F63" s="523">
        <v>10.25</v>
      </c>
      <c r="G63" s="523" t="s">
        <v>571</v>
      </c>
      <c r="H63" s="578" t="s">
        <v>571</v>
      </c>
      <c r="I63" s="497">
        <f t="shared" si="10"/>
        <v>10.25</v>
      </c>
    </row>
    <row r="64" spans="1:9" x14ac:dyDescent="0.25">
      <c r="A64" s="498"/>
      <c r="B64" s="499"/>
      <c r="C64" s="511" t="s">
        <v>367</v>
      </c>
      <c r="D64" s="501"/>
      <c r="E64" s="495"/>
      <c r="F64" s="523"/>
      <c r="G64" s="523"/>
      <c r="H64" s="523"/>
      <c r="I64" s="512">
        <f>SUM(I62:I63)</f>
        <v>24.75</v>
      </c>
    </row>
    <row r="65" spans="1:9" ht="7.2" customHeight="1" x14ac:dyDescent="0.25">
      <c r="A65" s="598"/>
      <c r="B65" s="599"/>
      <c r="C65" s="599"/>
      <c r="D65" s="599"/>
      <c r="E65" s="599"/>
      <c r="F65" s="599"/>
      <c r="G65" s="599"/>
      <c r="H65" s="599"/>
      <c r="I65" s="600"/>
    </row>
    <row r="66" spans="1:9" ht="26.4" x14ac:dyDescent="0.25">
      <c r="A66" s="491">
        <v>44</v>
      </c>
      <c r="B66" s="522"/>
      <c r="C66" s="573" t="s">
        <v>873</v>
      </c>
      <c r="D66" s="494" t="s">
        <v>87</v>
      </c>
      <c r="E66" s="495"/>
      <c r="F66" s="523"/>
      <c r="G66" s="523"/>
      <c r="H66" s="577"/>
      <c r="I66" s="497"/>
    </row>
    <row r="67" spans="1:9" x14ac:dyDescent="0.25">
      <c r="A67" s="498"/>
      <c r="B67" s="499"/>
      <c r="C67" s="500" t="s">
        <v>710</v>
      </c>
      <c r="D67" s="501"/>
      <c r="E67" s="495">
        <v>1</v>
      </c>
      <c r="F67" s="495">
        <v>9</v>
      </c>
      <c r="G67" s="495" t="s">
        <v>571</v>
      </c>
      <c r="H67" s="526">
        <v>11</v>
      </c>
      <c r="I67" s="497">
        <f t="shared" ref="I67:I81" si="11">(PRODUCT(E67:H67))</f>
        <v>99</v>
      </c>
    </row>
    <row r="68" spans="1:9" x14ac:dyDescent="0.25">
      <c r="A68" s="498"/>
      <c r="B68" s="499"/>
      <c r="C68" s="500" t="s">
        <v>661</v>
      </c>
      <c r="D68" s="501"/>
      <c r="E68" s="495">
        <v>1</v>
      </c>
      <c r="F68" s="495">
        <v>1.25</v>
      </c>
      <c r="G68" s="495" t="s">
        <v>571</v>
      </c>
      <c r="H68" s="526">
        <v>11</v>
      </c>
      <c r="I68" s="497">
        <f t="shared" si="11"/>
        <v>13.75</v>
      </c>
    </row>
    <row r="69" spans="1:9" x14ac:dyDescent="0.25">
      <c r="A69" s="498"/>
      <c r="B69" s="499"/>
      <c r="C69" s="500" t="s">
        <v>711</v>
      </c>
      <c r="D69" s="501"/>
      <c r="E69" s="495">
        <v>1</v>
      </c>
      <c r="F69" s="495">
        <v>15</v>
      </c>
      <c r="G69" s="495" t="s">
        <v>571</v>
      </c>
      <c r="H69" s="526">
        <v>11</v>
      </c>
      <c r="I69" s="497">
        <f t="shared" si="11"/>
        <v>165</v>
      </c>
    </row>
    <row r="70" spans="1:9" x14ac:dyDescent="0.25">
      <c r="A70" s="498"/>
      <c r="B70" s="499"/>
      <c r="C70" s="500" t="s">
        <v>655</v>
      </c>
      <c r="D70" s="501"/>
      <c r="E70" s="495">
        <v>2</v>
      </c>
      <c r="F70" s="495">
        <v>1.25</v>
      </c>
      <c r="G70" s="495" t="s">
        <v>571</v>
      </c>
      <c r="H70" s="526">
        <v>11</v>
      </c>
      <c r="I70" s="497">
        <f t="shared" si="11"/>
        <v>27.5</v>
      </c>
    </row>
    <row r="71" spans="1:9" x14ac:dyDescent="0.25">
      <c r="A71" s="498"/>
      <c r="B71" s="499"/>
      <c r="C71" s="500" t="s">
        <v>656</v>
      </c>
      <c r="D71" s="501"/>
      <c r="E71" s="495">
        <v>1</v>
      </c>
      <c r="F71" s="495">
        <v>5.75</v>
      </c>
      <c r="G71" s="495" t="s">
        <v>571</v>
      </c>
      <c r="H71" s="526">
        <v>11</v>
      </c>
      <c r="I71" s="497">
        <f t="shared" si="11"/>
        <v>63.25</v>
      </c>
    </row>
    <row r="72" spans="1:9" x14ac:dyDescent="0.25">
      <c r="A72" s="498"/>
      <c r="B72" s="499"/>
      <c r="C72" s="500" t="s">
        <v>712</v>
      </c>
      <c r="D72" s="501"/>
      <c r="E72" s="495">
        <v>1</v>
      </c>
      <c r="F72" s="495">
        <v>6.75</v>
      </c>
      <c r="G72" s="495" t="s">
        <v>571</v>
      </c>
      <c r="H72" s="526">
        <v>11</v>
      </c>
      <c r="I72" s="497">
        <f t="shared" si="11"/>
        <v>74.25</v>
      </c>
    </row>
    <row r="73" spans="1:9" x14ac:dyDescent="0.25">
      <c r="A73" s="498"/>
      <c r="B73" s="499"/>
      <c r="C73" s="500" t="s">
        <v>716</v>
      </c>
      <c r="D73" s="501"/>
      <c r="E73" s="495">
        <v>1</v>
      </c>
      <c r="F73" s="495">
        <v>9</v>
      </c>
      <c r="G73" s="495" t="s">
        <v>571</v>
      </c>
      <c r="H73" s="526">
        <v>11</v>
      </c>
      <c r="I73" s="497">
        <f t="shared" si="11"/>
        <v>99</v>
      </c>
    </row>
    <row r="74" spans="1:9" x14ac:dyDescent="0.25">
      <c r="A74" s="498"/>
      <c r="B74" s="499"/>
      <c r="C74" s="500" t="s">
        <v>661</v>
      </c>
      <c r="D74" s="501"/>
      <c r="E74" s="495">
        <v>1</v>
      </c>
      <c r="F74" s="495">
        <v>1.5</v>
      </c>
      <c r="G74" s="495" t="s">
        <v>571</v>
      </c>
      <c r="H74" s="526">
        <v>11</v>
      </c>
      <c r="I74" s="497">
        <f t="shared" si="11"/>
        <v>16.5</v>
      </c>
    </row>
    <row r="75" spans="1:9" x14ac:dyDescent="0.25">
      <c r="A75" s="498"/>
      <c r="B75" s="499"/>
      <c r="C75" s="500" t="s">
        <v>711</v>
      </c>
      <c r="D75" s="501"/>
      <c r="E75" s="495">
        <v>1</v>
      </c>
      <c r="F75" s="495">
        <v>15</v>
      </c>
      <c r="G75" s="495" t="s">
        <v>571</v>
      </c>
      <c r="H75" s="526">
        <v>11</v>
      </c>
      <c r="I75" s="497">
        <f t="shared" si="11"/>
        <v>165</v>
      </c>
    </row>
    <row r="76" spans="1:9" x14ac:dyDescent="0.25">
      <c r="A76" s="498"/>
      <c r="B76" s="499"/>
      <c r="C76" s="500" t="s">
        <v>655</v>
      </c>
      <c r="D76" s="501"/>
      <c r="E76" s="495">
        <v>2</v>
      </c>
      <c r="F76" s="495">
        <v>1.25</v>
      </c>
      <c r="G76" s="495" t="s">
        <v>571</v>
      </c>
      <c r="H76" s="526">
        <v>11</v>
      </c>
      <c r="I76" s="497">
        <f t="shared" si="11"/>
        <v>27.5</v>
      </c>
    </row>
    <row r="77" spans="1:9" x14ac:dyDescent="0.25">
      <c r="A77" s="498"/>
      <c r="B77" s="499"/>
      <c r="C77" s="500" t="s">
        <v>663</v>
      </c>
      <c r="D77" s="501"/>
      <c r="E77" s="495">
        <v>1</v>
      </c>
      <c r="F77" s="495">
        <v>19.25</v>
      </c>
      <c r="G77" s="495" t="s">
        <v>571</v>
      </c>
      <c r="H77" s="526">
        <v>11</v>
      </c>
      <c r="I77" s="497">
        <f t="shared" si="11"/>
        <v>211.75</v>
      </c>
    </row>
    <row r="78" spans="1:9" x14ac:dyDescent="0.25">
      <c r="A78" s="498"/>
      <c r="B78" s="525"/>
      <c r="C78" s="500" t="s">
        <v>897</v>
      </c>
      <c r="D78" s="501"/>
      <c r="E78" s="495">
        <v>1</v>
      </c>
      <c r="F78" s="523">
        <v>4.75</v>
      </c>
      <c r="G78" s="523" t="s">
        <v>571</v>
      </c>
      <c r="H78" s="526">
        <v>8</v>
      </c>
      <c r="I78" s="497">
        <f t="shared" si="11"/>
        <v>38</v>
      </c>
    </row>
    <row r="79" spans="1:9" x14ac:dyDescent="0.25">
      <c r="A79" s="491"/>
      <c r="B79" s="522"/>
      <c r="C79" s="549" t="s">
        <v>658</v>
      </c>
      <c r="D79" s="494"/>
      <c r="E79" s="495">
        <v>1</v>
      </c>
      <c r="F79" s="523">
        <v>13.75</v>
      </c>
      <c r="G79" s="523" t="s">
        <v>571</v>
      </c>
      <c r="H79" s="526">
        <v>11</v>
      </c>
      <c r="I79" s="497">
        <f t="shared" si="11"/>
        <v>151.25</v>
      </c>
    </row>
    <row r="80" spans="1:9" x14ac:dyDescent="0.25">
      <c r="A80" s="491"/>
      <c r="B80" s="522"/>
      <c r="C80" s="549" t="s">
        <v>658</v>
      </c>
      <c r="D80" s="494"/>
      <c r="E80" s="495">
        <v>1</v>
      </c>
      <c r="F80" s="523">
        <v>5</v>
      </c>
      <c r="G80" s="523" t="s">
        <v>571</v>
      </c>
      <c r="H80" s="526">
        <v>11</v>
      </c>
      <c r="I80" s="497">
        <f t="shared" si="11"/>
        <v>55</v>
      </c>
    </row>
    <row r="81" spans="1:9" x14ac:dyDescent="0.25">
      <c r="A81" s="498"/>
      <c r="B81" s="525"/>
      <c r="C81" s="500" t="s">
        <v>898</v>
      </c>
      <c r="D81" s="501"/>
      <c r="E81" s="495">
        <v>1</v>
      </c>
      <c r="F81" s="523">
        <v>7</v>
      </c>
      <c r="G81" s="523" t="s">
        <v>571</v>
      </c>
      <c r="H81" s="526">
        <v>7.75</v>
      </c>
      <c r="I81" s="497">
        <f t="shared" si="11"/>
        <v>54.25</v>
      </c>
    </row>
    <row r="82" spans="1:9" x14ac:dyDescent="0.25">
      <c r="A82" s="498"/>
      <c r="B82" s="499"/>
      <c r="C82" s="511" t="s">
        <v>367</v>
      </c>
      <c r="D82" s="501"/>
      <c r="E82" s="495"/>
      <c r="F82" s="523"/>
      <c r="G82" s="523"/>
      <c r="H82" s="523"/>
      <c r="I82" s="512">
        <f>SUM(I67:I81)</f>
        <v>1261</v>
      </c>
    </row>
    <row r="83" spans="1:9" ht="6.6" customHeight="1" x14ac:dyDescent="0.25">
      <c r="A83" s="598"/>
      <c r="B83" s="599"/>
      <c r="C83" s="599"/>
      <c r="D83" s="599"/>
      <c r="E83" s="599"/>
      <c r="F83" s="599"/>
      <c r="G83" s="599"/>
      <c r="H83" s="599"/>
      <c r="I83" s="600"/>
    </row>
    <row r="84" spans="1:9" ht="26.4" x14ac:dyDescent="0.25">
      <c r="A84" s="491">
        <v>46</v>
      </c>
      <c r="B84" s="522"/>
      <c r="C84" s="573" t="s">
        <v>874</v>
      </c>
      <c r="D84" s="494" t="s">
        <v>87</v>
      </c>
      <c r="E84" s="495"/>
      <c r="F84" s="523"/>
      <c r="G84" s="523"/>
      <c r="H84" s="577"/>
      <c r="I84" s="497"/>
    </row>
    <row r="85" spans="1:9" x14ac:dyDescent="0.25">
      <c r="A85" s="491"/>
      <c r="B85" s="522"/>
      <c r="C85" s="549" t="s">
        <v>658</v>
      </c>
      <c r="D85" s="494"/>
      <c r="E85" s="495">
        <v>1</v>
      </c>
      <c r="F85" s="523">
        <v>13.75</v>
      </c>
      <c r="G85" s="523" t="s">
        <v>571</v>
      </c>
      <c r="H85" s="526">
        <v>7.75</v>
      </c>
      <c r="I85" s="497">
        <f t="shared" ref="I85:I88" si="12">(PRODUCT(E85:H85))</f>
        <v>106.5625</v>
      </c>
    </row>
    <row r="86" spans="1:9" x14ac:dyDescent="0.25">
      <c r="A86" s="491"/>
      <c r="B86" s="522"/>
      <c r="C86" s="549" t="s">
        <v>658</v>
      </c>
      <c r="D86" s="494"/>
      <c r="E86" s="495">
        <v>1</v>
      </c>
      <c r="F86" s="523">
        <v>6.75</v>
      </c>
      <c r="G86" s="523" t="s">
        <v>571</v>
      </c>
      <c r="H86" s="526">
        <v>7.75</v>
      </c>
      <c r="I86" s="497">
        <f t="shared" si="12"/>
        <v>52.3125</v>
      </c>
    </row>
    <row r="87" spans="1:9" x14ac:dyDescent="0.25">
      <c r="A87" s="498"/>
      <c r="B87" s="525"/>
      <c r="C87" s="500" t="s">
        <v>586</v>
      </c>
      <c r="D87" s="501"/>
      <c r="E87" s="495">
        <v>1</v>
      </c>
      <c r="F87" s="523">
        <v>6.75</v>
      </c>
      <c r="G87" s="523" t="s">
        <v>571</v>
      </c>
      <c r="H87" s="526">
        <v>5</v>
      </c>
      <c r="I87" s="497">
        <f t="shared" si="12"/>
        <v>33.75</v>
      </c>
    </row>
    <row r="88" spans="1:9" x14ac:dyDescent="0.25">
      <c r="A88" s="498"/>
      <c r="B88" s="525"/>
      <c r="C88" s="500" t="s">
        <v>586</v>
      </c>
      <c r="D88" s="501"/>
      <c r="E88" s="495">
        <v>1</v>
      </c>
      <c r="F88" s="523">
        <v>2</v>
      </c>
      <c r="G88" s="523" t="s">
        <v>571</v>
      </c>
      <c r="H88" s="526">
        <v>4</v>
      </c>
      <c r="I88" s="497">
        <f t="shared" si="12"/>
        <v>8</v>
      </c>
    </row>
    <row r="89" spans="1:9" x14ac:dyDescent="0.25">
      <c r="A89" s="498"/>
      <c r="B89" s="499"/>
      <c r="C89" s="511" t="s">
        <v>367</v>
      </c>
      <c r="D89" s="501"/>
      <c r="E89" s="495"/>
      <c r="F89" s="523"/>
      <c r="G89" s="523"/>
      <c r="H89" s="523"/>
      <c r="I89" s="512">
        <f>SUM(I85:I88)</f>
        <v>200.625</v>
      </c>
    </row>
    <row r="90" spans="1:9" ht="6.6" customHeight="1" x14ac:dyDescent="0.25">
      <c r="A90" s="598"/>
      <c r="B90" s="599"/>
      <c r="C90" s="599"/>
      <c r="D90" s="599"/>
      <c r="E90" s="599"/>
      <c r="F90" s="599"/>
      <c r="G90" s="599"/>
      <c r="H90" s="599"/>
      <c r="I90" s="600"/>
    </row>
    <row r="91" spans="1:9" x14ac:dyDescent="0.25">
      <c r="A91" s="491">
        <v>47</v>
      </c>
      <c r="B91" s="522"/>
      <c r="C91" s="571" t="s">
        <v>875</v>
      </c>
      <c r="D91" s="494" t="s">
        <v>87</v>
      </c>
      <c r="E91" s="495"/>
      <c r="F91" s="523"/>
      <c r="G91" s="523"/>
      <c r="H91" s="577"/>
      <c r="I91" s="497"/>
    </row>
    <row r="92" spans="1:9" x14ac:dyDescent="0.25">
      <c r="A92" s="491"/>
      <c r="B92" s="522"/>
      <c r="C92" s="549" t="s">
        <v>658</v>
      </c>
      <c r="D92" s="494"/>
      <c r="E92" s="495">
        <v>1</v>
      </c>
      <c r="F92" s="523">
        <v>13.75</v>
      </c>
      <c r="G92" s="523" t="s">
        <v>571</v>
      </c>
      <c r="H92" s="526">
        <v>7.75</v>
      </c>
      <c r="I92" s="497">
        <f t="shared" ref="I92:I99" si="13">(PRODUCT(E92:H92))</f>
        <v>106.5625</v>
      </c>
    </row>
    <row r="93" spans="1:9" x14ac:dyDescent="0.25">
      <c r="A93" s="491"/>
      <c r="B93" s="522"/>
      <c r="C93" s="549" t="s">
        <v>658</v>
      </c>
      <c r="D93" s="494"/>
      <c r="E93" s="495">
        <v>1</v>
      </c>
      <c r="F93" s="523">
        <v>6.75</v>
      </c>
      <c r="G93" s="523" t="s">
        <v>571</v>
      </c>
      <c r="H93" s="526">
        <v>7.75</v>
      </c>
      <c r="I93" s="497">
        <f t="shared" si="13"/>
        <v>52.3125</v>
      </c>
    </row>
    <row r="94" spans="1:9" x14ac:dyDescent="0.25">
      <c r="A94" s="498"/>
      <c r="B94" s="525"/>
      <c r="C94" s="500" t="s">
        <v>586</v>
      </c>
      <c r="D94" s="501"/>
      <c r="E94" s="495">
        <v>1</v>
      </c>
      <c r="F94" s="523">
        <v>7</v>
      </c>
      <c r="G94" s="523" t="s">
        <v>571</v>
      </c>
      <c r="H94" s="526">
        <v>5</v>
      </c>
      <c r="I94" s="497">
        <f t="shared" si="13"/>
        <v>35</v>
      </c>
    </row>
    <row r="95" spans="1:9" x14ac:dyDescent="0.25">
      <c r="A95" s="498"/>
      <c r="B95" s="525"/>
      <c r="C95" s="500" t="s">
        <v>586</v>
      </c>
      <c r="D95" s="501"/>
      <c r="E95" s="495">
        <v>1</v>
      </c>
      <c r="F95" s="523">
        <v>2</v>
      </c>
      <c r="G95" s="523" t="s">
        <v>571</v>
      </c>
      <c r="H95" s="526">
        <v>4</v>
      </c>
      <c r="I95" s="497">
        <f t="shared" si="13"/>
        <v>8</v>
      </c>
    </row>
    <row r="96" spans="1:9" x14ac:dyDescent="0.25">
      <c r="A96" s="498"/>
      <c r="B96" s="525"/>
      <c r="C96" s="500" t="s">
        <v>603</v>
      </c>
      <c r="D96" s="501"/>
      <c r="E96" s="495">
        <v>2</v>
      </c>
      <c r="F96" s="523">
        <v>5.25</v>
      </c>
      <c r="G96" s="523" t="s">
        <v>571</v>
      </c>
      <c r="H96" s="526">
        <v>7.5</v>
      </c>
      <c r="I96" s="497">
        <f t="shared" si="13"/>
        <v>78.75</v>
      </c>
    </row>
    <row r="97" spans="1:9" x14ac:dyDescent="0.25">
      <c r="A97" s="498"/>
      <c r="B97" s="525"/>
      <c r="C97" s="500" t="s">
        <v>817</v>
      </c>
      <c r="D97" s="501"/>
      <c r="E97" s="495">
        <v>1</v>
      </c>
      <c r="F97" s="523">
        <v>5.75</v>
      </c>
      <c r="G97" s="523" t="s">
        <v>571</v>
      </c>
      <c r="H97" s="526">
        <v>7.5</v>
      </c>
      <c r="I97" s="497">
        <f t="shared" si="13"/>
        <v>43.125</v>
      </c>
    </row>
    <row r="98" spans="1:9" x14ac:dyDescent="0.25">
      <c r="A98" s="498"/>
      <c r="B98" s="525"/>
      <c r="C98" s="500" t="s">
        <v>821</v>
      </c>
      <c r="D98" s="501"/>
      <c r="E98" s="495">
        <v>1</v>
      </c>
      <c r="F98" s="523">
        <v>3</v>
      </c>
      <c r="G98" s="523" t="s">
        <v>571</v>
      </c>
      <c r="H98" s="526">
        <v>7.5</v>
      </c>
      <c r="I98" s="497">
        <f t="shared" si="13"/>
        <v>22.5</v>
      </c>
    </row>
    <row r="99" spans="1:9" x14ac:dyDescent="0.25">
      <c r="A99" s="498"/>
      <c r="B99" s="525"/>
      <c r="C99" s="500" t="s">
        <v>822</v>
      </c>
      <c r="D99" s="501"/>
      <c r="E99" s="495">
        <v>2</v>
      </c>
      <c r="F99" s="523">
        <v>5</v>
      </c>
      <c r="G99" s="523" t="s">
        <v>571</v>
      </c>
      <c r="H99" s="526">
        <v>7.5</v>
      </c>
      <c r="I99" s="497">
        <f t="shared" si="13"/>
        <v>75</v>
      </c>
    </row>
    <row r="100" spans="1:9" x14ac:dyDescent="0.25">
      <c r="A100" s="498"/>
      <c r="B100" s="499"/>
      <c r="C100" s="511" t="s">
        <v>367</v>
      </c>
      <c r="D100" s="501"/>
      <c r="E100" s="495"/>
      <c r="F100" s="523"/>
      <c r="G100" s="523"/>
      <c r="H100" s="523"/>
      <c r="I100" s="512">
        <f>SUM(I92:I99)</f>
        <v>421.25</v>
      </c>
    </row>
    <row r="101" spans="1:9" ht="6" customHeight="1" x14ac:dyDescent="0.25">
      <c r="A101" s="598"/>
      <c r="B101" s="599"/>
      <c r="C101" s="599"/>
      <c r="D101" s="599"/>
      <c r="E101" s="599"/>
      <c r="F101" s="599"/>
      <c r="G101" s="599"/>
      <c r="H101" s="599"/>
      <c r="I101" s="600"/>
    </row>
    <row r="102" spans="1:9" x14ac:dyDescent="0.25">
      <c r="A102" s="491">
        <v>48</v>
      </c>
      <c r="B102" s="522"/>
      <c r="C102" s="571" t="s">
        <v>876</v>
      </c>
      <c r="D102" s="494" t="s">
        <v>87</v>
      </c>
      <c r="E102" s="495"/>
      <c r="F102" s="523"/>
      <c r="G102" s="523"/>
      <c r="H102" s="577"/>
      <c r="I102" s="497"/>
    </row>
    <row r="103" spans="1:9" x14ac:dyDescent="0.25">
      <c r="A103" s="498"/>
      <c r="B103" s="499" t="s">
        <v>2</v>
      </c>
      <c r="C103" s="500" t="s">
        <v>586</v>
      </c>
      <c r="D103" s="501"/>
      <c r="E103" s="495"/>
      <c r="F103" s="495"/>
      <c r="G103" s="495"/>
      <c r="H103" s="526"/>
      <c r="I103" s="497"/>
    </row>
    <row r="104" spans="1:9" x14ac:dyDescent="0.25">
      <c r="A104" s="498"/>
      <c r="B104" s="499"/>
      <c r="C104" s="500" t="s">
        <v>587</v>
      </c>
      <c r="D104" s="501"/>
      <c r="E104" s="495">
        <v>1</v>
      </c>
      <c r="F104" s="495">
        <v>40.25</v>
      </c>
      <c r="G104" s="495" t="s">
        <v>571</v>
      </c>
      <c r="H104" s="526">
        <v>5.25</v>
      </c>
      <c r="I104" s="497">
        <f t="shared" ref="I104:I137" si="14">(PRODUCT(E104:H104))</f>
        <v>211.3125</v>
      </c>
    </row>
    <row r="105" spans="1:9" x14ac:dyDescent="0.25">
      <c r="A105" s="498"/>
      <c r="B105" s="499"/>
      <c r="C105" s="500" t="s">
        <v>588</v>
      </c>
      <c r="D105" s="501"/>
      <c r="E105" s="495">
        <v>1</v>
      </c>
      <c r="F105" s="495">
        <v>9</v>
      </c>
      <c r="G105" s="495" t="s">
        <v>571</v>
      </c>
      <c r="H105" s="526">
        <v>5.25</v>
      </c>
      <c r="I105" s="497">
        <f t="shared" si="14"/>
        <v>47.25</v>
      </c>
    </row>
    <row r="106" spans="1:9" x14ac:dyDescent="0.25">
      <c r="A106" s="498"/>
      <c r="B106" s="499"/>
      <c r="C106" s="500" t="s">
        <v>589</v>
      </c>
      <c r="D106" s="501"/>
      <c r="E106" s="495">
        <v>1</v>
      </c>
      <c r="F106" s="495">
        <v>7.5</v>
      </c>
      <c r="G106" s="495" t="s">
        <v>571</v>
      </c>
      <c r="H106" s="526">
        <v>5.25</v>
      </c>
      <c r="I106" s="497">
        <f t="shared" si="14"/>
        <v>39.375</v>
      </c>
    </row>
    <row r="107" spans="1:9" x14ac:dyDescent="0.25">
      <c r="A107" s="498"/>
      <c r="B107" s="499"/>
      <c r="C107" s="500" t="s">
        <v>590</v>
      </c>
      <c r="D107" s="501"/>
      <c r="E107" s="495">
        <v>1</v>
      </c>
      <c r="F107" s="495">
        <v>8.25</v>
      </c>
      <c r="G107" s="495" t="s">
        <v>571</v>
      </c>
      <c r="H107" s="526">
        <v>5.25</v>
      </c>
      <c r="I107" s="497">
        <f t="shared" si="14"/>
        <v>43.3125</v>
      </c>
    </row>
    <row r="108" spans="1:9" x14ac:dyDescent="0.25">
      <c r="A108" s="498"/>
      <c r="B108" s="499"/>
      <c r="C108" s="500" t="s">
        <v>591</v>
      </c>
      <c r="D108" s="501"/>
      <c r="E108" s="495">
        <v>1</v>
      </c>
      <c r="F108" s="495">
        <v>7.5</v>
      </c>
      <c r="G108" s="495" t="s">
        <v>571</v>
      </c>
      <c r="H108" s="526">
        <v>5.25</v>
      </c>
      <c r="I108" s="497">
        <f t="shared" si="14"/>
        <v>39.375</v>
      </c>
    </row>
    <row r="109" spans="1:9" x14ac:dyDescent="0.25">
      <c r="A109" s="498"/>
      <c r="B109" s="499"/>
      <c r="C109" s="500" t="s">
        <v>592</v>
      </c>
      <c r="D109" s="501"/>
      <c r="E109" s="495">
        <v>1</v>
      </c>
      <c r="F109" s="495">
        <v>12.5</v>
      </c>
      <c r="G109" s="495" t="s">
        <v>571</v>
      </c>
      <c r="H109" s="526">
        <v>5.25</v>
      </c>
      <c r="I109" s="497">
        <f t="shared" si="14"/>
        <v>65.625</v>
      </c>
    </row>
    <row r="110" spans="1:9" x14ac:dyDescent="0.25">
      <c r="A110" s="498"/>
      <c r="B110" s="499"/>
      <c r="C110" s="500" t="s">
        <v>593</v>
      </c>
      <c r="D110" s="501"/>
      <c r="E110" s="495">
        <v>1</v>
      </c>
      <c r="F110" s="495">
        <v>9.25</v>
      </c>
      <c r="G110" s="495" t="s">
        <v>571</v>
      </c>
      <c r="H110" s="526">
        <v>5.25</v>
      </c>
      <c r="I110" s="497">
        <f t="shared" si="14"/>
        <v>48.5625</v>
      </c>
    </row>
    <row r="111" spans="1:9" x14ac:dyDescent="0.25">
      <c r="A111" s="498"/>
      <c r="B111" s="499"/>
      <c r="C111" s="500" t="s">
        <v>594</v>
      </c>
      <c r="D111" s="501"/>
      <c r="E111" s="495">
        <v>1</v>
      </c>
      <c r="F111" s="495">
        <v>0.75</v>
      </c>
      <c r="G111" s="495" t="s">
        <v>571</v>
      </c>
      <c r="H111" s="526">
        <v>5.25</v>
      </c>
      <c r="I111" s="497">
        <f t="shared" si="14"/>
        <v>3.9375</v>
      </c>
    </row>
    <row r="112" spans="1:9" x14ac:dyDescent="0.25">
      <c r="A112" s="498"/>
      <c r="B112" s="499"/>
      <c r="C112" s="500" t="s">
        <v>595</v>
      </c>
      <c r="D112" s="501"/>
      <c r="E112" s="495">
        <v>1</v>
      </c>
      <c r="F112" s="495">
        <v>8.5</v>
      </c>
      <c r="G112" s="495" t="s">
        <v>571</v>
      </c>
      <c r="H112" s="526">
        <v>5.25</v>
      </c>
      <c r="I112" s="497">
        <f t="shared" si="14"/>
        <v>44.625</v>
      </c>
    </row>
    <row r="113" spans="1:9" x14ac:dyDescent="0.25">
      <c r="A113" s="498"/>
      <c r="B113" s="499"/>
      <c r="C113" s="500" t="s">
        <v>596</v>
      </c>
      <c r="D113" s="501"/>
      <c r="E113" s="495">
        <v>1</v>
      </c>
      <c r="F113" s="495">
        <v>11</v>
      </c>
      <c r="G113" s="495" t="s">
        <v>571</v>
      </c>
      <c r="H113" s="526">
        <v>5.25</v>
      </c>
      <c r="I113" s="497">
        <f t="shared" si="14"/>
        <v>57.75</v>
      </c>
    </row>
    <row r="114" spans="1:9" x14ac:dyDescent="0.25">
      <c r="A114" s="498"/>
      <c r="B114" s="499"/>
      <c r="C114" s="500" t="s">
        <v>597</v>
      </c>
      <c r="D114" s="501"/>
      <c r="E114" s="495">
        <v>1</v>
      </c>
      <c r="F114" s="495">
        <v>7.75</v>
      </c>
      <c r="G114" s="495" t="s">
        <v>571</v>
      </c>
      <c r="H114" s="526">
        <v>5.25</v>
      </c>
      <c r="I114" s="497">
        <f t="shared" si="14"/>
        <v>40.6875</v>
      </c>
    </row>
    <row r="115" spans="1:9" x14ac:dyDescent="0.25">
      <c r="A115" s="498"/>
      <c r="B115" s="499"/>
      <c r="C115" s="500" t="s">
        <v>598</v>
      </c>
      <c r="D115" s="501"/>
      <c r="E115" s="495">
        <v>1</v>
      </c>
      <c r="F115" s="495">
        <v>2</v>
      </c>
      <c r="G115" s="495" t="s">
        <v>571</v>
      </c>
      <c r="H115" s="526">
        <v>5.25</v>
      </c>
      <c r="I115" s="497">
        <f t="shared" si="14"/>
        <v>10.5</v>
      </c>
    </row>
    <row r="116" spans="1:9" x14ac:dyDescent="0.25">
      <c r="A116" s="498"/>
      <c r="B116" s="499"/>
      <c r="C116" s="500" t="s">
        <v>594</v>
      </c>
      <c r="D116" s="501"/>
      <c r="E116" s="495">
        <v>1</v>
      </c>
      <c r="F116" s="495">
        <v>0.75</v>
      </c>
      <c r="G116" s="495" t="s">
        <v>571</v>
      </c>
      <c r="H116" s="526">
        <v>5.25</v>
      </c>
      <c r="I116" s="497">
        <f t="shared" si="14"/>
        <v>3.9375</v>
      </c>
    </row>
    <row r="117" spans="1:9" x14ac:dyDescent="0.25">
      <c r="A117" s="498"/>
      <c r="B117" s="499"/>
      <c r="C117" s="500" t="s">
        <v>599</v>
      </c>
      <c r="D117" s="501"/>
      <c r="E117" s="495">
        <v>1</v>
      </c>
      <c r="F117" s="495">
        <v>4.5</v>
      </c>
      <c r="G117" s="495" t="s">
        <v>571</v>
      </c>
      <c r="H117" s="526">
        <v>5.25</v>
      </c>
      <c r="I117" s="497">
        <f t="shared" si="14"/>
        <v>23.625</v>
      </c>
    </row>
    <row r="118" spans="1:9" x14ac:dyDescent="0.25">
      <c r="A118" s="498"/>
      <c r="B118" s="499"/>
      <c r="C118" s="500" t="s">
        <v>599</v>
      </c>
      <c r="D118" s="501"/>
      <c r="E118" s="495">
        <v>1</v>
      </c>
      <c r="F118" s="495">
        <v>3.5</v>
      </c>
      <c r="G118" s="495" t="s">
        <v>571</v>
      </c>
      <c r="H118" s="526">
        <v>5.25</v>
      </c>
      <c r="I118" s="497">
        <f t="shared" si="14"/>
        <v>18.375</v>
      </c>
    </row>
    <row r="119" spans="1:9" x14ac:dyDescent="0.25">
      <c r="A119" s="498"/>
      <c r="B119" s="499"/>
      <c r="C119" s="500" t="s">
        <v>600</v>
      </c>
      <c r="D119" s="501"/>
      <c r="E119" s="495">
        <v>1</v>
      </c>
      <c r="F119" s="495">
        <v>12.5</v>
      </c>
      <c r="G119" s="495" t="s">
        <v>571</v>
      </c>
      <c r="H119" s="526">
        <v>5.25</v>
      </c>
      <c r="I119" s="497">
        <f t="shared" si="14"/>
        <v>65.625</v>
      </c>
    </row>
    <row r="120" spans="1:9" x14ac:dyDescent="0.25">
      <c r="A120" s="498"/>
      <c r="B120" s="499"/>
      <c r="C120" s="500" t="s">
        <v>601</v>
      </c>
      <c r="D120" s="501"/>
      <c r="E120" s="495">
        <v>1</v>
      </c>
      <c r="F120" s="495">
        <v>1</v>
      </c>
      <c r="G120" s="495" t="s">
        <v>571</v>
      </c>
      <c r="H120" s="526">
        <v>5.25</v>
      </c>
      <c r="I120" s="497">
        <f t="shared" si="14"/>
        <v>5.25</v>
      </c>
    </row>
    <row r="121" spans="1:9" x14ac:dyDescent="0.25">
      <c r="A121" s="498"/>
      <c r="B121" s="499"/>
      <c r="C121" s="500" t="s">
        <v>601</v>
      </c>
      <c r="D121" s="501"/>
      <c r="E121" s="495">
        <v>1</v>
      </c>
      <c r="F121" s="495">
        <v>4.75</v>
      </c>
      <c r="G121" s="495" t="s">
        <v>571</v>
      </c>
      <c r="H121" s="526">
        <v>5.25</v>
      </c>
      <c r="I121" s="497">
        <f t="shared" si="14"/>
        <v>24.9375</v>
      </c>
    </row>
    <row r="122" spans="1:9" x14ac:dyDescent="0.25">
      <c r="A122" s="498"/>
      <c r="B122" s="499"/>
      <c r="C122" s="500" t="s">
        <v>602</v>
      </c>
      <c r="D122" s="501"/>
      <c r="E122" s="495">
        <v>1</v>
      </c>
      <c r="F122" s="495">
        <v>4.5</v>
      </c>
      <c r="G122" s="495" t="s">
        <v>571</v>
      </c>
      <c r="H122" s="526">
        <v>5.25</v>
      </c>
      <c r="I122" s="497">
        <f t="shared" si="14"/>
        <v>23.625</v>
      </c>
    </row>
    <row r="123" spans="1:9" x14ac:dyDescent="0.25">
      <c r="A123" s="498"/>
      <c r="B123" s="499"/>
      <c r="C123" s="500" t="s">
        <v>602</v>
      </c>
      <c r="D123" s="501"/>
      <c r="E123" s="495">
        <v>1</v>
      </c>
      <c r="F123" s="495">
        <v>4.25</v>
      </c>
      <c r="G123" s="495" t="s">
        <v>571</v>
      </c>
      <c r="H123" s="526">
        <v>5.25</v>
      </c>
      <c r="I123" s="497">
        <f t="shared" si="14"/>
        <v>22.3125</v>
      </c>
    </row>
    <row r="124" spans="1:9" x14ac:dyDescent="0.25">
      <c r="A124" s="498"/>
      <c r="B124" s="499"/>
      <c r="C124" s="500" t="s">
        <v>603</v>
      </c>
      <c r="D124" s="501"/>
      <c r="E124" s="495">
        <v>1</v>
      </c>
      <c r="F124" s="495">
        <v>12.25</v>
      </c>
      <c r="G124" s="495" t="s">
        <v>571</v>
      </c>
      <c r="H124" s="526">
        <v>5.25</v>
      </c>
      <c r="I124" s="497">
        <f t="shared" si="14"/>
        <v>64.3125</v>
      </c>
    </row>
    <row r="125" spans="1:9" x14ac:dyDescent="0.25">
      <c r="A125" s="498"/>
      <c r="B125" s="499"/>
      <c r="C125" s="500" t="s">
        <v>604</v>
      </c>
      <c r="D125" s="501"/>
      <c r="E125" s="495">
        <v>1</v>
      </c>
      <c r="F125" s="495">
        <v>16.25</v>
      </c>
      <c r="G125" s="495" t="s">
        <v>571</v>
      </c>
      <c r="H125" s="526">
        <v>5.25</v>
      </c>
      <c r="I125" s="497">
        <f t="shared" si="14"/>
        <v>85.3125</v>
      </c>
    </row>
    <row r="126" spans="1:9" x14ac:dyDescent="0.25">
      <c r="A126" s="498"/>
      <c r="B126" s="499"/>
      <c r="C126" s="500" t="s">
        <v>899</v>
      </c>
      <c r="D126" s="501"/>
      <c r="E126" s="495">
        <v>1</v>
      </c>
      <c r="F126" s="495">
        <v>40.5</v>
      </c>
      <c r="G126" s="495">
        <v>14.75</v>
      </c>
      <c r="H126" s="526" t="s">
        <v>571</v>
      </c>
      <c r="I126" s="497">
        <f t="shared" si="14"/>
        <v>597.375</v>
      </c>
    </row>
    <row r="127" spans="1:9" x14ac:dyDescent="0.25">
      <c r="A127" s="498"/>
      <c r="B127" s="499"/>
      <c r="C127" s="500" t="s">
        <v>577</v>
      </c>
      <c r="D127" s="501"/>
      <c r="E127" s="495">
        <v>-1</v>
      </c>
      <c r="F127" s="495">
        <v>5.25</v>
      </c>
      <c r="G127" s="495">
        <v>3</v>
      </c>
      <c r="H127" s="526" t="s">
        <v>571</v>
      </c>
      <c r="I127" s="497">
        <f t="shared" si="14"/>
        <v>-15.75</v>
      </c>
    </row>
    <row r="128" spans="1:9" x14ac:dyDescent="0.25">
      <c r="A128" s="498"/>
      <c r="B128" s="499"/>
      <c r="C128" s="500" t="s">
        <v>578</v>
      </c>
      <c r="D128" s="501"/>
      <c r="E128" s="495">
        <v>-1</v>
      </c>
      <c r="F128" s="495">
        <v>12.25</v>
      </c>
      <c r="G128" s="495">
        <v>2.5</v>
      </c>
      <c r="H128" s="526" t="s">
        <v>571</v>
      </c>
      <c r="I128" s="497">
        <f t="shared" si="14"/>
        <v>-30.625</v>
      </c>
    </row>
    <row r="129" spans="1:9" x14ac:dyDescent="0.25">
      <c r="A129" s="498"/>
      <c r="B129" s="499"/>
      <c r="C129" s="500" t="s">
        <v>579</v>
      </c>
      <c r="D129" s="501"/>
      <c r="E129" s="495">
        <v>-1</v>
      </c>
      <c r="F129" s="495">
        <v>4.25</v>
      </c>
      <c r="G129" s="495">
        <v>3.5</v>
      </c>
      <c r="H129" s="526" t="s">
        <v>571</v>
      </c>
      <c r="I129" s="497">
        <f t="shared" si="14"/>
        <v>-14.875</v>
      </c>
    </row>
    <row r="130" spans="1:9" x14ac:dyDescent="0.25">
      <c r="A130" s="498"/>
      <c r="B130" s="499"/>
      <c r="C130" s="500" t="s">
        <v>580</v>
      </c>
      <c r="D130" s="501"/>
      <c r="E130" s="495">
        <v>1</v>
      </c>
      <c r="F130" s="495">
        <v>4.75</v>
      </c>
      <c r="G130" s="495">
        <v>1</v>
      </c>
      <c r="H130" s="526" t="s">
        <v>571</v>
      </c>
      <c r="I130" s="497">
        <f t="shared" si="14"/>
        <v>4.75</v>
      </c>
    </row>
    <row r="131" spans="1:9" x14ac:dyDescent="0.25">
      <c r="A131" s="498"/>
      <c r="B131" s="499"/>
      <c r="C131" s="500" t="s">
        <v>900</v>
      </c>
      <c r="D131" s="501"/>
      <c r="E131" s="495">
        <v>1</v>
      </c>
      <c r="F131" s="495">
        <v>11</v>
      </c>
      <c r="G131" s="495">
        <v>12.25</v>
      </c>
      <c r="H131" s="526" t="s">
        <v>571</v>
      </c>
      <c r="I131" s="497">
        <f t="shared" si="14"/>
        <v>134.75</v>
      </c>
    </row>
    <row r="132" spans="1:9" x14ac:dyDescent="0.25">
      <c r="A132" s="498"/>
      <c r="B132" s="499"/>
      <c r="C132" s="500" t="s">
        <v>901</v>
      </c>
      <c r="D132" s="501"/>
      <c r="E132" s="495">
        <v>1</v>
      </c>
      <c r="F132" s="495">
        <v>12.25</v>
      </c>
      <c r="G132" s="495">
        <v>5.5</v>
      </c>
      <c r="H132" s="526" t="s">
        <v>571</v>
      </c>
      <c r="I132" s="497">
        <f t="shared" si="14"/>
        <v>67.375</v>
      </c>
    </row>
    <row r="133" spans="1:9" x14ac:dyDescent="0.25">
      <c r="A133" s="498"/>
      <c r="B133" s="499"/>
      <c r="C133" s="500" t="s">
        <v>902</v>
      </c>
      <c r="D133" s="501"/>
      <c r="E133" s="495">
        <v>1</v>
      </c>
      <c r="F133" s="495">
        <v>11</v>
      </c>
      <c r="G133" s="495" t="s">
        <v>571</v>
      </c>
      <c r="H133" s="526">
        <v>1</v>
      </c>
      <c r="I133" s="497">
        <f t="shared" si="14"/>
        <v>11</v>
      </c>
    </row>
    <row r="134" spans="1:9" x14ac:dyDescent="0.25">
      <c r="A134" s="498"/>
      <c r="B134" s="499"/>
      <c r="C134" s="500" t="s">
        <v>902</v>
      </c>
      <c r="D134" s="501"/>
      <c r="E134" s="495">
        <v>1</v>
      </c>
      <c r="F134" s="495">
        <v>9.75</v>
      </c>
      <c r="G134" s="495" t="s">
        <v>571</v>
      </c>
      <c r="H134" s="526">
        <v>1</v>
      </c>
      <c r="I134" s="497">
        <f t="shared" si="14"/>
        <v>9.75</v>
      </c>
    </row>
    <row r="135" spans="1:9" x14ac:dyDescent="0.25">
      <c r="A135" s="498"/>
      <c r="B135" s="499"/>
      <c r="C135" s="500" t="s">
        <v>902</v>
      </c>
      <c r="D135" s="501"/>
      <c r="E135" s="495">
        <v>1</v>
      </c>
      <c r="F135" s="495">
        <v>12.25</v>
      </c>
      <c r="G135" s="495" t="s">
        <v>571</v>
      </c>
      <c r="H135" s="526">
        <v>1</v>
      </c>
      <c r="I135" s="497">
        <f t="shared" si="14"/>
        <v>12.25</v>
      </c>
    </row>
    <row r="136" spans="1:9" x14ac:dyDescent="0.25">
      <c r="A136" s="498"/>
      <c r="B136" s="499"/>
      <c r="C136" s="500" t="s">
        <v>903</v>
      </c>
      <c r="D136" s="501"/>
      <c r="E136" s="495">
        <v>1</v>
      </c>
      <c r="F136" s="495">
        <v>5</v>
      </c>
      <c r="G136" s="495">
        <v>4</v>
      </c>
      <c r="H136" s="526" t="s">
        <v>571</v>
      </c>
      <c r="I136" s="497">
        <f t="shared" si="14"/>
        <v>20</v>
      </c>
    </row>
    <row r="137" spans="1:9" x14ac:dyDescent="0.25">
      <c r="A137" s="498"/>
      <c r="B137" s="499"/>
      <c r="C137" s="500" t="s">
        <v>904</v>
      </c>
      <c r="D137" s="501"/>
      <c r="E137" s="495">
        <v>1</v>
      </c>
      <c r="F137" s="495">
        <v>5</v>
      </c>
      <c r="G137" s="495">
        <v>3</v>
      </c>
      <c r="H137" s="526" t="s">
        <v>571</v>
      </c>
      <c r="I137" s="497">
        <f t="shared" si="14"/>
        <v>15</v>
      </c>
    </row>
    <row r="138" spans="1:9" x14ac:dyDescent="0.25">
      <c r="A138" s="498"/>
      <c r="B138" s="499"/>
      <c r="C138" s="511" t="s">
        <v>367</v>
      </c>
      <c r="D138" s="501"/>
      <c r="E138" s="495"/>
      <c r="F138" s="523"/>
      <c r="G138" s="523"/>
      <c r="H138" s="523"/>
      <c r="I138" s="512">
        <f>SUM(I103:I137)</f>
        <v>1800.625</v>
      </c>
    </row>
    <row r="139" spans="1:9" ht="6" customHeight="1" x14ac:dyDescent="0.25">
      <c r="A139" s="598"/>
      <c r="B139" s="599"/>
      <c r="C139" s="599"/>
      <c r="D139" s="599"/>
      <c r="E139" s="599"/>
      <c r="F139" s="599"/>
      <c r="G139" s="599"/>
      <c r="H139" s="599"/>
      <c r="I139" s="600"/>
    </row>
    <row r="140" spans="1:9" x14ac:dyDescent="0.25">
      <c r="A140" s="491">
        <v>51</v>
      </c>
      <c r="B140" s="522"/>
      <c r="C140" s="571" t="s">
        <v>878</v>
      </c>
      <c r="D140" s="494" t="s">
        <v>87</v>
      </c>
      <c r="E140" s="495"/>
      <c r="F140" s="523"/>
      <c r="G140" s="523"/>
      <c r="H140" s="577"/>
      <c r="I140" s="497"/>
    </row>
    <row r="141" spans="1:9" x14ac:dyDescent="0.25">
      <c r="A141" s="498"/>
      <c r="B141" s="525"/>
      <c r="C141" s="500" t="s">
        <v>905</v>
      </c>
      <c r="D141" s="501"/>
      <c r="E141" s="495">
        <v>1</v>
      </c>
      <c r="F141" s="523">
        <v>14.5</v>
      </c>
      <c r="G141" s="523" t="s">
        <v>571</v>
      </c>
      <c r="H141" s="526">
        <v>3</v>
      </c>
      <c r="I141" s="497">
        <f t="shared" ref="I141:I142" si="15">(PRODUCT(E141:H141))</f>
        <v>43.5</v>
      </c>
    </row>
    <row r="142" spans="1:9" x14ac:dyDescent="0.25">
      <c r="A142" s="491"/>
      <c r="B142" s="522"/>
      <c r="C142" s="549" t="s">
        <v>906</v>
      </c>
      <c r="D142" s="494"/>
      <c r="E142" s="495">
        <v>1</v>
      </c>
      <c r="F142" s="523">
        <v>14.5</v>
      </c>
      <c r="G142" s="523" t="s">
        <v>571</v>
      </c>
      <c r="H142" s="526">
        <v>0.75</v>
      </c>
      <c r="I142" s="497">
        <f t="shared" si="15"/>
        <v>10.875</v>
      </c>
    </row>
    <row r="143" spans="1:9" x14ac:dyDescent="0.25">
      <c r="A143" s="498"/>
      <c r="B143" s="499"/>
      <c r="C143" s="511" t="s">
        <v>367</v>
      </c>
      <c r="D143" s="501"/>
      <c r="E143" s="495"/>
      <c r="F143" s="523"/>
      <c r="G143" s="523"/>
      <c r="H143" s="523"/>
      <c r="I143" s="512">
        <f>SUM(I141:I142)</f>
        <v>54.375</v>
      </c>
    </row>
    <row r="144" spans="1:9" ht="6.6" customHeight="1" x14ac:dyDescent="0.25">
      <c r="A144" s="598"/>
      <c r="B144" s="599"/>
      <c r="C144" s="599"/>
      <c r="D144" s="599"/>
      <c r="E144" s="599"/>
      <c r="F144" s="599"/>
      <c r="G144" s="599"/>
      <c r="H144" s="599"/>
      <c r="I144" s="600"/>
    </row>
    <row r="145" spans="1:9" x14ac:dyDescent="0.25">
      <c r="A145" s="491">
        <v>52</v>
      </c>
      <c r="B145" s="522"/>
      <c r="C145" s="571" t="s">
        <v>879</v>
      </c>
      <c r="D145" s="494" t="s">
        <v>87</v>
      </c>
      <c r="E145" s="495"/>
      <c r="F145" s="523"/>
      <c r="G145" s="523"/>
      <c r="H145" s="577"/>
      <c r="I145" s="497"/>
    </row>
    <row r="146" spans="1:9" x14ac:dyDescent="0.25">
      <c r="A146" s="491"/>
      <c r="B146" s="522"/>
      <c r="C146" s="549" t="s">
        <v>907</v>
      </c>
      <c r="D146" s="494"/>
      <c r="E146" s="495">
        <v>1</v>
      </c>
      <c r="F146" s="523">
        <v>6</v>
      </c>
      <c r="G146" s="523">
        <v>4</v>
      </c>
      <c r="H146" s="526" t="s">
        <v>571</v>
      </c>
      <c r="I146" s="497">
        <f t="shared" ref="I146:I148" si="16">(PRODUCT(E146:H146))</f>
        <v>24</v>
      </c>
    </row>
    <row r="147" spans="1:9" x14ac:dyDescent="0.25">
      <c r="A147" s="491"/>
      <c r="B147" s="522"/>
      <c r="C147" s="549" t="s">
        <v>908</v>
      </c>
      <c r="D147" s="494"/>
      <c r="E147" s="495">
        <v>1</v>
      </c>
      <c r="F147" s="523">
        <v>5</v>
      </c>
      <c r="G147" s="523">
        <v>3</v>
      </c>
      <c r="H147" s="526" t="s">
        <v>571</v>
      </c>
      <c r="I147" s="497">
        <f t="shared" si="16"/>
        <v>15</v>
      </c>
    </row>
    <row r="148" spans="1:9" x14ac:dyDescent="0.25">
      <c r="A148" s="498"/>
      <c r="B148" s="525"/>
      <c r="C148" s="500" t="s">
        <v>909</v>
      </c>
      <c r="D148" s="501"/>
      <c r="E148" s="495">
        <v>1</v>
      </c>
      <c r="F148" s="523">
        <v>8</v>
      </c>
      <c r="G148" s="523" t="s">
        <v>571</v>
      </c>
      <c r="H148" s="526">
        <v>3</v>
      </c>
      <c r="I148" s="497">
        <f t="shared" si="16"/>
        <v>24</v>
      </c>
    </row>
    <row r="149" spans="1:9" x14ac:dyDescent="0.25">
      <c r="A149" s="498"/>
      <c r="B149" s="499"/>
      <c r="C149" s="511" t="s">
        <v>367</v>
      </c>
      <c r="D149" s="501"/>
      <c r="E149" s="495"/>
      <c r="F149" s="523"/>
      <c r="G149" s="523"/>
      <c r="H149" s="523"/>
      <c r="I149" s="512">
        <f>SUM(I146:I148)</f>
        <v>63</v>
      </c>
    </row>
    <row r="150" spans="1:9" ht="6" customHeight="1" x14ac:dyDescent="0.25">
      <c r="A150" s="598"/>
      <c r="B150" s="599"/>
      <c r="C150" s="599"/>
      <c r="D150" s="599"/>
      <c r="E150" s="599"/>
      <c r="F150" s="599"/>
      <c r="G150" s="599"/>
      <c r="H150" s="599"/>
      <c r="I150" s="600"/>
    </row>
    <row r="151" spans="1:9" ht="39.6" x14ac:dyDescent="0.25">
      <c r="A151" s="491">
        <v>57</v>
      </c>
      <c r="B151" s="522"/>
      <c r="C151" s="516" t="s">
        <v>670</v>
      </c>
      <c r="D151" s="494" t="s">
        <v>224</v>
      </c>
      <c r="E151" s="495"/>
      <c r="F151" s="523"/>
      <c r="G151" s="523"/>
      <c r="H151" s="524"/>
      <c r="I151" s="497"/>
    </row>
    <row r="152" spans="1:9" x14ac:dyDescent="0.25">
      <c r="A152" s="498"/>
      <c r="B152" s="499"/>
      <c r="C152" s="500" t="s">
        <v>671</v>
      </c>
      <c r="D152" s="501"/>
      <c r="E152" s="495">
        <v>2</v>
      </c>
      <c r="F152" s="495">
        <v>7</v>
      </c>
      <c r="G152" s="495" t="s">
        <v>571</v>
      </c>
      <c r="H152" s="502" t="s">
        <v>571</v>
      </c>
      <c r="I152" s="497">
        <f t="shared" ref="I152:I160" si="17">(PRODUCT(E152:H152))</f>
        <v>14</v>
      </c>
    </row>
    <row r="153" spans="1:9" x14ac:dyDescent="0.25">
      <c r="A153" s="498"/>
      <c r="B153" s="499"/>
      <c r="C153" s="500" t="s">
        <v>600</v>
      </c>
      <c r="D153" s="501"/>
      <c r="E153" s="495">
        <v>1</v>
      </c>
      <c r="F153" s="495">
        <v>8</v>
      </c>
      <c r="G153" s="495" t="s">
        <v>571</v>
      </c>
      <c r="H153" s="502" t="s">
        <v>571</v>
      </c>
      <c r="I153" s="497">
        <f t="shared" si="17"/>
        <v>8</v>
      </c>
    </row>
    <row r="154" spans="1:9" x14ac:dyDescent="0.25">
      <c r="A154" s="498"/>
      <c r="B154" s="499"/>
      <c r="C154" s="500" t="s">
        <v>672</v>
      </c>
      <c r="D154" s="501"/>
      <c r="E154" s="495">
        <v>2</v>
      </c>
      <c r="F154" s="495">
        <v>8</v>
      </c>
      <c r="G154" s="495" t="s">
        <v>571</v>
      </c>
      <c r="H154" s="502" t="s">
        <v>571</v>
      </c>
      <c r="I154" s="497">
        <f t="shared" si="17"/>
        <v>16</v>
      </c>
    </row>
    <row r="155" spans="1:9" x14ac:dyDescent="0.25">
      <c r="A155" s="498"/>
      <c r="B155" s="499"/>
      <c r="C155" s="500" t="s">
        <v>673</v>
      </c>
      <c r="D155" s="501"/>
      <c r="E155" s="495">
        <v>1</v>
      </c>
      <c r="F155" s="495">
        <v>8</v>
      </c>
      <c r="G155" s="495" t="s">
        <v>571</v>
      </c>
      <c r="H155" s="502" t="s">
        <v>571</v>
      </c>
      <c r="I155" s="497">
        <f t="shared" si="17"/>
        <v>8</v>
      </c>
    </row>
    <row r="156" spans="1:9" x14ac:dyDescent="0.25">
      <c r="A156" s="498"/>
      <c r="B156" s="499"/>
      <c r="C156" s="500" t="s">
        <v>656</v>
      </c>
      <c r="D156" s="501"/>
      <c r="E156" s="495">
        <v>4</v>
      </c>
      <c r="F156" s="495">
        <v>8</v>
      </c>
      <c r="G156" s="495" t="s">
        <v>571</v>
      </c>
      <c r="H156" s="502" t="s">
        <v>571</v>
      </c>
      <c r="I156" s="497">
        <f t="shared" si="17"/>
        <v>32</v>
      </c>
    </row>
    <row r="157" spans="1:9" x14ac:dyDescent="0.25">
      <c r="A157" s="498"/>
      <c r="B157" s="499"/>
      <c r="C157" s="500" t="s">
        <v>674</v>
      </c>
      <c r="D157" s="501"/>
      <c r="E157" s="495">
        <v>2</v>
      </c>
      <c r="F157" s="495">
        <v>8</v>
      </c>
      <c r="G157" s="495" t="s">
        <v>571</v>
      </c>
      <c r="H157" s="502" t="s">
        <v>571</v>
      </c>
      <c r="I157" s="497">
        <f t="shared" si="17"/>
        <v>16</v>
      </c>
    </row>
    <row r="158" spans="1:9" x14ac:dyDescent="0.25">
      <c r="A158" s="498"/>
      <c r="B158" s="499"/>
      <c r="C158" s="500" t="s">
        <v>675</v>
      </c>
      <c r="D158" s="501"/>
      <c r="E158" s="495">
        <v>2</v>
      </c>
      <c r="F158" s="495">
        <v>8</v>
      </c>
      <c r="G158" s="495" t="s">
        <v>571</v>
      </c>
      <c r="H158" s="502" t="s">
        <v>571</v>
      </c>
      <c r="I158" s="497">
        <f t="shared" si="17"/>
        <v>16</v>
      </c>
    </row>
    <row r="159" spans="1:9" x14ac:dyDescent="0.25">
      <c r="A159" s="498"/>
      <c r="B159" s="499"/>
      <c r="C159" s="500" t="s">
        <v>602</v>
      </c>
      <c r="D159" s="501"/>
      <c r="E159" s="495">
        <v>1</v>
      </c>
      <c r="F159" s="495">
        <v>8</v>
      </c>
      <c r="G159" s="495" t="s">
        <v>571</v>
      </c>
      <c r="H159" s="502" t="s">
        <v>571</v>
      </c>
      <c r="I159" s="497">
        <f t="shared" si="17"/>
        <v>8</v>
      </c>
    </row>
    <row r="160" spans="1:9" x14ac:dyDescent="0.25">
      <c r="A160" s="498"/>
      <c r="B160" s="499"/>
      <c r="C160" s="500" t="s">
        <v>676</v>
      </c>
      <c r="D160" s="501"/>
      <c r="E160" s="495">
        <v>4</v>
      </c>
      <c r="F160" s="495">
        <v>4</v>
      </c>
      <c r="G160" s="495" t="s">
        <v>571</v>
      </c>
      <c r="H160" s="502" t="s">
        <v>571</v>
      </c>
      <c r="I160" s="497">
        <f t="shared" si="17"/>
        <v>16</v>
      </c>
    </row>
    <row r="161" spans="1:9" x14ac:dyDescent="0.25">
      <c r="A161" s="498"/>
      <c r="B161" s="499"/>
      <c r="C161" s="511" t="s">
        <v>367</v>
      </c>
      <c r="D161" s="501"/>
      <c r="E161" s="495"/>
      <c r="F161" s="523"/>
      <c r="G161" s="523"/>
      <c r="H161" s="524"/>
      <c r="I161" s="512">
        <f>SUM(I152:I160)</f>
        <v>134</v>
      </c>
    </row>
    <row r="162" spans="1:9" ht="6" customHeight="1" x14ac:dyDescent="0.25">
      <c r="A162" s="598"/>
      <c r="B162" s="599"/>
      <c r="C162" s="599"/>
      <c r="D162" s="599"/>
      <c r="E162" s="599"/>
      <c r="F162" s="599"/>
      <c r="G162" s="599"/>
      <c r="H162" s="599"/>
      <c r="I162" s="600"/>
    </row>
    <row r="163" spans="1:9" x14ac:dyDescent="0.25">
      <c r="A163" s="501">
        <v>58</v>
      </c>
      <c r="B163" s="567"/>
      <c r="C163" s="581" t="s">
        <v>919</v>
      </c>
      <c r="D163" s="567"/>
      <c r="E163" s="567"/>
      <c r="F163" s="567"/>
      <c r="G163" s="567"/>
      <c r="H163" s="567"/>
      <c r="I163" s="567"/>
    </row>
    <row r="164" spans="1:9" x14ac:dyDescent="0.25">
      <c r="A164" s="491"/>
      <c r="B164" s="525"/>
      <c r="C164" s="516" t="s">
        <v>695</v>
      </c>
      <c r="D164" s="494"/>
      <c r="E164" s="495"/>
      <c r="F164" s="523"/>
      <c r="G164" s="523"/>
      <c r="H164" s="524"/>
      <c r="I164" s="497"/>
    </row>
    <row r="165" spans="1:9" x14ac:dyDescent="0.25">
      <c r="A165" s="498"/>
      <c r="B165" s="499"/>
      <c r="C165" s="500" t="s">
        <v>696</v>
      </c>
      <c r="D165" s="501"/>
      <c r="E165" s="495">
        <v>1</v>
      </c>
      <c r="F165" s="495">
        <v>36.5</v>
      </c>
      <c r="G165" s="495">
        <v>27.25</v>
      </c>
      <c r="H165" s="495" t="s">
        <v>571</v>
      </c>
      <c r="I165" s="497">
        <f t="shared" ref="I165:I173" si="18">(PRODUCT(E165:H165))</f>
        <v>994.625</v>
      </c>
    </row>
    <row r="166" spans="1:9" x14ac:dyDescent="0.25">
      <c r="A166" s="498"/>
      <c r="B166" s="499"/>
      <c r="C166" s="500" t="s">
        <v>697</v>
      </c>
      <c r="D166" s="501"/>
      <c r="E166" s="495">
        <v>-2</v>
      </c>
      <c r="F166" s="495">
        <v>4.5</v>
      </c>
      <c r="G166" s="495">
        <v>1.25</v>
      </c>
      <c r="H166" s="495" t="s">
        <v>571</v>
      </c>
      <c r="I166" s="497">
        <f t="shared" si="18"/>
        <v>-11.25</v>
      </c>
    </row>
    <row r="167" spans="1:9" x14ac:dyDescent="0.25">
      <c r="A167" s="498"/>
      <c r="B167" s="499"/>
      <c r="C167" s="500" t="s">
        <v>698</v>
      </c>
      <c r="D167" s="501"/>
      <c r="E167" s="495">
        <v>-2</v>
      </c>
      <c r="F167" s="495">
        <v>5.5</v>
      </c>
      <c r="G167" s="495">
        <v>1.25</v>
      </c>
      <c r="H167" s="495" t="s">
        <v>571</v>
      </c>
      <c r="I167" s="497">
        <f t="shared" si="18"/>
        <v>-13.75</v>
      </c>
    </row>
    <row r="168" spans="1:9" x14ac:dyDescent="0.25">
      <c r="A168" s="498"/>
      <c r="B168" s="499"/>
      <c r="C168" s="500" t="s">
        <v>699</v>
      </c>
      <c r="D168" s="501"/>
      <c r="E168" s="495">
        <v>1</v>
      </c>
      <c r="F168" s="495">
        <v>36.5</v>
      </c>
      <c r="G168" s="495">
        <v>1.25</v>
      </c>
      <c r="H168" s="495" t="s">
        <v>571</v>
      </c>
      <c r="I168" s="497">
        <f t="shared" si="18"/>
        <v>45.625</v>
      </c>
    </row>
    <row r="169" spans="1:9" x14ac:dyDescent="0.25">
      <c r="A169" s="498"/>
      <c r="B169" s="499"/>
      <c r="C169" s="500" t="s">
        <v>700</v>
      </c>
      <c r="D169" s="501"/>
      <c r="E169" s="495">
        <v>1</v>
      </c>
      <c r="F169" s="495">
        <v>36.5</v>
      </c>
      <c r="G169" s="495">
        <v>1.25</v>
      </c>
      <c r="H169" s="495" t="s">
        <v>571</v>
      </c>
      <c r="I169" s="497">
        <f t="shared" si="18"/>
        <v>45.625</v>
      </c>
    </row>
    <row r="170" spans="1:9" x14ac:dyDescent="0.25">
      <c r="A170" s="498"/>
      <c r="B170" s="499"/>
      <c r="C170" s="500" t="s">
        <v>701</v>
      </c>
      <c r="D170" s="501"/>
      <c r="E170" s="495">
        <v>1</v>
      </c>
      <c r="F170" s="495">
        <v>24</v>
      </c>
      <c r="G170" s="495">
        <v>1</v>
      </c>
      <c r="H170" s="495" t="s">
        <v>571</v>
      </c>
      <c r="I170" s="497">
        <f t="shared" si="18"/>
        <v>24</v>
      </c>
    </row>
    <row r="171" spans="1:9" x14ac:dyDescent="0.25">
      <c r="A171" s="498"/>
      <c r="B171" s="499"/>
      <c r="C171" s="500" t="s">
        <v>920</v>
      </c>
      <c r="D171" s="501"/>
      <c r="E171" s="495">
        <v>2</v>
      </c>
      <c r="F171" s="495">
        <v>8</v>
      </c>
      <c r="G171" s="495">
        <v>3</v>
      </c>
      <c r="H171" s="495" t="s">
        <v>571</v>
      </c>
      <c r="I171" s="497">
        <f t="shared" si="18"/>
        <v>48</v>
      </c>
    </row>
    <row r="172" spans="1:9" x14ac:dyDescent="0.25">
      <c r="A172" s="498"/>
      <c r="B172" s="499"/>
      <c r="C172" s="500" t="s">
        <v>920</v>
      </c>
      <c r="D172" s="501"/>
      <c r="E172" s="495">
        <v>2</v>
      </c>
      <c r="F172" s="495">
        <v>5</v>
      </c>
      <c r="G172" s="495">
        <v>2</v>
      </c>
      <c r="H172" s="495" t="s">
        <v>571</v>
      </c>
      <c r="I172" s="497">
        <f t="shared" si="18"/>
        <v>20</v>
      </c>
    </row>
    <row r="173" spans="1:9" x14ac:dyDescent="0.25">
      <c r="A173" s="498"/>
      <c r="B173" s="499"/>
      <c r="C173" s="500" t="s">
        <v>920</v>
      </c>
      <c r="D173" s="501"/>
      <c r="E173" s="495">
        <v>1</v>
      </c>
      <c r="F173" s="495">
        <v>7</v>
      </c>
      <c r="G173" s="495">
        <v>2</v>
      </c>
      <c r="H173" s="495" t="s">
        <v>571</v>
      </c>
      <c r="I173" s="497">
        <f t="shared" si="18"/>
        <v>14</v>
      </c>
    </row>
    <row r="174" spans="1:9" x14ac:dyDescent="0.25">
      <c r="A174" s="498"/>
      <c r="B174" s="499"/>
      <c r="C174" s="511" t="s">
        <v>367</v>
      </c>
      <c r="D174" s="501"/>
      <c r="E174" s="495"/>
      <c r="F174" s="523"/>
      <c r="G174" s="523"/>
      <c r="H174" s="524"/>
      <c r="I174" s="512">
        <f>SUM(I165:I173)</f>
        <v>1166.875</v>
      </c>
    </row>
    <row r="175" spans="1:9" ht="6.6" customHeight="1" x14ac:dyDescent="0.25">
      <c r="A175" s="598"/>
      <c r="B175" s="599"/>
      <c r="C175" s="599"/>
      <c r="D175" s="599"/>
      <c r="E175" s="599"/>
      <c r="F175" s="599"/>
      <c r="G175" s="599"/>
      <c r="H175" s="599"/>
      <c r="I175" s="600"/>
    </row>
  </sheetData>
  <mergeCells count="21">
    <mergeCell ref="A60:I60"/>
    <mergeCell ref="A2:I2"/>
    <mergeCell ref="A3:I3"/>
    <mergeCell ref="A17:I17"/>
    <mergeCell ref="A25:I25"/>
    <mergeCell ref="A29:I29"/>
    <mergeCell ref="A33:I33"/>
    <mergeCell ref="A37:I37"/>
    <mergeCell ref="A41:I41"/>
    <mergeCell ref="A46:I46"/>
    <mergeCell ref="A50:I50"/>
    <mergeCell ref="A54:I54"/>
    <mergeCell ref="A144:I144"/>
    <mergeCell ref="A150:I150"/>
    <mergeCell ref="A175:I175"/>
    <mergeCell ref="A162:I162"/>
    <mergeCell ref="A65:I65"/>
    <mergeCell ref="A83:I83"/>
    <mergeCell ref="A90:I90"/>
    <mergeCell ref="A101:I101"/>
    <mergeCell ref="A139:I13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62"/>
  <sheetViews>
    <sheetView showGridLines="0" topLeftCell="A7" zoomScale="70" zoomScaleNormal="70" workbookViewId="0">
      <selection activeCell="N9" sqref="N9"/>
    </sheetView>
  </sheetViews>
  <sheetFormatPr defaultColWidth="9.109375" defaultRowHeight="19.8" x14ac:dyDescent="0.25"/>
  <cols>
    <col min="1" max="1" width="6.6640625" style="18" customWidth="1"/>
    <col min="2" max="2" width="22.33203125" style="18" customWidth="1"/>
    <col min="3" max="3" width="23.88671875" style="19" customWidth="1"/>
    <col min="4" max="4" width="15.44140625" style="19" customWidth="1"/>
    <col min="5" max="5" width="15.109375" style="18" bestFit="1" customWidth="1"/>
    <col min="6" max="8" width="10.88671875" style="18" customWidth="1"/>
    <col min="9" max="9" width="16" style="18" bestFit="1" customWidth="1"/>
    <col min="10" max="10" width="18.109375" style="18" bestFit="1" customWidth="1"/>
    <col min="11" max="11" width="29.88671875" style="91" customWidth="1"/>
    <col min="12" max="12" width="20.109375" style="18" customWidth="1"/>
    <col min="13" max="16384" width="9.109375" style="18"/>
  </cols>
  <sheetData>
    <row r="1" spans="1:12" x14ac:dyDescent="0.25">
      <c r="A1" s="681"/>
      <c r="B1" s="682"/>
      <c r="C1" s="682"/>
      <c r="D1" s="682"/>
      <c r="E1" s="682"/>
      <c r="F1" s="682"/>
      <c r="G1" s="682"/>
      <c r="H1" s="679">
        <v>45146</v>
      </c>
      <c r="I1" s="680"/>
      <c r="J1" s="94" t="s">
        <v>171</v>
      </c>
      <c r="K1" s="84"/>
    </row>
    <row r="2" spans="1:12" s="16" customFormat="1" ht="26.25" customHeight="1" x14ac:dyDescent="0.25">
      <c r="A2" s="683" t="s">
        <v>170</v>
      </c>
      <c r="B2" s="683"/>
      <c r="C2" s="683"/>
      <c r="D2" s="683"/>
      <c r="E2" s="683"/>
      <c r="F2" s="683"/>
      <c r="G2" s="683"/>
      <c r="H2" s="683"/>
      <c r="I2" s="683"/>
      <c r="J2" s="683"/>
      <c r="K2" s="83"/>
    </row>
    <row r="3" spans="1:12" s="17" customFormat="1" ht="10.5" customHeight="1" x14ac:dyDescent="0.25">
      <c r="A3" s="687"/>
      <c r="B3" s="687"/>
      <c r="C3" s="687"/>
      <c r="D3" s="687"/>
      <c r="E3" s="687"/>
      <c r="F3" s="687"/>
      <c r="G3" s="687"/>
      <c r="H3" s="687"/>
      <c r="I3" s="687"/>
      <c r="J3" s="687"/>
      <c r="K3" s="83"/>
    </row>
    <row r="4" spans="1:12" s="17" customFormat="1" ht="18.600000000000001" x14ac:dyDescent="0.25">
      <c r="A4" s="684" t="s">
        <v>130</v>
      </c>
      <c r="B4" s="684"/>
      <c r="C4" s="684"/>
      <c r="D4" s="684"/>
      <c r="E4" s="684"/>
      <c r="F4" s="684"/>
      <c r="G4" s="684"/>
      <c r="H4" s="684"/>
      <c r="I4" s="684"/>
      <c r="J4" s="684"/>
      <c r="K4" s="83"/>
    </row>
    <row r="5" spans="1:12" s="17" customFormat="1" ht="18.600000000000001" x14ac:dyDescent="0.25">
      <c r="A5" s="95" t="s">
        <v>131</v>
      </c>
      <c r="B5" s="685" t="s">
        <v>10</v>
      </c>
      <c r="C5" s="685"/>
      <c r="D5" s="685"/>
      <c r="E5" s="685"/>
      <c r="F5" s="96" t="s">
        <v>11</v>
      </c>
      <c r="G5" s="96" t="s">
        <v>132</v>
      </c>
      <c r="H5" s="96" t="s">
        <v>16</v>
      </c>
      <c r="I5" s="97" t="s">
        <v>12</v>
      </c>
      <c r="J5" s="97" t="s">
        <v>133</v>
      </c>
      <c r="K5" s="157" t="s">
        <v>398</v>
      </c>
      <c r="L5" s="155" t="s">
        <v>401</v>
      </c>
    </row>
    <row r="6" spans="1:12" x14ac:dyDescent="0.25">
      <c r="A6" s="98"/>
      <c r="B6" s="98" t="s">
        <v>134</v>
      </c>
      <c r="C6" s="99" t="s">
        <v>135</v>
      </c>
      <c r="D6" s="99" t="s">
        <v>136</v>
      </c>
      <c r="E6" s="98" t="s">
        <v>137</v>
      </c>
      <c r="F6" s="98"/>
      <c r="G6" s="98"/>
      <c r="H6" s="98"/>
      <c r="I6" s="98"/>
      <c r="J6" s="98"/>
      <c r="K6" s="157"/>
      <c r="L6" s="159"/>
    </row>
    <row r="7" spans="1:12" ht="111" customHeight="1" x14ac:dyDescent="0.25">
      <c r="A7" s="98" t="s">
        <v>115</v>
      </c>
      <c r="B7" s="98"/>
      <c r="C7" s="99" t="s">
        <v>138</v>
      </c>
      <c r="D7" s="99" t="s">
        <v>139</v>
      </c>
      <c r="E7" s="98">
        <v>12</v>
      </c>
      <c r="F7" s="98" t="s">
        <v>140</v>
      </c>
      <c r="G7" s="100">
        <v>30</v>
      </c>
      <c r="H7" s="98">
        <v>1450</v>
      </c>
      <c r="I7" s="98">
        <f>H7*G7</f>
        <v>43500</v>
      </c>
      <c r="J7" s="686"/>
      <c r="K7" s="158" t="s">
        <v>399</v>
      </c>
      <c r="L7" s="159" t="s">
        <v>402</v>
      </c>
    </row>
    <row r="8" spans="1:12" x14ac:dyDescent="0.25">
      <c r="A8" s="98"/>
      <c r="B8" s="98"/>
      <c r="C8" s="99"/>
      <c r="D8" s="99"/>
      <c r="E8" s="98"/>
      <c r="F8" s="98"/>
      <c r="G8" s="100"/>
      <c r="H8" s="98"/>
      <c r="I8" s="98"/>
      <c r="J8" s="686"/>
      <c r="K8" s="157"/>
      <c r="L8" s="159"/>
    </row>
    <row r="9" spans="1:12" ht="111" customHeight="1" x14ac:dyDescent="0.25">
      <c r="A9" s="98" t="s">
        <v>119</v>
      </c>
      <c r="B9" s="98"/>
      <c r="C9" s="99" t="s">
        <v>141</v>
      </c>
      <c r="D9" s="99" t="s">
        <v>142</v>
      </c>
      <c r="E9" s="98">
        <v>11</v>
      </c>
      <c r="F9" s="98" t="s">
        <v>140</v>
      </c>
      <c r="G9" s="100">
        <v>50</v>
      </c>
      <c r="H9" s="98">
        <v>1300</v>
      </c>
      <c r="I9" s="98">
        <f>H9*G9</f>
        <v>65000</v>
      </c>
      <c r="J9" s="686"/>
      <c r="K9" s="158" t="s">
        <v>399</v>
      </c>
      <c r="L9" s="159" t="s">
        <v>402</v>
      </c>
    </row>
    <row r="10" spans="1:12" x14ac:dyDescent="0.25">
      <c r="A10" s="98"/>
      <c r="B10" s="98"/>
      <c r="C10" s="99"/>
      <c r="D10" s="99"/>
      <c r="E10" s="98"/>
      <c r="F10" s="98"/>
      <c r="G10" s="100"/>
      <c r="H10" s="98"/>
      <c r="I10" s="98"/>
      <c r="J10" s="686"/>
      <c r="K10" s="157"/>
      <c r="L10" s="159"/>
    </row>
    <row r="11" spans="1:12" ht="111" customHeight="1" x14ac:dyDescent="0.25">
      <c r="A11" s="98" t="s">
        <v>120</v>
      </c>
      <c r="B11" s="98"/>
      <c r="C11" s="99" t="s">
        <v>143</v>
      </c>
      <c r="D11" s="99" t="s">
        <v>144</v>
      </c>
      <c r="E11" s="98">
        <v>10</v>
      </c>
      <c r="F11" s="98" t="s">
        <v>140</v>
      </c>
      <c r="G11" s="100">
        <v>60</v>
      </c>
      <c r="H11" s="98">
        <v>1175</v>
      </c>
      <c r="I11" s="98">
        <f>H11*G11</f>
        <v>70500</v>
      </c>
      <c r="J11" s="686"/>
      <c r="K11" s="158" t="s">
        <v>399</v>
      </c>
      <c r="L11" s="159" t="s">
        <v>402</v>
      </c>
    </row>
    <row r="12" spans="1:12" x14ac:dyDescent="0.25">
      <c r="A12" s="98"/>
      <c r="B12" s="98"/>
      <c r="C12" s="99"/>
      <c r="D12" s="99"/>
      <c r="E12" s="98"/>
      <c r="F12" s="98"/>
      <c r="G12" s="100"/>
      <c r="H12" s="98"/>
      <c r="I12" s="98"/>
      <c r="J12" s="686"/>
      <c r="K12" s="157"/>
      <c r="L12" s="159"/>
    </row>
    <row r="13" spans="1:12" ht="111" customHeight="1" x14ac:dyDescent="0.25">
      <c r="A13" s="98" t="s">
        <v>122</v>
      </c>
      <c r="B13" s="98"/>
      <c r="C13" s="99" t="s">
        <v>145</v>
      </c>
      <c r="D13" s="99" t="s">
        <v>146</v>
      </c>
      <c r="E13" s="98">
        <v>9</v>
      </c>
      <c r="F13" s="98" t="s">
        <v>140</v>
      </c>
      <c r="G13" s="100">
        <v>80</v>
      </c>
      <c r="H13" s="98">
        <v>1050</v>
      </c>
      <c r="I13" s="98">
        <f>H13*G13</f>
        <v>84000</v>
      </c>
      <c r="J13" s="686"/>
      <c r="K13" s="158" t="s">
        <v>399</v>
      </c>
      <c r="L13" s="159" t="s">
        <v>402</v>
      </c>
    </row>
    <row r="14" spans="1:12" s="17" customFormat="1" ht="19.5" customHeight="1" x14ac:dyDescent="0.25">
      <c r="A14" s="678" t="s">
        <v>147</v>
      </c>
      <c r="B14" s="678"/>
      <c r="C14" s="678"/>
      <c r="D14" s="678"/>
      <c r="E14" s="678"/>
      <c r="F14" s="678"/>
      <c r="G14" s="101">
        <f>SUM(G6:G13)</f>
        <v>220</v>
      </c>
      <c r="H14" s="102"/>
      <c r="I14" s="103"/>
      <c r="J14" s="104"/>
      <c r="K14" s="157"/>
      <c r="L14" s="160"/>
    </row>
    <row r="15" spans="1:12" x14ac:dyDescent="0.25">
      <c r="A15" s="66"/>
      <c r="B15" s="66"/>
      <c r="C15" s="67"/>
      <c r="D15" s="67"/>
      <c r="E15" s="66"/>
      <c r="F15" s="66"/>
      <c r="G15" s="66"/>
      <c r="H15" s="66"/>
      <c r="I15" s="66"/>
      <c r="J15" s="66"/>
      <c r="K15" s="84"/>
    </row>
    <row r="16" spans="1:12" x14ac:dyDescent="0.25">
      <c r="I16" s="18">
        <f>SUM(I7:I13)</f>
        <v>263000</v>
      </c>
      <c r="K16" s="85"/>
    </row>
    <row r="17" spans="11:11" x14ac:dyDescent="0.25">
      <c r="K17" s="85"/>
    </row>
    <row r="18" spans="11:11" x14ac:dyDescent="0.25">
      <c r="K18" s="84"/>
    </row>
    <row r="19" spans="11:11" x14ac:dyDescent="0.25">
      <c r="K19" s="84"/>
    </row>
    <row r="20" spans="11:11" x14ac:dyDescent="0.25">
      <c r="K20" s="85"/>
    </row>
    <row r="21" spans="11:11" x14ac:dyDescent="0.25">
      <c r="K21" s="85"/>
    </row>
    <row r="22" spans="11:11" x14ac:dyDescent="0.25">
      <c r="K22" s="85"/>
    </row>
    <row r="23" spans="11:11" x14ac:dyDescent="0.25">
      <c r="K23" s="85"/>
    </row>
    <row r="24" spans="11:11" x14ac:dyDescent="0.25">
      <c r="K24" s="85"/>
    </row>
    <row r="25" spans="11:11" x14ac:dyDescent="0.25">
      <c r="K25" s="85"/>
    </row>
    <row r="26" spans="11:11" x14ac:dyDescent="0.25">
      <c r="K26" s="85"/>
    </row>
    <row r="27" spans="11:11" x14ac:dyDescent="0.25">
      <c r="K27" s="85"/>
    </row>
    <row r="28" spans="11:11" x14ac:dyDescent="0.25">
      <c r="K28" s="85"/>
    </row>
    <row r="29" spans="11:11" x14ac:dyDescent="0.25">
      <c r="K29" s="85"/>
    </row>
    <row r="30" spans="11:11" x14ac:dyDescent="0.25">
      <c r="K30" s="85"/>
    </row>
    <row r="31" spans="11:11" x14ac:dyDescent="0.25">
      <c r="K31" s="85"/>
    </row>
    <row r="32" spans="11:11" x14ac:dyDescent="0.25">
      <c r="K32" s="85"/>
    </row>
    <row r="33" spans="11:11" x14ac:dyDescent="0.25">
      <c r="K33" s="85"/>
    </row>
    <row r="34" spans="11:11" x14ac:dyDescent="0.25">
      <c r="K34" s="85"/>
    </row>
    <row r="35" spans="11:11" x14ac:dyDescent="0.25">
      <c r="K35" s="85"/>
    </row>
    <row r="36" spans="11:11" x14ac:dyDescent="0.25">
      <c r="K36" s="85"/>
    </row>
    <row r="37" spans="11:11" x14ac:dyDescent="0.25">
      <c r="K37" s="85"/>
    </row>
    <row r="38" spans="11:11" x14ac:dyDescent="0.25">
      <c r="K38" s="85"/>
    </row>
    <row r="39" spans="11:11" x14ac:dyDescent="0.25">
      <c r="K39" s="85"/>
    </row>
    <row r="40" spans="11:11" x14ac:dyDescent="0.25">
      <c r="K40" s="85"/>
    </row>
    <row r="41" spans="11:11" x14ac:dyDescent="0.25">
      <c r="K41" s="85"/>
    </row>
    <row r="42" spans="11:11" x14ac:dyDescent="0.25">
      <c r="K42" s="84"/>
    </row>
    <row r="43" spans="11:11" x14ac:dyDescent="0.25">
      <c r="K43" s="84"/>
    </row>
    <row r="44" spans="11:11" x14ac:dyDescent="0.25">
      <c r="K44" s="84"/>
    </row>
    <row r="45" spans="11:11" x14ac:dyDescent="0.25">
      <c r="K45" s="84"/>
    </row>
    <row r="46" spans="11:11" x14ac:dyDescent="0.25">
      <c r="K46" s="85"/>
    </row>
    <row r="47" spans="11:11" x14ac:dyDescent="0.25">
      <c r="K47" s="85"/>
    </row>
    <row r="48" spans="11:11" x14ac:dyDescent="0.25">
      <c r="K48" s="84"/>
    </row>
    <row r="49" spans="11:11" x14ac:dyDescent="0.25">
      <c r="K49" s="84"/>
    </row>
    <row r="50" spans="11:11" x14ac:dyDescent="0.25">
      <c r="K50" s="84"/>
    </row>
    <row r="51" spans="11:11" x14ac:dyDescent="0.25">
      <c r="K51" s="84"/>
    </row>
    <row r="52" spans="11:11" x14ac:dyDescent="0.25">
      <c r="K52" s="84"/>
    </row>
    <row r="53" spans="11:11" x14ac:dyDescent="0.25">
      <c r="K53" s="84"/>
    </row>
    <row r="54" spans="11:11" x14ac:dyDescent="0.25">
      <c r="K54" s="84"/>
    </row>
    <row r="55" spans="11:11" x14ac:dyDescent="0.25">
      <c r="K55" s="85"/>
    </row>
    <row r="56" spans="11:11" x14ac:dyDescent="0.25">
      <c r="K56" s="85"/>
    </row>
    <row r="57" spans="11:11" x14ac:dyDescent="0.25">
      <c r="K57" s="85"/>
    </row>
    <row r="58" spans="11:11" x14ac:dyDescent="0.25">
      <c r="K58" s="677"/>
    </row>
    <row r="59" spans="11:11" x14ac:dyDescent="0.25">
      <c r="K59" s="677"/>
    </row>
    <row r="60" spans="11:11" x14ac:dyDescent="0.25">
      <c r="K60" s="85"/>
    </row>
    <row r="61" spans="11:11" x14ac:dyDescent="0.25">
      <c r="K61" s="86"/>
    </row>
    <row r="62" spans="11:11" x14ac:dyDescent="0.25">
      <c r="K62" s="86"/>
    </row>
    <row r="63" spans="11:11" x14ac:dyDescent="0.25">
      <c r="K63" s="86"/>
    </row>
    <row r="64" spans="11:11" x14ac:dyDescent="0.25">
      <c r="K64" s="87"/>
    </row>
    <row r="65" spans="11:11" x14ac:dyDescent="0.25">
      <c r="K65" s="87"/>
    </row>
    <row r="66" spans="11:11" x14ac:dyDescent="0.25">
      <c r="K66" s="87"/>
    </row>
    <row r="67" spans="11:11" x14ac:dyDescent="0.25">
      <c r="K67" s="87"/>
    </row>
    <row r="68" spans="11:11" x14ac:dyDescent="0.25">
      <c r="K68" s="87"/>
    </row>
    <row r="69" spans="11:11" x14ac:dyDescent="0.25">
      <c r="K69" s="87"/>
    </row>
    <row r="70" spans="11:11" x14ac:dyDescent="0.25">
      <c r="K70" s="87"/>
    </row>
    <row r="71" spans="11:11" x14ac:dyDescent="0.25">
      <c r="K71" s="87"/>
    </row>
    <row r="72" spans="11:11" x14ac:dyDescent="0.25">
      <c r="K72" s="87"/>
    </row>
    <row r="73" spans="11:11" x14ac:dyDescent="0.25">
      <c r="K73" s="87"/>
    </row>
    <row r="74" spans="11:11" x14ac:dyDescent="0.25">
      <c r="K74" s="87"/>
    </row>
    <row r="75" spans="11:11" x14ac:dyDescent="0.25">
      <c r="K75" s="85"/>
    </row>
    <row r="76" spans="11:11" x14ac:dyDescent="0.25">
      <c r="K76" s="85"/>
    </row>
    <row r="77" spans="11:11" x14ac:dyDescent="0.25">
      <c r="K77" s="87"/>
    </row>
    <row r="78" spans="11:11" x14ac:dyDescent="0.25">
      <c r="K78" s="87"/>
    </row>
    <row r="79" spans="11:11" x14ac:dyDescent="0.25">
      <c r="K79" s="84"/>
    </row>
    <row r="80" spans="11:11" x14ac:dyDescent="0.25">
      <c r="K80" s="87"/>
    </row>
    <row r="81" spans="11:11" x14ac:dyDescent="0.25">
      <c r="K81" s="87"/>
    </row>
    <row r="82" spans="11:11" x14ac:dyDescent="0.25">
      <c r="K82" s="87"/>
    </row>
    <row r="83" spans="11:11" x14ac:dyDescent="0.25">
      <c r="K83" s="87"/>
    </row>
    <row r="84" spans="11:11" x14ac:dyDescent="0.25">
      <c r="K84" s="87"/>
    </row>
    <row r="85" spans="11:11" x14ac:dyDescent="0.25">
      <c r="K85" s="87"/>
    </row>
    <row r="86" spans="11:11" x14ac:dyDescent="0.25">
      <c r="K86" s="87"/>
    </row>
    <row r="87" spans="11:11" x14ac:dyDescent="0.25">
      <c r="K87" s="87"/>
    </row>
    <row r="88" spans="11:11" x14ac:dyDescent="0.25">
      <c r="K88" s="87"/>
    </row>
    <row r="89" spans="11:11" x14ac:dyDescent="0.25">
      <c r="K89" s="87"/>
    </row>
    <row r="90" spans="11:11" x14ac:dyDescent="0.25">
      <c r="K90" s="87"/>
    </row>
    <row r="91" spans="11:11" x14ac:dyDescent="0.25">
      <c r="K91" s="87"/>
    </row>
    <row r="92" spans="11:11" x14ac:dyDescent="0.25">
      <c r="K92" s="87"/>
    </row>
    <row r="93" spans="11:11" x14ac:dyDescent="0.25">
      <c r="K93" s="88"/>
    </row>
    <row r="94" spans="11:11" x14ac:dyDescent="0.25">
      <c r="K94" s="87"/>
    </row>
    <row r="95" spans="11:11" x14ac:dyDescent="0.25">
      <c r="K95" s="87"/>
    </row>
    <row r="96" spans="11:11" x14ac:dyDescent="0.25">
      <c r="K96" s="87"/>
    </row>
    <row r="97" spans="11:11" x14ac:dyDescent="0.25">
      <c r="K97" s="87"/>
    </row>
    <row r="98" spans="11:11" x14ac:dyDescent="0.25">
      <c r="K98" s="87"/>
    </row>
    <row r="99" spans="11:11" x14ac:dyDescent="0.25">
      <c r="K99" s="87"/>
    </row>
    <row r="100" spans="11:11" x14ac:dyDescent="0.25">
      <c r="K100" s="87"/>
    </row>
    <row r="101" spans="11:11" x14ac:dyDescent="0.25">
      <c r="K101" s="86"/>
    </row>
    <row r="102" spans="11:11" x14ac:dyDescent="0.25">
      <c r="K102" s="87"/>
    </row>
    <row r="103" spans="11:11" x14ac:dyDescent="0.25">
      <c r="K103" s="87"/>
    </row>
    <row r="104" spans="11:11" x14ac:dyDescent="0.25">
      <c r="K104" s="87"/>
    </row>
    <row r="105" spans="11:11" x14ac:dyDescent="0.25">
      <c r="K105" s="87"/>
    </row>
    <row r="106" spans="11:11" x14ac:dyDescent="0.25">
      <c r="K106" s="87"/>
    </row>
    <row r="107" spans="11:11" x14ac:dyDescent="0.25">
      <c r="K107" s="87"/>
    </row>
    <row r="108" spans="11:11" x14ac:dyDescent="0.25">
      <c r="K108" s="87"/>
    </row>
    <row r="109" spans="11:11" x14ac:dyDescent="0.25">
      <c r="K109" s="87"/>
    </row>
    <row r="110" spans="11:11" x14ac:dyDescent="0.25">
      <c r="K110" s="87"/>
    </row>
    <row r="111" spans="11:11" x14ac:dyDescent="0.25">
      <c r="K111" s="87"/>
    </row>
    <row r="112" spans="11:11" x14ac:dyDescent="0.25">
      <c r="K112" s="87"/>
    </row>
    <row r="113" spans="11:11" x14ac:dyDescent="0.25">
      <c r="K113" s="87"/>
    </row>
    <row r="114" spans="11:11" x14ac:dyDescent="0.25">
      <c r="K114" s="87"/>
    </row>
    <row r="115" spans="11:11" x14ac:dyDescent="0.25">
      <c r="K115" s="87"/>
    </row>
    <row r="116" spans="11:11" x14ac:dyDescent="0.25">
      <c r="K116" s="87"/>
    </row>
    <row r="117" spans="11:11" x14ac:dyDescent="0.25">
      <c r="K117" s="87"/>
    </row>
    <row r="118" spans="11:11" x14ac:dyDescent="0.25">
      <c r="K118" s="87"/>
    </row>
    <row r="119" spans="11:11" x14ac:dyDescent="0.25">
      <c r="K119" s="87"/>
    </row>
    <row r="120" spans="11:11" x14ac:dyDescent="0.25">
      <c r="K120" s="87"/>
    </row>
    <row r="121" spans="11:11" x14ac:dyDescent="0.25">
      <c r="K121" s="87"/>
    </row>
    <row r="122" spans="11:11" x14ac:dyDescent="0.25">
      <c r="K122" s="87"/>
    </row>
    <row r="123" spans="11:11" x14ac:dyDescent="0.25">
      <c r="K123" s="85"/>
    </row>
    <row r="124" spans="11:11" x14ac:dyDescent="0.25">
      <c r="K124" s="85"/>
    </row>
    <row r="125" spans="11:11" x14ac:dyDescent="0.25">
      <c r="K125" s="85"/>
    </row>
    <row r="126" spans="11:11" x14ac:dyDescent="0.25">
      <c r="K126" s="85"/>
    </row>
    <row r="127" spans="11:11" x14ac:dyDescent="0.25">
      <c r="K127" s="85"/>
    </row>
    <row r="128" spans="11:11" x14ac:dyDescent="0.25">
      <c r="K128" s="85"/>
    </row>
    <row r="129" spans="11:11" x14ac:dyDescent="0.25">
      <c r="K129" s="85"/>
    </row>
    <row r="130" spans="11:11" x14ac:dyDescent="0.25">
      <c r="K130" s="85"/>
    </row>
    <row r="131" spans="11:11" x14ac:dyDescent="0.25">
      <c r="K131" s="85"/>
    </row>
    <row r="132" spans="11:11" x14ac:dyDescent="0.25">
      <c r="K132" s="85"/>
    </row>
    <row r="133" spans="11:11" x14ac:dyDescent="0.25">
      <c r="K133" s="87"/>
    </row>
    <row r="134" spans="11:11" x14ac:dyDescent="0.25">
      <c r="K134" s="87"/>
    </row>
    <row r="135" spans="11:11" x14ac:dyDescent="0.25">
      <c r="K135" s="87"/>
    </row>
    <row r="136" spans="11:11" x14ac:dyDescent="0.25">
      <c r="K136" s="87"/>
    </row>
    <row r="137" spans="11:11" x14ac:dyDescent="0.25">
      <c r="K137" s="87"/>
    </row>
    <row r="138" spans="11:11" x14ac:dyDescent="0.25">
      <c r="K138" s="87"/>
    </row>
    <row r="139" spans="11:11" x14ac:dyDescent="0.25">
      <c r="K139" s="87"/>
    </row>
    <row r="140" spans="11:11" x14ac:dyDescent="0.25">
      <c r="K140" s="87"/>
    </row>
    <row r="141" spans="11:11" x14ac:dyDescent="0.25">
      <c r="K141" s="87"/>
    </row>
    <row r="142" spans="11:11" x14ac:dyDescent="0.25">
      <c r="K142" s="87"/>
    </row>
    <row r="143" spans="11:11" x14ac:dyDescent="0.25">
      <c r="K143" s="87"/>
    </row>
    <row r="144" spans="11:11" x14ac:dyDescent="0.25">
      <c r="K144" s="89"/>
    </row>
    <row r="145" spans="11:11" x14ac:dyDescent="0.25">
      <c r="K145" s="89"/>
    </row>
    <row r="146" spans="11:11" x14ac:dyDescent="0.25">
      <c r="K146" s="89"/>
    </row>
    <row r="147" spans="11:11" x14ac:dyDescent="0.25">
      <c r="K147" s="89"/>
    </row>
    <row r="148" spans="11:11" x14ac:dyDescent="0.25">
      <c r="K148" s="89"/>
    </row>
    <row r="149" spans="11:11" x14ac:dyDescent="0.25">
      <c r="K149" s="89"/>
    </row>
    <row r="150" spans="11:11" x14ac:dyDescent="0.25">
      <c r="K150" s="89"/>
    </row>
    <row r="151" spans="11:11" x14ac:dyDescent="0.25">
      <c r="K151" s="89"/>
    </row>
    <row r="152" spans="11:11" x14ac:dyDescent="0.25">
      <c r="K152" s="89"/>
    </row>
    <row r="153" spans="11:11" x14ac:dyDescent="0.25">
      <c r="K153" s="89"/>
    </row>
    <row r="154" spans="11:11" x14ac:dyDescent="0.25">
      <c r="K154" s="89"/>
    </row>
    <row r="155" spans="11:11" x14ac:dyDescent="0.25">
      <c r="K155" s="89"/>
    </row>
    <row r="156" spans="11:11" x14ac:dyDescent="0.25">
      <c r="K156" s="89"/>
    </row>
    <row r="157" spans="11:11" x14ac:dyDescent="0.25">
      <c r="K157" s="89"/>
    </row>
    <row r="158" spans="11:11" x14ac:dyDescent="0.25">
      <c r="K158" s="89"/>
    </row>
    <row r="159" spans="11:11" x14ac:dyDescent="0.25">
      <c r="K159" s="89"/>
    </row>
    <row r="160" spans="11:11" x14ac:dyDescent="0.25">
      <c r="K160" s="89"/>
    </row>
    <row r="161" spans="11:11" x14ac:dyDescent="0.25">
      <c r="K161" s="89"/>
    </row>
    <row r="162" spans="11:11" x14ac:dyDescent="0.25">
      <c r="K162" s="89"/>
    </row>
    <row r="163" spans="11:11" x14ac:dyDescent="0.25">
      <c r="K163" s="89"/>
    </row>
    <row r="164" spans="11:11" x14ac:dyDescent="0.25">
      <c r="K164" s="89"/>
    </row>
    <row r="165" spans="11:11" x14ac:dyDescent="0.25">
      <c r="K165" s="89"/>
    </row>
    <row r="166" spans="11:11" x14ac:dyDescent="0.25">
      <c r="K166" s="89"/>
    </row>
    <row r="167" spans="11:11" x14ac:dyDescent="0.25">
      <c r="K167" s="89"/>
    </row>
    <row r="168" spans="11:11" x14ac:dyDescent="0.25">
      <c r="K168" s="89"/>
    </row>
    <row r="169" spans="11:11" x14ac:dyDescent="0.25">
      <c r="K169" s="89"/>
    </row>
    <row r="170" spans="11:11" x14ac:dyDescent="0.25">
      <c r="K170" s="89"/>
    </row>
    <row r="171" spans="11:11" x14ac:dyDescent="0.25">
      <c r="K171" s="89"/>
    </row>
    <row r="172" spans="11:11" x14ac:dyDescent="0.25">
      <c r="K172" s="89"/>
    </row>
    <row r="173" spans="11:11" x14ac:dyDescent="0.25">
      <c r="K173" s="89"/>
    </row>
    <row r="174" spans="11:11" x14ac:dyDescent="0.25">
      <c r="K174" s="89"/>
    </row>
    <row r="175" spans="11:11" x14ac:dyDescent="0.25">
      <c r="K175" s="89"/>
    </row>
    <row r="176" spans="11:11" x14ac:dyDescent="0.25">
      <c r="K176" s="89"/>
    </row>
    <row r="177" spans="11:11" x14ac:dyDescent="0.25">
      <c r="K177" s="89"/>
    </row>
    <row r="178" spans="11:11" x14ac:dyDescent="0.25">
      <c r="K178" s="89"/>
    </row>
    <row r="179" spans="11:11" x14ac:dyDescent="0.25">
      <c r="K179" s="89"/>
    </row>
    <row r="180" spans="11:11" x14ac:dyDescent="0.25">
      <c r="K180" s="89"/>
    </row>
    <row r="181" spans="11:11" x14ac:dyDescent="0.25">
      <c r="K181" s="89"/>
    </row>
    <row r="182" spans="11:11" x14ac:dyDescent="0.25">
      <c r="K182" s="89"/>
    </row>
    <row r="183" spans="11:11" x14ac:dyDescent="0.25">
      <c r="K183" s="89"/>
    </row>
    <row r="184" spans="11:11" x14ac:dyDescent="0.25">
      <c r="K184" s="89"/>
    </row>
    <row r="185" spans="11:11" x14ac:dyDescent="0.25">
      <c r="K185" s="89"/>
    </row>
    <row r="186" spans="11:11" x14ac:dyDescent="0.25">
      <c r="K186" s="89"/>
    </row>
    <row r="187" spans="11:11" x14ac:dyDescent="0.25">
      <c r="K187" s="89"/>
    </row>
    <row r="188" spans="11:11" x14ac:dyDescent="0.25">
      <c r="K188" s="89"/>
    </row>
    <row r="189" spans="11:11" x14ac:dyDescent="0.25">
      <c r="K189" s="89"/>
    </row>
    <row r="190" spans="11:11" x14ac:dyDescent="0.25">
      <c r="K190" s="89"/>
    </row>
    <row r="191" spans="11:11" x14ac:dyDescent="0.25">
      <c r="K191" s="89"/>
    </row>
    <row r="192" spans="11:11" x14ac:dyDescent="0.25">
      <c r="K192" s="89"/>
    </row>
    <row r="193" spans="11:11" x14ac:dyDescent="0.25">
      <c r="K193" s="89"/>
    </row>
    <row r="194" spans="11:11" x14ac:dyDescent="0.25">
      <c r="K194" s="89"/>
    </row>
    <row r="195" spans="11:11" x14ac:dyDescent="0.25">
      <c r="K195" s="89"/>
    </row>
    <row r="196" spans="11:11" x14ac:dyDescent="0.25">
      <c r="K196" s="89"/>
    </row>
    <row r="197" spans="11:11" x14ac:dyDescent="0.25">
      <c r="K197" s="89"/>
    </row>
    <row r="198" spans="11:11" x14ac:dyDescent="0.25">
      <c r="K198" s="89"/>
    </row>
    <row r="199" spans="11:11" x14ac:dyDescent="0.25">
      <c r="K199" s="89"/>
    </row>
    <row r="200" spans="11:11" x14ac:dyDescent="0.25">
      <c r="K200" s="89"/>
    </row>
    <row r="201" spans="11:11" x14ac:dyDescent="0.25">
      <c r="K201" s="89"/>
    </row>
    <row r="202" spans="11:11" x14ac:dyDescent="0.25">
      <c r="K202" s="89"/>
    </row>
    <row r="203" spans="11:11" x14ac:dyDescent="0.25">
      <c r="K203" s="89"/>
    </row>
    <row r="204" spans="11:11" x14ac:dyDescent="0.25">
      <c r="K204" s="89"/>
    </row>
    <row r="205" spans="11:11" x14ac:dyDescent="0.25">
      <c r="K205" s="89"/>
    </row>
    <row r="206" spans="11:11" x14ac:dyDescent="0.25">
      <c r="K206" s="89"/>
    </row>
    <row r="207" spans="11:11" x14ac:dyDescent="0.25">
      <c r="K207" s="89"/>
    </row>
    <row r="208" spans="11:11" x14ac:dyDescent="0.25">
      <c r="K208" s="89"/>
    </row>
    <row r="209" spans="11:11" x14ac:dyDescent="0.25">
      <c r="K209" s="89"/>
    </row>
    <row r="210" spans="11:11" x14ac:dyDescent="0.25">
      <c r="K210" s="90"/>
    </row>
    <row r="211" spans="11:11" x14ac:dyDescent="0.25">
      <c r="K211" s="90"/>
    </row>
    <row r="213" spans="11:11" x14ac:dyDescent="0.25">
      <c r="K213" s="89"/>
    </row>
    <row r="214" spans="11:11" x14ac:dyDescent="0.25">
      <c r="K214" s="89"/>
    </row>
    <row r="215" spans="11:11" x14ac:dyDescent="0.25">
      <c r="K215" s="90"/>
    </row>
    <row r="216" spans="11:11" x14ac:dyDescent="0.25">
      <c r="K216" s="90"/>
    </row>
    <row r="217" spans="11:11" x14ac:dyDescent="0.25">
      <c r="K217" s="90"/>
    </row>
    <row r="218" spans="11:11" x14ac:dyDescent="0.25">
      <c r="K218" s="90"/>
    </row>
    <row r="219" spans="11:11" x14ac:dyDescent="0.25">
      <c r="K219" s="89"/>
    </row>
    <row r="220" spans="11:11" x14ac:dyDescent="0.25">
      <c r="K220" s="89"/>
    </row>
    <row r="221" spans="11:11" x14ac:dyDescent="0.25">
      <c r="K221" s="89"/>
    </row>
    <row r="222" spans="11:11" x14ac:dyDescent="0.25">
      <c r="K222" s="89"/>
    </row>
    <row r="223" spans="11:11" x14ac:dyDescent="0.25">
      <c r="K223" s="89"/>
    </row>
    <row r="224" spans="11:11" x14ac:dyDescent="0.25">
      <c r="K224" s="89"/>
    </row>
    <row r="225" spans="11:11" x14ac:dyDescent="0.25">
      <c r="K225" s="89"/>
    </row>
    <row r="230" spans="11:11" x14ac:dyDescent="0.25">
      <c r="K230" s="92"/>
    </row>
    <row r="231" spans="11:11" x14ac:dyDescent="0.25">
      <c r="K231" s="92"/>
    </row>
    <row r="232" spans="11:11" x14ac:dyDescent="0.25">
      <c r="K232" s="92"/>
    </row>
    <row r="233" spans="11:11" x14ac:dyDescent="0.25">
      <c r="K233" s="92"/>
    </row>
    <row r="234" spans="11:11" x14ac:dyDescent="0.25">
      <c r="K234" s="93"/>
    </row>
    <row r="235" spans="11:11" x14ac:dyDescent="0.25">
      <c r="K235" s="93"/>
    </row>
    <row r="236" spans="11:11" x14ac:dyDescent="0.25">
      <c r="K236" s="93"/>
    </row>
    <row r="237" spans="11:11" x14ac:dyDescent="0.25">
      <c r="K237" s="93"/>
    </row>
    <row r="238" spans="11:11" x14ac:dyDescent="0.25">
      <c r="K238" s="93"/>
    </row>
    <row r="239" spans="11:11" x14ac:dyDescent="0.25">
      <c r="K239" s="93"/>
    </row>
    <row r="240" spans="11:11" x14ac:dyDescent="0.25">
      <c r="K240" s="92"/>
    </row>
    <row r="241" spans="11:11" x14ac:dyDescent="0.25">
      <c r="K241" s="92"/>
    </row>
    <row r="244" spans="11:11" x14ac:dyDescent="0.25">
      <c r="K244" s="89"/>
    </row>
    <row r="245" spans="11:11" x14ac:dyDescent="0.25">
      <c r="K245" s="89"/>
    </row>
    <row r="246" spans="11:11" x14ac:dyDescent="0.25">
      <c r="K246" s="89"/>
    </row>
    <row r="247" spans="11:11" x14ac:dyDescent="0.25">
      <c r="K247" s="89"/>
    </row>
    <row r="248" spans="11:11" x14ac:dyDescent="0.25">
      <c r="K248" s="89"/>
    </row>
    <row r="249" spans="11:11" x14ac:dyDescent="0.25">
      <c r="K249" s="89"/>
    </row>
    <row r="250" spans="11:11" x14ac:dyDescent="0.25">
      <c r="K250" s="89"/>
    </row>
    <row r="251" spans="11:11" x14ac:dyDescent="0.25">
      <c r="K251" s="89"/>
    </row>
    <row r="252" spans="11:11" x14ac:dyDescent="0.25">
      <c r="K252" s="89"/>
    </row>
    <row r="253" spans="11:11" x14ac:dyDescent="0.25">
      <c r="K253" s="89"/>
    </row>
    <row r="254" spans="11:11" x14ac:dyDescent="0.25">
      <c r="K254" s="89"/>
    </row>
    <row r="255" spans="11:11" x14ac:dyDescent="0.25">
      <c r="K255" s="89"/>
    </row>
    <row r="256" spans="11:11" x14ac:dyDescent="0.25">
      <c r="K256" s="89"/>
    </row>
    <row r="257" spans="11:11" x14ac:dyDescent="0.25">
      <c r="K257" s="89"/>
    </row>
    <row r="258" spans="11:11" x14ac:dyDescent="0.25">
      <c r="K258" s="89"/>
    </row>
    <row r="259" spans="11:11" x14ac:dyDescent="0.25">
      <c r="K259" s="89"/>
    </row>
    <row r="260" spans="11:11" x14ac:dyDescent="0.25">
      <c r="K260" s="89"/>
    </row>
    <row r="262" spans="11:11" x14ac:dyDescent="0.25">
      <c r="K262" s="89"/>
    </row>
  </sheetData>
  <protectedRanges>
    <protectedRange sqref="I1" name="Range1_6_1_1"/>
  </protectedRanges>
  <mergeCells count="9">
    <mergeCell ref="K58:K59"/>
    <mergeCell ref="A14:F14"/>
    <mergeCell ref="H1:I1"/>
    <mergeCell ref="A1:G1"/>
    <mergeCell ref="A2:J2"/>
    <mergeCell ref="A4:J4"/>
    <mergeCell ref="B5:E5"/>
    <mergeCell ref="J7:J13"/>
    <mergeCell ref="A3:J3"/>
  </mergeCells>
  <pageMargins left="0.70866141732283472" right="0.70866141732283472" top="0.74803149606299213" bottom="0.74803149606299213" header="0.31496062992125984" footer="0.31496062992125984"/>
  <pageSetup paperSize="9" scale="78" orientation="landscape" horizontalDpi="0"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262"/>
  <sheetViews>
    <sheetView showGridLines="0" topLeftCell="A10" zoomScale="55" zoomScaleNormal="55" workbookViewId="0">
      <selection activeCell="G19" sqref="G19"/>
    </sheetView>
  </sheetViews>
  <sheetFormatPr defaultColWidth="8.88671875" defaultRowHeight="19.8" x14ac:dyDescent="0.3"/>
  <cols>
    <col min="1" max="1" width="7.88671875" style="2" customWidth="1"/>
    <col min="2" max="2" width="26.33203125" style="2" customWidth="1"/>
    <col min="3" max="3" width="71.88671875" style="7" customWidth="1"/>
    <col min="4" max="4" width="28.44140625" style="7" customWidth="1"/>
    <col min="5" max="5" width="13.33203125" style="7" customWidth="1"/>
    <col min="6" max="6" width="8.109375" style="1" bestFit="1" customWidth="1"/>
    <col min="7" max="7" width="8.44140625" style="2" bestFit="1" customWidth="1"/>
    <col min="8" max="8" width="10.33203125" style="2" bestFit="1" customWidth="1"/>
    <col min="9" max="9" width="15.6640625" style="1" bestFit="1" customWidth="1"/>
    <col min="10" max="10" width="8.44140625" style="2" bestFit="1" customWidth="1"/>
    <col min="11" max="11" width="10.33203125" style="2" bestFit="1" customWidth="1"/>
    <col min="12" max="12" width="15.6640625" style="1" bestFit="1" customWidth="1"/>
    <col min="13" max="13" width="18.33203125" style="3" customWidth="1"/>
    <col min="14" max="14" width="38.88671875" style="151" customWidth="1"/>
    <col min="15" max="15" width="20.109375" style="18" customWidth="1"/>
    <col min="16" max="241" width="8.88671875" style="3"/>
    <col min="242" max="242" width="7.88671875" style="3" customWidth="1"/>
    <col min="243" max="243" width="65.6640625" style="3" customWidth="1"/>
    <col min="244" max="245" width="7.6640625" style="3" bestFit="1" customWidth="1"/>
    <col min="246" max="246" width="15.44140625" style="3" bestFit="1" customWidth="1"/>
    <col min="247" max="247" width="16.6640625" style="3" customWidth="1"/>
    <col min="248" max="248" width="18.44140625" style="3" customWidth="1"/>
    <col min="249" max="249" width="16" style="3" bestFit="1" customWidth="1"/>
    <col min="250" max="497" width="8.88671875" style="3"/>
    <col min="498" max="498" width="7.88671875" style="3" customWidth="1"/>
    <col min="499" max="499" width="65.6640625" style="3" customWidth="1"/>
    <col min="500" max="501" width="7.6640625" style="3" bestFit="1" customWidth="1"/>
    <col min="502" max="502" width="15.44140625" style="3" bestFit="1" customWidth="1"/>
    <col min="503" max="503" width="16.6640625" style="3" customWidth="1"/>
    <col min="504" max="504" width="18.44140625" style="3" customWidth="1"/>
    <col min="505" max="505" width="16" style="3" bestFit="1" customWidth="1"/>
    <col min="506" max="753" width="8.88671875" style="3"/>
    <col min="754" max="754" width="7.88671875" style="3" customWidth="1"/>
    <col min="755" max="755" width="65.6640625" style="3" customWidth="1"/>
    <col min="756" max="757" width="7.6640625" style="3" bestFit="1" customWidth="1"/>
    <col min="758" max="758" width="15.44140625" style="3" bestFit="1" customWidth="1"/>
    <col min="759" max="759" width="16.6640625" style="3" customWidth="1"/>
    <col min="760" max="760" width="18.44140625" style="3" customWidth="1"/>
    <col min="761" max="761" width="16" style="3" bestFit="1" customWidth="1"/>
    <col min="762" max="1009" width="8.88671875" style="3"/>
    <col min="1010" max="1010" width="7.88671875" style="3" customWidth="1"/>
    <col min="1011" max="1011" width="65.6640625" style="3" customWidth="1"/>
    <col min="1012" max="1013" width="7.6640625" style="3" bestFit="1" customWidth="1"/>
    <col min="1014" max="1014" width="15.44140625" style="3" bestFit="1" customWidth="1"/>
    <col min="1015" max="1015" width="16.6640625" style="3" customWidth="1"/>
    <col min="1016" max="1016" width="18.44140625" style="3" customWidth="1"/>
    <col min="1017" max="1017" width="16" style="3" bestFit="1" customWidth="1"/>
    <col min="1018" max="1265" width="8.88671875" style="3"/>
    <col min="1266" max="1266" width="7.88671875" style="3" customWidth="1"/>
    <col min="1267" max="1267" width="65.6640625" style="3" customWidth="1"/>
    <col min="1268" max="1269" width="7.6640625" style="3" bestFit="1" customWidth="1"/>
    <col min="1270" max="1270" width="15.44140625" style="3" bestFit="1" customWidth="1"/>
    <col min="1271" max="1271" width="16.6640625" style="3" customWidth="1"/>
    <col min="1272" max="1272" width="18.44140625" style="3" customWidth="1"/>
    <col min="1273" max="1273" width="16" style="3" bestFit="1" customWidth="1"/>
    <col min="1274" max="1521" width="8.88671875" style="3"/>
    <col min="1522" max="1522" width="7.88671875" style="3" customWidth="1"/>
    <col min="1523" max="1523" width="65.6640625" style="3" customWidth="1"/>
    <col min="1524" max="1525" width="7.6640625" style="3" bestFit="1" customWidth="1"/>
    <col min="1526" max="1526" width="15.44140625" style="3" bestFit="1" customWidth="1"/>
    <col min="1527" max="1527" width="16.6640625" style="3" customWidth="1"/>
    <col min="1528" max="1528" width="18.44140625" style="3" customWidth="1"/>
    <col min="1529" max="1529" width="16" style="3" bestFit="1" customWidth="1"/>
    <col min="1530" max="1777" width="8.88671875" style="3"/>
    <col min="1778" max="1778" width="7.88671875" style="3" customWidth="1"/>
    <col min="1779" max="1779" width="65.6640625" style="3" customWidth="1"/>
    <col min="1780" max="1781" width="7.6640625" style="3" bestFit="1" customWidth="1"/>
    <col min="1782" max="1782" width="15.44140625" style="3" bestFit="1" customWidth="1"/>
    <col min="1783" max="1783" width="16.6640625" style="3" customWidth="1"/>
    <col min="1784" max="1784" width="18.44140625" style="3" customWidth="1"/>
    <col min="1785" max="1785" width="16" style="3" bestFit="1" customWidth="1"/>
    <col min="1786" max="2033" width="8.88671875" style="3"/>
    <col min="2034" max="2034" width="7.88671875" style="3" customWidth="1"/>
    <col min="2035" max="2035" width="65.6640625" style="3" customWidth="1"/>
    <col min="2036" max="2037" width="7.6640625" style="3" bestFit="1" customWidth="1"/>
    <col min="2038" max="2038" width="15.44140625" style="3" bestFit="1" customWidth="1"/>
    <col min="2039" max="2039" width="16.6640625" style="3" customWidth="1"/>
    <col min="2040" max="2040" width="18.44140625" style="3" customWidth="1"/>
    <col min="2041" max="2041" width="16" style="3" bestFit="1" customWidth="1"/>
    <col min="2042" max="2289" width="8.88671875" style="3"/>
    <col min="2290" max="2290" width="7.88671875" style="3" customWidth="1"/>
    <col min="2291" max="2291" width="65.6640625" style="3" customWidth="1"/>
    <col min="2292" max="2293" width="7.6640625" style="3" bestFit="1" customWidth="1"/>
    <col min="2294" max="2294" width="15.44140625" style="3" bestFit="1" customWidth="1"/>
    <col min="2295" max="2295" width="16.6640625" style="3" customWidth="1"/>
    <col min="2296" max="2296" width="18.44140625" style="3" customWidth="1"/>
    <col min="2297" max="2297" width="16" style="3" bestFit="1" customWidth="1"/>
    <col min="2298" max="2545" width="8.88671875" style="3"/>
    <col min="2546" max="2546" width="7.88671875" style="3" customWidth="1"/>
    <col min="2547" max="2547" width="65.6640625" style="3" customWidth="1"/>
    <col min="2548" max="2549" width="7.6640625" style="3" bestFit="1" customWidth="1"/>
    <col min="2550" max="2550" width="15.44140625" style="3" bestFit="1" customWidth="1"/>
    <col min="2551" max="2551" width="16.6640625" style="3" customWidth="1"/>
    <col min="2552" max="2552" width="18.44140625" style="3" customWidth="1"/>
    <col min="2553" max="2553" width="16" style="3" bestFit="1" customWidth="1"/>
    <col min="2554" max="2801" width="8.88671875" style="3"/>
    <col min="2802" max="2802" width="7.88671875" style="3" customWidth="1"/>
    <col min="2803" max="2803" width="65.6640625" style="3" customWidth="1"/>
    <col min="2804" max="2805" width="7.6640625" style="3" bestFit="1" customWidth="1"/>
    <col min="2806" max="2806" width="15.44140625" style="3" bestFit="1" customWidth="1"/>
    <col min="2807" max="2807" width="16.6640625" style="3" customWidth="1"/>
    <col min="2808" max="2808" width="18.44140625" style="3" customWidth="1"/>
    <col min="2809" max="2809" width="16" style="3" bestFit="1" customWidth="1"/>
    <col min="2810" max="3057" width="8.88671875" style="3"/>
    <col min="3058" max="3058" width="7.88671875" style="3" customWidth="1"/>
    <col min="3059" max="3059" width="65.6640625" style="3" customWidth="1"/>
    <col min="3060" max="3061" width="7.6640625" style="3" bestFit="1" customWidth="1"/>
    <col min="3062" max="3062" width="15.44140625" style="3" bestFit="1" customWidth="1"/>
    <col min="3063" max="3063" width="16.6640625" style="3" customWidth="1"/>
    <col min="3064" max="3064" width="18.44140625" style="3" customWidth="1"/>
    <col min="3065" max="3065" width="16" style="3" bestFit="1" customWidth="1"/>
    <col min="3066" max="3313" width="8.88671875" style="3"/>
    <col min="3314" max="3314" width="7.88671875" style="3" customWidth="1"/>
    <col min="3315" max="3315" width="65.6640625" style="3" customWidth="1"/>
    <col min="3316" max="3317" width="7.6640625" style="3" bestFit="1" customWidth="1"/>
    <col min="3318" max="3318" width="15.44140625" style="3" bestFit="1" customWidth="1"/>
    <col min="3319" max="3319" width="16.6640625" style="3" customWidth="1"/>
    <col min="3320" max="3320" width="18.44140625" style="3" customWidth="1"/>
    <col min="3321" max="3321" width="16" style="3" bestFit="1" customWidth="1"/>
    <col min="3322" max="3569" width="8.88671875" style="3"/>
    <col min="3570" max="3570" width="7.88671875" style="3" customWidth="1"/>
    <col min="3571" max="3571" width="65.6640625" style="3" customWidth="1"/>
    <col min="3572" max="3573" width="7.6640625" style="3" bestFit="1" customWidth="1"/>
    <col min="3574" max="3574" width="15.44140625" style="3" bestFit="1" customWidth="1"/>
    <col min="3575" max="3575" width="16.6640625" style="3" customWidth="1"/>
    <col min="3576" max="3576" width="18.44140625" style="3" customWidth="1"/>
    <col min="3577" max="3577" width="16" style="3" bestFit="1" customWidth="1"/>
    <col min="3578" max="3825" width="8.88671875" style="3"/>
    <col min="3826" max="3826" width="7.88671875" style="3" customWidth="1"/>
    <col min="3827" max="3827" width="65.6640625" style="3" customWidth="1"/>
    <col min="3828" max="3829" width="7.6640625" style="3" bestFit="1" customWidth="1"/>
    <col min="3830" max="3830" width="15.44140625" style="3" bestFit="1" customWidth="1"/>
    <col min="3831" max="3831" width="16.6640625" style="3" customWidth="1"/>
    <col min="3832" max="3832" width="18.44140625" style="3" customWidth="1"/>
    <col min="3833" max="3833" width="16" style="3" bestFit="1" customWidth="1"/>
    <col min="3834" max="4081" width="8.88671875" style="3"/>
    <col min="4082" max="4082" width="7.88671875" style="3" customWidth="1"/>
    <col min="4083" max="4083" width="65.6640625" style="3" customWidth="1"/>
    <col min="4084" max="4085" width="7.6640625" style="3" bestFit="1" customWidth="1"/>
    <col min="4086" max="4086" width="15.44140625" style="3" bestFit="1" customWidth="1"/>
    <col min="4087" max="4087" width="16.6640625" style="3" customWidth="1"/>
    <col min="4088" max="4088" width="18.44140625" style="3" customWidth="1"/>
    <col min="4089" max="4089" width="16" style="3" bestFit="1" customWidth="1"/>
    <col min="4090" max="4337" width="8.88671875" style="3"/>
    <col min="4338" max="4338" width="7.88671875" style="3" customWidth="1"/>
    <col min="4339" max="4339" width="65.6640625" style="3" customWidth="1"/>
    <col min="4340" max="4341" width="7.6640625" style="3" bestFit="1" customWidth="1"/>
    <col min="4342" max="4342" width="15.44140625" style="3" bestFit="1" customWidth="1"/>
    <col min="4343" max="4343" width="16.6640625" style="3" customWidth="1"/>
    <col min="4344" max="4344" width="18.44140625" style="3" customWidth="1"/>
    <col min="4345" max="4345" width="16" style="3" bestFit="1" customWidth="1"/>
    <col min="4346" max="4593" width="8.88671875" style="3"/>
    <col min="4594" max="4594" width="7.88671875" style="3" customWidth="1"/>
    <col min="4595" max="4595" width="65.6640625" style="3" customWidth="1"/>
    <col min="4596" max="4597" width="7.6640625" style="3" bestFit="1" customWidth="1"/>
    <col min="4598" max="4598" width="15.44140625" style="3" bestFit="1" customWidth="1"/>
    <col min="4599" max="4599" width="16.6640625" style="3" customWidth="1"/>
    <col min="4600" max="4600" width="18.44140625" style="3" customWidth="1"/>
    <col min="4601" max="4601" width="16" style="3" bestFit="1" customWidth="1"/>
    <col min="4602" max="4849" width="8.88671875" style="3"/>
    <col min="4850" max="4850" width="7.88671875" style="3" customWidth="1"/>
    <col min="4851" max="4851" width="65.6640625" style="3" customWidth="1"/>
    <col min="4852" max="4853" width="7.6640625" style="3" bestFit="1" customWidth="1"/>
    <col min="4854" max="4854" width="15.44140625" style="3" bestFit="1" customWidth="1"/>
    <col min="4855" max="4855" width="16.6640625" style="3" customWidth="1"/>
    <col min="4856" max="4856" width="18.44140625" style="3" customWidth="1"/>
    <col min="4857" max="4857" width="16" style="3" bestFit="1" customWidth="1"/>
    <col min="4858" max="5105" width="8.88671875" style="3"/>
    <col min="5106" max="5106" width="7.88671875" style="3" customWidth="1"/>
    <col min="5107" max="5107" width="65.6640625" style="3" customWidth="1"/>
    <col min="5108" max="5109" width="7.6640625" style="3" bestFit="1" customWidth="1"/>
    <col min="5110" max="5110" width="15.44140625" style="3" bestFit="1" customWidth="1"/>
    <col min="5111" max="5111" width="16.6640625" style="3" customWidth="1"/>
    <col min="5112" max="5112" width="18.44140625" style="3" customWidth="1"/>
    <col min="5113" max="5113" width="16" style="3" bestFit="1" customWidth="1"/>
    <col min="5114" max="5361" width="8.88671875" style="3"/>
    <col min="5362" max="5362" width="7.88671875" style="3" customWidth="1"/>
    <col min="5363" max="5363" width="65.6640625" style="3" customWidth="1"/>
    <col min="5364" max="5365" width="7.6640625" style="3" bestFit="1" customWidth="1"/>
    <col min="5366" max="5366" width="15.44140625" style="3" bestFit="1" customWidth="1"/>
    <col min="5367" max="5367" width="16.6640625" style="3" customWidth="1"/>
    <col min="5368" max="5368" width="18.44140625" style="3" customWidth="1"/>
    <col min="5369" max="5369" width="16" style="3" bestFit="1" customWidth="1"/>
    <col min="5370" max="5617" width="8.88671875" style="3"/>
    <col min="5618" max="5618" width="7.88671875" style="3" customWidth="1"/>
    <col min="5619" max="5619" width="65.6640625" style="3" customWidth="1"/>
    <col min="5620" max="5621" width="7.6640625" style="3" bestFit="1" customWidth="1"/>
    <col min="5622" max="5622" width="15.44140625" style="3" bestFit="1" customWidth="1"/>
    <col min="5623" max="5623" width="16.6640625" style="3" customWidth="1"/>
    <col min="5624" max="5624" width="18.44140625" style="3" customWidth="1"/>
    <col min="5625" max="5625" width="16" style="3" bestFit="1" customWidth="1"/>
    <col min="5626" max="5873" width="8.88671875" style="3"/>
    <col min="5874" max="5874" width="7.88671875" style="3" customWidth="1"/>
    <col min="5875" max="5875" width="65.6640625" style="3" customWidth="1"/>
    <col min="5876" max="5877" width="7.6640625" style="3" bestFit="1" customWidth="1"/>
    <col min="5878" max="5878" width="15.44140625" style="3" bestFit="1" customWidth="1"/>
    <col min="5879" max="5879" width="16.6640625" style="3" customWidth="1"/>
    <col min="5880" max="5880" width="18.44140625" style="3" customWidth="1"/>
    <col min="5881" max="5881" width="16" style="3" bestFit="1" customWidth="1"/>
    <col min="5882" max="6129" width="8.88671875" style="3"/>
    <col min="6130" max="6130" width="7.88671875" style="3" customWidth="1"/>
    <col min="6131" max="6131" width="65.6640625" style="3" customWidth="1"/>
    <col min="6132" max="6133" width="7.6640625" style="3" bestFit="1" customWidth="1"/>
    <col min="6134" max="6134" width="15.44140625" style="3" bestFit="1" customWidth="1"/>
    <col min="6135" max="6135" width="16.6640625" style="3" customWidth="1"/>
    <col min="6136" max="6136" width="18.44140625" style="3" customWidth="1"/>
    <col min="6137" max="6137" width="16" style="3" bestFit="1" customWidth="1"/>
    <col min="6138" max="6385" width="8.88671875" style="3"/>
    <col min="6386" max="6386" width="7.88671875" style="3" customWidth="1"/>
    <col min="6387" max="6387" width="65.6640625" style="3" customWidth="1"/>
    <col min="6388" max="6389" width="7.6640625" style="3" bestFit="1" customWidth="1"/>
    <col min="6390" max="6390" width="15.44140625" style="3" bestFit="1" customWidth="1"/>
    <col min="6391" max="6391" width="16.6640625" style="3" customWidth="1"/>
    <col min="6392" max="6392" width="18.44140625" style="3" customWidth="1"/>
    <col min="6393" max="6393" width="16" style="3" bestFit="1" customWidth="1"/>
    <col min="6394" max="6641" width="8.88671875" style="3"/>
    <col min="6642" max="6642" width="7.88671875" style="3" customWidth="1"/>
    <col min="6643" max="6643" width="65.6640625" style="3" customWidth="1"/>
    <col min="6644" max="6645" width="7.6640625" style="3" bestFit="1" customWidth="1"/>
    <col min="6646" max="6646" width="15.44140625" style="3" bestFit="1" customWidth="1"/>
    <col min="6647" max="6647" width="16.6640625" style="3" customWidth="1"/>
    <col min="6648" max="6648" width="18.44140625" style="3" customWidth="1"/>
    <col min="6649" max="6649" width="16" style="3" bestFit="1" customWidth="1"/>
    <col min="6650" max="6897" width="8.88671875" style="3"/>
    <col min="6898" max="6898" width="7.88671875" style="3" customWidth="1"/>
    <col min="6899" max="6899" width="65.6640625" style="3" customWidth="1"/>
    <col min="6900" max="6901" width="7.6640625" style="3" bestFit="1" customWidth="1"/>
    <col min="6902" max="6902" width="15.44140625" style="3" bestFit="1" customWidth="1"/>
    <col min="6903" max="6903" width="16.6640625" style="3" customWidth="1"/>
    <col min="6904" max="6904" width="18.44140625" style="3" customWidth="1"/>
    <col min="6905" max="6905" width="16" style="3" bestFit="1" customWidth="1"/>
    <col min="6906" max="7153" width="8.88671875" style="3"/>
    <col min="7154" max="7154" width="7.88671875" style="3" customWidth="1"/>
    <col min="7155" max="7155" width="65.6640625" style="3" customWidth="1"/>
    <col min="7156" max="7157" width="7.6640625" style="3" bestFit="1" customWidth="1"/>
    <col min="7158" max="7158" width="15.44140625" style="3" bestFit="1" customWidth="1"/>
    <col min="7159" max="7159" width="16.6640625" style="3" customWidth="1"/>
    <col min="7160" max="7160" width="18.44140625" style="3" customWidth="1"/>
    <col min="7161" max="7161" width="16" style="3" bestFit="1" customWidth="1"/>
    <col min="7162" max="7409" width="8.88671875" style="3"/>
    <col min="7410" max="7410" width="7.88671875" style="3" customWidth="1"/>
    <col min="7411" max="7411" width="65.6640625" style="3" customWidth="1"/>
    <col min="7412" max="7413" width="7.6640625" style="3" bestFit="1" customWidth="1"/>
    <col min="7414" max="7414" width="15.44140625" style="3" bestFit="1" customWidth="1"/>
    <col min="7415" max="7415" width="16.6640625" style="3" customWidth="1"/>
    <col min="7416" max="7416" width="18.44140625" style="3" customWidth="1"/>
    <col min="7417" max="7417" width="16" style="3" bestFit="1" customWidth="1"/>
    <col min="7418" max="7665" width="8.88671875" style="3"/>
    <col min="7666" max="7666" width="7.88671875" style="3" customWidth="1"/>
    <col min="7667" max="7667" width="65.6640625" style="3" customWidth="1"/>
    <col min="7668" max="7669" width="7.6640625" style="3" bestFit="1" customWidth="1"/>
    <col min="7670" max="7670" width="15.44140625" style="3" bestFit="1" customWidth="1"/>
    <col min="7671" max="7671" width="16.6640625" style="3" customWidth="1"/>
    <col min="7672" max="7672" width="18.44140625" style="3" customWidth="1"/>
    <col min="7673" max="7673" width="16" style="3" bestFit="1" customWidth="1"/>
    <col min="7674" max="7921" width="8.88671875" style="3"/>
    <col min="7922" max="7922" width="7.88671875" style="3" customWidth="1"/>
    <col min="7923" max="7923" width="65.6640625" style="3" customWidth="1"/>
    <col min="7924" max="7925" width="7.6640625" style="3" bestFit="1" customWidth="1"/>
    <col min="7926" max="7926" width="15.44140625" style="3" bestFit="1" customWidth="1"/>
    <col min="7927" max="7927" width="16.6640625" style="3" customWidth="1"/>
    <col min="7928" max="7928" width="18.44140625" style="3" customWidth="1"/>
    <col min="7929" max="7929" width="16" style="3" bestFit="1" customWidth="1"/>
    <col min="7930" max="8177" width="8.88671875" style="3"/>
    <col min="8178" max="8178" width="7.88671875" style="3" customWidth="1"/>
    <col min="8179" max="8179" width="65.6640625" style="3" customWidth="1"/>
    <col min="8180" max="8181" width="7.6640625" style="3" bestFit="1" customWidth="1"/>
    <col min="8182" max="8182" width="15.44140625" style="3" bestFit="1" customWidth="1"/>
    <col min="8183" max="8183" width="16.6640625" style="3" customWidth="1"/>
    <col min="8184" max="8184" width="18.44140625" style="3" customWidth="1"/>
    <col min="8185" max="8185" width="16" style="3" bestFit="1" customWidth="1"/>
    <col min="8186" max="8433" width="8.88671875" style="3"/>
    <col min="8434" max="8434" width="7.88671875" style="3" customWidth="1"/>
    <col min="8435" max="8435" width="65.6640625" style="3" customWidth="1"/>
    <col min="8436" max="8437" width="7.6640625" style="3" bestFit="1" customWidth="1"/>
    <col min="8438" max="8438" width="15.44140625" style="3" bestFit="1" customWidth="1"/>
    <col min="8439" max="8439" width="16.6640625" style="3" customWidth="1"/>
    <col min="8440" max="8440" width="18.44140625" style="3" customWidth="1"/>
    <col min="8441" max="8441" width="16" style="3" bestFit="1" customWidth="1"/>
    <col min="8442" max="8689" width="8.88671875" style="3"/>
    <col min="8690" max="8690" width="7.88671875" style="3" customWidth="1"/>
    <col min="8691" max="8691" width="65.6640625" style="3" customWidth="1"/>
    <col min="8692" max="8693" width="7.6640625" style="3" bestFit="1" customWidth="1"/>
    <col min="8694" max="8694" width="15.44140625" style="3" bestFit="1" customWidth="1"/>
    <col min="8695" max="8695" width="16.6640625" style="3" customWidth="1"/>
    <col min="8696" max="8696" width="18.44140625" style="3" customWidth="1"/>
    <col min="8697" max="8697" width="16" style="3" bestFit="1" customWidth="1"/>
    <col min="8698" max="8945" width="8.88671875" style="3"/>
    <col min="8946" max="8946" width="7.88671875" style="3" customWidth="1"/>
    <col min="8947" max="8947" width="65.6640625" style="3" customWidth="1"/>
    <col min="8948" max="8949" width="7.6640625" style="3" bestFit="1" customWidth="1"/>
    <col min="8950" max="8950" width="15.44140625" style="3" bestFit="1" customWidth="1"/>
    <col min="8951" max="8951" width="16.6640625" style="3" customWidth="1"/>
    <col min="8952" max="8952" width="18.44140625" style="3" customWidth="1"/>
    <col min="8953" max="8953" width="16" style="3" bestFit="1" customWidth="1"/>
    <col min="8954" max="9201" width="8.88671875" style="3"/>
    <col min="9202" max="9202" width="7.88671875" style="3" customWidth="1"/>
    <col min="9203" max="9203" width="65.6640625" style="3" customWidth="1"/>
    <col min="9204" max="9205" width="7.6640625" style="3" bestFit="1" customWidth="1"/>
    <col min="9206" max="9206" width="15.44140625" style="3" bestFit="1" customWidth="1"/>
    <col min="9207" max="9207" width="16.6640625" style="3" customWidth="1"/>
    <col min="9208" max="9208" width="18.44140625" style="3" customWidth="1"/>
    <col min="9209" max="9209" width="16" style="3" bestFit="1" customWidth="1"/>
    <col min="9210" max="9457" width="8.88671875" style="3"/>
    <col min="9458" max="9458" width="7.88671875" style="3" customWidth="1"/>
    <col min="9459" max="9459" width="65.6640625" style="3" customWidth="1"/>
    <col min="9460" max="9461" width="7.6640625" style="3" bestFit="1" customWidth="1"/>
    <col min="9462" max="9462" width="15.44140625" style="3" bestFit="1" customWidth="1"/>
    <col min="9463" max="9463" width="16.6640625" style="3" customWidth="1"/>
    <col min="9464" max="9464" width="18.44140625" style="3" customWidth="1"/>
    <col min="9465" max="9465" width="16" style="3" bestFit="1" customWidth="1"/>
    <col min="9466" max="9713" width="8.88671875" style="3"/>
    <col min="9714" max="9714" width="7.88671875" style="3" customWidth="1"/>
    <col min="9715" max="9715" width="65.6640625" style="3" customWidth="1"/>
    <col min="9716" max="9717" width="7.6640625" style="3" bestFit="1" customWidth="1"/>
    <col min="9718" max="9718" width="15.44140625" style="3" bestFit="1" customWidth="1"/>
    <col min="9719" max="9719" width="16.6640625" style="3" customWidth="1"/>
    <col min="9720" max="9720" width="18.44140625" style="3" customWidth="1"/>
    <col min="9721" max="9721" width="16" style="3" bestFit="1" customWidth="1"/>
    <col min="9722" max="9969" width="8.88671875" style="3"/>
    <col min="9970" max="9970" width="7.88671875" style="3" customWidth="1"/>
    <col min="9971" max="9971" width="65.6640625" style="3" customWidth="1"/>
    <col min="9972" max="9973" width="7.6640625" style="3" bestFit="1" customWidth="1"/>
    <col min="9974" max="9974" width="15.44140625" style="3" bestFit="1" customWidth="1"/>
    <col min="9975" max="9975" width="16.6640625" style="3" customWidth="1"/>
    <col min="9976" max="9976" width="18.44140625" style="3" customWidth="1"/>
    <col min="9977" max="9977" width="16" style="3" bestFit="1" customWidth="1"/>
    <col min="9978" max="10225" width="8.88671875" style="3"/>
    <col min="10226" max="10226" width="7.88671875" style="3" customWidth="1"/>
    <col min="10227" max="10227" width="65.6640625" style="3" customWidth="1"/>
    <col min="10228" max="10229" width="7.6640625" style="3" bestFit="1" customWidth="1"/>
    <col min="10230" max="10230" width="15.44140625" style="3" bestFit="1" customWidth="1"/>
    <col min="10231" max="10231" width="16.6640625" style="3" customWidth="1"/>
    <col min="10232" max="10232" width="18.44140625" style="3" customWidth="1"/>
    <col min="10233" max="10233" width="16" style="3" bestFit="1" customWidth="1"/>
    <col min="10234" max="10481" width="8.88671875" style="3"/>
    <col min="10482" max="10482" width="7.88671875" style="3" customWidth="1"/>
    <col min="10483" max="10483" width="65.6640625" style="3" customWidth="1"/>
    <col min="10484" max="10485" width="7.6640625" style="3" bestFit="1" customWidth="1"/>
    <col min="10486" max="10486" width="15.44140625" style="3" bestFit="1" customWidth="1"/>
    <col min="10487" max="10487" width="16.6640625" style="3" customWidth="1"/>
    <col min="10488" max="10488" width="18.44140625" style="3" customWidth="1"/>
    <col min="10489" max="10489" width="16" style="3" bestFit="1" customWidth="1"/>
    <col min="10490" max="10737" width="8.88671875" style="3"/>
    <col min="10738" max="10738" width="7.88671875" style="3" customWidth="1"/>
    <col min="10739" max="10739" width="65.6640625" style="3" customWidth="1"/>
    <col min="10740" max="10741" width="7.6640625" style="3" bestFit="1" customWidth="1"/>
    <col min="10742" max="10742" width="15.44140625" style="3" bestFit="1" customWidth="1"/>
    <col min="10743" max="10743" width="16.6640625" style="3" customWidth="1"/>
    <col min="10744" max="10744" width="18.44140625" style="3" customWidth="1"/>
    <col min="10745" max="10745" width="16" style="3" bestFit="1" customWidth="1"/>
    <col min="10746" max="10993" width="8.88671875" style="3"/>
    <col min="10994" max="10994" width="7.88671875" style="3" customWidth="1"/>
    <col min="10995" max="10995" width="65.6640625" style="3" customWidth="1"/>
    <col min="10996" max="10997" width="7.6640625" style="3" bestFit="1" customWidth="1"/>
    <col min="10998" max="10998" width="15.44140625" style="3" bestFit="1" customWidth="1"/>
    <col min="10999" max="10999" width="16.6640625" style="3" customWidth="1"/>
    <col min="11000" max="11000" width="18.44140625" style="3" customWidth="1"/>
    <col min="11001" max="11001" width="16" style="3" bestFit="1" customWidth="1"/>
    <col min="11002" max="11249" width="8.88671875" style="3"/>
    <col min="11250" max="11250" width="7.88671875" style="3" customWidth="1"/>
    <col min="11251" max="11251" width="65.6640625" style="3" customWidth="1"/>
    <col min="11252" max="11253" width="7.6640625" style="3" bestFit="1" customWidth="1"/>
    <col min="11254" max="11254" width="15.44140625" style="3" bestFit="1" customWidth="1"/>
    <col min="11255" max="11255" width="16.6640625" style="3" customWidth="1"/>
    <col min="11256" max="11256" width="18.44140625" style="3" customWidth="1"/>
    <col min="11257" max="11257" width="16" style="3" bestFit="1" customWidth="1"/>
    <col min="11258" max="11505" width="8.88671875" style="3"/>
    <col min="11506" max="11506" width="7.88671875" style="3" customWidth="1"/>
    <col min="11507" max="11507" width="65.6640625" style="3" customWidth="1"/>
    <col min="11508" max="11509" width="7.6640625" style="3" bestFit="1" customWidth="1"/>
    <col min="11510" max="11510" width="15.44140625" style="3" bestFit="1" customWidth="1"/>
    <col min="11511" max="11511" width="16.6640625" style="3" customWidth="1"/>
    <col min="11512" max="11512" width="18.44140625" style="3" customWidth="1"/>
    <col min="11513" max="11513" width="16" style="3" bestFit="1" customWidth="1"/>
    <col min="11514" max="11761" width="8.88671875" style="3"/>
    <col min="11762" max="11762" width="7.88671875" style="3" customWidth="1"/>
    <col min="11763" max="11763" width="65.6640625" style="3" customWidth="1"/>
    <col min="11764" max="11765" width="7.6640625" style="3" bestFit="1" customWidth="1"/>
    <col min="11766" max="11766" width="15.44140625" style="3" bestFit="1" customWidth="1"/>
    <col min="11767" max="11767" width="16.6640625" style="3" customWidth="1"/>
    <col min="11768" max="11768" width="18.44140625" style="3" customWidth="1"/>
    <col min="11769" max="11769" width="16" style="3" bestFit="1" customWidth="1"/>
    <col min="11770" max="12017" width="8.88671875" style="3"/>
    <col min="12018" max="12018" width="7.88671875" style="3" customWidth="1"/>
    <col min="12019" max="12019" width="65.6640625" style="3" customWidth="1"/>
    <col min="12020" max="12021" width="7.6640625" style="3" bestFit="1" customWidth="1"/>
    <col min="12022" max="12022" width="15.44140625" style="3" bestFit="1" customWidth="1"/>
    <col min="12023" max="12023" width="16.6640625" style="3" customWidth="1"/>
    <col min="12024" max="12024" width="18.44140625" style="3" customWidth="1"/>
    <col min="12025" max="12025" width="16" style="3" bestFit="1" customWidth="1"/>
    <col min="12026" max="12273" width="8.88671875" style="3"/>
    <col min="12274" max="12274" width="7.88671875" style="3" customWidth="1"/>
    <col min="12275" max="12275" width="65.6640625" style="3" customWidth="1"/>
    <col min="12276" max="12277" width="7.6640625" style="3" bestFit="1" customWidth="1"/>
    <col min="12278" max="12278" width="15.44140625" style="3" bestFit="1" customWidth="1"/>
    <col min="12279" max="12279" width="16.6640625" style="3" customWidth="1"/>
    <col min="12280" max="12280" width="18.44140625" style="3" customWidth="1"/>
    <col min="12281" max="12281" width="16" style="3" bestFit="1" customWidth="1"/>
    <col min="12282" max="12529" width="8.88671875" style="3"/>
    <col min="12530" max="12530" width="7.88671875" style="3" customWidth="1"/>
    <col min="12531" max="12531" width="65.6640625" style="3" customWidth="1"/>
    <col min="12532" max="12533" width="7.6640625" style="3" bestFit="1" customWidth="1"/>
    <col min="12534" max="12534" width="15.44140625" style="3" bestFit="1" customWidth="1"/>
    <col min="12535" max="12535" width="16.6640625" style="3" customWidth="1"/>
    <col min="12536" max="12536" width="18.44140625" style="3" customWidth="1"/>
    <col min="12537" max="12537" width="16" style="3" bestFit="1" customWidth="1"/>
    <col min="12538" max="12785" width="8.88671875" style="3"/>
    <col min="12786" max="12786" width="7.88671875" style="3" customWidth="1"/>
    <col min="12787" max="12787" width="65.6640625" style="3" customWidth="1"/>
    <col min="12788" max="12789" width="7.6640625" style="3" bestFit="1" customWidth="1"/>
    <col min="12790" max="12790" width="15.44140625" style="3" bestFit="1" customWidth="1"/>
    <col min="12791" max="12791" width="16.6640625" style="3" customWidth="1"/>
    <col min="12792" max="12792" width="18.44140625" style="3" customWidth="1"/>
    <col min="12793" max="12793" width="16" style="3" bestFit="1" customWidth="1"/>
    <col min="12794" max="13041" width="8.88671875" style="3"/>
    <col min="13042" max="13042" width="7.88671875" style="3" customWidth="1"/>
    <col min="13043" max="13043" width="65.6640625" style="3" customWidth="1"/>
    <col min="13044" max="13045" width="7.6640625" style="3" bestFit="1" customWidth="1"/>
    <col min="13046" max="13046" width="15.44140625" style="3" bestFit="1" customWidth="1"/>
    <col min="13047" max="13047" width="16.6640625" style="3" customWidth="1"/>
    <col min="13048" max="13048" width="18.44140625" style="3" customWidth="1"/>
    <col min="13049" max="13049" width="16" style="3" bestFit="1" customWidth="1"/>
    <col min="13050" max="13297" width="8.88671875" style="3"/>
    <col min="13298" max="13298" width="7.88671875" style="3" customWidth="1"/>
    <col min="13299" max="13299" width="65.6640625" style="3" customWidth="1"/>
    <col min="13300" max="13301" width="7.6640625" style="3" bestFit="1" customWidth="1"/>
    <col min="13302" max="13302" width="15.44140625" style="3" bestFit="1" customWidth="1"/>
    <col min="13303" max="13303" width="16.6640625" style="3" customWidth="1"/>
    <col min="13304" max="13304" width="18.44140625" style="3" customWidth="1"/>
    <col min="13305" max="13305" width="16" style="3" bestFit="1" customWidth="1"/>
    <col min="13306" max="13553" width="8.88671875" style="3"/>
    <col min="13554" max="13554" width="7.88671875" style="3" customWidth="1"/>
    <col min="13555" max="13555" width="65.6640625" style="3" customWidth="1"/>
    <col min="13556" max="13557" width="7.6640625" style="3" bestFit="1" customWidth="1"/>
    <col min="13558" max="13558" width="15.44140625" style="3" bestFit="1" customWidth="1"/>
    <col min="13559" max="13559" width="16.6640625" style="3" customWidth="1"/>
    <col min="13560" max="13560" width="18.44140625" style="3" customWidth="1"/>
    <col min="13561" max="13561" width="16" style="3" bestFit="1" customWidth="1"/>
    <col min="13562" max="13809" width="8.88671875" style="3"/>
    <col min="13810" max="13810" width="7.88671875" style="3" customWidth="1"/>
    <col min="13811" max="13811" width="65.6640625" style="3" customWidth="1"/>
    <col min="13812" max="13813" width="7.6640625" style="3" bestFit="1" customWidth="1"/>
    <col min="13814" max="13814" width="15.44140625" style="3" bestFit="1" customWidth="1"/>
    <col min="13815" max="13815" width="16.6640625" style="3" customWidth="1"/>
    <col min="13816" max="13816" width="18.44140625" style="3" customWidth="1"/>
    <col min="13817" max="13817" width="16" style="3" bestFit="1" customWidth="1"/>
    <col min="13818" max="14065" width="8.88671875" style="3"/>
    <col min="14066" max="14066" width="7.88671875" style="3" customWidth="1"/>
    <col min="14067" max="14067" width="65.6640625" style="3" customWidth="1"/>
    <col min="14068" max="14069" width="7.6640625" style="3" bestFit="1" customWidth="1"/>
    <col min="14070" max="14070" width="15.44140625" style="3" bestFit="1" customWidth="1"/>
    <col min="14071" max="14071" width="16.6640625" style="3" customWidth="1"/>
    <col min="14072" max="14072" width="18.44140625" style="3" customWidth="1"/>
    <col min="14073" max="14073" width="16" style="3" bestFit="1" customWidth="1"/>
    <col min="14074" max="14321" width="8.88671875" style="3"/>
    <col min="14322" max="14322" width="7.88671875" style="3" customWidth="1"/>
    <col min="14323" max="14323" width="65.6640625" style="3" customWidth="1"/>
    <col min="14324" max="14325" width="7.6640625" style="3" bestFit="1" customWidth="1"/>
    <col min="14326" max="14326" width="15.44140625" style="3" bestFit="1" customWidth="1"/>
    <col min="14327" max="14327" width="16.6640625" style="3" customWidth="1"/>
    <col min="14328" max="14328" width="18.44140625" style="3" customWidth="1"/>
    <col min="14329" max="14329" width="16" style="3" bestFit="1" customWidth="1"/>
    <col min="14330" max="14577" width="8.88671875" style="3"/>
    <col min="14578" max="14578" width="7.88671875" style="3" customWidth="1"/>
    <col min="14579" max="14579" width="65.6640625" style="3" customWidth="1"/>
    <col min="14580" max="14581" width="7.6640625" style="3" bestFit="1" customWidth="1"/>
    <col min="14582" max="14582" width="15.44140625" style="3" bestFit="1" customWidth="1"/>
    <col min="14583" max="14583" width="16.6640625" style="3" customWidth="1"/>
    <col min="14584" max="14584" width="18.44140625" style="3" customWidth="1"/>
    <col min="14585" max="14585" width="16" style="3" bestFit="1" customWidth="1"/>
    <col min="14586" max="14833" width="8.88671875" style="3"/>
    <col min="14834" max="14834" width="7.88671875" style="3" customWidth="1"/>
    <col min="14835" max="14835" width="65.6640625" style="3" customWidth="1"/>
    <col min="14836" max="14837" width="7.6640625" style="3" bestFit="1" customWidth="1"/>
    <col min="14838" max="14838" width="15.44140625" style="3" bestFit="1" customWidth="1"/>
    <col min="14839" max="14839" width="16.6640625" style="3" customWidth="1"/>
    <col min="14840" max="14840" width="18.44140625" style="3" customWidth="1"/>
    <col min="14841" max="14841" width="16" style="3" bestFit="1" customWidth="1"/>
    <col min="14842" max="15089" width="8.88671875" style="3"/>
    <col min="15090" max="15090" width="7.88671875" style="3" customWidth="1"/>
    <col min="15091" max="15091" width="65.6640625" style="3" customWidth="1"/>
    <col min="15092" max="15093" width="7.6640625" style="3" bestFit="1" customWidth="1"/>
    <col min="15094" max="15094" width="15.44140625" style="3" bestFit="1" customWidth="1"/>
    <col min="15095" max="15095" width="16.6640625" style="3" customWidth="1"/>
    <col min="15096" max="15096" width="18.44140625" style="3" customWidth="1"/>
    <col min="15097" max="15097" width="16" style="3" bestFit="1" customWidth="1"/>
    <col min="15098" max="15345" width="8.88671875" style="3"/>
    <col min="15346" max="15346" width="7.88671875" style="3" customWidth="1"/>
    <col min="15347" max="15347" width="65.6640625" style="3" customWidth="1"/>
    <col min="15348" max="15349" width="7.6640625" style="3" bestFit="1" customWidth="1"/>
    <col min="15350" max="15350" width="15.44140625" style="3" bestFit="1" customWidth="1"/>
    <col min="15351" max="15351" width="16.6640625" style="3" customWidth="1"/>
    <col min="15352" max="15352" width="18.44140625" style="3" customWidth="1"/>
    <col min="15353" max="15353" width="16" style="3" bestFit="1" customWidth="1"/>
    <col min="15354" max="15601" width="8.88671875" style="3"/>
    <col min="15602" max="15602" width="7.88671875" style="3" customWidth="1"/>
    <col min="15603" max="15603" width="65.6640625" style="3" customWidth="1"/>
    <col min="15604" max="15605" width="7.6640625" style="3" bestFit="1" customWidth="1"/>
    <col min="15606" max="15606" width="15.44140625" style="3" bestFit="1" customWidth="1"/>
    <col min="15607" max="15607" width="16.6640625" style="3" customWidth="1"/>
    <col min="15608" max="15608" width="18.44140625" style="3" customWidth="1"/>
    <col min="15609" max="15609" width="16" style="3" bestFit="1" customWidth="1"/>
    <col min="15610" max="15857" width="8.88671875" style="3"/>
    <col min="15858" max="15858" width="7.88671875" style="3" customWidth="1"/>
    <col min="15859" max="15859" width="65.6640625" style="3" customWidth="1"/>
    <col min="15860" max="15861" width="7.6640625" style="3" bestFit="1" customWidth="1"/>
    <col min="15862" max="15862" width="15.44140625" style="3" bestFit="1" customWidth="1"/>
    <col min="15863" max="15863" width="16.6640625" style="3" customWidth="1"/>
    <col min="15864" max="15864" width="18.44140625" style="3" customWidth="1"/>
    <col min="15865" max="15865" width="16" style="3" bestFit="1" customWidth="1"/>
    <col min="15866" max="16113" width="8.88671875" style="3"/>
    <col min="16114" max="16114" width="7.88671875" style="3" customWidth="1"/>
    <col min="16115" max="16115" width="65.6640625" style="3" customWidth="1"/>
    <col min="16116" max="16117" width="7.6640625" style="3" bestFit="1" customWidth="1"/>
    <col min="16118" max="16118" width="15.44140625" style="3" bestFit="1" customWidth="1"/>
    <col min="16119" max="16119" width="16.6640625" style="3" customWidth="1"/>
    <col min="16120" max="16120" width="18.44140625" style="3" customWidth="1"/>
    <col min="16121" max="16121" width="16" style="3" bestFit="1" customWidth="1"/>
    <col min="16122" max="16384" width="8.88671875" style="3"/>
  </cols>
  <sheetData>
    <row r="1" spans="1:15" s="2" customFormat="1" ht="33" customHeight="1" x14ac:dyDescent="0.25">
      <c r="A1" s="688" t="s">
        <v>170</v>
      </c>
      <c r="B1" s="688"/>
      <c r="C1" s="688"/>
      <c r="D1" s="688"/>
      <c r="E1" s="688"/>
      <c r="F1" s="688"/>
      <c r="G1" s="688"/>
      <c r="H1" s="688"/>
      <c r="I1" s="688"/>
      <c r="J1" s="688"/>
      <c r="K1" s="689">
        <v>45146</v>
      </c>
      <c r="L1" s="690"/>
      <c r="M1" s="105" t="s">
        <v>273</v>
      </c>
      <c r="N1" s="144"/>
      <c r="O1" s="18"/>
    </row>
    <row r="2" spans="1:15" ht="22.8" x14ac:dyDescent="0.3">
      <c r="A2" s="106"/>
      <c r="B2" s="107"/>
      <c r="C2" s="108" t="s">
        <v>56</v>
      </c>
      <c r="D2" s="109"/>
      <c r="E2" s="109"/>
      <c r="F2" s="110"/>
      <c r="G2" s="108"/>
      <c r="H2" s="108" t="s">
        <v>53</v>
      </c>
      <c r="I2" s="110"/>
      <c r="J2" s="108"/>
      <c r="K2" s="108" t="s">
        <v>53</v>
      </c>
      <c r="L2" s="110"/>
      <c r="M2" s="111"/>
      <c r="N2" s="80"/>
      <c r="O2" s="16"/>
    </row>
    <row r="3" spans="1:15" s="4" customFormat="1" ht="20.100000000000001" customHeight="1" x14ac:dyDescent="0.25">
      <c r="A3" s="115" t="s">
        <v>9</v>
      </c>
      <c r="B3" s="115" t="s">
        <v>21</v>
      </c>
      <c r="C3" s="115" t="s">
        <v>10</v>
      </c>
      <c r="D3" s="115" t="s">
        <v>126</v>
      </c>
      <c r="E3" s="115" t="s">
        <v>19</v>
      </c>
      <c r="F3" s="116" t="s">
        <v>11</v>
      </c>
      <c r="G3" s="115" t="s">
        <v>17</v>
      </c>
      <c r="H3" s="116" t="s">
        <v>16</v>
      </c>
      <c r="I3" s="116" t="s">
        <v>12</v>
      </c>
      <c r="J3" s="115" t="s">
        <v>17</v>
      </c>
      <c r="K3" s="116" t="s">
        <v>16</v>
      </c>
      <c r="L3" s="116" t="s">
        <v>12</v>
      </c>
      <c r="M3" s="117" t="s">
        <v>57</v>
      </c>
      <c r="N3" s="80" t="s">
        <v>400</v>
      </c>
      <c r="O3" s="17"/>
    </row>
    <row r="4" spans="1:15" s="5" customFormat="1" ht="18.600000000000001" x14ac:dyDescent="0.3">
      <c r="A4" s="118"/>
      <c r="B4" s="118"/>
      <c r="C4" s="118"/>
      <c r="D4" s="118"/>
      <c r="E4" s="118"/>
      <c r="F4" s="118"/>
      <c r="G4" s="119"/>
      <c r="H4" s="118"/>
      <c r="I4" s="120"/>
      <c r="J4" s="119"/>
      <c r="K4" s="118"/>
      <c r="L4" s="120"/>
      <c r="M4" s="121"/>
      <c r="N4" s="80"/>
      <c r="O4" s="17"/>
    </row>
    <row r="5" spans="1:15" s="9" customFormat="1" ht="15.6" x14ac:dyDescent="0.3">
      <c r="A5" s="122" t="s">
        <v>127</v>
      </c>
      <c r="B5" s="122"/>
      <c r="C5" s="122"/>
      <c r="D5" s="122"/>
      <c r="E5" s="122"/>
      <c r="F5" s="122"/>
      <c r="G5" s="122"/>
      <c r="H5" s="123"/>
      <c r="I5" s="122"/>
      <c r="J5" s="122"/>
      <c r="K5" s="123"/>
      <c r="L5" s="122"/>
      <c r="M5" s="122"/>
      <c r="N5" s="80"/>
      <c r="O5" s="155" t="s">
        <v>401</v>
      </c>
    </row>
    <row r="6" spans="1:15" s="14" customFormat="1" ht="159.75" customHeight="1" x14ac:dyDescent="0.3">
      <c r="A6" s="124">
        <v>1</v>
      </c>
      <c r="B6" s="125" t="s">
        <v>114</v>
      </c>
      <c r="C6" s="126" t="s">
        <v>183</v>
      </c>
      <c r="D6" s="127"/>
      <c r="E6" s="127"/>
      <c r="F6" s="127"/>
      <c r="G6" s="124"/>
      <c r="H6" s="128"/>
      <c r="I6" s="128"/>
      <c r="J6" s="124"/>
      <c r="K6" s="128"/>
      <c r="L6" s="128"/>
      <c r="M6" s="129"/>
      <c r="N6" s="80"/>
      <c r="O6" s="159"/>
    </row>
    <row r="7" spans="1:15" s="14" customFormat="1" x14ac:dyDescent="0.3">
      <c r="A7" s="124"/>
      <c r="B7" s="125"/>
      <c r="C7" s="126"/>
      <c r="D7" s="127"/>
      <c r="E7" s="127"/>
      <c r="F7" s="127"/>
      <c r="G7" s="124"/>
      <c r="H7" s="128"/>
      <c r="I7" s="128"/>
      <c r="J7" s="124"/>
      <c r="K7" s="128"/>
      <c r="L7" s="128"/>
      <c r="M7" s="129"/>
      <c r="N7" s="80"/>
      <c r="O7" s="159"/>
    </row>
    <row r="8" spans="1:15" s="9" customFormat="1" ht="84" customHeight="1" x14ac:dyDescent="0.3">
      <c r="A8" s="124" t="s">
        <v>115</v>
      </c>
      <c r="B8" s="125" t="s">
        <v>116</v>
      </c>
      <c r="C8" s="127" t="s">
        <v>153</v>
      </c>
      <c r="D8" s="127"/>
      <c r="E8" s="127" t="s">
        <v>350</v>
      </c>
      <c r="F8" s="130" t="s">
        <v>156</v>
      </c>
      <c r="G8" s="131">
        <v>1</v>
      </c>
      <c r="H8" s="128">
        <v>17500</v>
      </c>
      <c r="I8" s="128">
        <f>H8*G8</f>
        <v>17500</v>
      </c>
      <c r="J8" s="131">
        <v>1</v>
      </c>
      <c r="K8" s="128">
        <v>17500</v>
      </c>
      <c r="L8" s="128">
        <f>K8*J8</f>
        <v>17500</v>
      </c>
      <c r="M8" s="129"/>
      <c r="N8" s="82" t="s">
        <v>399</v>
      </c>
      <c r="O8" s="159" t="s">
        <v>402</v>
      </c>
    </row>
    <row r="9" spans="1:15" s="9" customFormat="1" x14ac:dyDescent="0.3">
      <c r="A9" s="124"/>
      <c r="B9" s="125"/>
      <c r="C9" s="127"/>
      <c r="D9" s="127"/>
      <c r="E9" s="127"/>
      <c r="F9" s="130"/>
      <c r="G9" s="131"/>
      <c r="H9" s="128"/>
      <c r="I9" s="128"/>
      <c r="J9" s="131"/>
      <c r="K9" s="128"/>
      <c r="L9" s="128"/>
      <c r="M9" s="129"/>
      <c r="N9" s="80"/>
      <c r="O9" s="159"/>
    </row>
    <row r="10" spans="1:15" s="9" customFormat="1" ht="67.5" customHeight="1" x14ac:dyDescent="0.3">
      <c r="A10" s="124" t="s">
        <v>119</v>
      </c>
      <c r="B10" s="125" t="s">
        <v>121</v>
      </c>
      <c r="C10" s="127" t="s">
        <v>117</v>
      </c>
      <c r="D10" s="127"/>
      <c r="E10" s="127" t="s">
        <v>118</v>
      </c>
      <c r="F10" s="130" t="s">
        <v>156</v>
      </c>
      <c r="G10" s="131">
        <v>1</v>
      </c>
      <c r="H10" s="128">
        <v>12000</v>
      </c>
      <c r="I10" s="128">
        <f>H10*G10</f>
        <v>12000</v>
      </c>
      <c r="J10" s="131">
        <v>1</v>
      </c>
      <c r="K10" s="128">
        <v>12000</v>
      </c>
      <c r="L10" s="128">
        <f>K10*J10</f>
        <v>12000</v>
      </c>
      <c r="M10" s="129"/>
      <c r="N10" s="82" t="s">
        <v>399</v>
      </c>
      <c r="O10" s="159" t="s">
        <v>402</v>
      </c>
    </row>
    <row r="11" spans="1:15" s="9" customFormat="1" x14ac:dyDescent="0.3">
      <c r="A11" s="124"/>
      <c r="B11" s="125"/>
      <c r="C11" s="127"/>
      <c r="D11" s="127"/>
      <c r="E11" s="127"/>
      <c r="F11" s="130"/>
      <c r="G11" s="131"/>
      <c r="H11" s="128"/>
      <c r="I11" s="128"/>
      <c r="J11" s="131"/>
      <c r="K11" s="128"/>
      <c r="L11" s="128"/>
      <c r="M11" s="129"/>
      <c r="N11" s="80"/>
      <c r="O11" s="159"/>
    </row>
    <row r="12" spans="1:15" s="9" customFormat="1" ht="55.5" customHeight="1" x14ac:dyDescent="0.3">
      <c r="A12" s="124" t="s">
        <v>120</v>
      </c>
      <c r="B12" s="125" t="s">
        <v>124</v>
      </c>
      <c r="C12" s="127" t="s">
        <v>117</v>
      </c>
      <c r="D12" s="127"/>
      <c r="E12" s="127" t="s">
        <v>349</v>
      </c>
      <c r="F12" s="130" t="s">
        <v>156</v>
      </c>
      <c r="G12" s="131">
        <v>1</v>
      </c>
      <c r="H12" s="128">
        <v>75000</v>
      </c>
      <c r="I12" s="128">
        <f>H12*G12</f>
        <v>75000</v>
      </c>
      <c r="J12" s="131">
        <v>1</v>
      </c>
      <c r="K12" s="128">
        <v>75000</v>
      </c>
      <c r="L12" s="128">
        <f>K12*J12</f>
        <v>75000</v>
      </c>
      <c r="M12" s="129"/>
      <c r="N12" s="82" t="s">
        <v>399</v>
      </c>
      <c r="O12" s="159" t="s">
        <v>402</v>
      </c>
    </row>
    <row r="13" spans="1:15" s="9" customFormat="1" x14ac:dyDescent="0.3">
      <c r="A13" s="124"/>
      <c r="B13" s="125"/>
      <c r="C13" s="127"/>
      <c r="D13" s="127"/>
      <c r="E13" s="127"/>
      <c r="F13" s="130"/>
      <c r="G13" s="131"/>
      <c r="H13" s="128"/>
      <c r="I13" s="128"/>
      <c r="J13" s="131"/>
      <c r="K13" s="128"/>
      <c r="L13" s="128"/>
      <c r="M13" s="129"/>
      <c r="N13" s="80"/>
      <c r="O13" s="159"/>
    </row>
    <row r="14" spans="1:15" s="9" customFormat="1" ht="124.8" x14ac:dyDescent="0.3">
      <c r="A14" s="124" t="s">
        <v>122</v>
      </c>
      <c r="B14" s="125" t="s">
        <v>182</v>
      </c>
      <c r="C14" s="127" t="s">
        <v>352</v>
      </c>
      <c r="D14" s="127"/>
      <c r="E14" s="127" t="s">
        <v>351</v>
      </c>
      <c r="F14" s="130" t="s">
        <v>156</v>
      </c>
      <c r="G14" s="131">
        <v>1</v>
      </c>
      <c r="H14" s="128">
        <v>75000</v>
      </c>
      <c r="I14" s="128">
        <f>H14*G14</f>
        <v>75000</v>
      </c>
      <c r="J14" s="131">
        <v>1</v>
      </c>
      <c r="K14" s="128">
        <v>75000</v>
      </c>
      <c r="L14" s="128">
        <f>K14*J14</f>
        <v>75000</v>
      </c>
      <c r="M14" s="129"/>
      <c r="N14" s="158" t="s">
        <v>399</v>
      </c>
      <c r="O14" s="160" t="s">
        <v>402</v>
      </c>
    </row>
    <row r="15" spans="1:15" s="9" customFormat="1" x14ac:dyDescent="0.3">
      <c r="A15" s="124"/>
      <c r="B15" s="125"/>
      <c r="C15" s="127"/>
      <c r="D15" s="127"/>
      <c r="E15" s="127"/>
      <c r="F15" s="130"/>
      <c r="G15" s="131"/>
      <c r="H15" s="128"/>
      <c r="I15" s="128"/>
      <c r="J15" s="131"/>
      <c r="K15" s="128"/>
      <c r="L15" s="128"/>
      <c r="M15" s="129"/>
      <c r="N15" s="154"/>
      <c r="O15" s="159"/>
    </row>
    <row r="16" spans="1:15" s="9" customFormat="1" ht="144.75" customHeight="1" x14ac:dyDescent="0.3">
      <c r="A16" s="124" t="s">
        <v>123</v>
      </c>
      <c r="B16" s="125" t="s">
        <v>125</v>
      </c>
      <c r="C16" s="126" t="s">
        <v>183</v>
      </c>
      <c r="D16" s="127"/>
      <c r="E16" s="127" t="s">
        <v>353</v>
      </c>
      <c r="F16" s="130" t="s">
        <v>156</v>
      </c>
      <c r="G16" s="131">
        <v>1</v>
      </c>
      <c r="H16" s="128">
        <v>8000</v>
      </c>
      <c r="I16" s="128">
        <f>H16*G16</f>
        <v>8000</v>
      </c>
      <c r="J16" s="131">
        <v>1</v>
      </c>
      <c r="K16" s="128">
        <v>8000</v>
      </c>
      <c r="L16" s="128">
        <f>K16*J16</f>
        <v>8000</v>
      </c>
      <c r="M16" s="129"/>
      <c r="N16" s="158" t="s">
        <v>399</v>
      </c>
      <c r="O16" s="159" t="s">
        <v>402</v>
      </c>
    </row>
    <row r="17" spans="1:15" x14ac:dyDescent="0.3">
      <c r="A17" s="124"/>
      <c r="B17" s="125"/>
      <c r="C17" s="126"/>
      <c r="D17" s="127"/>
      <c r="E17" s="127"/>
      <c r="F17" s="127"/>
      <c r="G17" s="124"/>
      <c r="H17" s="128"/>
      <c r="I17" s="128"/>
      <c r="J17" s="124"/>
      <c r="K17" s="128"/>
      <c r="L17" s="128"/>
      <c r="M17" s="129"/>
      <c r="N17" s="154"/>
      <c r="O17" s="159"/>
    </row>
    <row r="18" spans="1:15" s="9" customFormat="1" ht="135" customHeight="1" x14ac:dyDescent="0.3">
      <c r="A18" s="124" t="s">
        <v>275</v>
      </c>
      <c r="B18" s="125" t="s">
        <v>201</v>
      </c>
      <c r="C18" s="127" t="s">
        <v>352</v>
      </c>
      <c r="D18" s="132"/>
      <c r="E18" s="132" t="s">
        <v>166</v>
      </c>
      <c r="F18" s="130" t="s">
        <v>156</v>
      </c>
      <c r="G18" s="131">
        <v>1</v>
      </c>
      <c r="H18" s="131">
        <v>50000</v>
      </c>
      <c r="I18" s="128">
        <f>H18*G18</f>
        <v>50000</v>
      </c>
      <c r="J18" s="131">
        <v>1</v>
      </c>
      <c r="K18" s="131">
        <v>50000</v>
      </c>
      <c r="L18" s="128">
        <f>K18*J18</f>
        <v>50000</v>
      </c>
      <c r="M18" s="133"/>
      <c r="N18" s="158" t="s">
        <v>399</v>
      </c>
      <c r="O18" s="159" t="s">
        <v>402</v>
      </c>
    </row>
    <row r="19" spans="1:15" s="9" customFormat="1" ht="133.5" customHeight="1" x14ac:dyDescent="0.3">
      <c r="A19" s="134" t="s">
        <v>276</v>
      </c>
      <c r="B19" s="135" t="s">
        <v>354</v>
      </c>
      <c r="C19" s="136" t="s">
        <v>352</v>
      </c>
      <c r="D19" s="137"/>
      <c r="E19" s="137" t="s">
        <v>356</v>
      </c>
      <c r="F19" s="138" t="s">
        <v>156</v>
      </c>
      <c r="G19" s="131"/>
      <c r="H19" s="131"/>
      <c r="I19" s="128"/>
      <c r="J19" s="139">
        <v>2</v>
      </c>
      <c r="K19" s="139">
        <v>15000</v>
      </c>
      <c r="L19" s="140">
        <f>K19*J19</f>
        <v>30000</v>
      </c>
      <c r="M19" s="141"/>
      <c r="N19" s="158" t="s">
        <v>399</v>
      </c>
      <c r="O19" s="159" t="s">
        <v>402</v>
      </c>
    </row>
    <row r="20" spans="1:15" s="9" customFormat="1" ht="136.5" customHeight="1" x14ac:dyDescent="0.3">
      <c r="A20" s="134" t="s">
        <v>355</v>
      </c>
      <c r="B20" s="135" t="s">
        <v>357</v>
      </c>
      <c r="C20" s="136" t="s">
        <v>352</v>
      </c>
      <c r="D20" s="137"/>
      <c r="E20" s="137" t="s">
        <v>358</v>
      </c>
      <c r="F20" s="138" t="s">
        <v>156</v>
      </c>
      <c r="G20" s="131"/>
      <c r="H20" s="131"/>
      <c r="I20" s="128"/>
      <c r="J20" s="139">
        <v>1</v>
      </c>
      <c r="K20" s="139">
        <v>20000</v>
      </c>
      <c r="L20" s="140">
        <f>K20*J20</f>
        <v>20000</v>
      </c>
      <c r="M20" s="141"/>
      <c r="N20" s="158" t="s">
        <v>399</v>
      </c>
      <c r="O20" s="159" t="s">
        <v>402</v>
      </c>
    </row>
    <row r="21" spans="1:15" s="21" customFormat="1" x14ac:dyDescent="0.3">
      <c r="A21" s="691" t="s">
        <v>128</v>
      </c>
      <c r="B21" s="691"/>
      <c r="C21" s="691"/>
      <c r="D21" s="691"/>
      <c r="E21" s="691"/>
      <c r="F21" s="691"/>
      <c r="G21" s="691"/>
      <c r="H21" s="691"/>
      <c r="I21" s="691"/>
      <c r="J21" s="691"/>
      <c r="K21" s="691"/>
      <c r="L21" s="142"/>
      <c r="M21" s="143"/>
      <c r="N21" s="145"/>
      <c r="O21" s="18"/>
    </row>
    <row r="22" spans="1:15" x14ac:dyDescent="0.3">
      <c r="A22" s="112"/>
      <c r="B22" s="112"/>
      <c r="C22" s="113"/>
      <c r="D22" s="113"/>
      <c r="E22" s="113"/>
      <c r="F22" s="114"/>
      <c r="G22" s="112"/>
      <c r="H22" s="112"/>
      <c r="I22" s="114"/>
      <c r="J22" s="112"/>
      <c r="K22" s="112"/>
      <c r="L22" s="114"/>
      <c r="M22" s="111"/>
      <c r="N22" s="145"/>
    </row>
    <row r="23" spans="1:15" ht="81" customHeight="1" x14ac:dyDescent="0.3">
      <c r="I23" s="1">
        <f>SUM(I4:I20)</f>
        <v>237500</v>
      </c>
      <c r="L23" s="1">
        <f>SUM(L4:L20)</f>
        <v>287500</v>
      </c>
      <c r="N23" s="145"/>
    </row>
    <row r="24" spans="1:15" ht="81" customHeight="1" x14ac:dyDescent="0.3">
      <c r="N24" s="145"/>
    </row>
    <row r="25" spans="1:15" ht="79.5" customHeight="1" x14ac:dyDescent="0.3">
      <c r="N25" s="145"/>
    </row>
    <row r="26" spans="1:15" ht="83.25" customHeight="1" x14ac:dyDescent="0.3">
      <c r="N26" s="145"/>
    </row>
    <row r="27" spans="1:15" ht="60.75" customHeight="1" x14ac:dyDescent="0.3">
      <c r="N27" s="145"/>
    </row>
    <row r="28" spans="1:15" ht="60.75" customHeight="1" x14ac:dyDescent="0.3">
      <c r="N28" s="145"/>
    </row>
    <row r="29" spans="1:15" ht="54.75" customHeight="1" x14ac:dyDescent="0.3">
      <c r="N29" s="145"/>
    </row>
    <row r="30" spans="1:15" ht="84" customHeight="1" x14ac:dyDescent="0.3">
      <c r="N30" s="145"/>
    </row>
    <row r="31" spans="1:15" x14ac:dyDescent="0.3">
      <c r="N31" s="145"/>
    </row>
    <row r="32" spans="1:15" s="5" customFormat="1" x14ac:dyDescent="0.3">
      <c r="A32" s="2"/>
      <c r="B32" s="2"/>
      <c r="C32" s="7"/>
      <c r="D32" s="7"/>
      <c r="E32" s="7"/>
      <c r="F32" s="1"/>
      <c r="G32" s="2"/>
      <c r="H32" s="2"/>
      <c r="I32" s="1"/>
      <c r="J32" s="2"/>
      <c r="K32" s="2"/>
      <c r="L32" s="1"/>
      <c r="M32" s="3"/>
      <c r="N32" s="145"/>
      <c r="O32" s="18"/>
    </row>
    <row r="33" spans="14:14" x14ac:dyDescent="0.3">
      <c r="N33" s="145"/>
    </row>
    <row r="34" spans="14:14" x14ac:dyDescent="0.3">
      <c r="N34" s="145"/>
    </row>
    <row r="35" spans="14:14" x14ac:dyDescent="0.3">
      <c r="N35" s="145"/>
    </row>
    <row r="36" spans="14:14" x14ac:dyDescent="0.3">
      <c r="N36" s="145"/>
    </row>
    <row r="37" spans="14:14" x14ac:dyDescent="0.3">
      <c r="N37" s="145"/>
    </row>
    <row r="38" spans="14:14" x14ac:dyDescent="0.3">
      <c r="N38" s="145"/>
    </row>
    <row r="39" spans="14:14" x14ac:dyDescent="0.3">
      <c r="N39" s="145"/>
    </row>
    <row r="40" spans="14:14" x14ac:dyDescent="0.3">
      <c r="N40" s="145"/>
    </row>
    <row r="41" spans="14:14" x14ac:dyDescent="0.3">
      <c r="N41" s="145"/>
    </row>
    <row r="42" spans="14:14" x14ac:dyDescent="0.3">
      <c r="N42" s="144"/>
    </row>
    <row r="43" spans="14:14" x14ac:dyDescent="0.3">
      <c r="N43" s="144"/>
    </row>
    <row r="44" spans="14:14" x14ac:dyDescent="0.3">
      <c r="N44" s="144"/>
    </row>
    <row r="45" spans="14:14" x14ac:dyDescent="0.3">
      <c r="N45" s="144"/>
    </row>
    <row r="46" spans="14:14" x14ac:dyDescent="0.3">
      <c r="N46" s="145"/>
    </row>
    <row r="47" spans="14:14" x14ac:dyDescent="0.3">
      <c r="N47" s="145"/>
    </row>
    <row r="48" spans="14:14" x14ac:dyDescent="0.3">
      <c r="N48" s="144"/>
    </row>
    <row r="49" spans="14:14" x14ac:dyDescent="0.3">
      <c r="N49" s="144"/>
    </row>
    <row r="50" spans="14:14" x14ac:dyDescent="0.3">
      <c r="N50" s="144"/>
    </row>
    <row r="51" spans="14:14" x14ac:dyDescent="0.3">
      <c r="N51" s="144"/>
    </row>
    <row r="52" spans="14:14" x14ac:dyDescent="0.3">
      <c r="N52" s="144"/>
    </row>
    <row r="53" spans="14:14" x14ac:dyDescent="0.3">
      <c r="N53" s="144"/>
    </row>
    <row r="54" spans="14:14" x14ac:dyDescent="0.3">
      <c r="N54" s="144"/>
    </row>
    <row r="55" spans="14:14" x14ac:dyDescent="0.3">
      <c r="N55" s="145"/>
    </row>
    <row r="56" spans="14:14" x14ac:dyDescent="0.3">
      <c r="N56" s="145"/>
    </row>
    <row r="57" spans="14:14" x14ac:dyDescent="0.3">
      <c r="N57" s="145"/>
    </row>
    <row r="58" spans="14:14" x14ac:dyDescent="0.3">
      <c r="N58" s="692"/>
    </row>
    <row r="59" spans="14:14" x14ac:dyDescent="0.3">
      <c r="N59" s="692"/>
    </row>
    <row r="60" spans="14:14" x14ac:dyDescent="0.3">
      <c r="N60" s="145"/>
    </row>
    <row r="61" spans="14:14" x14ac:dyDescent="0.3">
      <c r="N61" s="146"/>
    </row>
    <row r="62" spans="14:14" x14ac:dyDescent="0.3">
      <c r="N62" s="146"/>
    </row>
    <row r="63" spans="14:14" x14ac:dyDescent="0.3">
      <c r="N63" s="146"/>
    </row>
    <row r="64" spans="14:14" x14ac:dyDescent="0.3">
      <c r="N64" s="147"/>
    </row>
    <row r="65" spans="14:14" x14ac:dyDescent="0.3">
      <c r="N65" s="147"/>
    </row>
    <row r="66" spans="14:14" x14ac:dyDescent="0.3">
      <c r="N66" s="147"/>
    </row>
    <row r="67" spans="14:14" x14ac:dyDescent="0.3">
      <c r="N67" s="147"/>
    </row>
    <row r="68" spans="14:14" x14ac:dyDescent="0.3">
      <c r="N68" s="147"/>
    </row>
    <row r="69" spans="14:14" x14ac:dyDescent="0.3">
      <c r="N69" s="147"/>
    </row>
    <row r="70" spans="14:14" x14ac:dyDescent="0.3">
      <c r="N70" s="147"/>
    </row>
    <row r="71" spans="14:14" x14ac:dyDescent="0.3">
      <c r="N71" s="147"/>
    </row>
    <row r="72" spans="14:14" x14ac:dyDescent="0.3">
      <c r="N72" s="147"/>
    </row>
    <row r="73" spans="14:14" x14ac:dyDescent="0.3">
      <c r="N73" s="147"/>
    </row>
    <row r="74" spans="14:14" x14ac:dyDescent="0.3">
      <c r="N74" s="147"/>
    </row>
    <row r="75" spans="14:14" x14ac:dyDescent="0.3">
      <c r="N75" s="145"/>
    </row>
    <row r="76" spans="14:14" x14ac:dyDescent="0.3">
      <c r="N76" s="145"/>
    </row>
    <row r="77" spans="14:14" x14ac:dyDescent="0.3">
      <c r="N77" s="147"/>
    </row>
    <row r="78" spans="14:14" x14ac:dyDescent="0.3">
      <c r="N78" s="147"/>
    </row>
    <row r="79" spans="14:14" x14ac:dyDescent="0.3">
      <c r="N79" s="144"/>
    </row>
    <row r="80" spans="14:14" x14ac:dyDescent="0.3">
      <c r="N80" s="147"/>
    </row>
    <row r="81" spans="14:14" x14ac:dyDescent="0.3">
      <c r="N81" s="147"/>
    </row>
    <row r="82" spans="14:14" x14ac:dyDescent="0.3">
      <c r="N82" s="147"/>
    </row>
    <row r="83" spans="14:14" x14ac:dyDescent="0.3">
      <c r="N83" s="147"/>
    </row>
    <row r="84" spans="14:14" x14ac:dyDescent="0.3">
      <c r="N84" s="147"/>
    </row>
    <row r="85" spans="14:14" x14ac:dyDescent="0.3">
      <c r="N85" s="147"/>
    </row>
    <row r="86" spans="14:14" x14ac:dyDescent="0.3">
      <c r="N86" s="147"/>
    </row>
    <row r="87" spans="14:14" x14ac:dyDescent="0.3">
      <c r="N87" s="147"/>
    </row>
    <row r="88" spans="14:14" x14ac:dyDescent="0.3">
      <c r="N88" s="147"/>
    </row>
    <row r="89" spans="14:14" x14ac:dyDescent="0.3">
      <c r="N89" s="147"/>
    </row>
    <row r="90" spans="14:14" x14ac:dyDescent="0.3">
      <c r="N90" s="147"/>
    </row>
    <row r="91" spans="14:14" x14ac:dyDescent="0.3">
      <c r="N91" s="147"/>
    </row>
    <row r="92" spans="14:14" x14ac:dyDescent="0.3">
      <c r="N92" s="147"/>
    </row>
    <row r="93" spans="14:14" x14ac:dyDescent="0.3">
      <c r="N93" s="148"/>
    </row>
    <row r="94" spans="14:14" x14ac:dyDescent="0.3">
      <c r="N94" s="147"/>
    </row>
    <row r="95" spans="14:14" x14ac:dyDescent="0.3">
      <c r="N95" s="147"/>
    </row>
    <row r="96" spans="14:14" x14ac:dyDescent="0.3">
      <c r="N96" s="147"/>
    </row>
    <row r="97" spans="14:14" x14ac:dyDescent="0.3">
      <c r="N97" s="147"/>
    </row>
    <row r="98" spans="14:14" x14ac:dyDescent="0.3">
      <c r="N98" s="147"/>
    </row>
    <row r="99" spans="14:14" x14ac:dyDescent="0.3">
      <c r="N99" s="147"/>
    </row>
    <row r="100" spans="14:14" x14ac:dyDescent="0.3">
      <c r="N100" s="147"/>
    </row>
    <row r="101" spans="14:14" x14ac:dyDescent="0.3">
      <c r="N101" s="146"/>
    </row>
    <row r="102" spans="14:14" x14ac:dyDescent="0.3">
      <c r="N102" s="147"/>
    </row>
    <row r="103" spans="14:14" x14ac:dyDescent="0.3">
      <c r="N103" s="147"/>
    </row>
    <row r="104" spans="14:14" x14ac:dyDescent="0.3">
      <c r="N104" s="147"/>
    </row>
    <row r="105" spans="14:14" x14ac:dyDescent="0.3">
      <c r="N105" s="147"/>
    </row>
    <row r="106" spans="14:14" x14ac:dyDescent="0.3">
      <c r="N106" s="147"/>
    </row>
    <row r="107" spans="14:14" x14ac:dyDescent="0.3">
      <c r="N107" s="147"/>
    </row>
    <row r="108" spans="14:14" x14ac:dyDescent="0.3">
      <c r="N108" s="147"/>
    </row>
    <row r="109" spans="14:14" x14ac:dyDescent="0.3">
      <c r="N109" s="147"/>
    </row>
    <row r="110" spans="14:14" x14ac:dyDescent="0.3">
      <c r="N110" s="147"/>
    </row>
    <row r="111" spans="14:14" x14ac:dyDescent="0.3">
      <c r="N111" s="147"/>
    </row>
    <row r="112" spans="14:14" x14ac:dyDescent="0.3">
      <c r="N112" s="147"/>
    </row>
    <row r="113" spans="14:14" x14ac:dyDescent="0.3">
      <c r="N113" s="147"/>
    </row>
    <row r="114" spans="14:14" x14ac:dyDescent="0.3">
      <c r="N114" s="147"/>
    </row>
    <row r="115" spans="14:14" x14ac:dyDescent="0.3">
      <c r="N115" s="147"/>
    </row>
    <row r="116" spans="14:14" x14ac:dyDescent="0.3">
      <c r="N116" s="147"/>
    </row>
    <row r="117" spans="14:14" x14ac:dyDescent="0.3">
      <c r="N117" s="147"/>
    </row>
    <row r="118" spans="14:14" x14ac:dyDescent="0.3">
      <c r="N118" s="147"/>
    </row>
    <row r="119" spans="14:14" x14ac:dyDescent="0.3">
      <c r="N119" s="147"/>
    </row>
    <row r="120" spans="14:14" x14ac:dyDescent="0.3">
      <c r="N120" s="147"/>
    </row>
    <row r="121" spans="14:14" x14ac:dyDescent="0.3">
      <c r="N121" s="147"/>
    </row>
    <row r="122" spans="14:14" x14ac:dyDescent="0.3">
      <c r="N122" s="147"/>
    </row>
    <row r="123" spans="14:14" x14ac:dyDescent="0.3">
      <c r="N123" s="145"/>
    </row>
    <row r="124" spans="14:14" x14ac:dyDescent="0.3">
      <c r="N124" s="145"/>
    </row>
    <row r="125" spans="14:14" x14ac:dyDescent="0.3">
      <c r="N125" s="145"/>
    </row>
    <row r="126" spans="14:14" x14ac:dyDescent="0.3">
      <c r="N126" s="145"/>
    </row>
    <row r="127" spans="14:14" x14ac:dyDescent="0.3">
      <c r="N127" s="145"/>
    </row>
    <row r="128" spans="14:14" x14ac:dyDescent="0.3">
      <c r="N128" s="145"/>
    </row>
    <row r="129" spans="14:14" x14ac:dyDescent="0.3">
      <c r="N129" s="145"/>
    </row>
    <row r="130" spans="14:14" x14ac:dyDescent="0.3">
      <c r="N130" s="145"/>
    </row>
    <row r="131" spans="14:14" x14ac:dyDescent="0.3">
      <c r="N131" s="145"/>
    </row>
    <row r="132" spans="14:14" x14ac:dyDescent="0.3">
      <c r="N132" s="145"/>
    </row>
    <row r="133" spans="14:14" x14ac:dyDescent="0.3">
      <c r="N133" s="147"/>
    </row>
    <row r="134" spans="14:14" x14ac:dyDescent="0.3">
      <c r="N134" s="147"/>
    </row>
    <row r="135" spans="14:14" x14ac:dyDescent="0.3">
      <c r="N135" s="147"/>
    </row>
    <row r="136" spans="14:14" x14ac:dyDescent="0.3">
      <c r="N136" s="147"/>
    </row>
    <row r="137" spans="14:14" x14ac:dyDescent="0.3">
      <c r="N137" s="147"/>
    </row>
    <row r="138" spans="14:14" x14ac:dyDescent="0.3">
      <c r="N138" s="147"/>
    </row>
    <row r="139" spans="14:14" x14ac:dyDescent="0.3">
      <c r="N139" s="147"/>
    </row>
    <row r="140" spans="14:14" x14ac:dyDescent="0.3">
      <c r="N140" s="147"/>
    </row>
    <row r="141" spans="14:14" x14ac:dyDescent="0.3">
      <c r="N141" s="147"/>
    </row>
    <row r="142" spans="14:14" x14ac:dyDescent="0.3">
      <c r="N142" s="147"/>
    </row>
    <row r="143" spans="14:14" x14ac:dyDescent="0.3">
      <c r="N143" s="147"/>
    </row>
    <row r="144" spans="14:14" x14ac:dyDescent="0.3">
      <c r="N144" s="149"/>
    </row>
    <row r="145" spans="14:14" x14ac:dyDescent="0.3">
      <c r="N145" s="149"/>
    </row>
    <row r="146" spans="14:14" x14ac:dyDescent="0.3">
      <c r="N146" s="149"/>
    </row>
    <row r="147" spans="14:14" x14ac:dyDescent="0.3">
      <c r="N147" s="149"/>
    </row>
    <row r="148" spans="14:14" x14ac:dyDescent="0.3">
      <c r="N148" s="149"/>
    </row>
    <row r="149" spans="14:14" x14ac:dyDescent="0.3">
      <c r="N149" s="149"/>
    </row>
    <row r="150" spans="14:14" x14ac:dyDescent="0.3">
      <c r="N150" s="149"/>
    </row>
    <row r="151" spans="14:14" x14ac:dyDescent="0.3">
      <c r="N151" s="149"/>
    </row>
    <row r="152" spans="14:14" x14ac:dyDescent="0.3">
      <c r="N152" s="149"/>
    </row>
    <row r="153" spans="14:14" x14ac:dyDescent="0.3">
      <c r="N153" s="149"/>
    </row>
    <row r="154" spans="14:14" x14ac:dyDescent="0.3">
      <c r="N154" s="149"/>
    </row>
    <row r="155" spans="14:14" x14ac:dyDescent="0.3">
      <c r="N155" s="149"/>
    </row>
    <row r="156" spans="14:14" x14ac:dyDescent="0.3">
      <c r="N156" s="149"/>
    </row>
    <row r="157" spans="14:14" x14ac:dyDescent="0.3">
      <c r="N157" s="149"/>
    </row>
    <row r="158" spans="14:14" x14ac:dyDescent="0.3">
      <c r="N158" s="149"/>
    </row>
    <row r="159" spans="14:14" x14ac:dyDescent="0.3">
      <c r="N159" s="149"/>
    </row>
    <row r="160" spans="14:14" x14ac:dyDescent="0.3">
      <c r="N160" s="149"/>
    </row>
    <row r="161" spans="14:14" x14ac:dyDescent="0.3">
      <c r="N161" s="149"/>
    </row>
    <row r="162" spans="14:14" x14ac:dyDescent="0.3">
      <c r="N162" s="149"/>
    </row>
    <row r="163" spans="14:14" x14ac:dyDescent="0.3">
      <c r="N163" s="149"/>
    </row>
    <row r="164" spans="14:14" x14ac:dyDescent="0.3">
      <c r="N164" s="149"/>
    </row>
    <row r="165" spans="14:14" x14ac:dyDescent="0.3">
      <c r="N165" s="149"/>
    </row>
    <row r="166" spans="14:14" x14ac:dyDescent="0.3">
      <c r="N166" s="149"/>
    </row>
    <row r="167" spans="14:14" x14ac:dyDescent="0.3">
      <c r="N167" s="149"/>
    </row>
    <row r="168" spans="14:14" x14ac:dyDescent="0.3">
      <c r="N168" s="149"/>
    </row>
    <row r="169" spans="14:14" x14ac:dyDescent="0.3">
      <c r="N169" s="149"/>
    </row>
    <row r="170" spans="14:14" x14ac:dyDescent="0.3">
      <c r="N170" s="149"/>
    </row>
    <row r="171" spans="14:14" x14ac:dyDescent="0.3">
      <c r="N171" s="149"/>
    </row>
    <row r="172" spans="14:14" x14ac:dyDescent="0.3">
      <c r="N172" s="149"/>
    </row>
    <row r="173" spans="14:14" x14ac:dyDescent="0.3">
      <c r="N173" s="149"/>
    </row>
    <row r="174" spans="14:14" x14ac:dyDescent="0.3">
      <c r="N174" s="149"/>
    </row>
    <row r="175" spans="14:14" x14ac:dyDescent="0.3">
      <c r="N175" s="149"/>
    </row>
    <row r="176" spans="14:14" x14ac:dyDescent="0.3">
      <c r="N176" s="149"/>
    </row>
    <row r="177" spans="14:14" x14ac:dyDescent="0.3">
      <c r="N177" s="149"/>
    </row>
    <row r="178" spans="14:14" x14ac:dyDescent="0.3">
      <c r="N178" s="149"/>
    </row>
    <row r="179" spans="14:14" x14ac:dyDescent="0.3">
      <c r="N179" s="149"/>
    </row>
    <row r="180" spans="14:14" x14ac:dyDescent="0.3">
      <c r="N180" s="149"/>
    </row>
    <row r="181" spans="14:14" x14ac:dyDescent="0.3">
      <c r="N181" s="149"/>
    </row>
    <row r="182" spans="14:14" x14ac:dyDescent="0.3">
      <c r="N182" s="149"/>
    </row>
    <row r="183" spans="14:14" x14ac:dyDescent="0.3">
      <c r="N183" s="149"/>
    </row>
    <row r="184" spans="14:14" x14ac:dyDescent="0.3">
      <c r="N184" s="149"/>
    </row>
    <row r="185" spans="14:14" x14ac:dyDescent="0.3">
      <c r="N185" s="149"/>
    </row>
    <row r="186" spans="14:14" x14ac:dyDescent="0.3">
      <c r="N186" s="149"/>
    </row>
    <row r="187" spans="14:14" x14ac:dyDescent="0.3">
      <c r="N187" s="149"/>
    </row>
    <row r="188" spans="14:14" x14ac:dyDescent="0.3">
      <c r="N188" s="149"/>
    </row>
    <row r="189" spans="14:14" x14ac:dyDescent="0.3">
      <c r="N189" s="149"/>
    </row>
    <row r="190" spans="14:14" x14ac:dyDescent="0.3">
      <c r="N190" s="149"/>
    </row>
    <row r="191" spans="14:14" x14ac:dyDescent="0.3">
      <c r="N191" s="149"/>
    </row>
    <row r="192" spans="14:14" x14ac:dyDescent="0.3">
      <c r="N192" s="149"/>
    </row>
    <row r="193" spans="14:14" x14ac:dyDescent="0.3">
      <c r="N193" s="149"/>
    </row>
    <row r="194" spans="14:14" x14ac:dyDescent="0.3">
      <c r="N194" s="149"/>
    </row>
    <row r="195" spans="14:14" x14ac:dyDescent="0.3">
      <c r="N195" s="149"/>
    </row>
    <row r="196" spans="14:14" x14ac:dyDescent="0.3">
      <c r="N196" s="149"/>
    </row>
    <row r="197" spans="14:14" x14ac:dyDescent="0.3">
      <c r="N197" s="149"/>
    </row>
    <row r="198" spans="14:14" x14ac:dyDescent="0.3">
      <c r="N198" s="149"/>
    </row>
    <row r="199" spans="14:14" x14ac:dyDescent="0.3">
      <c r="N199" s="149"/>
    </row>
    <row r="200" spans="14:14" x14ac:dyDescent="0.3">
      <c r="N200" s="149"/>
    </row>
    <row r="201" spans="14:14" x14ac:dyDescent="0.3">
      <c r="N201" s="149"/>
    </row>
    <row r="202" spans="14:14" x14ac:dyDescent="0.3">
      <c r="N202" s="149"/>
    </row>
    <row r="203" spans="14:14" x14ac:dyDescent="0.3">
      <c r="N203" s="149"/>
    </row>
    <row r="204" spans="14:14" x14ac:dyDescent="0.3">
      <c r="N204" s="149"/>
    </row>
    <row r="205" spans="14:14" x14ac:dyDescent="0.3">
      <c r="N205" s="149"/>
    </row>
    <row r="206" spans="14:14" x14ac:dyDescent="0.3">
      <c r="N206" s="149"/>
    </row>
    <row r="207" spans="14:14" x14ac:dyDescent="0.3">
      <c r="N207" s="149"/>
    </row>
    <row r="208" spans="14:14" x14ac:dyDescent="0.3">
      <c r="N208" s="149"/>
    </row>
    <row r="209" spans="14:14" x14ac:dyDescent="0.3">
      <c r="N209" s="149"/>
    </row>
    <row r="210" spans="14:14" x14ac:dyDescent="0.3">
      <c r="N210" s="150"/>
    </row>
    <row r="211" spans="14:14" x14ac:dyDescent="0.3">
      <c r="N211" s="150"/>
    </row>
    <row r="213" spans="14:14" x14ac:dyDescent="0.3">
      <c r="N213" s="149"/>
    </row>
    <row r="214" spans="14:14" x14ac:dyDescent="0.3">
      <c r="N214" s="149"/>
    </row>
    <row r="215" spans="14:14" x14ac:dyDescent="0.3">
      <c r="N215" s="150"/>
    </row>
    <row r="216" spans="14:14" x14ac:dyDescent="0.3">
      <c r="N216" s="150"/>
    </row>
    <row r="217" spans="14:14" x14ac:dyDescent="0.3">
      <c r="N217" s="150"/>
    </row>
    <row r="218" spans="14:14" x14ac:dyDescent="0.3">
      <c r="N218" s="150"/>
    </row>
    <row r="219" spans="14:14" x14ac:dyDescent="0.3">
      <c r="N219" s="149"/>
    </row>
    <row r="220" spans="14:14" x14ac:dyDescent="0.3">
      <c r="N220" s="149"/>
    </row>
    <row r="221" spans="14:14" x14ac:dyDescent="0.3">
      <c r="N221" s="149"/>
    </row>
    <row r="222" spans="14:14" x14ac:dyDescent="0.3">
      <c r="N222" s="149"/>
    </row>
    <row r="223" spans="14:14" x14ac:dyDescent="0.3">
      <c r="N223" s="149"/>
    </row>
    <row r="224" spans="14:14" x14ac:dyDescent="0.3">
      <c r="N224" s="149"/>
    </row>
    <row r="225" spans="14:14" x14ac:dyDescent="0.3">
      <c r="N225" s="149"/>
    </row>
    <row r="230" spans="14:14" x14ac:dyDescent="0.3">
      <c r="N230" s="152"/>
    </row>
    <row r="231" spans="14:14" x14ac:dyDescent="0.3">
      <c r="N231" s="152"/>
    </row>
    <row r="232" spans="14:14" x14ac:dyDescent="0.3">
      <c r="N232" s="152"/>
    </row>
    <row r="233" spans="14:14" x14ac:dyDescent="0.3">
      <c r="N233" s="152"/>
    </row>
    <row r="234" spans="14:14" x14ac:dyDescent="0.3">
      <c r="N234" s="153"/>
    </row>
    <row r="235" spans="14:14" x14ac:dyDescent="0.3">
      <c r="N235" s="153"/>
    </row>
    <row r="236" spans="14:14" x14ac:dyDescent="0.3">
      <c r="N236" s="153"/>
    </row>
    <row r="237" spans="14:14" x14ac:dyDescent="0.3">
      <c r="N237" s="153"/>
    </row>
    <row r="238" spans="14:14" x14ac:dyDescent="0.3">
      <c r="N238" s="153"/>
    </row>
    <row r="239" spans="14:14" x14ac:dyDescent="0.3">
      <c r="N239" s="153"/>
    </row>
    <row r="240" spans="14:14" x14ac:dyDescent="0.3">
      <c r="N240" s="152"/>
    </row>
    <row r="241" spans="14:14" x14ac:dyDescent="0.3">
      <c r="N241" s="152"/>
    </row>
    <row r="244" spans="14:14" x14ac:dyDescent="0.3">
      <c r="N244" s="149"/>
    </row>
    <row r="245" spans="14:14" x14ac:dyDescent="0.3">
      <c r="N245" s="149"/>
    </row>
    <row r="246" spans="14:14" x14ac:dyDescent="0.3">
      <c r="N246" s="149"/>
    </row>
    <row r="247" spans="14:14" x14ac:dyDescent="0.3">
      <c r="N247" s="149"/>
    </row>
    <row r="248" spans="14:14" x14ac:dyDescent="0.3">
      <c r="N248" s="149"/>
    </row>
    <row r="249" spans="14:14" x14ac:dyDescent="0.3">
      <c r="N249" s="149"/>
    </row>
    <row r="250" spans="14:14" x14ac:dyDescent="0.3">
      <c r="N250" s="149"/>
    </row>
    <row r="251" spans="14:14" x14ac:dyDescent="0.3">
      <c r="N251" s="149"/>
    </row>
    <row r="252" spans="14:14" x14ac:dyDescent="0.3">
      <c r="N252" s="149"/>
    </row>
    <row r="253" spans="14:14" x14ac:dyDescent="0.3">
      <c r="N253" s="149"/>
    </row>
    <row r="254" spans="14:14" x14ac:dyDescent="0.3">
      <c r="N254" s="149"/>
    </row>
    <row r="255" spans="14:14" x14ac:dyDescent="0.3">
      <c r="N255" s="149"/>
    </row>
    <row r="256" spans="14:14" x14ac:dyDescent="0.3">
      <c r="N256" s="149"/>
    </row>
    <row r="257" spans="14:14" x14ac:dyDescent="0.3">
      <c r="N257" s="149"/>
    </row>
    <row r="258" spans="14:14" x14ac:dyDescent="0.3">
      <c r="N258" s="149"/>
    </row>
    <row r="259" spans="14:14" x14ac:dyDescent="0.3">
      <c r="N259" s="149"/>
    </row>
    <row r="260" spans="14:14" x14ac:dyDescent="0.3">
      <c r="N260" s="149"/>
    </row>
    <row r="262" spans="14:14" x14ac:dyDescent="0.3">
      <c r="N262" s="149"/>
    </row>
  </sheetData>
  <protectedRanges>
    <protectedRange sqref="L4 F2 L2 F21:F65298 L21:L65298 F4 I4 I2 I21:I65298" name="Range1"/>
    <protectedRange sqref="J5 M5 G5" name="Range1_1_1_1"/>
    <protectedRange sqref="F1" name="Range1_5"/>
    <protectedRange sqref="L1 I1" name="Range1_6_1_1"/>
    <protectedRange sqref="F8:F16 F18:F20" name="Range1_4"/>
  </protectedRanges>
  <mergeCells count="4">
    <mergeCell ref="A1:J1"/>
    <mergeCell ref="K1:L1"/>
    <mergeCell ref="A21:K21"/>
    <mergeCell ref="N58:N59"/>
  </mergeCells>
  <pageMargins left="0.23622047244094491" right="0.23622047244094491" top="0.74803149606299213" bottom="0.74803149606299213" header="0.31496062992125984" footer="0.31496062992125984"/>
  <pageSetup paperSize="9" scale="50" orientation="portrait" horizontalDpi="0"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SUMMARY</vt:lpstr>
      <vt:lpstr>CIVIL WORK</vt:lpstr>
      <vt:lpstr>Civil MS</vt:lpstr>
      <vt:lpstr>INTERIOR WORK</vt:lpstr>
      <vt:lpstr>Interior MS</vt:lpstr>
      <vt:lpstr>Additional works</vt:lpstr>
      <vt:lpstr>Additional MS</vt:lpstr>
      <vt:lpstr>BELLS</vt:lpstr>
      <vt:lpstr>FACADE SIGNAGE</vt:lpstr>
      <vt:lpstr>MISCELLANEOUS</vt:lpstr>
      <vt:lpstr>26 Rate Analysis</vt:lpstr>
      <vt:lpstr>29 Rate Analysis</vt:lpstr>
      <vt:lpstr>27 Rate Analysis</vt:lpstr>
      <vt:lpstr>09 Rate Analysis</vt:lpstr>
      <vt:lpstr>10 Rate Analysis</vt:lpstr>
      <vt:lpstr>CALCULATION PAINT</vt:lpstr>
      <vt:lpstr>BELLS!Print_Area</vt:lpstr>
      <vt:lpstr>'CIVIL WORK'!Print_Area</vt:lpstr>
      <vt:lpstr>'FACADE SIGNAGE'!Print_Area</vt:lpstr>
      <vt:lpstr>'INTERIOR WORK'!Print_Area</vt:lpstr>
      <vt:lpstr>MISCELLANEOUS!Print_Area</vt:lpstr>
      <vt:lpstr>SUMMARY!Print_Area</vt:lpstr>
      <vt:lpstr>'CIVIL WORK'!Print_Titles</vt:lpstr>
      <vt:lpstr>'INTERIOR WORK'!Print_Titles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Lenovo</cp:lastModifiedBy>
  <cp:lastPrinted>2023-10-01T08:22:12Z</cp:lastPrinted>
  <dcterms:created xsi:type="dcterms:W3CDTF">1996-10-14T23:33:28Z</dcterms:created>
  <dcterms:modified xsi:type="dcterms:W3CDTF">2024-02-14T11:12:02Z</dcterms:modified>
</cp:coreProperties>
</file>