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DELL\Desktop\My document\TFS\BEHROR\FINAL BILL FOLDER\AUDITED BILL\WORK ORDER AMOUNT\"/>
    </mc:Choice>
  </mc:AlternateContent>
  <xr:revisionPtr revIDLastSave="0" documentId="13_ncr:1_{40DD1E60-CFC8-464D-83E4-CF6F22B10BCF}" xr6:coauthVersionLast="47" xr6:coauthVersionMax="47" xr10:uidLastSave="{00000000-0000-0000-0000-000000000000}"/>
  <bookViews>
    <workbookView xWindow="-120" yWindow="-120" windowWidth="20730" windowHeight="11040" xr2:uid="{00000000-000D-0000-FFFF-FFFF00000000}"/>
  </bookViews>
  <sheets>
    <sheet name="All Summary" sheetId="2" r:id="rId1"/>
    <sheet name="C&amp;I BOQ" sheetId="3" r:id="rId2"/>
    <sheet name="Plumbing" sheetId="9" r:id="rId3"/>
    <sheet name="CALCULATION PAINT" sheetId="5" state="hidden" r:id="rId4"/>
  </sheets>
  <externalReferences>
    <externalReference r:id="rId5"/>
  </externalReferences>
  <definedNames>
    <definedName name="_xlnm._FilterDatabase" localSheetId="1" hidden="1">'C&amp;I BOQ'!$A$2:$J$613</definedName>
  </definedNames>
  <calcPr calcId="191029"/>
</workbook>
</file>

<file path=xl/calcChain.xml><?xml version="1.0" encoding="utf-8"?>
<calcChain xmlns="http://schemas.openxmlformats.org/spreadsheetml/2006/main">
  <c r="F353" i="9" l="1"/>
  <c r="F212" i="9"/>
  <c r="H458" i="3" l="1"/>
  <c r="D17" i="2"/>
  <c r="D19" i="2" s="1"/>
  <c r="D24" i="2" s="1"/>
  <c r="D25" i="2" s="1"/>
  <c r="I379" i="9" l="1"/>
  <c r="K379" i="9" s="1"/>
  <c r="F379" i="9"/>
  <c r="H379" i="9" s="1"/>
  <c r="K361" i="9"/>
  <c r="K360" i="9"/>
  <c r="K359" i="9"/>
  <c r="K358" i="9"/>
  <c r="K357" i="9"/>
  <c r="K356" i="9"/>
  <c r="K355" i="9"/>
  <c r="I353" i="9"/>
  <c r="K353" i="9" s="1"/>
  <c r="H353" i="9"/>
  <c r="K343" i="9"/>
  <c r="K342" i="9"/>
  <c r="K341" i="9"/>
  <c r="I333" i="9"/>
  <c r="K333" i="9" s="1"/>
  <c r="F333" i="9"/>
  <c r="H333" i="9" s="1"/>
  <c r="K322" i="9"/>
  <c r="K320" i="9"/>
  <c r="H320" i="9"/>
  <c r="I308" i="9"/>
  <c r="K308" i="9" s="1"/>
  <c r="F305" i="9"/>
  <c r="F304" i="9"/>
  <c r="F303" i="9"/>
  <c r="F302" i="9"/>
  <c r="F301" i="9"/>
  <c r="F300" i="9"/>
  <c r="F299" i="9"/>
  <c r="F298" i="9"/>
  <c r="F297" i="9"/>
  <c r="F296" i="9"/>
  <c r="F295" i="9"/>
  <c r="F294" i="9"/>
  <c r="F293" i="9"/>
  <c r="F292" i="9"/>
  <c r="F291" i="9"/>
  <c r="F290" i="9"/>
  <c r="F289" i="9"/>
  <c r="F288" i="9"/>
  <c r="F287" i="9"/>
  <c r="F286" i="9"/>
  <c r="F285" i="9"/>
  <c r="F284" i="9"/>
  <c r="F283" i="9"/>
  <c r="F282" i="9"/>
  <c r="F281" i="9"/>
  <c r="F280" i="9"/>
  <c r="F279" i="9"/>
  <c r="F278" i="9"/>
  <c r="F277" i="9"/>
  <c r="F276" i="9"/>
  <c r="F275" i="9"/>
  <c r="F274" i="9"/>
  <c r="F273" i="9"/>
  <c r="F272" i="9"/>
  <c r="F271" i="9"/>
  <c r="F270" i="9"/>
  <c r="F269" i="9"/>
  <c r="F267" i="9"/>
  <c r="F266" i="9"/>
  <c r="F265" i="9"/>
  <c r="F264" i="9"/>
  <c r="F263" i="9"/>
  <c r="F262" i="9"/>
  <c r="F261" i="9"/>
  <c r="F260" i="9"/>
  <c r="F259" i="9"/>
  <c r="F258" i="9"/>
  <c r="F256" i="9"/>
  <c r="F255" i="9"/>
  <c r="F254" i="9"/>
  <c r="F253" i="9"/>
  <c r="F252" i="9"/>
  <c r="K248" i="9"/>
  <c r="H248" i="9"/>
  <c r="K247" i="9"/>
  <c r="H247" i="9"/>
  <c r="K246" i="9"/>
  <c r="H246" i="9"/>
  <c r="I244" i="9"/>
  <c r="K244" i="9" s="1"/>
  <c r="F241" i="9"/>
  <c r="F240" i="9"/>
  <c r="F239" i="9"/>
  <c r="F238" i="9"/>
  <c r="F237" i="9"/>
  <c r="K212" i="9"/>
  <c r="H212" i="9"/>
  <c r="K204" i="9"/>
  <c r="I203" i="9"/>
  <c r="K203" i="9" s="1"/>
  <c r="H203" i="9"/>
  <c r="I193" i="9"/>
  <c r="K193" i="9" s="1"/>
  <c r="F193" i="9"/>
  <c r="H193" i="9" s="1"/>
  <c r="I187" i="9"/>
  <c r="K187" i="9" s="1"/>
  <c r="H187" i="9"/>
  <c r="I183" i="9"/>
  <c r="K183" i="9" s="1"/>
  <c r="F183" i="9"/>
  <c r="H183" i="9" s="1"/>
  <c r="I165" i="9"/>
  <c r="K165" i="9" s="1"/>
  <c r="F162" i="9"/>
  <c r="F161" i="9"/>
  <c r="F160" i="9"/>
  <c r="I158" i="9"/>
  <c r="K158" i="9" s="1"/>
  <c r="F155" i="9"/>
  <c r="F154" i="9"/>
  <c r="F153" i="9"/>
  <c r="F152" i="9"/>
  <c r="F151" i="9"/>
  <c r="I147" i="9"/>
  <c r="K147" i="9" s="1"/>
  <c r="F141" i="9"/>
  <c r="F140" i="9"/>
  <c r="F139" i="9"/>
  <c r="F138" i="9"/>
  <c r="F137" i="9"/>
  <c r="F136" i="9"/>
  <c r="F135" i="9"/>
  <c r="F134" i="9"/>
  <c r="F133" i="9"/>
  <c r="F132" i="9"/>
  <c r="F131" i="9"/>
  <c r="F130" i="9"/>
  <c r="F129" i="9"/>
  <c r="F128" i="9"/>
  <c r="F126" i="9"/>
  <c r="F125" i="9"/>
  <c r="F124" i="9"/>
  <c r="F123" i="9"/>
  <c r="F122" i="9"/>
  <c r="F121" i="9"/>
  <c r="F120" i="9"/>
  <c r="F119" i="9"/>
  <c r="F118" i="9"/>
  <c r="F117" i="9"/>
  <c r="F116" i="9"/>
  <c r="F115" i="9"/>
  <c r="F114" i="9"/>
  <c r="F113" i="9"/>
  <c r="F112" i="9"/>
  <c r="F111" i="9"/>
  <c r="F110" i="9"/>
  <c r="F109" i="9"/>
  <c r="F107" i="9"/>
  <c r="F106" i="9"/>
  <c r="F105" i="9"/>
  <c r="F104" i="9"/>
  <c r="F103" i="9"/>
  <c r="F102" i="9"/>
  <c r="F101" i="9"/>
  <c r="F100"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3" i="9"/>
  <c r="F12" i="9"/>
  <c r="F11" i="9"/>
  <c r="F10" i="9"/>
  <c r="F9" i="9"/>
  <c r="F163" i="9" l="1"/>
  <c r="F165" i="9" s="1"/>
  <c r="H165" i="9" s="1"/>
  <c r="F242" i="9"/>
  <c r="F244" i="9" s="1"/>
  <c r="H244" i="9" s="1"/>
  <c r="F145" i="9"/>
  <c r="F147" i="9" s="1"/>
  <c r="H147" i="9" s="1"/>
  <c r="F156" i="9"/>
  <c r="F158" i="9" s="1"/>
  <c r="H158" i="9" s="1"/>
  <c r="F306" i="9"/>
  <c r="F308" i="9" s="1"/>
  <c r="H308" i="9" s="1"/>
  <c r="K388" i="9"/>
  <c r="H388" i="9" l="1"/>
  <c r="C15" i="2" s="1"/>
  <c r="H98" i="3" l="1"/>
  <c r="M232" i="3" l="1"/>
  <c r="M12" i="3"/>
  <c r="M10" i="3"/>
  <c r="M9" i="3"/>
  <c r="K463" i="3" l="1"/>
  <c r="K449" i="3"/>
  <c r="K440" i="3"/>
  <c r="K379" i="3"/>
  <c r="K358" i="3"/>
  <c r="K300" i="3"/>
  <c r="K254" i="3"/>
  <c r="K248" i="3"/>
  <c r="K234" i="3"/>
  <c r="K230" i="3"/>
  <c r="K203" i="3"/>
  <c r="K144" i="3"/>
  <c r="K130" i="3"/>
  <c r="K94" i="3"/>
  <c r="K71" i="3"/>
  <c r="K62" i="3"/>
  <c r="M578" i="3" l="1"/>
  <c r="M577" i="3"/>
  <c r="M576" i="3"/>
  <c r="M574" i="3"/>
  <c r="M562" i="3"/>
  <c r="M570" i="3" s="1"/>
  <c r="M556" i="3"/>
  <c r="M539" i="3"/>
  <c r="M532" i="3"/>
  <c r="M529" i="3"/>
  <c r="M526" i="3"/>
  <c r="M522" i="3"/>
  <c r="M519" i="3"/>
  <c r="M515" i="3"/>
  <c r="M512" i="3"/>
  <c r="M509" i="3"/>
  <c r="M506" i="3"/>
  <c r="M503" i="3"/>
  <c r="M500" i="3"/>
  <c r="M497" i="3"/>
  <c r="M494" i="3"/>
  <c r="M490" i="3"/>
  <c r="M486" i="3"/>
  <c r="M482" i="3"/>
  <c r="M478" i="3"/>
  <c r="K477" i="3"/>
  <c r="M477" i="3" s="1"/>
  <c r="M336" i="3"/>
  <c r="M335" i="3"/>
  <c r="M334" i="3"/>
  <c r="M333" i="3"/>
  <c r="M332" i="3"/>
  <c r="M321" i="3"/>
  <c r="M320" i="3"/>
  <c r="M319" i="3"/>
  <c r="M318" i="3"/>
  <c r="M317" i="3"/>
  <c r="M316" i="3"/>
  <c r="M315" i="3"/>
  <c r="M314" i="3"/>
  <c r="M313" i="3"/>
  <c r="M312" i="3"/>
  <c r="M303" i="3"/>
  <c r="M257" i="3"/>
  <c r="M251" i="3"/>
  <c r="M207" i="3"/>
  <c r="M134" i="3"/>
  <c r="M74" i="3"/>
  <c r="K40" i="3"/>
  <c r="M40" i="3" s="1"/>
  <c r="M5" i="3"/>
  <c r="M4" i="3"/>
  <c r="M16" i="3" l="1"/>
  <c r="M339" i="3"/>
  <c r="M580" i="3"/>
  <c r="K426" i="3" l="1"/>
  <c r="K425" i="3"/>
  <c r="K424" i="3"/>
  <c r="K423" i="3"/>
  <c r="K422" i="3"/>
  <c r="K421" i="3"/>
  <c r="H420" i="3"/>
  <c r="K420" i="3" s="1"/>
  <c r="H378" i="3"/>
  <c r="K378" i="3" s="1"/>
  <c r="H356" i="3"/>
  <c r="K356" i="3" s="1"/>
  <c r="H355" i="3"/>
  <c r="K355" i="3" s="1"/>
  <c r="H354" i="3"/>
  <c r="K354" i="3" s="1"/>
  <c r="H353" i="3"/>
  <c r="K353" i="3" s="1"/>
  <c r="H352" i="3"/>
  <c r="K352" i="3" s="1"/>
  <c r="H351" i="3"/>
  <c r="K351" i="3" s="1"/>
  <c r="H202" i="3"/>
  <c r="H201" i="3"/>
  <c r="H200" i="3"/>
  <c r="H199" i="3"/>
  <c r="H198" i="3"/>
  <c r="H197" i="3"/>
  <c r="H196" i="3"/>
  <c r="H195" i="3"/>
  <c r="H194" i="3"/>
  <c r="H190" i="3"/>
  <c r="H169" i="3"/>
  <c r="H168" i="3"/>
  <c r="H167" i="3"/>
  <c r="H166" i="3"/>
  <c r="H165" i="3"/>
  <c r="H164" i="3"/>
  <c r="H163" i="3"/>
  <c r="H162" i="3"/>
  <c r="H158" i="3"/>
  <c r="H143" i="3"/>
  <c r="H142" i="3"/>
  <c r="H127" i="3"/>
  <c r="K127" i="3" s="1"/>
  <c r="H126" i="3"/>
  <c r="K126" i="3" s="1"/>
  <c r="H125" i="3"/>
  <c r="K125" i="3" s="1"/>
  <c r="H124" i="3"/>
  <c r="K124" i="3" s="1"/>
  <c r="H123" i="3"/>
  <c r="K123" i="3" s="1"/>
  <c r="H28" i="3"/>
  <c r="K28" i="3" s="1"/>
  <c r="H27" i="3"/>
  <c r="K27" i="3" s="1"/>
  <c r="H26" i="3"/>
  <c r="K26" i="3" s="1"/>
  <c r="H33" i="3"/>
  <c r="K33" i="3" s="1"/>
  <c r="H31" i="3"/>
  <c r="K31" i="3" s="1"/>
  <c r="H25" i="3"/>
  <c r="K25" i="3" s="1"/>
  <c r="H21" i="3"/>
  <c r="K21" i="3" s="1"/>
  <c r="J143" i="3" l="1"/>
  <c r="K143" i="3" s="1"/>
  <c r="M143" i="3" s="1"/>
  <c r="J142" i="3"/>
  <c r="K142" i="3" s="1"/>
  <c r="M142" i="3" s="1"/>
  <c r="J5" i="3"/>
  <c r="H93" i="3"/>
  <c r="K93" i="3" s="1"/>
  <c r="J335" i="3"/>
  <c r="H52" i="3"/>
  <c r="K52" i="3" s="1"/>
  <c r="H228" i="3"/>
  <c r="K228" i="3" s="1"/>
  <c r="H279" i="3"/>
  <c r="K279" i="3" s="1"/>
  <c r="H278" i="3"/>
  <c r="K278" i="3" s="1"/>
  <c r="H299" i="3"/>
  <c r="K299" i="3" s="1"/>
  <c r="H298" i="3"/>
  <c r="K298" i="3" s="1"/>
  <c r="H297" i="3"/>
  <c r="K297" i="3" s="1"/>
  <c r="H296" i="3"/>
  <c r="K296" i="3" s="1"/>
  <c r="H295" i="3"/>
  <c r="K295" i="3" s="1"/>
  <c r="H294" i="3"/>
  <c r="K294" i="3" s="1"/>
  <c r="H293" i="3"/>
  <c r="K293" i="3" s="1"/>
  <c r="H292" i="3"/>
  <c r="K292" i="3" s="1"/>
  <c r="H291" i="3"/>
  <c r="K291" i="3" s="1"/>
  <c r="H290" i="3"/>
  <c r="K290" i="3" s="1"/>
  <c r="H289" i="3"/>
  <c r="K289" i="3" s="1"/>
  <c r="H288" i="3"/>
  <c r="K288" i="3" s="1"/>
  <c r="H286" i="3"/>
  <c r="K286" i="3" s="1"/>
  <c r="H285" i="3"/>
  <c r="H346" i="3"/>
  <c r="K346" i="3" s="1"/>
  <c r="H347" i="3"/>
  <c r="K347" i="3" s="1"/>
  <c r="H348" i="3"/>
  <c r="K348" i="3" s="1"/>
  <c r="H349" i="3"/>
  <c r="K349" i="3" s="1"/>
  <c r="H350" i="3"/>
  <c r="K350" i="3" s="1"/>
  <c r="K285" i="3" l="1"/>
  <c r="M300" i="3" s="1"/>
  <c r="H300" i="3"/>
  <c r="J300" i="3" s="1"/>
  <c r="M358" i="3"/>
  <c r="H358" i="3"/>
  <c r="J358" i="3" s="1"/>
  <c r="H552" i="3"/>
  <c r="K552" i="3" s="1"/>
  <c r="H551" i="3"/>
  <c r="K551" i="3" s="1"/>
  <c r="H550" i="3"/>
  <c r="K550" i="3" s="1"/>
  <c r="H549" i="3"/>
  <c r="K549" i="3" s="1"/>
  <c r="H548" i="3"/>
  <c r="K548" i="3" s="1"/>
  <c r="H547" i="3"/>
  <c r="K547" i="3" s="1"/>
  <c r="H546" i="3"/>
  <c r="K546" i="3" s="1"/>
  <c r="H545" i="3"/>
  <c r="K545" i="3" s="1"/>
  <c r="H544" i="3"/>
  <c r="K544" i="3" s="1"/>
  <c r="H543" i="3"/>
  <c r="K543" i="3" s="1"/>
  <c r="H477" i="3"/>
  <c r="H469" i="3"/>
  <c r="K469" i="3" s="1"/>
  <c r="H468" i="3"/>
  <c r="K468" i="3" s="1"/>
  <c r="H467" i="3"/>
  <c r="K467" i="3" s="1"/>
  <c r="H466" i="3"/>
  <c r="K466" i="3" s="1"/>
  <c r="H462" i="3"/>
  <c r="K462" i="3" s="1"/>
  <c r="H461" i="3"/>
  <c r="H460" i="3"/>
  <c r="K460" i="3" s="1"/>
  <c r="H459" i="3"/>
  <c r="K459" i="3" s="1"/>
  <c r="K458" i="3"/>
  <c r="H448" i="3"/>
  <c r="H447" i="3"/>
  <c r="H446" i="3"/>
  <c r="M449" i="3" s="1"/>
  <c r="H439" i="3"/>
  <c r="K439" i="3" s="1"/>
  <c r="H438" i="3"/>
  <c r="K438" i="3" s="1"/>
  <c r="H437" i="3"/>
  <c r="K437" i="3" s="1"/>
  <c r="H436" i="3"/>
  <c r="K436" i="3" s="1"/>
  <c r="H435" i="3"/>
  <c r="K435" i="3" s="1"/>
  <c r="H434" i="3"/>
  <c r="K434" i="3" s="1"/>
  <c r="H433" i="3"/>
  <c r="K433" i="3" s="1"/>
  <c r="H431" i="3"/>
  <c r="K431" i="3" s="1"/>
  <c r="H430" i="3"/>
  <c r="K430" i="3" s="1"/>
  <c r="H429" i="3"/>
  <c r="K429" i="3" s="1"/>
  <c r="H428" i="3"/>
  <c r="K428" i="3" s="1"/>
  <c r="H427" i="3"/>
  <c r="K427" i="3" s="1"/>
  <c r="H419" i="3"/>
  <c r="K419" i="3" s="1"/>
  <c r="H418" i="3"/>
  <c r="K418" i="3" s="1"/>
  <c r="H417" i="3"/>
  <c r="K417" i="3" s="1"/>
  <c r="H416" i="3"/>
  <c r="K416" i="3" s="1"/>
  <c r="H415" i="3"/>
  <c r="K415" i="3" s="1"/>
  <c r="H414" i="3"/>
  <c r="K414" i="3" s="1"/>
  <c r="H413" i="3"/>
  <c r="K413" i="3" s="1"/>
  <c r="H412" i="3"/>
  <c r="K412" i="3" s="1"/>
  <c r="H411" i="3"/>
  <c r="K411" i="3" s="1"/>
  <c r="H410" i="3"/>
  <c r="K410" i="3" s="1"/>
  <c r="H409" i="3"/>
  <c r="K409" i="3" s="1"/>
  <c r="H408" i="3"/>
  <c r="K408" i="3" s="1"/>
  <c r="H407" i="3"/>
  <c r="K407" i="3" s="1"/>
  <c r="H406" i="3"/>
  <c r="K406" i="3" s="1"/>
  <c r="H405" i="3"/>
  <c r="K405" i="3" s="1"/>
  <c r="H404" i="3"/>
  <c r="K404" i="3" s="1"/>
  <c r="H403" i="3"/>
  <c r="K403" i="3" s="1"/>
  <c r="H402" i="3"/>
  <c r="K402" i="3" s="1"/>
  <c r="H401" i="3"/>
  <c r="K401" i="3" s="1"/>
  <c r="H400" i="3"/>
  <c r="K400" i="3" s="1"/>
  <c r="H399" i="3"/>
  <c r="K399" i="3" s="1"/>
  <c r="H398" i="3"/>
  <c r="K398" i="3" s="1"/>
  <c r="H397" i="3"/>
  <c r="K397" i="3" s="1"/>
  <c r="H396" i="3"/>
  <c r="K396" i="3" s="1"/>
  <c r="H395" i="3"/>
  <c r="K395" i="3" s="1"/>
  <c r="H394" i="3"/>
  <c r="K394" i="3" s="1"/>
  <c r="H393" i="3"/>
  <c r="K393" i="3" s="1"/>
  <c r="H392" i="3"/>
  <c r="K392" i="3" s="1"/>
  <c r="H391" i="3"/>
  <c r="K391" i="3" s="1"/>
  <c r="H390" i="3"/>
  <c r="K390" i="3" s="1"/>
  <c r="H389" i="3"/>
  <c r="K389" i="3" s="1"/>
  <c r="H388" i="3"/>
  <c r="K388" i="3" s="1"/>
  <c r="H387" i="3"/>
  <c r="K387" i="3" s="1"/>
  <c r="H386" i="3"/>
  <c r="K386" i="3" s="1"/>
  <c r="H385" i="3"/>
  <c r="K385" i="3" s="1"/>
  <c r="H384" i="3"/>
  <c r="K384" i="3" s="1"/>
  <c r="H377" i="3"/>
  <c r="K377" i="3" s="1"/>
  <c r="H376" i="3"/>
  <c r="K376" i="3" s="1"/>
  <c r="H375" i="3"/>
  <c r="H374" i="3"/>
  <c r="H373" i="3"/>
  <c r="H372" i="3"/>
  <c r="H371" i="3"/>
  <c r="H370" i="3"/>
  <c r="K370" i="3" s="1"/>
  <c r="H369" i="3"/>
  <c r="H368" i="3"/>
  <c r="H367" i="3"/>
  <c r="H366" i="3"/>
  <c r="H365" i="3"/>
  <c r="H364" i="3"/>
  <c r="H363" i="3"/>
  <c r="J303" i="3"/>
  <c r="H276" i="3"/>
  <c r="K276" i="3" s="1"/>
  <c r="H275" i="3"/>
  <c r="K275" i="3" s="1"/>
  <c r="H274" i="3"/>
  <c r="K274" i="3" s="1"/>
  <c r="H273" i="3"/>
  <c r="K273" i="3" s="1"/>
  <c r="H272" i="3"/>
  <c r="K272" i="3" s="1"/>
  <c r="H271" i="3"/>
  <c r="K271" i="3" s="1"/>
  <c r="H270" i="3"/>
  <c r="K270" i="3" s="1"/>
  <c r="H269" i="3"/>
  <c r="K269" i="3" s="1"/>
  <c r="H268" i="3"/>
  <c r="K268" i="3" s="1"/>
  <c r="H267" i="3"/>
  <c r="H247" i="3"/>
  <c r="K247" i="3" s="1"/>
  <c r="H246" i="3"/>
  <c r="K246" i="3" s="1"/>
  <c r="H245" i="3"/>
  <c r="K245" i="3" s="1"/>
  <c r="H244" i="3"/>
  <c r="K244" i="3" s="1"/>
  <c r="H243" i="3"/>
  <c r="K243" i="3" s="1"/>
  <c r="H242" i="3"/>
  <c r="H234" i="3"/>
  <c r="H227" i="3"/>
  <c r="K227" i="3" s="1"/>
  <c r="H226" i="3"/>
  <c r="K226" i="3" s="1"/>
  <c r="H225" i="3"/>
  <c r="K225" i="3" s="1"/>
  <c r="H224" i="3"/>
  <c r="K224" i="3" s="1"/>
  <c r="H223" i="3"/>
  <c r="K223" i="3" s="1"/>
  <c r="H222" i="3"/>
  <c r="K222" i="3" s="1"/>
  <c r="H221" i="3"/>
  <c r="K221" i="3" s="1"/>
  <c r="M230" i="3" s="1"/>
  <c r="H216" i="3"/>
  <c r="K216" i="3" s="1"/>
  <c r="H215" i="3"/>
  <c r="K215" i="3" s="1"/>
  <c r="H214" i="3"/>
  <c r="K214" i="3" s="1"/>
  <c r="H213" i="3"/>
  <c r="K213" i="3" s="1"/>
  <c r="H212" i="3"/>
  <c r="K212" i="3" s="1"/>
  <c r="H192" i="3"/>
  <c r="H189" i="3"/>
  <c r="H188" i="3"/>
  <c r="H187" i="3"/>
  <c r="H186" i="3"/>
  <c r="H185" i="3"/>
  <c r="H184" i="3"/>
  <c r="H183" i="3"/>
  <c r="H182" i="3"/>
  <c r="H181" i="3"/>
  <c r="H180" i="3"/>
  <c r="H179" i="3"/>
  <c r="H178" i="3"/>
  <c r="H177" i="3"/>
  <c r="H176" i="3"/>
  <c r="H175" i="3"/>
  <c r="H174" i="3"/>
  <c r="H173" i="3"/>
  <c r="H172" i="3"/>
  <c r="H161" i="3"/>
  <c r="H160" i="3"/>
  <c r="H159" i="3"/>
  <c r="H157" i="3"/>
  <c r="H156" i="3"/>
  <c r="H155" i="3"/>
  <c r="H154" i="3"/>
  <c r="H153" i="3"/>
  <c r="H152" i="3"/>
  <c r="H151" i="3"/>
  <c r="H150" i="3"/>
  <c r="H149" i="3"/>
  <c r="H148" i="3"/>
  <c r="H141" i="3"/>
  <c r="H140" i="3"/>
  <c r="H139" i="3"/>
  <c r="H138" i="3"/>
  <c r="H137" i="3"/>
  <c r="H136" i="3"/>
  <c r="K136" i="3" s="1"/>
  <c r="H122" i="3"/>
  <c r="K122" i="3" s="1"/>
  <c r="H121" i="3"/>
  <c r="K121" i="3" s="1"/>
  <c r="H120" i="3"/>
  <c r="K120" i="3" s="1"/>
  <c r="H119" i="3"/>
  <c r="K119" i="3" s="1"/>
  <c r="H118" i="3"/>
  <c r="K118" i="3" s="1"/>
  <c r="H117" i="3"/>
  <c r="K117" i="3" s="1"/>
  <c r="H116" i="3"/>
  <c r="K116" i="3" s="1"/>
  <c r="H115" i="3"/>
  <c r="K115" i="3" s="1"/>
  <c r="H114" i="3"/>
  <c r="K114" i="3" s="1"/>
  <c r="H113" i="3"/>
  <c r="K113" i="3" s="1"/>
  <c r="H112" i="3"/>
  <c r="K112" i="3" s="1"/>
  <c r="H111" i="3"/>
  <c r="K111" i="3" s="1"/>
  <c r="H110" i="3"/>
  <c r="K110" i="3" s="1"/>
  <c r="H109" i="3"/>
  <c r="K109" i="3" s="1"/>
  <c r="H108" i="3"/>
  <c r="H107" i="3"/>
  <c r="K107" i="3" s="1"/>
  <c r="H106" i="3"/>
  <c r="K106" i="3" s="1"/>
  <c r="H105" i="3"/>
  <c r="K105" i="3" s="1"/>
  <c r="H104" i="3"/>
  <c r="K104" i="3" s="1"/>
  <c r="H103" i="3"/>
  <c r="K103" i="3" s="1"/>
  <c r="H102" i="3"/>
  <c r="K102" i="3" s="1"/>
  <c r="H101" i="3"/>
  <c r="K101" i="3" s="1"/>
  <c r="M130" i="3" s="1"/>
  <c r="H100" i="3"/>
  <c r="K100" i="3" s="1"/>
  <c r="H99" i="3"/>
  <c r="K98" i="3"/>
  <c r="H92" i="3"/>
  <c r="K92" i="3" s="1"/>
  <c r="H91" i="3"/>
  <c r="K91" i="3" s="1"/>
  <c r="H90" i="3"/>
  <c r="K90" i="3" s="1"/>
  <c r="H89" i="3"/>
  <c r="K89" i="3" s="1"/>
  <c r="H88" i="3"/>
  <c r="K88" i="3" s="1"/>
  <c r="H87" i="3"/>
  <c r="K87" i="3" s="1"/>
  <c r="H86" i="3"/>
  <c r="K86" i="3" s="1"/>
  <c r="H85" i="3"/>
  <c r="K85" i="3" s="1"/>
  <c r="H84" i="3"/>
  <c r="K84" i="3" s="1"/>
  <c r="H83" i="3"/>
  <c r="K83" i="3" s="1"/>
  <c r="H82" i="3"/>
  <c r="H70" i="3"/>
  <c r="K70" i="3" s="1"/>
  <c r="H69" i="3"/>
  <c r="K69" i="3" s="1"/>
  <c r="H60" i="3"/>
  <c r="K60" i="3" s="1"/>
  <c r="H59" i="3"/>
  <c r="K59" i="3" s="1"/>
  <c r="H58" i="3"/>
  <c r="K58" i="3" s="1"/>
  <c r="H57" i="3"/>
  <c r="K57" i="3" s="1"/>
  <c r="H56" i="3"/>
  <c r="K56" i="3" s="1"/>
  <c r="H55" i="3"/>
  <c r="K55" i="3" s="1"/>
  <c r="H54" i="3"/>
  <c r="K54" i="3" s="1"/>
  <c r="H53" i="3"/>
  <c r="K53" i="3" s="1"/>
  <c r="H51" i="3"/>
  <c r="K51" i="3" s="1"/>
  <c r="H50" i="3"/>
  <c r="K50" i="3" s="1"/>
  <c r="K45" i="3"/>
  <c r="K44" i="3"/>
  <c r="H22" i="3"/>
  <c r="K22" i="3" s="1"/>
  <c r="H34" i="3"/>
  <c r="K34" i="3" s="1"/>
  <c r="H32" i="3"/>
  <c r="K32" i="3" s="1"/>
  <c r="H30" i="3"/>
  <c r="K30" i="3" s="1"/>
  <c r="H24" i="3"/>
  <c r="K24" i="3" s="1"/>
  <c r="H23" i="3"/>
  <c r="K23" i="3" s="1"/>
  <c r="H20" i="3"/>
  <c r="K20" i="3" s="1"/>
  <c r="M36" i="3" s="1"/>
  <c r="K267" i="3" l="1"/>
  <c r="H248" i="3"/>
  <c r="J248" i="3" s="1"/>
  <c r="K461" i="3"/>
  <c r="H463" i="3"/>
  <c r="J463" i="3" s="1"/>
  <c r="H94" i="3"/>
  <c r="K82" i="3"/>
  <c r="K99" i="3"/>
  <c r="H130" i="3"/>
  <c r="J130" i="3" s="1"/>
  <c r="H203" i="3"/>
  <c r="J203" i="3" s="1"/>
  <c r="K108" i="3"/>
  <c r="K217" i="3"/>
  <c r="M217" i="3" s="1"/>
  <c r="K242" i="3"/>
  <c r="K46" i="3"/>
  <c r="M203" i="3"/>
  <c r="M463" i="3"/>
  <c r="K554" i="3"/>
  <c r="M554" i="3" s="1"/>
  <c r="M558" i="3" s="1"/>
  <c r="M248" i="3"/>
  <c r="K470" i="3"/>
  <c r="M470" i="3" s="1"/>
  <c r="M94" i="3"/>
  <c r="M440" i="3"/>
  <c r="H379" i="3"/>
  <c r="J379" i="3" s="1"/>
  <c r="H144" i="3"/>
  <c r="J144" i="3" s="1"/>
  <c r="J36" i="3"/>
  <c r="J94" i="3"/>
  <c r="H230" i="3"/>
  <c r="J230" i="3" s="1"/>
  <c r="H554" i="3"/>
  <c r="J554" i="3" s="1"/>
  <c r="H470" i="3"/>
  <c r="J470" i="3" s="1"/>
  <c r="H449" i="3"/>
  <c r="H440" i="3"/>
  <c r="J440" i="3" s="1"/>
  <c r="H217" i="3"/>
  <c r="J217" i="3" s="1"/>
  <c r="H62" i="3"/>
  <c r="K281" i="3" l="1"/>
  <c r="M281" i="3" s="1"/>
  <c r="M306" i="3" s="1"/>
  <c r="M254" i="3"/>
  <c r="M260" i="3" s="1"/>
  <c r="M71" i="3"/>
  <c r="J62" i="3"/>
  <c r="H68" i="3"/>
  <c r="H71" i="3" s="1"/>
  <c r="J71" i="3" s="1"/>
  <c r="H277" i="3"/>
  <c r="H281" i="3" s="1"/>
  <c r="E18" i="5"/>
  <c r="F18" i="5" s="1"/>
  <c r="E17" i="5"/>
  <c r="E16" i="5"/>
  <c r="J15" i="5"/>
  <c r="E12" i="5"/>
  <c r="E13" i="5" s="1"/>
  <c r="E8" i="5"/>
  <c r="E7" i="5"/>
  <c r="H5" i="5"/>
  <c r="I5" i="5" s="1"/>
  <c r="D5" i="5"/>
  <c r="J578" i="3"/>
  <c r="J577" i="3"/>
  <c r="J576" i="3"/>
  <c r="J574" i="3"/>
  <c r="J562" i="3"/>
  <c r="J556" i="3"/>
  <c r="J539" i="3"/>
  <c r="J532" i="3"/>
  <c r="J529" i="3"/>
  <c r="J526" i="3"/>
  <c r="J522" i="3"/>
  <c r="J519" i="3"/>
  <c r="J515" i="3"/>
  <c r="J512" i="3"/>
  <c r="J509" i="3"/>
  <c r="J506" i="3"/>
  <c r="J503" i="3"/>
  <c r="J500" i="3"/>
  <c r="J497" i="3"/>
  <c r="J494" i="3"/>
  <c r="J490" i="3"/>
  <c r="J486" i="3"/>
  <c r="J482" i="3"/>
  <c r="J478" i="3"/>
  <c r="J477" i="3"/>
  <c r="J449" i="3"/>
  <c r="J375" i="3"/>
  <c r="K375" i="3" s="1"/>
  <c r="M375" i="3" s="1"/>
  <c r="J374" i="3"/>
  <c r="K374" i="3" s="1"/>
  <c r="M374" i="3" s="1"/>
  <c r="J373" i="3"/>
  <c r="K373" i="3" s="1"/>
  <c r="M373" i="3" s="1"/>
  <c r="J372" i="3"/>
  <c r="K372" i="3" s="1"/>
  <c r="M372" i="3" s="1"/>
  <c r="J371" i="3"/>
  <c r="K371" i="3" s="1"/>
  <c r="M371" i="3" s="1"/>
  <c r="J369" i="3"/>
  <c r="K369" i="3" s="1"/>
  <c r="J368" i="3"/>
  <c r="K368" i="3" s="1"/>
  <c r="M368" i="3" s="1"/>
  <c r="J367" i="3"/>
  <c r="K367" i="3" s="1"/>
  <c r="M367" i="3" s="1"/>
  <c r="J366" i="3"/>
  <c r="K366" i="3" s="1"/>
  <c r="M366" i="3" s="1"/>
  <c r="J365" i="3"/>
  <c r="K365" i="3" s="1"/>
  <c r="M365" i="3" s="1"/>
  <c r="J364" i="3"/>
  <c r="K364" i="3" s="1"/>
  <c r="M364" i="3" s="1"/>
  <c r="J363" i="3"/>
  <c r="K363" i="3" s="1"/>
  <c r="J336" i="3"/>
  <c r="J334" i="3"/>
  <c r="J333" i="3"/>
  <c r="J332" i="3"/>
  <c r="J321" i="3"/>
  <c r="J320" i="3"/>
  <c r="J319" i="3"/>
  <c r="J318" i="3"/>
  <c r="J317" i="3"/>
  <c r="J316" i="3"/>
  <c r="J315" i="3"/>
  <c r="J314" i="3"/>
  <c r="J313" i="3"/>
  <c r="J312" i="3"/>
  <c r="J257" i="3"/>
  <c r="J251" i="3"/>
  <c r="J234" i="3"/>
  <c r="M234" i="3" s="1"/>
  <c r="J207" i="3"/>
  <c r="J141" i="3"/>
  <c r="K141" i="3" s="1"/>
  <c r="M141" i="3" s="1"/>
  <c r="J140" i="3"/>
  <c r="K140" i="3" s="1"/>
  <c r="M140" i="3" s="1"/>
  <c r="J139" i="3"/>
  <c r="K139" i="3" s="1"/>
  <c r="M139" i="3" s="1"/>
  <c r="J138" i="3"/>
  <c r="K138" i="3" s="1"/>
  <c r="M138" i="3" s="1"/>
  <c r="J137" i="3"/>
  <c r="K137" i="3" s="1"/>
  <c r="J134" i="3"/>
  <c r="J74" i="3"/>
  <c r="J4" i="3"/>
  <c r="E9" i="5" l="1"/>
  <c r="E10" i="5" s="1"/>
  <c r="M76" i="3"/>
  <c r="M137" i="3"/>
  <c r="M144" i="3"/>
  <c r="M363" i="3"/>
  <c r="M379" i="3"/>
  <c r="J535" i="3"/>
  <c r="C10" i="2" s="1"/>
  <c r="J558" i="3"/>
  <c r="C11" i="2" s="1"/>
  <c r="J76" i="3"/>
  <c r="C5" i="2" s="1"/>
  <c r="J236" i="3"/>
  <c r="C6" i="2" s="1"/>
  <c r="J16" i="3"/>
  <c r="C4" i="2" s="1"/>
  <c r="J570" i="3"/>
  <c r="C12" i="2" s="1"/>
  <c r="J260" i="3"/>
  <c r="C7" i="2" s="1"/>
  <c r="J580" i="3"/>
  <c r="C13" i="2" s="1"/>
  <c r="J339" i="3"/>
  <c r="C9" i="2" s="1"/>
  <c r="J281" i="3"/>
  <c r="J306" i="3" s="1"/>
  <c r="M236" i="3" l="1"/>
  <c r="M535" i="3"/>
  <c r="C8" i="2"/>
  <c r="C14" i="2" s="1"/>
  <c r="C17" i="2" s="1"/>
  <c r="C19" i="2" s="1"/>
  <c r="C23" i="2" s="1"/>
  <c r="C24" i="2" s="1"/>
  <c r="C25" i="2" s="1"/>
  <c r="C27" i="2" s="1"/>
  <c r="J581" i="3"/>
  <c r="M581" i="3" l="1"/>
</calcChain>
</file>

<file path=xl/sharedStrings.xml><?xml version="1.0" encoding="utf-8"?>
<sst xmlns="http://schemas.openxmlformats.org/spreadsheetml/2006/main" count="1597" uniqueCount="615">
  <si>
    <t>Description of Work</t>
  </si>
  <si>
    <t>Vyan Venture-R1</t>
  </si>
  <si>
    <t>DEMOLITION WORKS</t>
  </si>
  <si>
    <t>CIVIL WORKS</t>
  </si>
  <si>
    <t>CIVIL WORK</t>
  </si>
  <si>
    <t>CEILING WORK</t>
  </si>
  <si>
    <t>PAINTING WORK</t>
  </si>
  <si>
    <t>TOTAL DOORS</t>
  </si>
  <si>
    <t>TOTAL CARPENTRY WORK</t>
  </si>
  <si>
    <t>GLASS AND MIRROR WORKS</t>
  </si>
  <si>
    <t>METAL WORKS</t>
  </si>
  <si>
    <t>SANITARY FITTING WORKS</t>
  </si>
  <si>
    <t>Sr no</t>
  </si>
  <si>
    <t>item</t>
  </si>
  <si>
    <t>Description</t>
  </si>
  <si>
    <t>Unit</t>
  </si>
  <si>
    <t>Rate</t>
  </si>
  <si>
    <t>Amount</t>
  </si>
  <si>
    <t>GENERAL SITE WORKS</t>
  </si>
  <si>
    <t>Pest control at site</t>
  </si>
  <si>
    <t xml:space="preserve">Providing Pest Control &amp; Anti-termite treatment by appointing a specialized agency as per the specifications mentioned by the Bureau of Indian Standard &amp; Agencies specification ( Whichever is higher ) for General Civil , Plumbing / Drainage &amp; timber / Carpentry works , Gypsum related work including 5 Years guarantee under suitable undertaking on stamp paper etc complete as directed . ( Mode of Measurement to be on carpet area of floor &amp; not the area of surface treated.) </t>
  </si>
  <si>
    <t>Site Barricading</t>
  </si>
  <si>
    <t>Providing and fixing flex board out. Cost to include framework cost, opening for door, flex printing and installation. ( digital file provided by client ) Sizes as mentioned below</t>
  </si>
  <si>
    <t>TOTAL OF DEMOLITION WORKS</t>
  </si>
  <si>
    <t>INTERIOR CIVIL WORKS</t>
  </si>
  <si>
    <t>Waterproofing</t>
  </si>
  <si>
    <t>P&amp;A Waterproofing on mother slabs &amp; wall till 600mm height, with 4 coats of chemical (Zypex or Equivalent chemical to be used)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</si>
  <si>
    <t>a</t>
  </si>
  <si>
    <t>b</t>
  </si>
  <si>
    <t>Block Work</t>
  </si>
  <si>
    <t>Providing and constructing Light weight blocks masonry in cement mortar 1:4 of approved make like Aerocon/Siporex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</si>
  <si>
    <t>Internal Plaster</t>
  </si>
  <si>
    <t>P&amp;A of single coat backing plaster of 15-18 mm thick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</si>
  <si>
    <t>PCC Work</t>
  </si>
  <si>
    <t>Providing and laying up to 50-75 mm thick cement concrete flooring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</si>
  <si>
    <t>IPS Work</t>
  </si>
  <si>
    <r>
      <rPr>
        <sz val="10"/>
        <color indexed="8"/>
        <rFont val="Calibri"/>
        <family val="2"/>
      </rPr>
      <t>Providing and laying cement concrete flooring</t>
    </r>
    <r>
      <rPr>
        <sz val="10"/>
        <color indexed="21"/>
        <rFont val="Calibri"/>
        <family val="2"/>
      </rPr>
      <t xml:space="preserve"> </t>
    </r>
    <r>
      <rPr>
        <sz val="10"/>
        <color indexed="8"/>
        <rFont val="Calibri"/>
        <family val="2"/>
      </rPr>
      <t>25 - 40 mm thick , C.M. 1:3 laid to proper level and slope cost should including compaction as directed and curing complete in all respect.</t>
    </r>
  </si>
  <si>
    <t>COBA Work</t>
  </si>
  <si>
    <t>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</si>
  <si>
    <t>Kitchen at 250mm</t>
  </si>
  <si>
    <t>Tread and riser</t>
  </si>
  <si>
    <t>Providing and constructing 18 mm thk Black leather finish Granite steps  as per drawings. includes of making all  groove/chamfering/rounding/hole where ever required, in proper line and level in all direction, polishing/finishing etc. Complete as per detail drawing, specification and as directed by PMC.</t>
  </si>
  <si>
    <t>TOTAL OF CIVIL WORKS</t>
  </si>
  <si>
    <t>STONE AND TILE WORKS</t>
  </si>
  <si>
    <t>KOTA Flooring</t>
  </si>
  <si>
    <t xml:space="preserve">Providing and Laying KOTA stone of 19mm thk. on avg 40 mm thk bed of 1:4 cement mortar in proper line and level including neat cement float, filling joints with neat cement slurry of appropriate colour, cleaning, curing, rubbing, complete. Scope includes laying of floor protective cover on the floor and removing of the same when directed along with supply of all necessary materials, labour, tools and tackles complete in line with the Technical Specification, Drawings and as per the direction of the Architect &amp; PMC. Including Polishing. </t>
  </si>
  <si>
    <t>Size : 550x550 mm  Basic Rate : 55/SFT</t>
  </si>
  <si>
    <t>f. Outlet: 6</t>
  </si>
  <si>
    <t>c. Kiosk: 5</t>
  </si>
  <si>
    <t>d. Kiosk: 6</t>
  </si>
  <si>
    <t>e. Kiosk: 7</t>
  </si>
  <si>
    <t>KOTA Skirting</t>
  </si>
  <si>
    <t>Fixing &amp; laying of  75mm high tiles for skirting with bedding of appropriate approved make adhesive &amp; colour joint filler inclusive of making all  groove/chamfering/rounding/hole where ever required, in proper line and level in all direction, polishing/finishing/cleaning etc. Complete as per detail drawing, specification and as directed by PMC.</t>
  </si>
  <si>
    <t>RFT</t>
  </si>
  <si>
    <t>Decorative Wall Tiles</t>
  </si>
  <si>
    <t>Providing and fixing Glazed Decorative wall tiles which includes-approved make of adhesive like bal Endura or equivalent, grey cement paste with backing coat of 1:3 cement mortar not less than 12mm thick as &amp; where ever required, joint filler of approved make and colour, as and where ever required, in proper line and level in all direction, at all height with lead and lift, polishing/finishing/cleaning etc as per design, drawing and directed by PMC etc. all complete.</t>
  </si>
  <si>
    <t>Size- Subway Tile: 100 X 300 mm Rate : 60/ SFT</t>
  </si>
  <si>
    <t xml:space="preserve"> </t>
  </si>
  <si>
    <t>a. Kiosk: 1 : TEA CONCEPT</t>
  </si>
  <si>
    <t>Sada wall tiles</t>
  </si>
  <si>
    <t>Providing and fixing sada wall tiles white color which includes-approved make of adhesive like bal Endura or equivalent, grey cement paste with backing coat of 1:3 cement mortar not less than 12mm thick as &amp; where ever required, joint filler of approved make and colour, as and where ever required, in proper line and level in all direction, at all height with lead and lift, polishing/finishing/cleaning etc as per design, drawing and directed by PMC etc. all complete.</t>
  </si>
  <si>
    <t>Size: 300 X 600 mm Rate : 45/ SFT</t>
  </si>
  <si>
    <t>Pick up / Take away counter</t>
  </si>
  <si>
    <t>P/F  300mm wide platform to be made of 19mm thk granite finish top.  Including fittings such as hinges; handles; ball catch etc. complete in all respect. The rates for the Shutters to be included. as per design and details.</t>
  </si>
  <si>
    <t>Basic Rate: 275/ SFT</t>
  </si>
  <si>
    <t>Window/ door  jamb</t>
  </si>
  <si>
    <t>Providing &amp; Fixing polished Jet black granite stone /Approved stone in  "Z" Door Jambs, Window Cills, Architrave, ledge wall top etc. (maximum width upto 300mm) in cement mortar 1:3 &amp;  in cement slurry, including necessary  filing joints in white cement pigmented to approved shade. Also includes necessary edge polishing, champhering, moulding etc complete as per the direction of INOX. Basic Rate of Black Granite : Rs 150/- per Sft. (Granite shall be Procured by Contractor)</t>
  </si>
  <si>
    <t>SS Corner Guard</t>
  </si>
  <si>
    <t>P&amp;F of 304 grade 3mm thick SS Corner guard (30mm x 30mm, mat finished as per approved sample) fixing with SS full thread screws on each corner of the kitchen's wall before cladding of tiles, so that the corner may be protected from the damages.  Complete in proper line &amp; level and site engineer's instruction.</t>
  </si>
  <si>
    <t>T-Section</t>
  </si>
  <si>
    <t>Providing and fixing of 18mm  thk SS T-section on joints between G.I. sheet and brick tile panelling including coating/ finishing/supporting/cutting/required fixture &amp; fasteners etc. as per design, drawing &amp; as directed by Project Manager etc. complete.</t>
  </si>
  <si>
    <t>Tile protection</t>
  </si>
  <si>
    <t>Providing 6mm thk MDF sheet covering on flooring.</t>
  </si>
  <si>
    <t>TOTAL OF CIVIL WORK</t>
  </si>
  <si>
    <t>Metal Ceiling</t>
  </si>
  <si>
    <t>Fitting of false ceiling consisting of 20g non-perforated aluminium planks made of pre-coated ( Top &amp; Bottom ) &amp; Size : 600mmx600mm tiles . False Ceiling with necessary supports , hangers etc. provided to install light fitting , fresh air grill etc. ( from Hunter Douglas /Armstrong  or equivalent.)</t>
  </si>
  <si>
    <t>Size: 600 X 600 mm Rate :150/ SFT</t>
  </si>
  <si>
    <t>Trap Door</t>
  </si>
  <si>
    <t>Providing and fixing trap doors for access to the service areas. The trap door shall have an external frame made of 50mm x 50mm in good quality seasoned wood scantling on which the shutter is hinged. Shutter shall be made of 19 mm. Plywood. The exposed side &amp; Internal side shall be laminate finish.  Concealed heavy duty hinges shall be used to mount the shutters and locking shall be provided with Allen key and panel locks. Sufficient number of hinges and locks shall be provided to avoid sagging of the shutter. Key also shall be supplied</t>
  </si>
  <si>
    <t>Size : 3' x 3'</t>
  </si>
  <si>
    <t>Gypsum ceiling</t>
  </si>
  <si>
    <t>Providing, making and fixing of POP false ceiling as per manufacturer design and drawing including cut-outs for hvac grille, lights etc.at any / all heights. Rate quoted should be including of vertical drop of any heights, mouldings and size mentioned in drawings with necessary required framing in 450x 900 ultra Gyproc sections, fittings, and fixtures, scaffolding, floor covering, masking tape and cleaning the area all complete as per drawing, design &amp; manufactures specification all complete. Rates do not include painting work.</t>
  </si>
  <si>
    <t>Metal Ceiling (Rafter)</t>
  </si>
  <si>
    <t>Fitting of false ceiling consisting of 20g Aluminium planks made of pre-coated ( Top &amp; Bottom ) &amp; Size : 20mmx40mm rafter . False Ceiling with necessary supports , hangers etc. provided to install light fitting , fresh air grill etc. ( from Hunter Douglas or Armstrong )</t>
  </si>
  <si>
    <t>Basic cost= 500/SFT</t>
  </si>
  <si>
    <t>TOTAL OF CEILING WORK</t>
  </si>
  <si>
    <t>POP AND PAINITNG WORK</t>
  </si>
  <si>
    <t>POP Punning</t>
  </si>
  <si>
    <t>Providing and applying Plaster of Paris punning of average thickness 12-18mm  to existing wall surfaces in true level and plumb complete as per design and drawing Cleaning the surface properly with sand paper, filling cracks/holes with plaster of Paris. Applying lambi / putty (lambi/putty will be of good quality) sand papering the putty work on chamfers, etc.at any / all heights. Rate include cost for making grooves up to 12mm thick if required in horizontal or vertical direction near doors, windows, skirting, floor covering, masking tape and cleaning the area all complete as per drawing, design &amp; manufactures specification.</t>
  </si>
  <si>
    <t>Wall Paint</t>
  </si>
  <si>
    <t>Providing &amp; applying three (03) coats of approved Plastic paint on walls including scraping, primer , filling with putty etc. complete with final coat no brush mark to be visible after painting colour shade as specified.</t>
  </si>
  <si>
    <t>Ceiling Paint</t>
  </si>
  <si>
    <t>Providing &amp; applying three (03) coats of approved Plastic paint on  exposed surface on ceiling including scraping, primer , filling with putty etc. complete with final coat no brush mark to be visible after painting colour shade as specified.</t>
  </si>
  <si>
    <t>Exposed duct Paint</t>
  </si>
  <si>
    <t>Providing &amp; applying Three (03) coats of approved paint on exposed ceiling area including HVAC ducts,  Sprinkler Pipes etc. as instructed etc. complete with final coat no brush mark to be visible after painting colour shade as specified.</t>
  </si>
  <si>
    <t>TOTAL OF PAINTING WORK</t>
  </si>
  <si>
    <t xml:space="preserve">CARPENTARY WORKS-DOORS </t>
  </si>
  <si>
    <t xml:space="preserve"> Door (Kitchen and 
common area)</t>
  </si>
  <si>
    <t>Providing &amp; fixing in position FR Door made up of 38mm thick commercial flush door shutter of approved make &amp; thickness, Inner sidefinished with laminate and outer side with laminate finish including providing &amp; fixing 12 mm thk Wooden lipping all around, including P/F of Door frame made out of CP Teak / Ash wood or equivalent with melamine polish finish. Size of the frame approximate 175mm wide X 50mm thick. Applicable hardware's such as s/s handles, floor spring and any other hardware etc required to complete the related works as per design &amp; detail.  door hardware make consider Dorma / Hafele/Ozon /equilient</t>
  </si>
  <si>
    <t xml:space="preserve">a. Outlet: 1- Back door Double Leaf </t>
  </si>
  <si>
    <t>Internal doors</t>
  </si>
  <si>
    <t xml:space="preserve">b. Outlet: 2- Back door Double Leaf </t>
  </si>
  <si>
    <t xml:space="preserve">c. Outlet: 3: BIKANERWALA- Back door Double Leaf </t>
  </si>
  <si>
    <t xml:space="preserve">d. Outlet: 4- Back door Double Leaf </t>
  </si>
  <si>
    <t xml:space="preserve">e. Outlet: 5: Back door Double Leaf </t>
  </si>
  <si>
    <t>f. Outlet: 6- Back door</t>
  </si>
  <si>
    <t xml:space="preserve">g. Outlet: 7: GIANI'S- Back door Double Leaf </t>
  </si>
  <si>
    <t>Outlet: 7- pick-up side door</t>
  </si>
  <si>
    <t>b. Kiosk: 2 &amp; 3: BIKANERWALA RETAIL</t>
  </si>
  <si>
    <t xml:space="preserve">Admin Area </t>
  </si>
  <si>
    <t xml:space="preserve">Admin Area service door Double Leaf </t>
  </si>
  <si>
    <t>Handwash area door</t>
  </si>
  <si>
    <t xml:space="preserve">Entry/ Exit glass door </t>
  </si>
  <si>
    <t>P/F 12 mm thk. double leaf toughened glass door including all necessary required hardware fitting and   handles, floor spring and any other hardware etc required to complete the related works as per design &amp; detail.  door hardware make consider Dorma / Hafele/Ozon /equilient</t>
  </si>
  <si>
    <t>Size: 2000 (L) X 2400 (H)</t>
  </si>
  <si>
    <t>CARPENTRY WORK</t>
  </si>
  <si>
    <t>1. COUNTER AND BULKHEAD</t>
  </si>
  <si>
    <t>Counter top (300mm wide)
-300mm wide 19mm thick double plywood top made of approved make, bwr grade backing as directed in detail drawing.
-plywood top to be fixed on the existing low height wall's 
-Counter top to be finished with 12mm thk approved shade of corian</t>
  </si>
  <si>
    <t>Corian Basic Rate: 500/ SFT</t>
  </si>
  <si>
    <t>Counter panelling (1050 ht.)
Corrogated sheets - Upto 1050mm ht.
-Providing and fixing Corrogated sheet of size (1-2mm thk 1st Quality)
-Cost includes of making 18mm plywood panel fixed on 20 x 40mm Aluminium box frame at 600mm C/C Horiozontaly and verticaly to maintain gap between wall and panel as directed in detail drawing
-Bottom finished with 100mm ht &amp; 19 mm thick leather granite skirting at all exposed sides</t>
  </si>
  <si>
    <t>G.I. Sheet Basic cost= 60/ SFT</t>
  </si>
  <si>
    <t>Bulkhead (260mm wide)
P &amp; F of 25 x 25 mm MS section framework hang from ceiling  having 19mm thk plywood boxing. Rate including all necessary hardware fittings to install the hinges,locks, scaffolding, etc. as required on site. Complete as per architectural detail drawing &amp; site engineer's instruction.</t>
  </si>
  <si>
    <t>Bulkhead panelling
A. Front-side
-Providing and fixing Corrogated sheet of size (1-2mm thk 1st Quality) on the above frame work (Refer Pt. 1.3.). Rate including all necessary hardware fittings to install the hinges,locks, scaffolding, etc. as required on site. Complete as per architectural detail drawing &amp; site engineer's instruction.</t>
  </si>
  <si>
    <t xml:space="preserve">Bulkhead panelling
A. Back-side
-Providing and fixing of 1mm thk laminate sheet on exiting plywood farming of make Laminate Make - Euro/Greenlam/Merino/ or equivalent </t>
  </si>
  <si>
    <t>Laminate Sheet Basic Cost= 40/ SFT</t>
  </si>
  <si>
    <t xml:space="preserve">Bulkhead panelling- bottom (260mm wide)
-Providing and fixing 12mm thk corian sheet on the above frame work (Refer Pt 1.3.).  Rate including all necessary hardware fittings to install the hinges,locks, scaffolding, etc. as required on site. Complete as per architectural detail drawing &amp; site engineer's instruction.
</t>
  </si>
  <si>
    <t>Above bulkhead panelling 
-Providing and fixing Corrogated sheet of size (1-2mm thk 1st Quality)
-Cost includes of making 18mm plywood panel fixed on 40mm Aluminium box frame at 600mm C/C Horiozontaly and verticaly to maintain gap between wall and panel as directed in detail drawing</t>
  </si>
  <si>
    <t>Wicket door (1050 ht.)
-Flap door with 50mm x 50mm aluminium framework 400 x 400mm C/C Vertically and horizontally in proper line &amp; Level
-12mm thick plywood (selected &amp; approved make, bwr grade) to be fixed on the both sides of the framing
-Shutters finished with 1mm thk approved shade of G.I. corrugated sheet from front side and backside to be finished in laminate and exposed edges to be finished with corian
-Shutters finished with 1mm thk approved shade laminate on the backside</t>
  </si>
  <si>
    <t>Partition-01</t>
  </si>
  <si>
    <t xml:space="preserve"> P &amp; F of 50mm thk partition including MS framework of ht. 1200mm, finished in laminate on both sides with 100mm thk skirting black leatherite finish granite
-75mm wide app. corian band on top the partition</t>
  </si>
  <si>
    <t>Plywood -  branded Commercial Ply (MR Calibrated, IS 303) -- Greenply or Equivalent brand</t>
  </si>
  <si>
    <t>Laminate Make - Euro/Greenlam/Merino/ or equivalent  (Basic Rate- 40 Sq. ft.)</t>
  </si>
  <si>
    <t>Partition-02</t>
  </si>
  <si>
    <t xml:space="preserve"> P &amp; F of 50mm thk partition including MS framework of ht. 900mm, finished in laminate on both sides with 100mm thk skirting black leatherite finish granite
-75mm wide app. corian band on top the partition</t>
  </si>
  <si>
    <t>Banquet seating-01</t>
  </si>
  <si>
    <t xml:space="preserve">Providing, making and fixing sofa made out of wooden frame work and cladded with 12mm thk approved make  branded Commercial Ply (MR Calibrated, IS 303) -- Greenply or Equivalent brand &amp; approved leatheratte with required wooden frame finishing/cleaning/cutting/required fixture &amp; fasteners etc. as per design &amp; drawing &amp; as directed by Project Manager etc. complete. Sofa will have high density rubber foam.(Foam used should be approved and to be certified against poisonous and noxious fumes.) including 100mm granite skirting on bottom.  Rate includes upholstery of leatheratte. </t>
  </si>
  <si>
    <t>leatherette Basic cost @ 450 per MTR</t>
  </si>
  <si>
    <t>Size: 7270 x 600 x 900 mm</t>
  </si>
  <si>
    <t>Banquet seating-02</t>
  </si>
  <si>
    <t>Providing, making and fixing sofa made out of wooden frame work and cladded with 12mm thk approved make  branded Commercial Ply (MR Calibrated, IS 303) -- Greenply or Equivalent brand &amp; approved leatheratte with required wooden frame finishing/cleaning/cutting/required fixture &amp; fasteners etc. as per design &amp; drawing &amp; as directed by Project Manager etc. complete. Sofa will have high density rubber foam.(Foam used should be approved and to be certified against poisonous and noxious fumes.) including 100mm granite skirting on bottom.  Rate includes upholstery of leatheratte.</t>
  </si>
  <si>
    <t>Size: 12800 x 600 x 900 mm</t>
  </si>
  <si>
    <t>Planter box-01 (Triangle)</t>
  </si>
  <si>
    <t xml:space="preserve"> P &amp; F of planter box made of 18mm thk commercial plywood ht. up to 750mm, finished in laminate on all sides with 100mm thk skirting black leatherite finish granite</t>
  </si>
  <si>
    <t>Size: 650 (a) x 650(b)  x930(c), ht. 750mm</t>
  </si>
  <si>
    <t>Planter box-02 (Rectangle)</t>
  </si>
  <si>
    <t>Size: 1900 (a) x 300(b) , ht. 750mm</t>
  </si>
  <si>
    <t>Planter box-03 (Triangle)</t>
  </si>
  <si>
    <t>Size: 2660 (a) x 1880(b)  x 1880(c), ht. 750mm</t>
  </si>
  <si>
    <t>Planter box-04 (Triangle)</t>
  </si>
  <si>
    <t>Size: 900 (a) x 650(b)  x 650(c), ht. 750mm</t>
  </si>
  <si>
    <t>Planter box-05</t>
  </si>
  <si>
    <t>Size: 235 (a) x 1300 (b)  x 1085 (c) X 755 (d), ht. 750mm</t>
  </si>
  <si>
    <t>Planter box-06  (Triangle)</t>
  </si>
  <si>
    <t>Size:  1365(a) x 1365 (b)  x 1925 , ht. 750mm</t>
  </si>
  <si>
    <t>Planter box-07 (Triangle)</t>
  </si>
  <si>
    <t>Size: 1160(a) x 1160 (b)  x 1640 (c), ht. 750mm</t>
  </si>
  <si>
    <t>Planter box-08 (Triangle)</t>
  </si>
  <si>
    <t>Size: 1500 (a) x 1500 (b)  x 2120 (c), ht. 750mm</t>
  </si>
  <si>
    <t>Planter box-09 (Triangle)</t>
  </si>
  <si>
    <t>Size: 1430(a) x 1430 (b)  x 2000 (c), ht. 750mm</t>
  </si>
  <si>
    <t>5. 10</t>
  </si>
  <si>
    <t>Planter box-10 (Triangle)</t>
  </si>
  <si>
    <t>Size: 695 (a) x 695 (b)  x 980 (c), ht. 750mm</t>
  </si>
  <si>
    <t>Trash Bin Unit- 01</t>
  </si>
  <si>
    <t>P/F counters in laminate finished  &amp; 600mm wide top finished in black granite having 2no. plywood drawers . The storage under the Counter should be provided Shutters made out of 19mm thk. plywood finished with  1mm thk. laminate on bith side. The shutters to be provided with fittings such as hinges; handles; ball catch, lock etc. complete in all respect. The rates for the Shutters to be included. as per design and details..</t>
  </si>
  <si>
    <t>Trash Bin Unit- 02</t>
  </si>
  <si>
    <t>Trash Bin Unit- 03</t>
  </si>
  <si>
    <t>Take away/ Pick up Window</t>
  </si>
  <si>
    <t>P/F 12 mm thk. toughened glass top sliding openable window with50 x 50mm aluminum framework with anodised finished inculding and all necessary required groove, with approved make adhesive and fasteners, cutting/ chamfering/ groove/rounding wherever required, at all height with lead and lift, finishing, cleaning as per design and drawing etc. all complete.</t>
  </si>
  <si>
    <t>SIZE: 850(W) X 1600 (H)</t>
  </si>
  <si>
    <t>Entry/ Exit Glazing partition</t>
  </si>
  <si>
    <t xml:space="preserve">P/F 12 mm thk. toughened glass partitions including hardware fitting and any other hardware etc required to complete the related works as per design &amp; detail.  door hardware make consider Dorma / Hafele/Ozon /equilient </t>
  </si>
  <si>
    <t>Toilet Mirror</t>
  </si>
  <si>
    <t xml:space="preserve">Providing, making and fixing of wall panelling made of 12mm thk  branded Commercial Ply (MR Calibrated, IS 303) -- Greenply or Equivalent brand with 6 mm clear mirror g  finish with all necessary required framing, approved make adhesive and fasteners, cutting/ chamfering/ groove/rounding wherever required, at all height with lead and lift, finishing, cleaning as per design and drawing etc. all complete.  </t>
  </si>
  <si>
    <t>TOTAL OF GLASS AND MIRROR WORKS</t>
  </si>
  <si>
    <t>Railing</t>
  </si>
  <si>
    <t xml:space="preserve">P/F railing framework made out of 40mm x 20mm hollow box sections as per design. Top handle framework finished with black powder coating bottom &amp; vertical member finished with black powder coat. all necessary required groove, framing, approved make adhesive and fasteners, cutting/ chamfering/ groove/rounding wherever required, at all height with lead and lift, finishing, cleaning as per design and drawing etc. all complete. </t>
  </si>
  <si>
    <t>8150 (L) X 1200 (H)</t>
  </si>
  <si>
    <t>3000 (L) X 1200 (H)</t>
  </si>
  <si>
    <t>4100 (L) X 1200 (H)</t>
  </si>
  <si>
    <t>5550 (L) X 1200 (H)</t>
  </si>
  <si>
    <t>8100 (L) X 1200 (H)</t>
  </si>
  <si>
    <t>TOTAL OF METAL WORKS</t>
  </si>
  <si>
    <t>SANITARY FITTINGS</t>
  </si>
  <si>
    <t>Wash basin fixture (White color)
Duravit- 033856_D-code under counter basin</t>
  </si>
  <si>
    <r>
      <rPr>
        <sz val="9"/>
        <color indexed="8"/>
        <rFont val="Calibri"/>
        <family val="2"/>
      </rPr>
      <t xml:space="preserve">Fixing under counter </t>
    </r>
    <r>
      <rPr>
        <sz val="9"/>
        <color indexed="8"/>
        <rFont val="Book Antiqua"/>
        <family val="1"/>
      </rPr>
      <t xml:space="preserve">Wash Basin of oval shape including pillar cock, waste coupling ,angle cock.bottle trap &amp; connection pipe etc all required to complete the work and make it functional.(Make - Hindware / Parryware or equivalent as approved). All complete as per design and specifications.  </t>
    </r>
  </si>
  <si>
    <t>Piller cock</t>
  </si>
  <si>
    <t>Providing and fixing heavy duty pillar cock for  manufactured by M/s. Jaguar or equivalent all complete as per standard specifications and as directed by the Architect including heavy duty C.P. Water connectors.</t>
  </si>
  <si>
    <t>Stop cock</t>
  </si>
  <si>
    <t>Providing and fixing heavy duty stopcock manufactured by M/s. Jaguar continental series or equivalentin chromium plated with adjustable flange (15 mm dia / 20 mm dia.) all complete as per standard specifications and as directed by the Architect.</t>
  </si>
  <si>
    <t>c</t>
  </si>
  <si>
    <t>Bib cock</t>
  </si>
  <si>
    <t xml:space="preserve">Providing and fixing heavy duty 15 mm dia C.P. brass short body bibcock (one in one) of approved manufacturer such as Jaguar in continental series or equivalent with wall flange all complete as per standard specifications and as directed by the in - Charge. </t>
  </si>
  <si>
    <t>TOTAL OF SANITARY FITTING WORKS</t>
  </si>
  <si>
    <t>TOTAL OF SUMMARY</t>
  </si>
  <si>
    <t>B</t>
  </si>
  <si>
    <t>UNIT</t>
  </si>
  <si>
    <t>NO</t>
  </si>
  <si>
    <t>1</t>
  </si>
  <si>
    <t>2</t>
  </si>
  <si>
    <t>3</t>
  </si>
  <si>
    <t xml:space="preserve">MEASUREMENT </t>
  </si>
  <si>
    <t>L</t>
  </si>
  <si>
    <t xml:space="preserve">QUANTITY </t>
  </si>
  <si>
    <t>SQFT</t>
  </si>
  <si>
    <t>92</t>
  </si>
  <si>
    <t>136</t>
  </si>
  <si>
    <t xml:space="preserve">GT FLOOR </t>
  </si>
  <si>
    <t>9</t>
  </si>
  <si>
    <t xml:space="preserve">DOMINOSE GT </t>
  </si>
  <si>
    <t>12</t>
  </si>
  <si>
    <t>4</t>
  </si>
  <si>
    <t xml:space="preserve">DHABA GT </t>
  </si>
  <si>
    <t>NOODLES GT</t>
  </si>
  <si>
    <t>GIANIS GT FLOOR</t>
  </si>
  <si>
    <t xml:space="preserve">HANDWASH COMMON AREA </t>
  </si>
  <si>
    <t>13.166</t>
  </si>
  <si>
    <t xml:space="preserve">LESS DOOR </t>
  </si>
  <si>
    <t>7</t>
  </si>
  <si>
    <t xml:space="preserve">DB WALL </t>
  </si>
  <si>
    <t>BIKANERWALA</t>
  </si>
  <si>
    <t>8</t>
  </si>
  <si>
    <t>6</t>
  </si>
  <si>
    <t>3.5</t>
  </si>
  <si>
    <t>GIANIS</t>
  </si>
  <si>
    <t>HANDWASH</t>
  </si>
  <si>
    <t>DOMINOSE</t>
  </si>
  <si>
    <t>DISHWASH / GARBAGE ROOM</t>
  </si>
  <si>
    <t>BIKANERWALA RETAIL</t>
  </si>
  <si>
    <t>TEA CONCEPT</t>
  </si>
  <si>
    <t>DHABA</t>
  </si>
  <si>
    <t>NOODLES WOK</t>
  </si>
  <si>
    <t>CAFFECCINO</t>
  </si>
  <si>
    <t>ROLL KING</t>
  </si>
  <si>
    <t>TERRACE</t>
  </si>
  <si>
    <t xml:space="preserve">BIKANERWAL RETAIL </t>
  </si>
  <si>
    <t>23.66</t>
  </si>
  <si>
    <t xml:space="preserve">DISHWASH GARAGE </t>
  </si>
  <si>
    <t xml:space="preserve">CAFECCINO </t>
  </si>
  <si>
    <t>ROOLS KING</t>
  </si>
  <si>
    <t>GIANI</t>
  </si>
  <si>
    <t xml:space="preserve">DOMNOSE COLD ROOM </t>
  </si>
  <si>
    <t>ADD</t>
  </si>
  <si>
    <t>BIKANERWALA SERVICE COUNTER</t>
  </si>
  <si>
    <t xml:space="preserve">OVEN WALL </t>
  </si>
  <si>
    <t>LESS DOOR</t>
  </si>
  <si>
    <t>COLD ROOM</t>
  </si>
  <si>
    <t xml:space="preserve">SINK AREA TO STORE ROOM AROUND MEASUREMENT </t>
  </si>
  <si>
    <t xml:space="preserve">STORE INSIDE </t>
  </si>
  <si>
    <t xml:space="preserve">BIKANER&amp; DOMINISE CENTER WALL </t>
  </si>
  <si>
    <t>LT PANEL BIKANERWALA INSIDE</t>
  </si>
  <si>
    <t xml:space="preserve">CASH COUNTE SIDE </t>
  </si>
  <si>
    <t xml:space="preserve">TILES SKIRTING AROUND MEASURED </t>
  </si>
  <si>
    <t xml:space="preserve">LESS </t>
  </si>
  <si>
    <t>GRANITE DOOR JAMBS</t>
  </si>
  <si>
    <t>DHABA SERVICE COUNTER</t>
  </si>
  <si>
    <t xml:space="preserve">HOODWALL </t>
  </si>
  <si>
    <t>BACK SIDE</t>
  </si>
  <si>
    <t xml:space="preserve">SINK WALL </t>
  </si>
  <si>
    <t>BACK DOOR LESS</t>
  </si>
  <si>
    <t xml:space="preserve">LESS FLUSH DOOR </t>
  </si>
  <si>
    <t xml:space="preserve">BIKNERWAL RETAIL AREA </t>
  </si>
  <si>
    <t xml:space="preserve">GIANIS WALL TILES </t>
  </si>
  <si>
    <t>8.833</t>
  </si>
  <si>
    <t>NOODLE WOK</t>
  </si>
  <si>
    <t>20</t>
  </si>
  <si>
    <t>WALL TILE COLOUMN</t>
  </si>
  <si>
    <t>1.66</t>
  </si>
  <si>
    <t xml:space="preserve">WALL TILES </t>
  </si>
  <si>
    <t xml:space="preserve">CAFFECCINO </t>
  </si>
  <si>
    <t>21</t>
  </si>
  <si>
    <t xml:space="preserve">BIKANERWALL FRONT SERVCIE COUNTER </t>
  </si>
  <si>
    <t>-1</t>
  </si>
  <si>
    <t>COLD ROOM WALL</t>
  </si>
  <si>
    <t xml:space="preserve">LESS COLD ROOM DOOR </t>
  </si>
  <si>
    <t xml:space="preserve">SINK STORAGE OUTER ROUND AREA </t>
  </si>
  <si>
    <t>29</t>
  </si>
  <si>
    <t xml:space="preserve">STORE INSIDE MEASURED </t>
  </si>
  <si>
    <t>28</t>
  </si>
  <si>
    <t xml:space="preserve">BIKANER AND DOMISE CENTER WALL </t>
  </si>
  <si>
    <t xml:space="preserve">CASH COUNTER SIDE WALL LT OANEL BIKANER INSIDE </t>
  </si>
  <si>
    <t xml:space="preserve">DISHWASH / GARBAGE WALL </t>
  </si>
  <si>
    <t>3.25</t>
  </si>
  <si>
    <t>WALL DISHWASH</t>
  </si>
  <si>
    <t xml:space="preserve">ADHOK QUANTITY </t>
  </si>
  <si>
    <t xml:space="preserve">DHABA HOOD WALL </t>
  </si>
  <si>
    <t xml:space="preserve">RACK WALL </t>
  </si>
  <si>
    <t>DB WALL</t>
  </si>
  <si>
    <t xml:space="preserve">EXISTING WALL BACKSIDE </t>
  </si>
  <si>
    <t xml:space="preserve">SERVCIE COUNTER </t>
  </si>
  <si>
    <t>NODLES WOK SERVICE COUNTER</t>
  </si>
  <si>
    <t>CAFECCINO</t>
  </si>
  <si>
    <t xml:space="preserve">GIANISFRONT COUNTER </t>
  </si>
  <si>
    <t>DOMINOSE FRONT COUNTER</t>
  </si>
  <si>
    <t xml:space="preserve">SPLIT AC </t>
  </si>
  <si>
    <t xml:space="preserve">PATITION WALL AOUND MEASURED </t>
  </si>
  <si>
    <t xml:space="preserve">NEAR PARTITION WALL UPTO SINK </t>
  </si>
  <si>
    <t>DOOR WALL TO COLD ROOM</t>
  </si>
  <si>
    <t>EXISTING WALL AREA AROOUND MEASURED</t>
  </si>
  <si>
    <t>LEE DOOR</t>
  </si>
  <si>
    <t xml:space="preserve">OVEN WALL BACK WALL </t>
  </si>
  <si>
    <t xml:space="preserve">ADHOK QUANTITY MAKING OF FIRST TIME </t>
  </si>
  <si>
    <t xml:space="preserve">GT </t>
  </si>
  <si>
    <t xml:space="preserve">GIANIS </t>
  </si>
  <si>
    <t xml:space="preserve">HANDWASH AREA </t>
  </si>
  <si>
    <t xml:space="preserve">BIKANERWALA COLD ROOM </t>
  </si>
  <si>
    <t xml:space="preserve">STAFF NESSAGE AREA </t>
  </si>
  <si>
    <t>PICKUP WINDOW</t>
  </si>
  <si>
    <t xml:space="preserve">BIKANERWALA </t>
  </si>
  <si>
    <t xml:space="preserve">PICK UP WINDOW </t>
  </si>
  <si>
    <t>GARBAGE ROOM</t>
  </si>
  <si>
    <t xml:space="preserve">DISHWASH </t>
  </si>
  <si>
    <t xml:space="preserve">NOODLE WOK </t>
  </si>
  <si>
    <t xml:space="preserve">SQFT </t>
  </si>
  <si>
    <t>41.25</t>
  </si>
  <si>
    <t>21.5</t>
  </si>
  <si>
    <t xml:space="preserve">DOMINOSE </t>
  </si>
  <si>
    <t xml:space="preserve">LESS COLD ROOM AREA </t>
  </si>
  <si>
    <t>17</t>
  </si>
  <si>
    <t xml:space="preserve">GIANIS CEILING </t>
  </si>
  <si>
    <t>16.583</t>
  </si>
  <si>
    <t xml:space="preserve">BIKANERWAL </t>
  </si>
  <si>
    <t>18</t>
  </si>
  <si>
    <t>22.25</t>
  </si>
  <si>
    <t>gianis logo wall paint armeasured</t>
  </si>
  <si>
    <t>gianis bulhead in side paint</t>
  </si>
  <si>
    <t>gianis store wall paint</t>
  </si>
  <si>
    <t>geyser wall</t>
  </si>
  <si>
    <t xml:space="preserve">less main entry door </t>
  </si>
  <si>
    <t>main entry door patta</t>
  </si>
  <si>
    <t>patta above glass door</t>
  </si>
  <si>
    <t>main entry right and left hand wall above brick tile</t>
  </si>
  <si>
    <t xml:space="preserve">caffeccino coloumn aint </t>
  </si>
  <si>
    <t xml:space="preserve">ceiling paint as per gyosum ceiling </t>
  </si>
  <si>
    <t xml:space="preserve">dominose ceiling paint </t>
  </si>
  <si>
    <t xml:space="preserve">mdf paint above cold room </t>
  </si>
  <si>
    <t>wall paint</t>
  </si>
  <si>
    <t xml:space="preserve">  </t>
  </si>
  <si>
    <t xml:space="preserve">ac spilt wall </t>
  </si>
  <si>
    <t xml:space="preserve">db wall </t>
  </si>
  <si>
    <t xml:space="preserve">partition wall </t>
  </si>
  <si>
    <t xml:space="preserve">partition wall to sink wall </t>
  </si>
  <si>
    <t xml:space="preserve">door wall to cold room </t>
  </si>
  <si>
    <t>cold room back wall</t>
  </si>
  <si>
    <t xml:space="preserve">buldhead paint inside </t>
  </si>
  <si>
    <t xml:space="preserve">ice machine wall paint </t>
  </si>
  <si>
    <t xml:space="preserve">oven wall paint </t>
  </si>
  <si>
    <t xml:space="preserve">raceway paint </t>
  </si>
  <si>
    <t xml:space="preserve">beam </t>
  </si>
  <si>
    <t>bikanr wala</t>
  </si>
  <si>
    <t>89</t>
  </si>
  <si>
    <t xml:space="preserve">bikanerwala restaurant </t>
  </si>
  <si>
    <t>sqft</t>
  </si>
  <si>
    <t>44.66</t>
  </si>
  <si>
    <t xml:space="preserve">fdu area </t>
  </si>
  <si>
    <t>5</t>
  </si>
  <si>
    <t>bikanerwala retails</t>
  </si>
  <si>
    <t xml:space="preserve">less ht </t>
  </si>
  <si>
    <t>11.833</t>
  </si>
  <si>
    <t>1.5</t>
  </si>
  <si>
    <t xml:space="preserve">making if first time </t>
  </si>
  <si>
    <t>dhaba</t>
  </si>
  <si>
    <t>21.166</t>
  </si>
  <si>
    <t xml:space="preserve">noodles wok </t>
  </si>
  <si>
    <t>18.833</t>
  </si>
  <si>
    <t xml:space="preserve">caffeccino </t>
  </si>
  <si>
    <t xml:space="preserve">gianis </t>
  </si>
  <si>
    <t>5.66</t>
  </si>
  <si>
    <t>rolls king</t>
  </si>
  <si>
    <t>subway</t>
  </si>
  <si>
    <t>dominose</t>
  </si>
  <si>
    <t xml:space="preserve">dominose above cold room panelling </t>
  </si>
  <si>
    <t xml:space="preserve">main entry left hand side </t>
  </si>
  <si>
    <t xml:space="preserve">noodles wok panelling </t>
  </si>
  <si>
    <t xml:space="preserve">gianis front coloumn </t>
  </si>
  <si>
    <t xml:space="preserve">gianis front area pipe covered </t>
  </si>
  <si>
    <t xml:space="preserve">staff mess rooom </t>
  </si>
  <si>
    <t xml:space="preserve">canera cable </t>
  </si>
  <si>
    <t xml:space="preserve">garrage room </t>
  </si>
  <si>
    <t xml:space="preserve">dominose  </t>
  </si>
  <si>
    <t xml:space="preserve">bikaner pelmt </t>
  </si>
  <si>
    <t>dhaba pelmet</t>
  </si>
  <si>
    <t xml:space="preserve">noodles wok panelling above hood </t>
  </si>
  <si>
    <t xml:space="preserve">gianis window packed </t>
  </si>
  <si>
    <t xml:space="preserve">top left window packed </t>
  </si>
  <si>
    <t xml:space="preserve">top  </t>
  </si>
  <si>
    <t xml:space="preserve">top </t>
  </si>
  <si>
    <t xml:space="preserve">subway backside window packed </t>
  </si>
  <si>
    <t xml:space="preserve">handwash pack </t>
  </si>
  <si>
    <t xml:space="preserve">backside </t>
  </si>
  <si>
    <t xml:space="preserve">bikanerwal back window pack both side </t>
  </si>
  <si>
    <t xml:space="preserve">window packed </t>
  </si>
  <si>
    <t xml:space="preserve">window packed near door </t>
  </si>
  <si>
    <t xml:space="preserve">office back window packed </t>
  </si>
  <si>
    <t xml:space="preserve">server back window </t>
  </si>
  <si>
    <t>top</t>
  </si>
  <si>
    <t xml:space="preserve">dhaba back entry door window </t>
  </si>
  <si>
    <t>hodl storage</t>
  </si>
  <si>
    <t>gianis logo &amp; dhaba logo window s</t>
  </si>
  <si>
    <t xml:space="preserve">window boxing </t>
  </si>
  <si>
    <t xml:space="preserve">bikannerwal to dhaba </t>
  </si>
  <si>
    <t xml:space="preserve">dominose to gianis </t>
  </si>
  <si>
    <t xml:space="preserve">dhaba to noodle wok </t>
  </si>
  <si>
    <t>less caffeccino</t>
  </si>
  <si>
    <t>extended boxing front of gainis  in dominose</t>
  </si>
  <si>
    <t xml:space="preserve">extend of boxing front of gianis </t>
  </si>
  <si>
    <t xml:space="preserve">ac ducting area </t>
  </si>
  <si>
    <t>56</t>
  </si>
  <si>
    <t xml:space="preserve">biaknerside </t>
  </si>
  <si>
    <t>4.75</t>
  </si>
  <si>
    <t>65</t>
  </si>
  <si>
    <t>dhaba to noodle</t>
  </si>
  <si>
    <t>less caffechino</t>
  </si>
  <si>
    <t xml:space="preserve">pick counter window </t>
  </si>
  <si>
    <t xml:space="preserve">bikanerwal to dhaba </t>
  </si>
  <si>
    <t>dominose to guanis</t>
  </si>
  <si>
    <t xml:space="preserve">dhaba to noodles </t>
  </si>
  <si>
    <t xml:space="preserve">less caffeccino area </t>
  </si>
  <si>
    <t xml:space="preserve">bikanerwala </t>
  </si>
  <si>
    <t>7.833</t>
  </si>
  <si>
    <t>4.5</t>
  </si>
  <si>
    <t>12.5</t>
  </si>
  <si>
    <t>sneeze guard</t>
  </si>
  <si>
    <t>5.75</t>
  </si>
  <si>
    <t>1.833</t>
  </si>
  <si>
    <t>12.333</t>
  </si>
  <si>
    <t xml:space="preserve">support </t>
  </si>
  <si>
    <t xml:space="preserve">dominose </t>
  </si>
  <si>
    <t xml:space="preserve">gianis s guard </t>
  </si>
  <si>
    <t>6.5</t>
  </si>
  <si>
    <t>noodles wok</t>
  </si>
  <si>
    <t>2nd time</t>
  </si>
  <si>
    <t>11.5</t>
  </si>
  <si>
    <t>15</t>
  </si>
  <si>
    <t>RMTR</t>
  </si>
  <si>
    <t xml:space="preserve">above buld head Panelling </t>
  </si>
  <si>
    <t xml:space="preserve">MACHINE WALL </t>
  </si>
  <si>
    <t xml:space="preserve">OVEN WALL COLD ROOM SIDE </t>
  </si>
  <si>
    <t xml:space="preserve">ALUMNIUM POWDER COATED </t>
  </si>
  <si>
    <t xml:space="preserve">DOMINOSE MAMAGER TABLE PLATOFRM </t>
  </si>
  <si>
    <t xml:space="preserve">DOMINOSE DOOR WITH DOOR FRAME AS APPROVED </t>
  </si>
  <si>
    <t xml:space="preserve">BIKANERWALLA DISMANTELLING OF KOTA FLOORING FOR OVEN DRAIN SHIFTING </t>
  </si>
  <si>
    <t xml:space="preserve">TEA CONCEPT </t>
  </si>
  <si>
    <t>OR</t>
  </si>
  <si>
    <t xml:space="preserve">GAS BANK </t>
  </si>
  <si>
    <t xml:space="preserve">HANDWASH </t>
  </si>
  <si>
    <t>NOS</t>
  </si>
  <si>
    <t xml:space="preserve">VYAN VENTURES PVT LTD </t>
  </si>
  <si>
    <t>wall</t>
  </si>
  <si>
    <t>floor</t>
  </si>
  <si>
    <t>same as pcc</t>
  </si>
  <si>
    <t>0</t>
  </si>
  <si>
    <t xml:space="preserve">door less in retail </t>
  </si>
  <si>
    <t>NOODLE WOK WALL TILES SIDE</t>
  </si>
  <si>
    <t>8.25</t>
  </si>
  <si>
    <t>LESS</t>
  </si>
  <si>
    <t xml:space="preserve">DISHWASH  </t>
  </si>
  <si>
    <t>PLUS</t>
  </si>
  <si>
    <t>17.66</t>
  </si>
  <si>
    <t>22</t>
  </si>
  <si>
    <t>8.416</t>
  </si>
  <si>
    <t>46.25</t>
  </si>
  <si>
    <t>SUBWAY</t>
  </si>
  <si>
    <t>DOMINOSE.</t>
  </si>
  <si>
    <t>NOODLE</t>
  </si>
  <si>
    <t xml:space="preserve">BURGER </t>
  </si>
  <si>
    <t>RETAIL</t>
  </si>
  <si>
    <t>11.166</t>
  </si>
  <si>
    <t>TEA CONCEPT]</t>
  </si>
  <si>
    <t>31.75</t>
  </si>
  <si>
    <t>8.583</t>
  </si>
  <si>
    <t>8.666</t>
  </si>
  <si>
    <t>21.666</t>
  </si>
  <si>
    <t xml:space="preserve">gianis wall panelling texture wall </t>
  </si>
  <si>
    <t>pickup window + side</t>
  </si>
  <si>
    <t>add</t>
  </si>
  <si>
    <t>bikanerwal logo window</t>
  </si>
  <si>
    <t>81</t>
  </si>
  <si>
    <t>8.5</t>
  </si>
  <si>
    <t>57.33</t>
  </si>
  <si>
    <t>51.5</t>
  </si>
  <si>
    <t>IGST @18%</t>
  </si>
  <si>
    <t xml:space="preserve">Vyan Ventures-R1-ACTUAL QNTY </t>
  </si>
  <si>
    <t xml:space="preserve">TENDER QNTY </t>
  </si>
  <si>
    <t>Demolition Work</t>
  </si>
  <si>
    <t>Dismantling / Demolishing the following and carting away the debris from the site and unloading at a approved location as per statutory rules and regulations.</t>
  </si>
  <si>
    <t>N.A</t>
  </si>
  <si>
    <t>SFT</t>
  </si>
  <si>
    <t>Wall Chasing</t>
  </si>
  <si>
    <t xml:space="preserve">Chasing in existing brick/siphorex/concrete wall, up to 200mm wide and 75mm deep, for installation of A.C. copper pipes/drain pipes, electrical conduits as required and making good of chases with cement plaster/POP ready for application of paint. </t>
  </si>
  <si>
    <t>Wall Puncture</t>
  </si>
  <si>
    <t>Making punctures in existing brick/siphorex/concrete wall block for passing A.C. copper pipes/drain pipes as required and making good the same with cement plaster/POP.</t>
  </si>
  <si>
    <t>Core Cut</t>
  </si>
  <si>
    <t>Core cuts in mother slab for drain pipes 200mm dia as per required  and making good the same with cement plaster and waterproofing before slab waterproofing and kobah.</t>
  </si>
  <si>
    <t xml:space="preserve">Debris </t>
  </si>
  <si>
    <t xml:space="preserve">Removing Debris out of site included loading, unloading &amp; shifting as per statutory rules and regulations. </t>
  </si>
  <si>
    <t>NA</t>
  </si>
  <si>
    <t>LL SCOPE</t>
  </si>
  <si>
    <t xml:space="preserve"> LL SCOPE</t>
  </si>
  <si>
    <t>Total</t>
  </si>
  <si>
    <t>ACTUAL QUANTITY</t>
  </si>
  <si>
    <t xml:space="preserve">TENDER QUANTITY </t>
  </si>
  <si>
    <t>Item No.</t>
  </si>
  <si>
    <t>QNTY</t>
  </si>
  <si>
    <t>A</t>
  </si>
  <si>
    <t>WATER SUPPLY  PIPING</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</si>
  <si>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 supply) (Pipe shall be tested with 1.5 times working pressure as covered in specifications)</t>
  </si>
  <si>
    <t>20 mm Dia</t>
  </si>
  <si>
    <t xml:space="preserve">HOT LINE </t>
  </si>
  <si>
    <t xml:space="preserve">RO LINE </t>
  </si>
  <si>
    <t xml:space="preserve">GIANIS SIDE SHOP </t>
  </si>
  <si>
    <t xml:space="preserve">WATER LINE </t>
  </si>
  <si>
    <t>RO CHILLED WATER</t>
  </si>
  <si>
    <t xml:space="preserve">NORMAL LINE </t>
  </si>
  <si>
    <t xml:space="preserve">NORMAL  LINE </t>
  </si>
  <si>
    <t xml:space="preserve">OVEN AREA </t>
  </si>
  <si>
    <t xml:space="preserve">MAIN RO WATER </t>
  </si>
  <si>
    <t>MAIN LINE</t>
  </si>
  <si>
    <t xml:space="preserve">CENTRA AREA </t>
  </si>
  <si>
    <t xml:space="preserve">DISHWASH WATER LINE </t>
  </si>
  <si>
    <t>MAL LINE</t>
  </si>
  <si>
    <t xml:space="preserve">NORMAL </t>
  </si>
  <si>
    <t xml:space="preserve">CENTER WALL BETWEEN BOTH GATE </t>
  </si>
  <si>
    <t xml:space="preserve">EXHAUST MACHINE CONNECTION </t>
  </si>
  <si>
    <t xml:space="preserve">FRESH AIR MACHINE </t>
  </si>
  <si>
    <t>25 mm Dia</t>
  </si>
  <si>
    <t xml:space="preserve">MAIN TAN TO RO </t>
  </si>
  <si>
    <t xml:space="preserve">ROTANK TO ALL SHOP </t>
  </si>
  <si>
    <t xml:space="preserve">MAIN TANK EXHAUST AIR </t>
  </si>
  <si>
    <t>32mm Dia</t>
  </si>
  <si>
    <t xml:space="preserve">RO TANK TO ALL SHOP </t>
  </si>
  <si>
    <r>
      <rPr>
        <sz val="10"/>
        <color indexed="8"/>
        <rFont val="Calibri"/>
        <family val="2"/>
      </rPr>
      <t xml:space="preserve">Providing  &amp;  Fixing  of gun metal  heavy   Ball Valves-PN-16 </t>
    </r>
    <r>
      <rPr>
        <sz val="10"/>
        <color indexed="8"/>
        <rFont val="Arial"/>
        <family val="2"/>
      </rPr>
      <t>(approved makes as covered in specification)</t>
    </r>
    <r>
      <rPr>
        <sz val="10"/>
        <color indexed="8"/>
        <rFont val="Calibri"/>
        <family val="2"/>
      </rPr>
      <t xml:space="preserve"> </t>
    </r>
    <r>
      <rPr>
        <sz val="10"/>
        <color indexed="8"/>
        <rFont val="Arial"/>
        <family val="2"/>
      </rPr>
      <t>screwed type for water system of the following diameters.  Valve shall have with unions.</t>
    </r>
  </si>
  <si>
    <t>20mm Dia</t>
  </si>
  <si>
    <t>Nos.</t>
  </si>
  <si>
    <t>GIANIS ADJOINING</t>
  </si>
  <si>
    <t>TERRACE RO</t>
  </si>
  <si>
    <t xml:space="preserve">MAIN TANK </t>
  </si>
  <si>
    <t>MAIN TANK TERRACE</t>
  </si>
  <si>
    <t xml:space="preserve">25mm Dia </t>
  </si>
  <si>
    <t>Providing ,fixing, testing and commissioning capstan make Water Meter including providing &amp; fixing matching Isolation valves ,strainer, non-return valve,complete with all necessary fittings etc  screwed  type(15Kgs/Sq.cm). Valve shall have with union. ( Optional if required at site)</t>
  </si>
  <si>
    <t xml:space="preserve">25 mm Dia incoming line </t>
  </si>
  <si>
    <t>32 mm Dia incoming line</t>
  </si>
  <si>
    <t xml:space="preserve">40 mm Dia incoming line </t>
  </si>
  <si>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</si>
  <si>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5 L Capacity-</t>
  </si>
  <si>
    <t xml:space="preserve">10 L Capacity </t>
  </si>
  <si>
    <t>35 L Capacity- For shower</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</si>
  <si>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</si>
  <si>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 xml:space="preserve">3.5kw in pantry- optional </t>
  </si>
  <si>
    <t>8kw</t>
  </si>
  <si>
    <t>13kw-3ph- Subject to load permits</t>
  </si>
  <si>
    <t xml:space="preserve">Note- Geyser order shall be placed as per site feasibility/ Possibilitis on load. Other wise 35lit Geyser shall be procured. </t>
  </si>
  <si>
    <t xml:space="preserve">SITC of Eco smart RO-100 with all required accessories </t>
  </si>
  <si>
    <t>Nos</t>
  </si>
  <si>
    <t>SITCcentralised RO package -500l/hr with all required accessories / interconneting piping /inbuilt pumps etc.( At terrace)</t>
  </si>
  <si>
    <t xml:space="preserve">RO storage tank - S.S. tank-1000 lit </t>
  </si>
  <si>
    <t xml:space="preserve">RO storage tank - Tripal layer sintex tank 2000 lit </t>
  </si>
  <si>
    <t xml:space="preserve">Supply, Installalation , testing commissioning of   S.S. Grease trap nurgreen Make -NGT 30   ( 47.5 lit) 
</t>
  </si>
  <si>
    <t>SUB TOTAL  OF  A</t>
  </si>
  <si>
    <t xml:space="preserve">DRAINAGE </t>
  </si>
  <si>
    <t xml:space="preserve">uPVC-SWR pipes  conforming to IS 13592/92 including fittings conforming to IS-14935/99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hotdip galvanised bracket nut bolts/ PVC Coated U-Clamp and screws] Vertical line bracket shall be fixed at every 0.8 mtr to 1.00 mtr.] </t>
  </si>
  <si>
    <t>40mm Dia</t>
  </si>
  <si>
    <t xml:space="preserve">DRAIN WASTE LINE </t>
  </si>
  <si>
    <t>R</t>
  </si>
  <si>
    <t>R.mt</t>
  </si>
  <si>
    <t xml:space="preserve">50mm Dia </t>
  </si>
  <si>
    <t xml:space="preserve">65mm Dia  </t>
  </si>
  <si>
    <t>75mm Dia</t>
  </si>
  <si>
    <t>100 mm Dia</t>
  </si>
  <si>
    <t>Supply, Install  PVC P-Traps including fixing with lead caulked joints and rings, c/w Circular SS 304 Grating, ( Subject to site requirement)</t>
  </si>
  <si>
    <t>PVC Multi Floor Trap  with Circular SS 304 Grating,including making all approved quality Solvent cement  joints with material &amp; labour etc.  all complete as per direction of the engineer-in-charge.</t>
  </si>
  <si>
    <t>PVC Floor Trap  with Circular SS 304 Grating,  including making all approved quality Solvent cement  joints with material &amp; labour etc.  all complete as per direction of the engineer-in-charge.</t>
  </si>
  <si>
    <t>SUB TOTAL  OF B</t>
  </si>
  <si>
    <t>C</t>
  </si>
  <si>
    <t>SANITARY AND C. P. FITTINGS &amp; FIXTURES</t>
  </si>
  <si>
    <t>Only installation, testing and commissioning of  sanitary and C.P. fittings</t>
  </si>
  <si>
    <t xml:space="preserve">Under Counter Sink  including waste Coupling </t>
  </si>
  <si>
    <t>Sink Pillar Cock</t>
  </si>
  <si>
    <t xml:space="preserve">Bottle Trap for sink with all connecting pipes </t>
  </si>
  <si>
    <t xml:space="preserve">Angle Cock with PVC pipe connection upto sink/Geyser /RO connection </t>
  </si>
  <si>
    <t>WC</t>
  </si>
  <si>
    <t xml:space="preserve">Jet Spary </t>
  </si>
  <si>
    <t>Two way tap</t>
  </si>
  <si>
    <t>paper holder</t>
  </si>
  <si>
    <t xml:space="preserve">Wash basin  including waste Coupling </t>
  </si>
  <si>
    <t>Wash basin Cock</t>
  </si>
  <si>
    <t xml:space="preserve">Bottle Trap for basin with all connecting pipes </t>
  </si>
  <si>
    <t>SUB TOTAL -C-SANITARY AND C. P. FITTINGS &amp; FIXTURES           ( ONLY INSTALLATIONS)</t>
  </si>
  <si>
    <t>D</t>
  </si>
  <si>
    <t>S.S. GRATING</t>
  </si>
  <si>
    <t>Only  testing and commissioning of S.S.Gratings</t>
  </si>
  <si>
    <r>
      <rPr>
        <sz val="9"/>
        <color indexed="8"/>
        <rFont val="Arial"/>
        <family val="2"/>
      </rPr>
      <t>Making chamber in brick work including internal tiling etc for  S.S Grating</t>
    </r>
    <r>
      <rPr>
        <sz val="9"/>
        <color indexed="8"/>
        <rFont val="Calibri"/>
        <family val="2"/>
      </rPr>
      <t xml:space="preserve"> size, 300mm x 300mm,  </t>
    </r>
    <r>
      <rPr>
        <sz val="9"/>
        <color indexed="8"/>
        <rFont val="Arial"/>
        <family val="2"/>
      </rPr>
      <t xml:space="preserve">in 16 swg 25mm x25mm Square Pipe around the  Frame and </t>
    </r>
    <r>
      <rPr>
        <sz val="9"/>
        <color indexed="8"/>
        <rFont val="Calibri"/>
        <family val="2"/>
      </rPr>
      <t xml:space="preserve"> </t>
    </r>
    <r>
      <rPr>
        <sz val="9"/>
        <color indexed="8"/>
        <rFont val="Arial"/>
        <family val="2"/>
      </rPr>
      <t xml:space="preserve"> 20mmX 20mm Square pipe in center of frame with </t>
    </r>
    <r>
      <rPr>
        <sz val="9"/>
        <color indexed="8"/>
        <rFont val="Calibri"/>
        <family val="2"/>
      </rPr>
      <t>SS perforated tray (304 SWR)</t>
    </r>
    <r>
      <rPr>
        <sz val="9"/>
        <color indexed="8"/>
        <rFont val="Arial"/>
        <family val="2"/>
      </rPr>
      <t>. Complete as per architectural detail drawing &amp; Site Engineer's instruction.</t>
    </r>
  </si>
  <si>
    <t xml:space="preserve">DOMISE </t>
  </si>
  <si>
    <t xml:space="preserve">BIKANNER WALA </t>
  </si>
  <si>
    <t xml:space="preserve">DISHWASH WATER </t>
  </si>
  <si>
    <r>
      <rPr>
        <sz val="10"/>
        <color indexed="8"/>
        <rFont val="Arial"/>
        <family val="2"/>
      </rPr>
      <t>Making chamber in brick work including internal tiling etc for  S.S Grating</t>
    </r>
    <r>
      <rPr>
        <sz val="10"/>
        <color indexed="8"/>
        <rFont val="Calibri"/>
        <family val="2"/>
      </rPr>
      <t xml:space="preserve"> size, 450mm x 450mm,  </t>
    </r>
    <r>
      <rPr>
        <sz val="10"/>
        <color indexed="8"/>
        <rFont val="Arial"/>
        <family val="2"/>
      </rPr>
      <t xml:space="preserve">in 16 swg 25mm x25mm Square Pipe around the  Frame and </t>
    </r>
    <r>
      <rPr>
        <sz val="10"/>
        <color indexed="8"/>
        <rFont val="Calibri"/>
        <family val="2"/>
      </rPr>
      <t xml:space="preserve"> </t>
    </r>
    <r>
      <rPr>
        <sz val="10"/>
        <color indexed="8"/>
        <rFont val="Arial"/>
        <family val="2"/>
      </rPr>
      <t xml:space="preserve"> 20mmX 20mm Square pipe in center of frame with </t>
    </r>
    <r>
      <rPr>
        <sz val="10"/>
        <color indexed="8"/>
        <rFont val="Calibri"/>
        <family val="2"/>
      </rPr>
      <t>SS perforated tray (304 SWR)</t>
    </r>
    <r>
      <rPr>
        <sz val="10"/>
        <color indexed="8"/>
        <rFont val="Arial"/>
        <family val="2"/>
      </rPr>
      <t>. Complete as per architectural detail drawing &amp; Site Engineer's instruction.</t>
    </r>
  </si>
  <si>
    <r>
      <rPr>
        <sz val="10"/>
        <color indexed="8"/>
        <rFont val="Arial"/>
        <family val="2"/>
      </rPr>
      <t>Making chamber in brick work including internal tiling etc for  S.S Grating</t>
    </r>
    <r>
      <rPr>
        <sz val="10"/>
        <color indexed="8"/>
        <rFont val="Calibri"/>
        <family val="2"/>
      </rPr>
      <t xml:space="preserve"> size, 200mm x 450mm,  </t>
    </r>
    <r>
      <rPr>
        <sz val="10"/>
        <color indexed="8"/>
        <rFont val="Arial"/>
        <family val="2"/>
      </rPr>
      <t xml:space="preserve">in 16 swg 25mm x25mm Square Pipe around the  Frame and </t>
    </r>
    <r>
      <rPr>
        <sz val="10"/>
        <color indexed="8"/>
        <rFont val="Calibri"/>
        <family val="2"/>
      </rPr>
      <t xml:space="preserve"> </t>
    </r>
    <r>
      <rPr>
        <sz val="10"/>
        <color indexed="8"/>
        <rFont val="Arial"/>
        <family val="2"/>
      </rPr>
      <t xml:space="preserve"> 20mmX 20mm Square pipe in center of frame with </t>
    </r>
    <r>
      <rPr>
        <sz val="10"/>
        <color indexed="8"/>
        <rFont val="Calibri"/>
        <family val="2"/>
      </rPr>
      <t>SS perforated tray (304 SWR)</t>
    </r>
    <r>
      <rPr>
        <sz val="10"/>
        <color indexed="8"/>
        <rFont val="Arial"/>
        <family val="2"/>
      </rPr>
      <t>. Complete as per architectural detail drawing &amp; Site Engineer's instruction.</t>
    </r>
  </si>
  <si>
    <t>SUB TOTAL -D-S.S. GRATING INSTALLATION       ( ONLY INSTALLATIONS)</t>
  </si>
  <si>
    <t xml:space="preserve">GRAND  - TOTAL  </t>
  </si>
  <si>
    <t xml:space="preserve">NOTES : </t>
  </si>
  <si>
    <t>1. Taxes and duties shall be Extra as actual</t>
  </si>
  <si>
    <t xml:space="preserve">2. Supply and installation of Sanitary fixtures and fitting in th kitchen and toilets </t>
  </si>
  <si>
    <t>3. Supply of S.S. gratings in kitchen</t>
  </si>
  <si>
    <t>Discount (C )</t>
  </si>
  <si>
    <t>Total Amount CIVIL AND PLUMBING (D)= (A+B)-C</t>
  </si>
  <si>
    <t>Total Amount D+E</t>
  </si>
  <si>
    <t>Eletrical work aganist PO</t>
  </si>
  <si>
    <t>PO Amount</t>
  </si>
  <si>
    <t>GRAND TOTAL with Taxes</t>
  </si>
  <si>
    <t>main entry façade wall paint</t>
  </si>
  <si>
    <t>bikanerwala</t>
  </si>
  <si>
    <t>hold storage -- 2 times (redo as wall collapsed)</t>
  </si>
  <si>
    <t>Summary of Civil works aganist PO (A)</t>
  </si>
  <si>
    <t>Summary of Plumbing works against PO (B)</t>
  </si>
  <si>
    <t>NET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</si>
</sst>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quot; &quot;* #,##0.00&quot; &quot;;&quot; &quot;* \(#,##0.00\);&quot; &quot;* &quot;-&quot;??&quot; &quot;"/>
    <numFmt numFmtId="165" formatCode="&quot; &quot;* #,##0&quot; &quot;;&quot; &quot;* \(#,##0\);&quot; &quot;* &quot;-&quot;??&quot; &quot;"/>
    <numFmt numFmtId="166" formatCode="#,##0.00&quot; &quot;;&quot; (&quot;#,##0.00\);&quot; -&quot;#&quot; &quot;"/>
    <numFmt numFmtId="167" formatCode="#,##0&quot; &quot;;&quot; (&quot;#,##0\);&quot; -&quot;#&quot; &quot;"/>
    <numFmt numFmtId="168" formatCode="0.0"/>
    <numFmt numFmtId="169" formatCode="_(* #,##0_);_(* \(#,##0\);_(* &quot;-&quot;??_);_(@_)"/>
    <numFmt numFmtId="170" formatCode="_ * #,##0_ ;_ * \-#,##0_ ;_ * &quot;-&quot;??_ ;_ @_ "/>
  </numFmts>
  <fonts count="21" x14ac:knownFonts="1">
    <font>
      <sz val="10"/>
      <color indexed="8"/>
      <name val="Arial"/>
    </font>
    <font>
      <sz val="10"/>
      <color indexed="8"/>
      <name val="Times New Roman"/>
      <family val="1"/>
    </font>
    <font>
      <sz val="10"/>
      <color indexed="8"/>
      <name val="Book Antiqua"/>
      <family val="1"/>
    </font>
    <font>
      <b/>
      <sz val="10"/>
      <color indexed="8"/>
      <name val="Calibri"/>
      <family val="2"/>
    </font>
    <font>
      <sz val="10"/>
      <color indexed="8"/>
      <name val="Calibri"/>
      <family val="2"/>
    </font>
    <font>
      <b/>
      <sz val="12"/>
      <color indexed="8"/>
      <name val="Calibri"/>
      <family val="2"/>
    </font>
    <font>
      <b/>
      <sz val="9"/>
      <color indexed="8"/>
      <name val="Calibri"/>
      <family val="2"/>
    </font>
    <font>
      <sz val="9"/>
      <color indexed="8"/>
      <name val="Calibri"/>
      <family val="2"/>
    </font>
    <font>
      <sz val="10"/>
      <color indexed="21"/>
      <name val="Calibri"/>
      <family val="2"/>
    </font>
    <font>
      <sz val="10"/>
      <color indexed="23"/>
      <name val="Calibri"/>
      <family val="2"/>
    </font>
    <font>
      <sz val="9"/>
      <color indexed="8"/>
      <name val="Book Antiqua"/>
      <family val="1"/>
    </font>
    <font>
      <sz val="11"/>
      <color indexed="8"/>
      <name val="Calibri"/>
      <family val="2"/>
    </font>
    <font>
      <sz val="10"/>
      <color indexed="8"/>
      <name val="Arial"/>
      <family val="2"/>
    </font>
    <font>
      <sz val="10"/>
      <name val="Calibri"/>
      <family val="2"/>
    </font>
    <font>
      <sz val="10"/>
      <name val="Arial"/>
      <family val="2"/>
    </font>
    <font>
      <sz val="10"/>
      <color indexed="8"/>
      <name val="Arial"/>
      <family val="2"/>
    </font>
    <font>
      <sz val="9"/>
      <color indexed="8"/>
      <name val="Arial"/>
      <family val="2"/>
    </font>
    <font>
      <sz val="9"/>
      <color rgb="FFC00000"/>
      <name val="Calibri"/>
      <family val="2"/>
    </font>
    <font>
      <sz val="9"/>
      <color rgb="FFC00000"/>
      <name val="Arial"/>
      <family val="2"/>
    </font>
    <font>
      <u/>
      <sz val="10"/>
      <color indexed="8"/>
      <name val="Calibri"/>
      <family val="2"/>
    </font>
    <font>
      <b/>
      <sz val="10"/>
      <color indexed="8"/>
      <name val="Arial"/>
      <family val="2"/>
    </font>
  </fonts>
  <fills count="13">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4" tint="0.39997558519241921"/>
        <bgColor indexed="64"/>
      </patternFill>
    </fill>
  </fills>
  <borders count="47">
    <border>
      <left/>
      <right/>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diagonal/>
    </border>
    <border>
      <left/>
      <right/>
      <top style="thin">
        <color indexed="10"/>
      </top>
      <bottom/>
      <diagonal/>
    </border>
    <border>
      <left style="thin">
        <color indexed="10"/>
      </left>
      <right/>
      <top/>
      <bottom/>
      <diagonal/>
    </border>
    <border>
      <left/>
      <right/>
      <top/>
      <bottom/>
      <diagonal/>
    </border>
    <border>
      <left style="thin">
        <color indexed="8"/>
      </left>
      <right style="thin">
        <color indexed="8"/>
      </right>
      <top/>
      <bottom/>
      <diagonal/>
    </border>
    <border>
      <left style="thin">
        <color indexed="10"/>
      </left>
      <right/>
      <top/>
      <bottom style="thin">
        <color indexed="10"/>
      </bottom>
      <diagonal/>
    </border>
    <border>
      <left/>
      <right/>
      <top/>
      <bottom style="thin">
        <color indexed="10"/>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12"/>
      </bottom>
      <diagonal/>
    </border>
    <border>
      <left/>
      <right style="medium">
        <color indexed="64"/>
      </right>
      <top style="thin">
        <color indexed="12"/>
      </top>
      <bottom style="thin">
        <color indexed="12"/>
      </bottom>
      <diagonal/>
    </border>
    <border>
      <left style="medium">
        <color indexed="64"/>
      </left>
      <right/>
      <top style="medium">
        <color indexed="64"/>
      </top>
      <bottom style="medium">
        <color indexed="64"/>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10"/>
      </left>
      <right/>
      <top style="thin">
        <color indexed="10"/>
      </top>
      <bottom style="thin">
        <color indexed="12"/>
      </bottom>
      <diagonal/>
    </border>
    <border>
      <left/>
      <right/>
      <top style="thin">
        <color indexed="10"/>
      </top>
      <bottom style="thin">
        <color indexed="12"/>
      </bottom>
      <diagonal/>
    </border>
    <border>
      <left style="thin">
        <color indexed="12"/>
      </left>
      <right style="thin">
        <color indexed="12"/>
      </right>
      <top style="thin">
        <color indexed="12"/>
      </top>
      <bottom style="thin">
        <color indexed="12"/>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bottom style="thin">
        <color indexed="12"/>
      </bottom>
      <diagonal/>
    </border>
    <border>
      <left style="medium">
        <color indexed="64"/>
      </left>
      <right/>
      <top style="thin">
        <color indexed="12"/>
      </top>
      <bottom style="thin">
        <color indexed="12"/>
      </bottom>
      <diagonal/>
    </border>
    <border>
      <left style="medium">
        <color indexed="64"/>
      </left>
      <right style="medium">
        <color indexed="64"/>
      </right>
      <top/>
      <bottom style="thin">
        <color indexed="64"/>
      </bottom>
      <diagonal/>
    </border>
    <border>
      <left style="thin">
        <color indexed="14"/>
      </left>
      <right style="thin">
        <color indexed="14"/>
      </right>
      <top style="thin">
        <color indexed="14"/>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s>
  <cellStyleXfs count="3">
    <xf numFmtId="0" fontId="0" fillId="0" borderId="0" applyNumberFormat="0" applyFill="0" applyBorder="0" applyProtection="0"/>
    <xf numFmtId="0" fontId="14" fillId="0" borderId="5"/>
    <xf numFmtId="43" fontId="15" fillId="0" borderId="0" applyFont="0" applyFill="0" applyBorder="0" applyAlignment="0" applyProtection="0"/>
  </cellStyleXfs>
  <cellXfs count="418">
    <xf numFmtId="0" fontId="0" fillId="0" borderId="0" xfId="0"/>
    <xf numFmtId="0" fontId="0" fillId="0" borderId="0" xfId="0" applyNumberFormat="1"/>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7" fillId="2" borderId="5" xfId="0" applyFont="1" applyFill="1" applyBorder="1" applyAlignment="1">
      <alignment vertical="center" wrapText="1"/>
    </xf>
    <xf numFmtId="164" fontId="11" fillId="2" borderId="5" xfId="0" applyNumberFormat="1"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7" fillId="2" borderId="8" xfId="0" applyFont="1" applyFill="1" applyBorder="1" applyAlignment="1">
      <alignment vertical="center" wrapText="1"/>
    </xf>
    <xf numFmtId="164" fontId="11" fillId="2" borderId="8" xfId="0" applyNumberFormat="1" applyFont="1" applyFill="1" applyBorder="1" applyAlignment="1">
      <alignment horizontal="center" vertical="center"/>
    </xf>
    <xf numFmtId="0" fontId="0" fillId="0" borderId="1" xfId="0" applyBorder="1"/>
    <xf numFmtId="0" fontId="0" fillId="0" borderId="1" xfId="0" applyNumberFormat="1" applyBorder="1"/>
    <xf numFmtId="0" fontId="6" fillId="2" borderId="5" xfId="0"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0" xfId="0" applyFont="1" applyFill="1" applyBorder="1" applyAlignment="1">
      <alignment horizontal="center" vertical="center"/>
    </xf>
    <xf numFmtId="49" fontId="7" fillId="2" borderId="10" xfId="0" applyNumberFormat="1" applyFont="1" applyFill="1" applyBorder="1" applyAlignment="1">
      <alignment horizontal="left" vertical="center" wrapText="1"/>
    </xf>
    <xf numFmtId="165" fontId="0" fillId="2" borderId="10" xfId="0" applyNumberFormat="1" applyFill="1" applyBorder="1" applyAlignment="1">
      <alignment vertical="center"/>
    </xf>
    <xf numFmtId="49" fontId="7" fillId="2" borderId="10" xfId="0" applyNumberFormat="1" applyFont="1" applyFill="1" applyBorder="1" applyAlignment="1">
      <alignment horizontal="justify" vertical="center" wrapText="1"/>
    </xf>
    <xf numFmtId="0" fontId="4" fillId="2" borderId="10" xfId="0" applyFont="1" applyFill="1" applyBorder="1" applyAlignment="1">
      <alignment horizontal="justify" vertical="top" wrapText="1"/>
    </xf>
    <xf numFmtId="165" fontId="4" fillId="2" borderId="10" xfId="0" applyNumberFormat="1" applyFont="1" applyFill="1" applyBorder="1" applyAlignment="1">
      <alignment horizontal="center" vertical="center"/>
    </xf>
    <xf numFmtId="49" fontId="4" fillId="2" borderId="10" xfId="0" applyNumberFormat="1" applyFont="1" applyFill="1" applyBorder="1" applyAlignment="1">
      <alignment horizontal="justify" vertical="top" wrapText="1"/>
    </xf>
    <xf numFmtId="49" fontId="7" fillId="2" borderId="10" xfId="0" applyNumberFormat="1" applyFont="1" applyFill="1" applyBorder="1" applyAlignment="1">
      <alignment horizontal="justify" vertical="top" wrapText="1"/>
    </xf>
    <xf numFmtId="49" fontId="4" fillId="2" borderId="10" xfId="0" applyNumberFormat="1" applyFont="1" applyFill="1" applyBorder="1" applyAlignment="1">
      <alignment vertical="top" wrapText="1"/>
    </xf>
    <xf numFmtId="1" fontId="4" fillId="2" borderId="10" xfId="0" applyNumberFormat="1" applyFont="1" applyFill="1" applyBorder="1" applyAlignment="1">
      <alignment horizontal="justify" vertical="top" wrapText="1"/>
    </xf>
    <xf numFmtId="49" fontId="4" fillId="2" borderId="10" xfId="0" applyNumberFormat="1" applyFont="1" applyFill="1" applyBorder="1" applyAlignment="1">
      <alignment vertical="center" wrapText="1"/>
    </xf>
    <xf numFmtId="49" fontId="7" fillId="2" borderId="10" xfId="0" applyNumberFormat="1" applyFont="1" applyFill="1" applyBorder="1" applyAlignment="1">
      <alignment vertical="center" wrapText="1"/>
    </xf>
    <xf numFmtId="0" fontId="4" fillId="2" borderId="10" xfId="0" applyFont="1" applyFill="1" applyBorder="1" applyAlignment="1">
      <alignment horizontal="justify" vertical="center" wrapText="1"/>
    </xf>
    <xf numFmtId="49" fontId="9" fillId="2" borderId="10" xfId="0" applyNumberFormat="1" applyFont="1" applyFill="1" applyBorder="1" applyAlignment="1">
      <alignment vertical="center" wrapText="1"/>
    </xf>
    <xf numFmtId="49" fontId="0" fillId="2" borderId="10" xfId="0" applyNumberFormat="1" applyFill="1" applyBorder="1" applyAlignment="1">
      <alignment vertical="center" wrapText="1"/>
    </xf>
    <xf numFmtId="165" fontId="0" fillId="2" borderId="10" xfId="0" applyNumberFormat="1" applyFill="1" applyBorder="1" applyAlignment="1">
      <alignment horizontal="center" vertical="center"/>
    </xf>
    <xf numFmtId="49" fontId="7" fillId="2" borderId="10" xfId="0" applyNumberFormat="1" applyFont="1" applyFill="1" applyBorder="1" applyAlignment="1">
      <alignment horizontal="left" vertical="top" wrapText="1"/>
    </xf>
    <xf numFmtId="49" fontId="9" fillId="2" borderId="10" xfId="0" applyNumberFormat="1" applyFont="1" applyFill="1" applyBorder="1" applyAlignment="1">
      <alignment horizontal="left" vertical="top" wrapText="1"/>
    </xf>
    <xf numFmtId="165" fontId="0" fillId="2" borderId="10" xfId="0" applyNumberFormat="1" applyFill="1" applyBorder="1" applyAlignment="1">
      <alignment vertical="center" wrapText="1"/>
    </xf>
    <xf numFmtId="0" fontId="0" fillId="2" borderId="10" xfId="0" applyFill="1" applyBorder="1" applyAlignment="1">
      <alignment vertical="center" wrapText="1"/>
    </xf>
    <xf numFmtId="49" fontId="4" fillId="2" borderId="10"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left" vertical="top" wrapText="1"/>
    </xf>
    <xf numFmtId="49" fontId="4" fillId="2" borderId="10" xfId="0" applyNumberFormat="1" applyFont="1" applyFill="1" applyBorder="1" applyAlignment="1">
      <alignment horizontal="left" vertical="top" wrapText="1"/>
    </xf>
    <xf numFmtId="165" fontId="4" fillId="2" borderId="10" xfId="0" applyNumberFormat="1" applyFont="1" applyFill="1" applyBorder="1" applyAlignment="1">
      <alignment horizontal="center" vertical="center" wrapText="1"/>
    </xf>
    <xf numFmtId="0" fontId="4" fillId="2" borderId="10" xfId="0" applyFont="1" applyFill="1" applyBorder="1" applyAlignment="1">
      <alignment wrapText="1"/>
    </xf>
    <xf numFmtId="49" fontId="4" fillId="2" borderId="10" xfId="0" applyNumberFormat="1" applyFont="1" applyFill="1" applyBorder="1" applyAlignment="1">
      <alignment wrapText="1"/>
    </xf>
    <xf numFmtId="49" fontId="9" fillId="2" borderId="10" xfId="0" applyNumberFormat="1" applyFont="1" applyFill="1" applyBorder="1" applyAlignment="1">
      <alignment wrapText="1"/>
    </xf>
    <xf numFmtId="49" fontId="0" fillId="2" borderId="10" xfId="0" applyNumberFormat="1" applyFill="1" applyBorder="1" applyAlignment="1">
      <alignment wrapText="1"/>
    </xf>
    <xf numFmtId="0" fontId="4" fillId="2" borderId="10" xfId="0" applyFont="1" applyFill="1" applyBorder="1" applyAlignment="1">
      <alignment vertical="top" wrapText="1"/>
    </xf>
    <xf numFmtId="0" fontId="0" fillId="2" borderId="10" xfId="0" applyFill="1" applyBorder="1" applyAlignment="1">
      <alignment vertical="top" wrapText="1"/>
    </xf>
    <xf numFmtId="165" fontId="2" fillId="2" borderId="10"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49" fontId="0" fillId="2" borderId="10" xfId="0" applyNumberFormat="1" applyFill="1" applyBorder="1" applyAlignment="1">
      <alignment horizontal="center" vertical="center"/>
    </xf>
    <xf numFmtId="165" fontId="4" fillId="0" borderId="10" xfId="0" applyNumberFormat="1" applyFont="1" applyFill="1" applyBorder="1" applyAlignment="1">
      <alignment horizontal="center" vertical="center"/>
    </xf>
    <xf numFmtId="165" fontId="4" fillId="0" borderId="10"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top" wrapText="1"/>
    </xf>
    <xf numFmtId="0" fontId="6" fillId="2" borderId="3" xfId="0" applyFont="1" applyFill="1" applyBorder="1" applyAlignment="1">
      <alignment horizontal="center" vertical="center" wrapText="1"/>
    </xf>
    <xf numFmtId="0" fontId="0" fillId="2" borderId="10" xfId="0" applyNumberFormat="1" applyFill="1" applyBorder="1" applyAlignment="1">
      <alignment vertical="center" wrapText="1"/>
    </xf>
    <xf numFmtId="0" fontId="4" fillId="2" borderId="10" xfId="0" applyFont="1" applyFill="1" applyBorder="1" applyAlignment="1">
      <alignment horizontal="right" wrapText="1"/>
    </xf>
    <xf numFmtId="0" fontId="4" fillId="2" borderId="10" xfId="0" applyNumberFormat="1" applyFont="1" applyFill="1" applyBorder="1" applyAlignment="1">
      <alignment horizontal="center" vertical="center" wrapText="1"/>
    </xf>
    <xf numFmtId="0" fontId="4" fillId="2" borderId="10" xfId="0" applyFont="1" applyFill="1" applyBorder="1" applyAlignment="1">
      <alignment horizontal="center" wrapText="1"/>
    </xf>
    <xf numFmtId="49" fontId="4" fillId="2" borderId="10" xfId="0" applyNumberFormat="1" applyFont="1" applyFill="1" applyBorder="1" applyAlignment="1">
      <alignment horizontal="center" vertical="center" wrapText="1"/>
    </xf>
    <xf numFmtId="0" fontId="4" fillId="2" borderId="10" xfId="0" applyFont="1" applyFill="1" applyBorder="1" applyAlignment="1">
      <alignment horizontal="center" vertical="top" wrapText="1"/>
    </xf>
    <xf numFmtId="0" fontId="0" fillId="2" borderId="10" xfId="0" applyFill="1" applyBorder="1" applyAlignment="1">
      <alignment wrapText="1"/>
    </xf>
    <xf numFmtId="0" fontId="0" fillId="2" borderId="10" xfId="0" applyNumberFormat="1" applyFill="1" applyBorder="1" applyAlignment="1">
      <alignment wrapText="1"/>
    </xf>
    <xf numFmtId="49" fontId="0" fillId="2" borderId="10" xfId="0" applyNumberFormat="1" applyFill="1" applyBorder="1" applyAlignment="1">
      <alignment vertical="top" wrapText="1"/>
    </xf>
    <xf numFmtId="165" fontId="0" fillId="0" borderId="10" xfId="0" applyNumberFormat="1" applyFill="1" applyBorder="1" applyAlignment="1">
      <alignment horizontal="center" vertical="center"/>
    </xf>
    <xf numFmtId="49" fontId="4" fillId="2" borderId="10" xfId="0" applyNumberFormat="1" applyFont="1" applyFill="1" applyBorder="1" applyAlignment="1">
      <alignment horizontal="center" vertical="top" wrapText="1"/>
    </xf>
    <xf numFmtId="49" fontId="7" fillId="2" borderId="10" xfId="0" applyNumberFormat="1" applyFont="1" applyFill="1" applyBorder="1" applyAlignment="1">
      <alignment horizontal="center" vertical="top" wrapText="1"/>
    </xf>
    <xf numFmtId="1" fontId="4" fillId="2" borderId="10" xfId="0" applyNumberFormat="1" applyFont="1" applyFill="1" applyBorder="1" applyAlignment="1">
      <alignment horizontal="center" vertical="top" wrapText="1"/>
    </xf>
    <xf numFmtId="49" fontId="9" fillId="2" borderId="10" xfId="0" applyNumberFormat="1" applyFont="1" applyFill="1" applyBorder="1" applyAlignment="1">
      <alignment horizontal="center" vertical="center" wrapText="1"/>
    </xf>
    <xf numFmtId="49" fontId="0" fillId="2" borderId="10" xfId="0" applyNumberFormat="1" applyFill="1" applyBorder="1" applyAlignment="1">
      <alignment horizontal="center" vertical="center" wrapText="1"/>
    </xf>
    <xf numFmtId="49" fontId="9" fillId="2" borderId="10" xfId="0" applyNumberFormat="1" applyFont="1" applyFill="1" applyBorder="1" applyAlignment="1">
      <alignment horizontal="center" vertical="top" wrapText="1"/>
    </xf>
    <xf numFmtId="0" fontId="0" fillId="2" borderId="10" xfId="0" applyFill="1" applyBorder="1" applyAlignment="1">
      <alignment horizontal="center" vertical="center" wrapText="1"/>
    </xf>
    <xf numFmtId="165" fontId="0" fillId="2" borderId="10" xfId="0" applyNumberFormat="1" applyFill="1" applyBorder="1" applyAlignment="1">
      <alignment horizontal="center" vertical="center" wrapText="1"/>
    </xf>
    <xf numFmtId="0" fontId="0" fillId="2" borderId="10" xfId="0" applyFill="1" applyBorder="1" applyAlignment="1">
      <alignment horizontal="center" vertical="center"/>
    </xf>
    <xf numFmtId="49" fontId="4" fillId="2" borderId="10" xfId="0" applyNumberFormat="1" applyFont="1" applyFill="1" applyBorder="1" applyAlignment="1">
      <alignment horizontal="center" wrapText="1"/>
    </xf>
    <xf numFmtId="49" fontId="9" fillId="2" borderId="10" xfId="0" applyNumberFormat="1" applyFont="1" applyFill="1" applyBorder="1" applyAlignment="1">
      <alignment horizontal="center" wrapText="1"/>
    </xf>
    <xf numFmtId="49" fontId="0" fillId="2" borderId="10" xfId="0" applyNumberFormat="1" applyFill="1" applyBorder="1" applyAlignment="1">
      <alignment horizontal="center" wrapText="1"/>
    </xf>
    <xf numFmtId="0" fontId="0" fillId="2" borderId="10" xfId="0" applyFill="1" applyBorder="1" applyAlignment="1">
      <alignment horizontal="center" vertical="top" wrapText="1"/>
    </xf>
    <xf numFmtId="165" fontId="1" fillId="2" borderId="10" xfId="0" applyNumberFormat="1" applyFont="1" applyFill="1" applyBorder="1" applyAlignment="1">
      <alignment horizontal="center" vertical="center"/>
    </xf>
    <xf numFmtId="0" fontId="7" fillId="2" borderId="5" xfId="0" applyFont="1" applyFill="1" applyBorder="1" applyAlignment="1">
      <alignment horizontal="center" vertical="center" wrapText="1"/>
    </xf>
    <xf numFmtId="0" fontId="0" fillId="0" borderId="0" xfId="0" applyNumberFormat="1" applyAlignment="1">
      <alignment horizontal="center"/>
    </xf>
    <xf numFmtId="2" fontId="4" fillId="2" borderId="10" xfId="0" applyNumberFormat="1" applyFont="1" applyFill="1" applyBorder="1" applyAlignment="1">
      <alignment horizontal="center" vertical="center" wrapText="1"/>
    </xf>
    <xf numFmtId="164" fontId="0" fillId="0" borderId="10" xfId="0" applyNumberFormat="1" applyFill="1" applyBorder="1" applyAlignment="1">
      <alignment vertical="center" wrapText="1"/>
    </xf>
    <xf numFmtId="164" fontId="4" fillId="0" borderId="10" xfId="0" applyNumberFormat="1" applyFont="1" applyFill="1" applyBorder="1" applyAlignment="1">
      <alignment vertical="center"/>
    </xf>
    <xf numFmtId="164" fontId="4" fillId="0" borderId="10" xfId="0" applyNumberFormat="1" applyFont="1" applyFill="1" applyBorder="1" applyAlignment="1">
      <alignment vertical="center" wrapText="1"/>
    </xf>
    <xf numFmtId="164" fontId="0" fillId="0" borderId="10" xfId="0" applyNumberFormat="1" applyFill="1" applyBorder="1" applyAlignment="1">
      <alignment vertical="center"/>
    </xf>
    <xf numFmtId="164" fontId="1" fillId="0" borderId="10" xfId="0" applyNumberFormat="1" applyFont="1" applyFill="1" applyBorder="1" applyAlignment="1">
      <alignment vertical="center"/>
    </xf>
    <xf numFmtId="164" fontId="2" fillId="0" borderId="10" xfId="0" applyNumberFormat="1" applyFont="1" applyFill="1" applyBorder="1" applyAlignment="1">
      <alignment vertical="center" wrapText="1"/>
    </xf>
    <xf numFmtId="164" fontId="11" fillId="0" borderId="6" xfId="0" applyNumberFormat="1" applyFont="1" applyFill="1" applyBorder="1" applyAlignment="1">
      <alignment vertical="center"/>
    </xf>
    <xf numFmtId="164" fontId="11" fillId="0" borderId="9" xfId="0" applyNumberFormat="1" applyFont="1" applyFill="1" applyBorder="1" applyAlignment="1">
      <alignment vertical="center"/>
    </xf>
    <xf numFmtId="164" fontId="0" fillId="0" borderId="0" xfId="0" applyNumberFormat="1" applyFill="1" applyAlignment="1">
      <alignment vertical="center"/>
    </xf>
    <xf numFmtId="0" fontId="4" fillId="5" borderId="10" xfId="0" applyFont="1" applyFill="1" applyBorder="1" applyAlignment="1">
      <alignment vertical="center" wrapText="1"/>
    </xf>
    <xf numFmtId="49" fontId="4" fillId="5" borderId="10" xfId="0" applyNumberFormat="1" applyFont="1" applyFill="1" applyBorder="1" applyAlignment="1">
      <alignment vertical="center" wrapText="1"/>
    </xf>
    <xf numFmtId="49" fontId="4" fillId="5" borderId="10" xfId="0" applyNumberFormat="1" applyFont="1" applyFill="1" applyBorder="1" applyAlignment="1">
      <alignment horizontal="center" vertical="center" wrapText="1"/>
    </xf>
    <xf numFmtId="164" fontId="0" fillId="5" borderId="10" xfId="0" applyNumberFormat="1" applyFill="1" applyBorder="1" applyAlignment="1">
      <alignment vertical="center"/>
    </xf>
    <xf numFmtId="165" fontId="4" fillId="5" borderId="10" xfId="0" applyNumberFormat="1" applyFont="1" applyFill="1" applyBorder="1" applyAlignment="1">
      <alignment horizontal="center" vertical="center"/>
    </xf>
    <xf numFmtId="165" fontId="0" fillId="5" borderId="10" xfId="0" applyNumberFormat="1" applyFill="1" applyBorder="1" applyAlignment="1">
      <alignment vertical="center"/>
    </xf>
    <xf numFmtId="0" fontId="0" fillId="5" borderId="10" xfId="0" applyFill="1" applyBorder="1" applyAlignment="1">
      <alignment vertical="center" wrapText="1"/>
    </xf>
    <xf numFmtId="0" fontId="0" fillId="5" borderId="10" xfId="0" applyFill="1" applyBorder="1" applyAlignment="1">
      <alignment vertical="top" wrapText="1"/>
    </xf>
    <xf numFmtId="164" fontId="0" fillId="5" borderId="10" xfId="0" applyNumberFormat="1" applyFill="1" applyBorder="1" applyAlignment="1">
      <alignment vertical="center" wrapText="1"/>
    </xf>
    <xf numFmtId="165" fontId="4" fillId="5" borderId="10" xfId="0" applyNumberFormat="1" applyFont="1" applyFill="1" applyBorder="1" applyAlignment="1">
      <alignment horizontal="center" vertical="center" wrapText="1"/>
    </xf>
    <xf numFmtId="0" fontId="0" fillId="2" borderId="10" xfId="0" applyFill="1" applyBorder="1" applyAlignment="1">
      <alignment horizontal="left" vertical="center" wrapText="1"/>
    </xf>
    <xf numFmtId="0" fontId="4" fillId="5" borderId="10" xfId="0" applyFont="1" applyFill="1" applyBorder="1" applyAlignment="1">
      <alignment horizontal="center" vertical="top" wrapText="1"/>
    </xf>
    <xf numFmtId="49" fontId="0" fillId="5" borderId="10" xfId="0" applyNumberFormat="1" applyFill="1" applyBorder="1" applyAlignment="1">
      <alignment vertical="center" wrapText="1"/>
    </xf>
    <xf numFmtId="49" fontId="0" fillId="5" borderId="10" xfId="0" applyNumberFormat="1" applyFill="1" applyBorder="1" applyAlignment="1">
      <alignment horizontal="center" vertical="center" wrapText="1"/>
    </xf>
    <xf numFmtId="164" fontId="4" fillId="5" borderId="10" xfId="0" applyNumberFormat="1" applyFont="1" applyFill="1" applyBorder="1" applyAlignment="1">
      <alignment vertical="center" wrapText="1"/>
    </xf>
    <xf numFmtId="165" fontId="0" fillId="5" borderId="10" xfId="0" applyNumberFormat="1" applyFill="1" applyBorder="1" applyAlignment="1">
      <alignment horizontal="center" vertical="center" wrapText="1"/>
    </xf>
    <xf numFmtId="49" fontId="4" fillId="0" borderId="10" xfId="0" applyNumberFormat="1" applyFont="1" applyFill="1" applyBorder="1" applyAlignment="1">
      <alignment horizontal="center" vertical="center"/>
    </xf>
    <xf numFmtId="0" fontId="0" fillId="0" borderId="10" xfId="0" applyFill="1" applyBorder="1" applyAlignment="1">
      <alignment horizontal="center" vertical="center"/>
    </xf>
    <xf numFmtId="164" fontId="4" fillId="5" borderId="10" xfId="0" applyNumberFormat="1" applyFont="1" applyFill="1" applyBorder="1" applyAlignment="1">
      <alignment vertical="center"/>
    </xf>
    <xf numFmtId="165" fontId="0" fillId="5" borderId="10" xfId="0" applyNumberFormat="1" applyFill="1" applyBorder="1" applyAlignment="1">
      <alignment horizontal="center" vertical="center"/>
    </xf>
    <xf numFmtId="0" fontId="13" fillId="0" borderId="14" xfId="0" applyFont="1" applyFill="1" applyBorder="1" applyAlignment="1">
      <alignment horizontal="left" vertical="top" wrapText="1"/>
    </xf>
    <xf numFmtId="49" fontId="4" fillId="0" borderId="12" xfId="0" applyNumberFormat="1" applyFont="1" applyFill="1" applyBorder="1" applyAlignment="1">
      <alignment vertical="top" wrapText="1"/>
    </xf>
    <xf numFmtId="0" fontId="13" fillId="0" borderId="10" xfId="0" applyFont="1" applyFill="1" applyBorder="1" applyAlignment="1">
      <alignment horizontal="left" vertical="top" wrapText="1"/>
    </xf>
    <xf numFmtId="49" fontId="4" fillId="0" borderId="10" xfId="0" applyNumberFormat="1" applyFont="1" applyFill="1" applyBorder="1" applyAlignment="1">
      <alignment vertical="top" wrapText="1"/>
    </xf>
    <xf numFmtId="0" fontId="13" fillId="0" borderId="10" xfId="0" applyFont="1" applyFill="1" applyBorder="1" applyAlignment="1">
      <alignment vertical="top" wrapText="1"/>
    </xf>
    <xf numFmtId="0" fontId="4" fillId="0" borderId="11" xfId="0" applyFont="1" applyFill="1" applyBorder="1" applyAlignment="1">
      <alignment horizontal="center" vertical="center"/>
    </xf>
    <xf numFmtId="49" fontId="12" fillId="2" borderId="10" xfId="0" applyNumberFormat="1" applyFont="1" applyFill="1" applyBorder="1" applyAlignment="1">
      <alignment vertical="center" wrapText="1"/>
    </xf>
    <xf numFmtId="0" fontId="0" fillId="2" borderId="19" xfId="0" applyNumberFormat="1" applyFill="1" applyBorder="1" applyAlignment="1">
      <alignment vertical="center" wrapText="1"/>
    </xf>
    <xf numFmtId="0" fontId="0" fillId="2" borderId="19" xfId="0" applyFill="1" applyBorder="1" applyAlignment="1">
      <alignment wrapText="1"/>
    </xf>
    <xf numFmtId="0" fontId="0" fillId="2" borderId="17" xfId="0" applyNumberFormat="1" applyFill="1" applyBorder="1" applyAlignment="1">
      <alignment vertical="center" wrapText="1"/>
    </xf>
    <xf numFmtId="0" fontId="0" fillId="2" borderId="17" xfId="0" applyFill="1" applyBorder="1" applyAlignment="1">
      <alignment wrapText="1"/>
    </xf>
    <xf numFmtId="0" fontId="4" fillId="0" borderId="10" xfId="0" applyFont="1" applyFill="1" applyBorder="1" applyAlignment="1">
      <alignment horizontal="left" vertical="center" wrapText="1"/>
    </xf>
    <xf numFmtId="0" fontId="0" fillId="0" borderId="10" xfId="0" applyFill="1" applyBorder="1" applyAlignment="1">
      <alignment horizontal="center" vertical="center" wrapText="1"/>
    </xf>
    <xf numFmtId="165" fontId="0" fillId="0" borderId="10" xfId="0" applyNumberFormat="1" applyFill="1" applyBorder="1" applyAlignment="1">
      <alignment vertical="center"/>
    </xf>
    <xf numFmtId="0" fontId="0" fillId="0" borderId="0" xfId="0" applyNumberFormat="1" applyFill="1"/>
    <xf numFmtId="0" fontId="12" fillId="2" borderId="10" xfId="0" applyFont="1" applyFill="1" applyBorder="1" applyAlignment="1">
      <alignment horizontal="center" vertical="center" wrapText="1"/>
    </xf>
    <xf numFmtId="0" fontId="4" fillId="5" borderId="10" xfId="0" applyFont="1" applyFill="1" applyBorder="1" applyAlignment="1">
      <alignment horizontal="center" vertical="center" wrapText="1"/>
    </xf>
    <xf numFmtId="49" fontId="12" fillId="2" borderId="10" xfId="0" applyNumberFormat="1" applyFont="1" applyFill="1" applyBorder="1" applyAlignment="1">
      <alignment horizontal="center" wrapText="1"/>
    </xf>
    <xf numFmtId="2" fontId="0" fillId="0" borderId="10" xfId="0" applyNumberFormat="1" applyFill="1" applyBorder="1" applyAlignment="1">
      <alignment vertical="center"/>
    </xf>
    <xf numFmtId="2" fontId="0" fillId="2" borderId="10" xfId="0" applyNumberFormat="1" applyFill="1" applyBorder="1" applyAlignment="1">
      <alignment horizontal="center" vertical="center" wrapText="1"/>
    </xf>
    <xf numFmtId="2" fontId="0" fillId="0" borderId="10" xfId="0" applyNumberFormat="1" applyFill="1" applyBorder="1" applyAlignment="1">
      <alignment vertical="center" wrapText="1"/>
    </xf>
    <xf numFmtId="0" fontId="12" fillId="2" borderId="10" xfId="0" applyFont="1" applyFill="1" applyBorder="1" applyAlignment="1">
      <alignment vertical="center" wrapText="1"/>
    </xf>
    <xf numFmtId="49" fontId="4" fillId="2" borderId="27" xfId="0" applyNumberFormat="1" applyFont="1" applyFill="1" applyBorder="1" applyAlignment="1">
      <alignment horizontal="center"/>
    </xf>
    <xf numFmtId="49" fontId="4" fillId="2" borderId="28" xfId="0" applyNumberFormat="1" applyFont="1" applyFill="1" applyBorder="1" applyAlignment="1">
      <alignment horizontal="center"/>
    </xf>
    <xf numFmtId="0" fontId="0" fillId="2" borderId="21" xfId="0" applyFill="1" applyBorder="1" applyAlignment="1">
      <alignment horizontal="center"/>
    </xf>
    <xf numFmtId="49" fontId="3" fillId="3" borderId="22" xfId="0" applyNumberFormat="1" applyFont="1" applyFill="1" applyBorder="1" applyAlignment="1">
      <alignment horizontal="center"/>
    </xf>
    <xf numFmtId="0" fontId="0" fillId="2" borderId="14" xfId="0" applyFill="1" applyBorder="1" applyAlignment="1">
      <alignment horizontal="center"/>
    </xf>
    <xf numFmtId="0" fontId="0" fillId="7" borderId="13" xfId="0" applyFill="1" applyBorder="1" applyAlignment="1">
      <alignment horizontal="center"/>
    </xf>
    <xf numFmtId="49" fontId="3" fillId="7" borderId="22" xfId="0" applyNumberFormat="1" applyFont="1" applyFill="1" applyBorder="1" applyAlignment="1">
      <alignment horizontal="center"/>
    </xf>
    <xf numFmtId="165" fontId="3" fillId="7" borderId="13" xfId="0" applyNumberFormat="1" applyFont="1" applyFill="1" applyBorder="1" applyAlignment="1">
      <alignment horizontal="center"/>
    </xf>
    <xf numFmtId="0" fontId="0" fillId="7" borderId="25" xfId="0" applyFill="1" applyBorder="1" applyAlignment="1">
      <alignment horizontal="center"/>
    </xf>
    <xf numFmtId="165" fontId="3" fillId="7" borderId="25" xfId="0" applyNumberFormat="1" applyFont="1" applyFill="1" applyBorder="1" applyAlignment="1">
      <alignment horizontal="center"/>
    </xf>
    <xf numFmtId="0" fontId="0" fillId="7" borderId="29" xfId="0" applyNumberFormat="1" applyFill="1" applyBorder="1" applyAlignment="1">
      <alignment horizontal="center"/>
    </xf>
    <xf numFmtId="0" fontId="0" fillId="7" borderId="23" xfId="0" applyNumberFormat="1" applyFill="1" applyBorder="1" applyAlignment="1">
      <alignment horizontal="center"/>
    </xf>
    <xf numFmtId="0" fontId="0" fillId="4" borderId="15" xfId="0" applyNumberFormat="1" applyFill="1" applyBorder="1" applyAlignment="1">
      <alignment horizontal="center"/>
    </xf>
    <xf numFmtId="0" fontId="0" fillId="4" borderId="13" xfId="0" applyNumberFormat="1" applyFill="1" applyBorder="1" applyAlignment="1">
      <alignment horizontal="center"/>
    </xf>
    <xf numFmtId="164" fontId="0" fillId="8" borderId="10" xfId="0" applyNumberFormat="1" applyFill="1" applyBorder="1" applyAlignment="1">
      <alignment vertical="center" wrapText="1"/>
    </xf>
    <xf numFmtId="49" fontId="0" fillId="8" borderId="10" xfId="0" applyNumberFormat="1" applyFill="1" applyBorder="1" applyAlignment="1">
      <alignment horizontal="center" vertical="center"/>
    </xf>
    <xf numFmtId="164" fontId="4" fillId="8" borderId="10" xfId="0" applyNumberFormat="1" applyFont="1" applyFill="1" applyBorder="1" applyAlignment="1">
      <alignment vertical="center"/>
    </xf>
    <xf numFmtId="0" fontId="4" fillId="8" borderId="10" xfId="0" applyFont="1" applyFill="1" applyBorder="1" applyAlignment="1">
      <alignment horizontal="center" vertical="center"/>
    </xf>
    <xf numFmtId="165" fontId="4" fillId="8" borderId="10" xfId="0" applyNumberFormat="1" applyFont="1" applyFill="1" applyBorder="1" applyAlignment="1">
      <alignment horizontal="center" vertical="center" wrapText="1"/>
    </xf>
    <xf numFmtId="165" fontId="0" fillId="8" borderId="10" xfId="0" applyNumberFormat="1" applyFill="1" applyBorder="1" applyAlignment="1">
      <alignment vertical="center"/>
    </xf>
    <xf numFmtId="164" fontId="4" fillId="8" borderId="10" xfId="0" applyNumberFormat="1" applyFont="1" applyFill="1" applyBorder="1" applyAlignment="1">
      <alignment vertical="center" wrapText="1"/>
    </xf>
    <xf numFmtId="165" fontId="0" fillId="8" borderId="10" xfId="0" applyNumberFormat="1" applyFill="1" applyBorder="1" applyAlignment="1">
      <alignment horizontal="center" vertical="center"/>
    </xf>
    <xf numFmtId="165" fontId="4" fillId="8" borderId="10" xfId="0" applyNumberFormat="1" applyFont="1" applyFill="1" applyBorder="1" applyAlignment="1">
      <alignment horizontal="center" vertical="center"/>
    </xf>
    <xf numFmtId="164" fontId="0" fillId="8" borderId="10" xfId="0" applyNumberFormat="1" applyFill="1" applyBorder="1" applyAlignment="1">
      <alignment vertical="center"/>
    </xf>
    <xf numFmtId="0" fontId="4" fillId="8" borderId="11" xfId="0" applyFont="1" applyFill="1" applyBorder="1" applyAlignment="1">
      <alignment horizontal="center" vertical="center"/>
    </xf>
    <xf numFmtId="2" fontId="0" fillId="8" borderId="10" xfId="0" applyNumberFormat="1" applyFill="1" applyBorder="1" applyAlignment="1">
      <alignment vertical="center"/>
    </xf>
    <xf numFmtId="2" fontId="0" fillId="8" borderId="10" xfId="0" applyNumberFormat="1" applyFill="1" applyBorder="1" applyAlignment="1">
      <alignment vertical="center" wrapText="1"/>
    </xf>
    <xf numFmtId="165" fontId="0" fillId="8" borderId="10" xfId="0" applyNumberFormat="1" applyFill="1" applyBorder="1" applyAlignment="1">
      <alignment vertical="center" wrapText="1"/>
    </xf>
    <xf numFmtId="165" fontId="0" fillId="8" borderId="10" xfId="0" applyNumberFormat="1" applyFill="1" applyBorder="1" applyAlignment="1">
      <alignment horizontal="center" vertical="center" wrapText="1"/>
    </xf>
    <xf numFmtId="0" fontId="0" fillId="8" borderId="10" xfId="0" applyFill="1" applyBorder="1" applyAlignment="1">
      <alignment horizontal="center" vertical="center"/>
    </xf>
    <xf numFmtId="49" fontId="4" fillId="8" borderId="10" xfId="0" applyNumberFormat="1" applyFont="1" applyFill="1" applyBorder="1" applyAlignment="1">
      <alignment horizontal="center" vertical="center"/>
    </xf>
    <xf numFmtId="164" fontId="1" fillId="8" borderId="10" xfId="0" applyNumberFormat="1" applyFont="1" applyFill="1" applyBorder="1" applyAlignment="1">
      <alignment vertical="center"/>
    </xf>
    <xf numFmtId="165" fontId="1" fillId="8" borderId="10" xfId="0" applyNumberFormat="1" applyFont="1" applyFill="1" applyBorder="1" applyAlignment="1">
      <alignment horizontal="center" vertical="center"/>
    </xf>
    <xf numFmtId="164" fontId="2" fillId="8" borderId="10" xfId="0" applyNumberFormat="1" applyFont="1" applyFill="1" applyBorder="1" applyAlignment="1">
      <alignment vertical="center" wrapText="1"/>
    </xf>
    <xf numFmtId="165" fontId="2" fillId="8" borderId="10" xfId="0" applyNumberFormat="1" applyFont="1" applyFill="1" applyBorder="1" applyAlignment="1">
      <alignment horizontal="center" vertical="center" wrapText="1"/>
    </xf>
    <xf numFmtId="164" fontId="11" fillId="8" borderId="6" xfId="0" applyNumberFormat="1" applyFont="1" applyFill="1" applyBorder="1" applyAlignment="1">
      <alignment vertical="center"/>
    </xf>
    <xf numFmtId="164" fontId="11" fillId="8" borderId="5" xfId="0" applyNumberFormat="1" applyFont="1" applyFill="1" applyBorder="1" applyAlignment="1">
      <alignment horizontal="center" vertical="center"/>
    </xf>
    <xf numFmtId="164" fontId="11" fillId="8" borderId="9" xfId="0" applyNumberFormat="1" applyFont="1" applyFill="1" applyBorder="1" applyAlignment="1">
      <alignment vertical="center"/>
    </xf>
    <xf numFmtId="164" fontId="11" fillId="8" borderId="8" xfId="0" applyNumberFormat="1" applyFont="1" applyFill="1" applyBorder="1" applyAlignment="1">
      <alignment horizontal="center" vertical="center"/>
    </xf>
    <xf numFmtId="164" fontId="0" fillId="8" borderId="0" xfId="0" applyNumberFormat="1" applyFill="1" applyAlignment="1">
      <alignment vertical="center"/>
    </xf>
    <xf numFmtId="0" fontId="0" fillId="8" borderId="0" xfId="0" applyNumberFormat="1" applyFill="1" applyAlignment="1">
      <alignment horizontal="center"/>
    </xf>
    <xf numFmtId="0" fontId="0" fillId="8" borderId="0" xfId="0" applyNumberFormat="1" applyFill="1"/>
    <xf numFmtId="0" fontId="4" fillId="9" borderId="10" xfId="0" applyFont="1" applyFill="1" applyBorder="1" applyAlignment="1">
      <alignment horizontal="center" vertical="center" wrapText="1"/>
    </xf>
    <xf numFmtId="0" fontId="4" fillId="9" borderId="10" xfId="0" applyFont="1" applyFill="1" applyBorder="1" applyAlignment="1">
      <alignment vertical="center" wrapText="1"/>
    </xf>
    <xf numFmtId="165" fontId="4" fillId="9" borderId="10" xfId="0" applyNumberFormat="1" applyFont="1" applyFill="1" applyBorder="1" applyAlignment="1">
      <alignment horizontal="center" vertical="center"/>
    </xf>
    <xf numFmtId="49" fontId="4" fillId="9" borderId="10" xfId="0" applyNumberFormat="1" applyFont="1" applyFill="1" applyBorder="1" applyAlignment="1">
      <alignment horizontal="left" vertical="center" wrapText="1"/>
    </xf>
    <xf numFmtId="49" fontId="4" fillId="9" borderId="10" xfId="0" applyNumberFormat="1" applyFont="1" applyFill="1" applyBorder="1" applyAlignment="1">
      <alignment vertical="center" wrapText="1"/>
    </xf>
    <xf numFmtId="49" fontId="4" fillId="9" borderId="10" xfId="0" applyNumberFormat="1" applyFont="1" applyFill="1" applyBorder="1" applyAlignment="1">
      <alignment horizontal="center" vertical="center" wrapText="1"/>
    </xf>
    <xf numFmtId="164" fontId="4" fillId="9" borderId="10" xfId="0" applyNumberFormat="1" applyFont="1" applyFill="1" applyBorder="1" applyAlignment="1">
      <alignment vertical="center" wrapText="1"/>
    </xf>
    <xf numFmtId="0" fontId="4" fillId="9" borderId="10" xfId="0" applyFont="1" applyFill="1" applyBorder="1" applyAlignment="1">
      <alignment horizontal="left" vertical="center" wrapText="1"/>
    </xf>
    <xf numFmtId="49" fontId="4" fillId="9" borderId="10" xfId="0" applyNumberFormat="1" applyFont="1" applyFill="1" applyBorder="1" applyAlignment="1">
      <alignment horizontal="justify" vertical="top" wrapText="1"/>
    </xf>
    <xf numFmtId="49" fontId="4" fillId="9" borderId="10" xfId="0" applyNumberFormat="1" applyFont="1" applyFill="1" applyBorder="1" applyAlignment="1">
      <alignment horizontal="center" vertical="top" wrapText="1"/>
    </xf>
    <xf numFmtId="49" fontId="7" fillId="9" borderId="10" xfId="0" applyNumberFormat="1" applyFont="1" applyFill="1" applyBorder="1" applyAlignment="1">
      <alignment vertical="center" wrapText="1"/>
    </xf>
    <xf numFmtId="49" fontId="7" fillId="9" borderId="10" xfId="0" applyNumberFormat="1" applyFont="1" applyFill="1" applyBorder="1" applyAlignment="1">
      <alignment horizontal="center" vertical="center" wrapText="1"/>
    </xf>
    <xf numFmtId="0" fontId="4" fillId="9" borderId="10" xfId="0" applyFont="1" applyFill="1" applyBorder="1" applyAlignment="1">
      <alignment horizontal="center" vertical="top" wrapText="1"/>
    </xf>
    <xf numFmtId="0" fontId="4" fillId="9" borderId="10" xfId="0" applyNumberFormat="1" applyFont="1" applyFill="1" applyBorder="1" applyAlignment="1">
      <alignment horizontal="center" vertical="center" wrapText="1"/>
    </xf>
    <xf numFmtId="49" fontId="0" fillId="9" borderId="10" xfId="0" applyNumberFormat="1" applyFill="1" applyBorder="1" applyAlignment="1">
      <alignment vertical="center" wrapText="1"/>
    </xf>
    <xf numFmtId="49" fontId="0" fillId="9" borderId="10" xfId="0" applyNumberFormat="1" applyFill="1" applyBorder="1" applyAlignment="1">
      <alignment horizontal="center" vertical="center" wrapText="1"/>
    </xf>
    <xf numFmtId="165" fontId="4" fillId="9" borderId="10" xfId="0" applyNumberFormat="1" applyFont="1" applyFill="1" applyBorder="1" applyAlignment="1">
      <alignment horizontal="center" vertical="center" wrapText="1"/>
    </xf>
    <xf numFmtId="165" fontId="0" fillId="9" borderId="10" xfId="0" applyNumberFormat="1" applyFill="1" applyBorder="1" applyAlignment="1">
      <alignment vertical="center"/>
    </xf>
    <xf numFmtId="0" fontId="0" fillId="9" borderId="10" xfId="0" applyFill="1" applyBorder="1" applyAlignment="1">
      <alignment vertical="center" wrapText="1"/>
    </xf>
    <xf numFmtId="2" fontId="0" fillId="9" borderId="10" xfId="0" applyNumberFormat="1" applyFill="1" applyBorder="1" applyAlignment="1">
      <alignment horizontal="center" vertical="center" wrapText="1"/>
    </xf>
    <xf numFmtId="2" fontId="0" fillId="9" borderId="10" xfId="0" applyNumberFormat="1" applyFill="1" applyBorder="1" applyAlignment="1">
      <alignment vertical="center"/>
    </xf>
    <xf numFmtId="49" fontId="4" fillId="9" borderId="10" xfId="0" applyNumberFormat="1" applyFont="1" applyFill="1" applyBorder="1" applyAlignment="1">
      <alignment horizontal="left" vertical="top" wrapText="1"/>
    </xf>
    <xf numFmtId="165" fontId="0" fillId="9" borderId="10" xfId="0" applyNumberFormat="1" applyFill="1" applyBorder="1" applyAlignment="1">
      <alignment horizontal="center" vertical="center"/>
    </xf>
    <xf numFmtId="0" fontId="4" fillId="9" borderId="10" xfId="0" applyFont="1" applyFill="1" applyBorder="1" applyAlignment="1">
      <alignment horizontal="left" vertical="top" wrapText="1"/>
    </xf>
    <xf numFmtId="0" fontId="0" fillId="9" borderId="10" xfId="0" applyFill="1" applyBorder="1" applyAlignment="1">
      <alignment horizontal="center" vertical="center" wrapText="1"/>
    </xf>
    <xf numFmtId="164" fontId="4" fillId="9" borderId="10" xfId="0" applyNumberFormat="1" applyFont="1" applyFill="1" applyBorder="1" applyAlignment="1">
      <alignment vertical="center"/>
    </xf>
    <xf numFmtId="49" fontId="4" fillId="9" borderId="10" xfId="0" applyNumberFormat="1" applyFont="1" applyFill="1" applyBorder="1" applyAlignment="1">
      <alignment horizontal="justify" vertical="center" wrapText="1"/>
    </xf>
    <xf numFmtId="0" fontId="4"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horizontal="center" vertical="top" wrapText="1"/>
    </xf>
    <xf numFmtId="0" fontId="0" fillId="2" borderId="36" xfId="0" applyFill="1" applyBorder="1" applyAlignment="1">
      <alignment vertical="center"/>
    </xf>
    <xf numFmtId="0" fontId="0" fillId="2" borderId="37" xfId="0" applyFill="1" applyBorder="1" applyAlignment="1">
      <alignment vertical="center"/>
    </xf>
    <xf numFmtId="0" fontId="0" fillId="0" borderId="37" xfId="0" applyFill="1" applyBorder="1" applyAlignment="1">
      <alignment vertical="center"/>
    </xf>
    <xf numFmtId="49" fontId="7" fillId="2" borderId="38" xfId="0" applyNumberFormat="1" applyFont="1" applyFill="1" applyBorder="1" applyAlignment="1">
      <alignment horizontal="center" vertical="center" wrapText="1"/>
    </xf>
    <xf numFmtId="49" fontId="7" fillId="2" borderId="38" xfId="0" applyNumberFormat="1" applyFont="1" applyFill="1" applyBorder="1" applyAlignment="1">
      <alignment horizontal="center" vertical="center"/>
    </xf>
    <xf numFmtId="49" fontId="7" fillId="0" borderId="38" xfId="0" applyNumberFormat="1" applyFont="1" applyFill="1" applyBorder="1" applyAlignment="1">
      <alignment horizontal="center" vertical="center"/>
    </xf>
    <xf numFmtId="0" fontId="7" fillId="0" borderId="38" xfId="0" applyFont="1" applyFill="1" applyBorder="1" applyAlignment="1">
      <alignment horizontal="center" vertical="center"/>
    </xf>
    <xf numFmtId="0" fontId="7" fillId="2" borderId="38" xfId="0" applyFont="1" applyFill="1" applyBorder="1" applyAlignment="1">
      <alignment horizontal="center" vertical="center"/>
    </xf>
    <xf numFmtId="0" fontId="7" fillId="8" borderId="38" xfId="0" applyFont="1" applyFill="1" applyBorder="1" applyAlignment="1">
      <alignment horizontal="center" vertical="center"/>
    </xf>
    <xf numFmtId="49" fontId="7" fillId="8" borderId="38" xfId="0" applyNumberFormat="1" applyFont="1" applyFill="1" applyBorder="1" applyAlignment="1">
      <alignment horizontal="center" vertical="center"/>
    </xf>
    <xf numFmtId="0" fontId="4" fillId="2" borderId="38" xfId="0" applyFont="1" applyFill="1" applyBorder="1" applyAlignment="1">
      <alignment horizontal="center" vertical="center" wrapText="1"/>
    </xf>
    <xf numFmtId="0" fontId="4" fillId="2" borderId="38" xfId="0" applyFont="1" applyFill="1" applyBorder="1" applyAlignment="1">
      <alignment horizontal="center" vertical="center"/>
    </xf>
    <xf numFmtId="0" fontId="0" fillId="2" borderId="38" xfId="0" applyFill="1" applyBorder="1" applyAlignment="1">
      <alignment vertical="center"/>
    </xf>
    <xf numFmtId="0" fontId="4" fillId="0" borderId="38" xfId="0" applyFont="1" applyFill="1" applyBorder="1" applyAlignment="1">
      <alignment horizontal="center" vertical="center"/>
    </xf>
    <xf numFmtId="0" fontId="4" fillId="8" borderId="38" xfId="0" applyFont="1" applyFill="1" applyBorder="1" applyAlignment="1">
      <alignment horizontal="center" vertical="center"/>
    </xf>
    <xf numFmtId="49" fontId="4" fillId="2" borderId="38" xfId="0" applyNumberFormat="1" applyFont="1" applyFill="1" applyBorder="1" applyAlignment="1">
      <alignment horizontal="center" vertical="center"/>
    </xf>
    <xf numFmtId="0" fontId="0" fillId="2" borderId="38" xfId="0" applyFill="1" applyBorder="1"/>
    <xf numFmtId="0" fontId="4" fillId="0" borderId="38" xfId="0" applyFont="1" applyFill="1" applyBorder="1" applyAlignment="1">
      <alignment horizontal="center" readingOrder="1"/>
    </xf>
    <xf numFmtId="0" fontId="4" fillId="2" borderId="38" xfId="0" applyFont="1" applyFill="1" applyBorder="1" applyAlignment="1">
      <alignment horizontal="center" readingOrder="1"/>
    </xf>
    <xf numFmtId="0" fontId="4" fillId="8" borderId="38" xfId="0" applyFont="1" applyFill="1" applyBorder="1" applyAlignment="1">
      <alignment horizontal="center" readingOrder="1"/>
    </xf>
    <xf numFmtId="0" fontId="0" fillId="2" borderId="38" xfId="0" applyFill="1" applyBorder="1" applyAlignment="1">
      <alignment vertical="top" wrapText="1"/>
    </xf>
    <xf numFmtId="0" fontId="4" fillId="0" borderId="38" xfId="0" applyFont="1" applyFill="1" applyBorder="1" applyAlignment="1">
      <alignment horizontal="center"/>
    </xf>
    <xf numFmtId="0" fontId="4" fillId="2" borderId="38" xfId="0" applyFont="1" applyFill="1" applyBorder="1" applyAlignment="1">
      <alignment horizontal="center"/>
    </xf>
    <xf numFmtId="0" fontId="4" fillId="8" borderId="38" xfId="0" applyFont="1" applyFill="1" applyBorder="1" applyAlignment="1">
      <alignment horizontal="center"/>
    </xf>
    <xf numFmtId="0" fontId="4" fillId="2" borderId="38" xfId="0" applyNumberFormat="1" applyFont="1" applyFill="1" applyBorder="1" applyAlignment="1">
      <alignment horizontal="center" vertical="center"/>
    </xf>
    <xf numFmtId="49" fontId="0" fillId="2" borderId="38" xfId="0" applyNumberFormat="1" applyFill="1" applyBorder="1" applyAlignment="1">
      <alignment vertical="top" wrapText="1"/>
    </xf>
    <xf numFmtId="164" fontId="4" fillId="2" borderId="38" xfId="0" applyNumberFormat="1" applyFont="1" applyFill="1" applyBorder="1"/>
    <xf numFmtId="0" fontId="4" fillId="0" borderId="38" xfId="0" applyFont="1" applyFill="1" applyBorder="1" applyAlignment="1">
      <alignment horizontal="center" vertical="center" readingOrder="1"/>
    </xf>
    <xf numFmtId="0" fontId="4" fillId="2" borderId="38" xfId="0" applyFont="1" applyFill="1" applyBorder="1" applyAlignment="1">
      <alignment horizontal="center" vertical="center" readingOrder="1"/>
    </xf>
    <xf numFmtId="0" fontId="4" fillId="8" borderId="38" xfId="0" applyFont="1" applyFill="1" applyBorder="1" applyAlignment="1">
      <alignment horizontal="center" vertical="center" readingOrder="1"/>
    </xf>
    <xf numFmtId="0" fontId="7" fillId="2" borderId="38" xfId="0" applyNumberFormat="1" applyFont="1" applyFill="1" applyBorder="1" applyAlignment="1">
      <alignment horizontal="center" vertical="center"/>
    </xf>
    <xf numFmtId="49" fontId="7" fillId="2" borderId="38" xfId="0" applyNumberFormat="1" applyFont="1" applyFill="1" applyBorder="1" applyAlignment="1">
      <alignment vertical="top" wrapText="1"/>
    </xf>
    <xf numFmtId="49" fontId="7" fillId="2" borderId="38" xfId="0" applyNumberFormat="1" applyFont="1" applyFill="1" applyBorder="1" applyAlignment="1">
      <alignment horizontal="center"/>
    </xf>
    <xf numFmtId="0" fontId="7" fillId="0" borderId="38" xfId="0" applyNumberFormat="1" applyFont="1" applyFill="1" applyBorder="1" applyAlignment="1">
      <alignment horizontal="center" vertical="center"/>
    </xf>
    <xf numFmtId="165" fontId="7" fillId="2" borderId="38" xfId="0" applyNumberFormat="1" applyFont="1" applyFill="1" applyBorder="1" applyAlignment="1">
      <alignment horizontal="center" vertical="center"/>
    </xf>
    <xf numFmtId="165" fontId="7" fillId="8" borderId="38" xfId="0" applyNumberFormat="1" applyFont="1" applyFill="1" applyBorder="1" applyAlignment="1">
      <alignment horizontal="center" vertical="center"/>
    </xf>
    <xf numFmtId="49" fontId="7" fillId="6" borderId="38" xfId="0" applyNumberFormat="1" applyFont="1" applyFill="1" applyBorder="1" applyAlignment="1">
      <alignment vertical="top" wrapText="1"/>
    </xf>
    <xf numFmtId="2" fontId="7" fillId="0" borderId="38" xfId="0" applyNumberFormat="1" applyFont="1" applyFill="1" applyBorder="1" applyAlignment="1">
      <alignment horizontal="center" vertical="center"/>
    </xf>
    <xf numFmtId="2" fontId="7" fillId="2" borderId="38" xfId="0" applyNumberFormat="1" applyFont="1" applyFill="1" applyBorder="1" applyAlignment="1">
      <alignment horizontal="center" vertical="center"/>
    </xf>
    <xf numFmtId="2" fontId="7" fillId="8" borderId="38" xfId="0" applyNumberFormat="1" applyFont="1" applyFill="1" applyBorder="1" applyAlignment="1">
      <alignment horizontal="center" vertical="center"/>
    </xf>
    <xf numFmtId="0" fontId="7" fillId="6" borderId="38" xfId="0" applyNumberFormat="1" applyFont="1" applyFill="1" applyBorder="1" applyAlignment="1">
      <alignment horizontal="center" vertical="center"/>
    </xf>
    <xf numFmtId="0" fontId="7" fillId="8" borderId="38" xfId="0" applyNumberFormat="1" applyFont="1" applyFill="1" applyBorder="1" applyAlignment="1">
      <alignment horizontal="center" vertical="center"/>
    </xf>
    <xf numFmtId="0" fontId="7" fillId="0" borderId="38" xfId="0" applyNumberFormat="1" applyFont="1" applyFill="1" applyBorder="1" applyAlignment="1">
      <alignment horizontal="center" vertical="center" readingOrder="1"/>
    </xf>
    <xf numFmtId="0" fontId="7" fillId="0" borderId="38" xfId="0" applyFont="1" applyFill="1" applyBorder="1" applyAlignment="1">
      <alignment horizontal="center" vertical="center" readingOrder="1"/>
    </xf>
    <xf numFmtId="0" fontId="7" fillId="2" borderId="38" xfId="0" applyFont="1" applyFill="1" applyBorder="1" applyAlignment="1">
      <alignment horizontal="center" vertical="center" readingOrder="1"/>
    </xf>
    <xf numFmtId="0" fontId="7" fillId="8" borderId="38" xfId="0" applyFont="1" applyFill="1" applyBorder="1" applyAlignment="1">
      <alignment horizontal="center" vertical="center" readingOrder="1"/>
    </xf>
    <xf numFmtId="49" fontId="16" fillId="2" borderId="38" xfId="0" applyNumberFormat="1" applyFont="1" applyFill="1" applyBorder="1" applyAlignment="1">
      <alignment horizontal="center"/>
    </xf>
    <xf numFmtId="164" fontId="0" fillId="2" borderId="38" xfId="0" applyNumberFormat="1" applyFill="1" applyBorder="1" applyAlignment="1">
      <alignment horizontal="center"/>
    </xf>
    <xf numFmtId="49" fontId="0" fillId="2" borderId="38" xfId="0" applyNumberFormat="1" applyFill="1" applyBorder="1" applyAlignment="1">
      <alignment horizontal="center"/>
    </xf>
    <xf numFmtId="49" fontId="4" fillId="0" borderId="38" xfId="0" applyNumberFormat="1" applyFont="1" applyFill="1" applyBorder="1" applyAlignment="1">
      <alignment horizontal="center" vertical="center" readingOrder="1"/>
    </xf>
    <xf numFmtId="165" fontId="4" fillId="2" borderId="38" xfId="0" applyNumberFormat="1" applyFont="1" applyFill="1" applyBorder="1" applyAlignment="1">
      <alignment horizontal="center" vertical="center"/>
    </xf>
    <xf numFmtId="165" fontId="4" fillId="8" borderId="38" xfId="0" applyNumberFormat="1" applyFont="1" applyFill="1" applyBorder="1" applyAlignment="1">
      <alignment horizontal="center" vertical="center"/>
    </xf>
    <xf numFmtId="49" fontId="4" fillId="2" borderId="38" xfId="0" applyNumberFormat="1" applyFont="1" applyFill="1" applyBorder="1" applyAlignment="1">
      <alignment horizontal="justify" vertical="center" wrapText="1"/>
    </xf>
    <xf numFmtId="49" fontId="7" fillId="2" borderId="38" xfId="0" applyNumberFormat="1" applyFont="1" applyFill="1" applyBorder="1" applyAlignment="1">
      <alignment horizontal="justify" vertical="center" wrapText="1"/>
    </xf>
    <xf numFmtId="0" fontId="4" fillId="2" borderId="38" xfId="0" applyFont="1" applyFill="1" applyBorder="1" applyAlignment="1">
      <alignment horizontal="justify" vertical="center" wrapText="1"/>
    </xf>
    <xf numFmtId="164" fontId="12" fillId="2" borderId="38" xfId="0" applyNumberFormat="1" applyFont="1" applyFill="1" applyBorder="1" applyAlignment="1">
      <alignment horizontal="center"/>
    </xf>
    <xf numFmtId="49" fontId="0" fillId="2" borderId="38" xfId="0" applyNumberFormat="1" applyFill="1" applyBorder="1" applyAlignment="1">
      <alignment horizontal="center" vertical="center"/>
    </xf>
    <xf numFmtId="4" fontId="0" fillId="2" borderId="38" xfId="0" applyNumberFormat="1" applyFill="1" applyBorder="1" applyAlignment="1">
      <alignment horizontal="center" vertical="center"/>
    </xf>
    <xf numFmtId="3" fontId="0" fillId="0" borderId="38" xfId="0" applyNumberFormat="1" applyFill="1" applyBorder="1" applyAlignment="1">
      <alignment horizontal="center" vertical="center"/>
    </xf>
    <xf numFmtId="3" fontId="0" fillId="2" borderId="38" xfId="0" applyNumberFormat="1" applyFill="1" applyBorder="1" applyAlignment="1">
      <alignment horizontal="center" vertical="center"/>
    </xf>
    <xf numFmtId="3" fontId="0" fillId="8" borderId="38" xfId="0" applyNumberFormat="1" applyFill="1" applyBorder="1" applyAlignment="1">
      <alignment horizontal="center" vertical="center"/>
    </xf>
    <xf numFmtId="49" fontId="16" fillId="2" borderId="38" xfId="0" applyNumberFormat="1" applyFont="1" applyFill="1" applyBorder="1" applyAlignment="1">
      <alignment horizontal="center" vertical="center"/>
    </xf>
    <xf numFmtId="49" fontId="16" fillId="0" borderId="38" xfId="0" applyNumberFormat="1" applyFont="1" applyFill="1" applyBorder="1" applyAlignment="1">
      <alignment horizontal="center" vertical="center"/>
    </xf>
    <xf numFmtId="3" fontId="16" fillId="0" borderId="38" xfId="0" applyNumberFormat="1" applyFont="1" applyFill="1" applyBorder="1" applyAlignment="1">
      <alignment horizontal="center" vertical="center"/>
    </xf>
    <xf numFmtId="3" fontId="16" fillId="2" borderId="38" xfId="0" applyNumberFormat="1" applyFont="1" applyFill="1" applyBorder="1" applyAlignment="1">
      <alignment horizontal="center" vertical="center"/>
    </xf>
    <xf numFmtId="3" fontId="16" fillId="8" borderId="38" xfId="0" applyNumberFormat="1" applyFont="1" applyFill="1" applyBorder="1" applyAlignment="1">
      <alignment horizontal="center" vertical="center"/>
    </xf>
    <xf numFmtId="49" fontId="7" fillId="0" borderId="38" xfId="0" applyNumberFormat="1" applyFont="1" applyFill="1" applyBorder="1" applyAlignment="1">
      <alignment horizontal="center" vertical="center" readingOrder="1"/>
    </xf>
    <xf numFmtId="0" fontId="17" fillId="2" borderId="38" xfId="0" applyNumberFormat="1" applyFont="1" applyFill="1" applyBorder="1" applyAlignment="1">
      <alignment horizontal="center" vertical="center"/>
    </xf>
    <xf numFmtId="49" fontId="17" fillId="2" borderId="38" xfId="0" applyNumberFormat="1" applyFont="1" applyFill="1" applyBorder="1" applyAlignment="1">
      <alignment vertical="top" wrapText="1"/>
    </xf>
    <xf numFmtId="49" fontId="18" fillId="2" borderId="38" xfId="0" applyNumberFormat="1" applyFont="1" applyFill="1" applyBorder="1" applyAlignment="1">
      <alignment horizontal="center" vertical="center"/>
    </xf>
    <xf numFmtId="3" fontId="18" fillId="0" borderId="38" xfId="0" applyNumberFormat="1" applyFont="1" applyFill="1" applyBorder="1" applyAlignment="1">
      <alignment horizontal="center" vertical="center"/>
    </xf>
    <xf numFmtId="3" fontId="18" fillId="2" borderId="38" xfId="0" applyNumberFormat="1" applyFont="1" applyFill="1" applyBorder="1" applyAlignment="1">
      <alignment horizontal="center" vertical="center"/>
    </xf>
    <xf numFmtId="165" fontId="17" fillId="2" borderId="38" xfId="0" applyNumberFormat="1" applyFont="1" applyFill="1" applyBorder="1" applyAlignment="1">
      <alignment horizontal="center" vertical="center"/>
    </xf>
    <xf numFmtId="3" fontId="18" fillId="8" borderId="38" xfId="0" applyNumberFormat="1" applyFont="1" applyFill="1" applyBorder="1" applyAlignment="1">
      <alignment horizontal="center" vertical="center"/>
    </xf>
    <xf numFmtId="165" fontId="17" fillId="8" borderId="38" xfId="0" applyNumberFormat="1" applyFont="1" applyFill="1" applyBorder="1" applyAlignment="1">
      <alignment horizontal="center" vertical="center"/>
    </xf>
    <xf numFmtId="0" fontId="4" fillId="2" borderId="38" xfId="0" applyFont="1" applyFill="1" applyBorder="1"/>
    <xf numFmtId="2" fontId="7" fillId="2" borderId="38" xfId="0" applyNumberFormat="1" applyFont="1" applyFill="1" applyBorder="1" applyAlignment="1">
      <alignment horizontal="center" vertical="center" readingOrder="1"/>
    </xf>
    <xf numFmtId="2" fontId="7" fillId="8" borderId="38" xfId="0" applyNumberFormat="1" applyFont="1" applyFill="1" applyBorder="1" applyAlignment="1">
      <alignment horizontal="center" vertical="center" readingOrder="1"/>
    </xf>
    <xf numFmtId="0" fontId="7" fillId="2" borderId="38" xfId="0" applyNumberFormat="1" applyFont="1" applyFill="1" applyBorder="1" applyAlignment="1">
      <alignment horizontal="center"/>
    </xf>
    <xf numFmtId="0" fontId="7" fillId="8" borderId="38" xfId="0" applyNumberFormat="1" applyFont="1" applyFill="1" applyBorder="1" applyAlignment="1">
      <alignment horizontal="center" vertical="center" readingOrder="1"/>
    </xf>
    <xf numFmtId="49" fontId="4" fillId="2" borderId="38" xfId="0" applyNumberFormat="1" applyFont="1" applyFill="1" applyBorder="1" applyAlignment="1">
      <alignment horizontal="justify" vertical="top" wrapText="1"/>
    </xf>
    <xf numFmtId="0" fontId="4" fillId="2" borderId="38" xfId="0" applyFont="1" applyFill="1" applyBorder="1" applyAlignment="1">
      <alignment horizontal="justify" vertical="top" wrapText="1"/>
    </xf>
    <xf numFmtId="164" fontId="12" fillId="2" borderId="38" xfId="0" applyNumberFormat="1" applyFont="1" applyFill="1" applyBorder="1" applyAlignment="1">
      <alignment horizontal="center" vertical="center"/>
    </xf>
    <xf numFmtId="0" fontId="4" fillId="2" borderId="38" xfId="0" applyFont="1" applyFill="1" applyBorder="1" applyAlignment="1">
      <alignment horizontal="left" vertical="top" wrapText="1"/>
    </xf>
    <xf numFmtId="0" fontId="0" fillId="2" borderId="38" xfId="0" applyFill="1" applyBorder="1" applyAlignment="1">
      <alignment horizontal="center" vertical="center"/>
    </xf>
    <xf numFmtId="0" fontId="0" fillId="8" borderId="38" xfId="0" applyFill="1" applyBorder="1" applyAlignment="1">
      <alignment horizontal="center" vertical="center"/>
    </xf>
    <xf numFmtId="0" fontId="0" fillId="8" borderId="38" xfId="0" applyFill="1" applyBorder="1" applyAlignment="1">
      <alignment vertical="center"/>
    </xf>
    <xf numFmtId="49" fontId="7" fillId="2" borderId="38" xfId="0" applyNumberFormat="1" applyFont="1" applyFill="1" applyBorder="1" applyAlignment="1">
      <alignment horizontal="justify" vertical="top" wrapText="1"/>
    </xf>
    <xf numFmtId="165" fontId="7" fillId="0" borderId="38" xfId="0" applyNumberFormat="1" applyFont="1" applyFill="1" applyBorder="1" applyAlignment="1">
      <alignment horizontal="center" vertical="center"/>
    </xf>
    <xf numFmtId="49" fontId="4" fillId="2" borderId="38" xfId="0" applyNumberFormat="1" applyFont="1" applyFill="1" applyBorder="1" applyAlignment="1">
      <alignment horizontal="center" vertical="top" wrapText="1"/>
    </xf>
    <xf numFmtId="3" fontId="4" fillId="0" borderId="38" xfId="0" applyNumberFormat="1" applyFont="1" applyFill="1" applyBorder="1" applyAlignment="1">
      <alignment horizontal="center" vertical="center"/>
    </xf>
    <xf numFmtId="3" fontId="4" fillId="2" borderId="38" xfId="0" applyNumberFormat="1" applyFont="1" applyFill="1" applyBorder="1" applyAlignment="1">
      <alignment horizontal="center" vertical="center"/>
    </xf>
    <xf numFmtId="166" fontId="0" fillId="2" borderId="38" xfId="0" applyNumberFormat="1" applyFill="1" applyBorder="1" applyAlignment="1">
      <alignment horizontal="center" vertical="center"/>
    </xf>
    <xf numFmtId="166" fontId="0" fillId="2" borderId="38" xfId="0" applyNumberFormat="1" applyFill="1" applyBorder="1" applyAlignment="1">
      <alignment vertical="center"/>
    </xf>
    <xf numFmtId="3" fontId="4" fillId="8" borderId="38" xfId="0" applyNumberFormat="1" applyFont="1" applyFill="1" applyBorder="1" applyAlignment="1">
      <alignment horizontal="center" vertical="center"/>
    </xf>
    <xf numFmtId="166" fontId="0" fillId="8" borderId="38" xfId="0" applyNumberFormat="1" applyFill="1" applyBorder="1" applyAlignment="1">
      <alignment horizontal="center" vertical="center"/>
    </xf>
    <xf numFmtId="166" fontId="0" fillId="8" borderId="38" xfId="0" applyNumberFormat="1" applyFill="1" applyBorder="1" applyAlignment="1">
      <alignment vertical="center"/>
    </xf>
    <xf numFmtId="0" fontId="0" fillId="2" borderId="38" xfId="0" applyFill="1" applyBorder="1" applyAlignment="1">
      <alignment horizontal="center" vertical="top"/>
    </xf>
    <xf numFmtId="49" fontId="4" fillId="2" borderId="38" xfId="0" applyNumberFormat="1" applyFont="1" applyFill="1" applyBorder="1" applyAlignment="1">
      <alignment horizontal="left" vertical="top" wrapText="1"/>
    </xf>
    <xf numFmtId="49" fontId="16" fillId="2" borderId="38" xfId="0" applyNumberFormat="1" applyFont="1" applyFill="1" applyBorder="1" applyAlignment="1">
      <alignment vertical="top" wrapText="1"/>
    </xf>
    <xf numFmtId="0" fontId="13" fillId="0" borderId="19" xfId="0" applyFont="1" applyFill="1" applyBorder="1" applyAlignment="1">
      <alignment horizontal="left" vertical="top" wrapText="1"/>
    </xf>
    <xf numFmtId="49" fontId="4" fillId="0" borderId="19" xfId="0" applyNumberFormat="1" applyFont="1" applyFill="1" applyBorder="1" applyAlignment="1">
      <alignment vertical="top" wrapText="1"/>
    </xf>
    <xf numFmtId="0" fontId="13" fillId="0" borderId="19" xfId="0" applyFont="1" applyFill="1" applyBorder="1" applyAlignment="1">
      <alignment vertical="top" wrapText="1"/>
    </xf>
    <xf numFmtId="0" fontId="4" fillId="0" borderId="39" xfId="0" applyFont="1" applyFill="1" applyBorder="1" applyAlignment="1">
      <alignment horizontal="center"/>
    </xf>
    <xf numFmtId="0" fontId="0" fillId="0" borderId="11" xfId="0" applyFill="1" applyBorder="1"/>
    <xf numFmtId="0" fontId="0" fillId="0" borderId="14" xfId="0" applyFill="1" applyBorder="1"/>
    <xf numFmtId="0" fontId="4" fillId="8" borderId="39" xfId="0" applyFont="1" applyFill="1" applyBorder="1" applyAlignment="1">
      <alignment horizontal="center"/>
    </xf>
    <xf numFmtId="0" fontId="0" fillId="8" borderId="11" xfId="0" applyFill="1" applyBorder="1"/>
    <xf numFmtId="0" fontId="0" fillId="8" borderId="14" xfId="0" applyFill="1" applyBorder="1"/>
    <xf numFmtId="3" fontId="4" fillId="8" borderId="39" xfId="0" applyNumberFormat="1" applyFont="1" applyFill="1" applyBorder="1" applyAlignment="1">
      <alignment horizontal="center"/>
    </xf>
    <xf numFmtId="2" fontId="0" fillId="2" borderId="38" xfId="0" applyNumberFormat="1" applyFill="1" applyBorder="1" applyAlignment="1">
      <alignment horizontal="center" vertical="top"/>
    </xf>
    <xf numFmtId="167" fontId="0" fillId="2" borderId="38" xfId="0" applyNumberFormat="1" applyFill="1" applyBorder="1" applyAlignment="1">
      <alignment horizontal="center" vertical="center"/>
    </xf>
    <xf numFmtId="167" fontId="0" fillId="2" borderId="38" xfId="0" applyNumberFormat="1" applyFill="1" applyBorder="1" applyAlignment="1">
      <alignment vertical="center"/>
    </xf>
    <xf numFmtId="167" fontId="0" fillId="8" borderId="38" xfId="0" applyNumberFormat="1" applyFill="1" applyBorder="1" applyAlignment="1">
      <alignment horizontal="center" vertical="center"/>
    </xf>
    <xf numFmtId="167" fontId="0" fillId="8" borderId="38" xfId="0" applyNumberFormat="1" applyFill="1" applyBorder="1" applyAlignment="1">
      <alignment vertical="center"/>
    </xf>
    <xf numFmtId="168" fontId="4" fillId="2" borderId="38" xfId="0" applyNumberFormat="1" applyFont="1" applyFill="1" applyBorder="1" applyAlignment="1">
      <alignment horizontal="center" vertical="top"/>
    </xf>
    <xf numFmtId="49" fontId="4" fillId="2" borderId="38" xfId="0" applyNumberFormat="1" applyFont="1" applyFill="1" applyBorder="1" applyAlignment="1">
      <alignment horizontal="left" vertical="center" wrapText="1"/>
    </xf>
    <xf numFmtId="4" fontId="4" fillId="2" borderId="38" xfId="0" applyNumberFormat="1" applyFont="1" applyFill="1" applyBorder="1" applyAlignment="1">
      <alignment horizontal="center" vertical="center"/>
    </xf>
    <xf numFmtId="49" fontId="16" fillId="2" borderId="38" xfId="0" applyNumberFormat="1" applyFont="1" applyFill="1" applyBorder="1" applyAlignment="1">
      <alignment vertical="center" wrapText="1"/>
    </xf>
    <xf numFmtId="0" fontId="0" fillId="2" borderId="38" xfId="0" applyFill="1" applyBorder="1" applyAlignment="1">
      <alignment vertical="center" wrapText="1"/>
    </xf>
    <xf numFmtId="49" fontId="0" fillId="2" borderId="38" xfId="0" applyNumberFormat="1" applyFill="1" applyBorder="1" applyAlignment="1">
      <alignment vertical="center" wrapText="1"/>
    </xf>
    <xf numFmtId="165" fontId="4" fillId="5" borderId="38" xfId="0" applyNumberFormat="1" applyFont="1" applyFill="1" applyBorder="1" applyAlignment="1">
      <alignment horizontal="center" vertical="center"/>
    </xf>
    <xf numFmtId="165" fontId="0" fillId="5" borderId="38" xfId="0" applyNumberFormat="1" applyFill="1" applyBorder="1"/>
    <xf numFmtId="165" fontId="4" fillId="0" borderId="38" xfId="0" applyNumberFormat="1" applyFont="1" applyFill="1" applyBorder="1" applyAlignment="1">
      <alignment horizontal="center" vertical="center"/>
    </xf>
    <xf numFmtId="0" fontId="4" fillId="2" borderId="38" xfId="0" applyNumberFormat="1" applyFont="1" applyFill="1" applyBorder="1" applyAlignment="1">
      <alignment horizontal="center" vertical="center" wrapText="1"/>
    </xf>
    <xf numFmtId="164" fontId="4" fillId="2" borderId="38" xfId="0" applyNumberFormat="1" applyFont="1" applyFill="1" applyBorder="1" applyAlignment="1">
      <alignment wrapText="1"/>
    </xf>
    <xf numFmtId="0" fontId="4" fillId="0" borderId="38"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0" fillId="0" borderId="0" xfId="0" applyAlignment="1">
      <alignment wrapText="1"/>
    </xf>
    <xf numFmtId="164" fontId="0" fillId="2" borderId="38" xfId="0" applyNumberFormat="1" applyFill="1" applyBorder="1" applyAlignment="1">
      <alignment horizontal="center" wrapText="1"/>
    </xf>
    <xf numFmtId="0" fontId="7" fillId="2" borderId="38" xfId="0" applyNumberFormat="1" applyFont="1" applyFill="1" applyBorder="1" applyAlignment="1">
      <alignment horizontal="center" vertical="center" wrapText="1"/>
    </xf>
    <xf numFmtId="49" fontId="16" fillId="2" borderId="38" xfId="0" applyNumberFormat="1" applyFont="1" applyFill="1" applyBorder="1" applyAlignment="1">
      <alignment horizontal="center" wrapText="1"/>
    </xf>
    <xf numFmtId="0" fontId="7" fillId="0" borderId="38" xfId="0" applyNumberFormat="1"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2" borderId="38" xfId="0" applyFont="1" applyFill="1" applyBorder="1" applyAlignment="1">
      <alignment horizontal="center" vertical="center" wrapText="1"/>
    </xf>
    <xf numFmtId="165" fontId="7" fillId="2" borderId="38" xfId="0" applyNumberFormat="1" applyFont="1" applyFill="1" applyBorder="1" applyAlignment="1">
      <alignment horizontal="center" vertical="center" wrapText="1"/>
    </xf>
    <xf numFmtId="0" fontId="7" fillId="8" borderId="38" xfId="0" applyFont="1" applyFill="1" applyBorder="1" applyAlignment="1">
      <alignment horizontal="center" vertical="center" wrapText="1"/>
    </xf>
    <xf numFmtId="165" fontId="7" fillId="8" borderId="38" xfId="0" applyNumberFormat="1" applyFont="1" applyFill="1" applyBorder="1" applyAlignment="1">
      <alignment horizontal="center" vertical="center" wrapText="1"/>
    </xf>
    <xf numFmtId="0" fontId="0" fillId="2" borderId="37" xfId="0" applyFill="1" applyBorder="1" applyAlignment="1">
      <alignment vertical="center" wrapText="1"/>
    </xf>
    <xf numFmtId="49" fontId="0" fillId="2" borderId="38" xfId="0" applyNumberFormat="1" applyFill="1" applyBorder="1" applyAlignment="1">
      <alignment wrapText="1"/>
    </xf>
    <xf numFmtId="49" fontId="7" fillId="2" borderId="38" xfId="0" applyNumberFormat="1" applyFont="1" applyFill="1" applyBorder="1" applyAlignment="1">
      <alignment wrapText="1"/>
    </xf>
    <xf numFmtId="0" fontId="0" fillId="2" borderId="38" xfId="0" applyFill="1" applyBorder="1" applyAlignment="1">
      <alignment wrapText="1"/>
    </xf>
    <xf numFmtId="49" fontId="12" fillId="6" borderId="38" xfId="0" applyNumberFormat="1" applyFont="1" applyFill="1" applyBorder="1" applyAlignment="1">
      <alignment wrapText="1"/>
    </xf>
    <xf numFmtId="0" fontId="12" fillId="6" borderId="38" xfId="0" applyFont="1" applyFill="1" applyBorder="1" applyAlignment="1">
      <alignment wrapText="1"/>
    </xf>
    <xf numFmtId="0" fontId="12" fillId="2" borderId="38" xfId="0" applyFont="1" applyFill="1" applyBorder="1" applyAlignment="1">
      <alignment wrapText="1"/>
    </xf>
    <xf numFmtId="49" fontId="19" fillId="2" borderId="38" xfId="0" applyNumberFormat="1" applyFont="1" applyFill="1" applyBorder="1" applyAlignment="1">
      <alignment vertical="top" wrapText="1"/>
    </xf>
    <xf numFmtId="49" fontId="0" fillId="5" borderId="38" xfId="0" applyNumberFormat="1" applyFill="1" applyBorder="1" applyAlignment="1">
      <alignment wrapText="1"/>
    </xf>
    <xf numFmtId="0" fontId="12" fillId="0" borderId="0" xfId="0" applyNumberFormat="1" applyFont="1"/>
    <xf numFmtId="49" fontId="3" fillId="7" borderId="35" xfId="0" applyNumberFormat="1" applyFont="1" applyFill="1" applyBorder="1" applyAlignment="1">
      <alignment horizontal="center"/>
    </xf>
    <xf numFmtId="49" fontId="3" fillId="7" borderId="23" xfId="0" applyNumberFormat="1" applyFont="1" applyFill="1" applyBorder="1" applyAlignment="1">
      <alignment horizontal="center"/>
    </xf>
    <xf numFmtId="0" fontId="0" fillId="4" borderId="29" xfId="0" applyNumberFormat="1" applyFill="1" applyBorder="1" applyAlignment="1">
      <alignment horizontal="center"/>
    </xf>
    <xf numFmtId="0" fontId="12" fillId="4" borderId="29" xfId="0" applyNumberFormat="1" applyFont="1" applyFill="1" applyBorder="1" applyAlignment="1">
      <alignment horizontal="center"/>
    </xf>
    <xf numFmtId="169" fontId="0" fillId="0" borderId="0" xfId="0" applyNumberFormat="1"/>
    <xf numFmtId="169" fontId="3" fillId="4" borderId="13" xfId="2" applyNumberFormat="1" applyFont="1" applyFill="1" applyBorder="1"/>
    <xf numFmtId="169" fontId="3" fillId="4" borderId="25" xfId="2" applyNumberFormat="1" applyFont="1" applyFill="1" applyBorder="1"/>
    <xf numFmtId="169" fontId="3" fillId="0" borderId="40" xfId="2" applyNumberFormat="1" applyFont="1" applyBorder="1"/>
    <xf numFmtId="169" fontId="3" fillId="0" borderId="13" xfId="2" applyNumberFormat="1" applyFont="1" applyBorder="1"/>
    <xf numFmtId="165" fontId="3" fillId="0" borderId="13" xfId="0" applyNumberFormat="1" applyFont="1" applyBorder="1"/>
    <xf numFmtId="170" fontId="3" fillId="0" borderId="13" xfId="0" applyNumberFormat="1" applyFont="1" applyBorder="1"/>
    <xf numFmtId="0" fontId="20" fillId="4" borderId="13" xfId="0" applyNumberFormat="1" applyFont="1" applyFill="1" applyBorder="1" applyAlignment="1">
      <alignment horizontal="center"/>
    </xf>
    <xf numFmtId="165" fontId="0" fillId="2" borderId="41" xfId="0" applyNumberFormat="1" applyFill="1" applyBorder="1"/>
    <xf numFmtId="165" fontId="0" fillId="2" borderId="42" xfId="0" applyNumberFormat="1" applyFill="1" applyBorder="1"/>
    <xf numFmtId="49" fontId="3" fillId="3" borderId="29" xfId="0" applyNumberFormat="1" applyFont="1" applyFill="1" applyBorder="1" applyAlignment="1">
      <alignment horizontal="center"/>
    </xf>
    <xf numFmtId="165" fontId="3" fillId="7" borderId="29" xfId="0" applyNumberFormat="1" applyFont="1" applyFill="1" applyBorder="1" applyAlignment="1">
      <alignment horizontal="center"/>
    </xf>
    <xf numFmtId="0" fontId="0" fillId="0" borderId="14" xfId="0" applyNumberFormat="1" applyBorder="1"/>
    <xf numFmtId="0" fontId="0" fillId="0" borderId="18" xfId="0" applyNumberFormat="1" applyBorder="1"/>
    <xf numFmtId="0" fontId="0" fillId="0" borderId="43" xfId="0" applyNumberFormat="1" applyBorder="1"/>
    <xf numFmtId="49" fontId="12" fillId="2" borderId="10" xfId="0" applyNumberFormat="1" applyFont="1" applyFill="1" applyBorder="1" applyAlignment="1">
      <alignment horizontal="center" vertical="center" wrapText="1"/>
    </xf>
    <xf numFmtId="0" fontId="4" fillId="2" borderId="44" xfId="0" applyFont="1" applyFill="1" applyBorder="1" applyAlignment="1">
      <alignment vertical="center" wrapText="1"/>
    </xf>
    <xf numFmtId="49" fontId="4" fillId="2" borderId="44" xfId="0" applyNumberFormat="1" applyFont="1" applyFill="1" applyBorder="1" applyAlignment="1">
      <alignment vertical="center" wrapText="1"/>
    </xf>
    <xf numFmtId="0" fontId="4" fillId="2" borderId="44" xfId="0" applyFont="1" applyFill="1" applyBorder="1" applyAlignment="1">
      <alignment vertical="center"/>
    </xf>
    <xf numFmtId="49" fontId="4" fillId="2" borderId="10" xfId="0" applyNumberFormat="1" applyFont="1" applyFill="1" applyBorder="1" applyAlignment="1">
      <alignment horizontal="justify" vertical="center" wrapText="1"/>
    </xf>
    <xf numFmtId="49" fontId="4" fillId="2" borderId="10" xfId="0" applyNumberFormat="1" applyFont="1" applyFill="1" applyBorder="1" applyAlignment="1">
      <alignment horizontal="center" vertical="center"/>
    </xf>
    <xf numFmtId="0" fontId="0" fillId="5" borderId="29" xfId="0" applyNumberFormat="1" applyFill="1" applyBorder="1" applyAlignment="1">
      <alignment horizontal="center"/>
    </xf>
    <xf numFmtId="0" fontId="12" fillId="5" borderId="13" xfId="0" applyNumberFormat="1" applyFont="1" applyFill="1" applyBorder="1" applyAlignment="1">
      <alignment horizontal="center"/>
    </xf>
    <xf numFmtId="169" fontId="3" fillId="5" borderId="13" xfId="2" applyNumberFormat="1" applyFont="1" applyFill="1" applyBorder="1"/>
    <xf numFmtId="169" fontId="3" fillId="5" borderId="40" xfId="2" applyNumberFormat="1" applyFont="1" applyFill="1" applyBorder="1"/>
    <xf numFmtId="0" fontId="0" fillId="5" borderId="23" xfId="0" applyNumberFormat="1" applyFill="1" applyBorder="1" applyAlignment="1">
      <alignment horizontal="center"/>
    </xf>
    <xf numFmtId="0" fontId="12" fillId="5" borderId="25" xfId="0" applyNumberFormat="1" applyFont="1" applyFill="1" applyBorder="1" applyAlignment="1">
      <alignment horizontal="center"/>
    </xf>
    <xf numFmtId="169" fontId="4" fillId="5" borderId="25" xfId="2" applyNumberFormat="1" applyFont="1" applyFill="1" applyBorder="1"/>
    <xf numFmtId="0" fontId="3" fillId="5" borderId="13" xfId="0" applyNumberFormat="1" applyFont="1" applyFill="1" applyBorder="1"/>
    <xf numFmtId="0" fontId="0" fillId="10" borderId="13" xfId="0" applyNumberFormat="1" applyFill="1" applyBorder="1" applyAlignment="1">
      <alignment horizontal="center"/>
    </xf>
    <xf numFmtId="0" fontId="12" fillId="10" borderId="23" xfId="0" applyNumberFormat="1" applyFont="1" applyFill="1" applyBorder="1" applyAlignment="1">
      <alignment horizontal="center"/>
    </xf>
    <xf numFmtId="169" fontId="4" fillId="10" borderId="25" xfId="2" applyNumberFormat="1" applyFont="1" applyFill="1" applyBorder="1"/>
    <xf numFmtId="0" fontId="3" fillId="10" borderId="13" xfId="0" applyNumberFormat="1" applyFont="1" applyFill="1" applyBorder="1"/>
    <xf numFmtId="0" fontId="0" fillId="11" borderId="21" xfId="0" applyFill="1" applyBorder="1" applyAlignment="1">
      <alignment horizontal="center"/>
    </xf>
    <xf numFmtId="49" fontId="4" fillId="11" borderId="16" xfId="0" applyNumberFormat="1" applyFont="1" applyFill="1" applyBorder="1" applyAlignment="1">
      <alignment horizontal="center"/>
    </xf>
    <xf numFmtId="169" fontId="3" fillId="11" borderId="21" xfId="2" applyNumberFormat="1" applyFont="1" applyFill="1" applyBorder="1"/>
    <xf numFmtId="0" fontId="3" fillId="11" borderId="40" xfId="0" applyNumberFormat="1" applyFont="1" applyFill="1" applyBorder="1"/>
    <xf numFmtId="0" fontId="0" fillId="4" borderId="45" xfId="0" applyNumberFormat="1" applyFill="1" applyBorder="1" applyAlignment="1">
      <alignment horizontal="center"/>
    </xf>
    <xf numFmtId="0" fontId="12" fillId="4" borderId="23" xfId="0" applyNumberFormat="1" applyFont="1" applyFill="1" applyBorder="1" applyAlignment="1">
      <alignment horizontal="center"/>
    </xf>
    <xf numFmtId="169" fontId="4" fillId="4" borderId="25" xfId="2" applyNumberFormat="1" applyFont="1" applyFill="1" applyBorder="1"/>
    <xf numFmtId="0" fontId="3" fillId="4" borderId="13" xfId="0" applyNumberFormat="1" applyFont="1" applyFill="1" applyBorder="1"/>
    <xf numFmtId="0" fontId="0" fillId="12" borderId="33" xfId="0" applyNumberFormat="1" applyFill="1" applyBorder="1"/>
    <xf numFmtId="0" fontId="0" fillId="12" borderId="34" xfId="0" applyNumberFormat="1" applyFill="1" applyBorder="1" applyAlignment="1">
      <alignment horizontal="center"/>
    </xf>
    <xf numFmtId="169" fontId="0" fillId="12" borderId="34" xfId="0" applyNumberFormat="1" applyFill="1" applyBorder="1"/>
    <xf numFmtId="0" fontId="0" fillId="12" borderId="46" xfId="0" applyNumberFormat="1" applyFill="1" applyBorder="1"/>
    <xf numFmtId="0" fontId="0" fillId="2" borderId="15" xfId="0" applyFill="1" applyBorder="1" applyAlignment="1">
      <alignment horizontal="center"/>
    </xf>
    <xf numFmtId="0" fontId="0" fillId="2" borderId="16" xfId="0" applyFill="1" applyBorder="1" applyAlignment="1">
      <alignment horizontal="center"/>
    </xf>
    <xf numFmtId="0" fontId="0" fillId="2" borderId="20"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2" borderId="26" xfId="0" applyFill="1" applyBorder="1" applyAlignment="1">
      <alignment horizontal="center"/>
    </xf>
    <xf numFmtId="49" fontId="5" fillId="2" borderId="30"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5" fillId="2" borderId="32" xfId="0" applyNumberFormat="1" applyFont="1" applyFill="1" applyBorder="1" applyAlignment="1">
      <alignment horizontal="center" vertical="center"/>
    </xf>
    <xf numFmtId="49" fontId="5" fillId="8" borderId="30" xfId="0" applyNumberFormat="1" applyFont="1" applyFill="1" applyBorder="1" applyAlignment="1">
      <alignment horizontal="center" vertical="center" wrapText="1"/>
    </xf>
    <xf numFmtId="49" fontId="5" fillId="8" borderId="31" xfId="0" applyNumberFormat="1" applyFont="1" applyFill="1" applyBorder="1" applyAlignment="1">
      <alignment horizontal="center" vertical="center" wrapText="1"/>
    </xf>
    <xf numFmtId="49" fontId="5" fillId="8" borderId="32"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5" fillId="2" borderId="37" xfId="0" applyNumberFormat="1" applyFont="1" applyFill="1" applyBorder="1" applyAlignment="1">
      <alignment horizontal="center" vertical="center"/>
    </xf>
    <xf numFmtId="0" fontId="0" fillId="8" borderId="37" xfId="0" applyFill="1" applyBorder="1" applyAlignment="1">
      <alignment horizontal="center" vertical="center"/>
    </xf>
  </cellXfs>
  <cellStyles count="3">
    <cellStyle name="Comma" xfId="2" builtinId="3"/>
    <cellStyle name="Normal" xfId="0" builtinId="0"/>
    <cellStyle name="Normal 4 2" xfId="1" xr:uid="{00000000-0005-0000-0000-00000200000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9BBB59"/>
      <rgbColor rgb="FFA5A5A5"/>
      <rgbColor rgb="FFD6D4CA"/>
      <rgbColor rgb="FFBFBFBF"/>
      <rgbColor rgb="FFBFB1D0"/>
      <rgbColor rgb="00000000"/>
      <rgbColor rgb="FFF2F2F2"/>
      <rgbColor rgb="FFD6E3BC"/>
      <rgbColor rgb="FFB6DDE8"/>
      <rgbColor rgb="FFFABF8F"/>
      <rgbColor rgb="FFFF0000"/>
      <rgbColor rgb="FFFFFFCC"/>
      <rgbColor rgb="FF0070C0"/>
      <rgbColor rgb="FFC0504D"/>
      <rgbColor rgb="FFFDE9D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My%20document/TFS/BEHROR/BOQ/final%20boq/Annexure%20-%20civil%20%20interior%20Behror-Vyan%20vent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Behror projects"/>
      <sheetName val="C&amp;I BOQ"/>
      <sheetName val="PLB BOQ"/>
      <sheetName val="CALCULATION PAINT"/>
      <sheetName val="ADDITIONAL"/>
    </sheetNames>
    <sheetDataSet>
      <sheetData sheetId="0"/>
      <sheetData sheetId="1">
        <row r="29">
          <cell r="H29">
            <v>2000</v>
          </cell>
        </row>
        <row r="34">
          <cell r="H34">
            <v>2000</v>
          </cell>
        </row>
        <row r="60">
          <cell r="H60">
            <v>6460</v>
          </cell>
        </row>
        <row r="63">
          <cell r="H63">
            <v>565</v>
          </cell>
        </row>
        <row r="82">
          <cell r="H82">
            <v>5125</v>
          </cell>
        </row>
        <row r="99">
          <cell r="H99">
            <v>8560</v>
          </cell>
        </row>
        <row r="112">
          <cell r="H112">
            <v>400</v>
          </cell>
        </row>
        <row r="116">
          <cell r="H116">
            <v>2000</v>
          </cell>
        </row>
        <row r="138">
          <cell r="H138">
            <v>4760</v>
          </cell>
        </row>
        <row r="142">
          <cell r="H142">
            <v>1250</v>
          </cell>
        </row>
        <row r="156">
          <cell r="H156">
            <v>1250</v>
          </cell>
        </row>
        <row r="215">
          <cell r="H215">
            <v>255.8</v>
          </cell>
        </row>
        <row r="232">
          <cell r="H232">
            <v>905</v>
          </cell>
        </row>
        <row r="248">
          <cell r="H248">
            <v>1280</v>
          </cell>
        </row>
        <row r="265">
          <cell r="H265">
            <v>515</v>
          </cell>
        </row>
        <row r="299">
          <cell r="H299">
            <v>249.25</v>
          </cell>
        </row>
      </sheetData>
      <sheetData sheetId="2">
        <row r="7">
          <cell r="E7">
            <v>130</v>
          </cell>
        </row>
        <row r="8">
          <cell r="E8">
            <v>12</v>
          </cell>
        </row>
        <row r="9">
          <cell r="E9">
            <v>10</v>
          </cell>
        </row>
        <row r="13">
          <cell r="E13">
            <v>3</v>
          </cell>
        </row>
        <row r="14">
          <cell r="E14">
            <v>1</v>
          </cell>
        </row>
        <row r="15">
          <cell r="E15">
            <v>2</v>
          </cell>
        </row>
        <row r="24">
          <cell r="E24">
            <v>1</v>
          </cell>
        </row>
        <row r="49">
          <cell r="E49">
            <v>30</v>
          </cell>
        </row>
        <row r="53">
          <cell r="E53">
            <v>10</v>
          </cell>
        </row>
        <row r="61">
          <cell r="E61">
            <v>2</v>
          </cell>
        </row>
        <row r="73">
          <cell r="E73">
            <v>24</v>
          </cell>
        </row>
        <row r="87">
          <cell r="E87">
            <v>13</v>
          </cell>
        </row>
      </sheetData>
      <sheetData sheetId="3"/>
      <sheetData sheetId="4" refreshError="1"/>
    </sheetDataSet>
  </externalBook>
</externalLink>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showGridLines="0" tabSelected="1" topLeftCell="A4" zoomScaleNormal="100" workbookViewId="0">
      <selection activeCell="H14" sqref="H14:H15"/>
    </sheetView>
  </sheetViews>
  <sheetFormatPr defaultColWidth="8.85546875" defaultRowHeight="12.75" customHeight="1" x14ac:dyDescent="0.2"/>
  <cols>
    <col min="1" max="1" width="9.140625" style="80" customWidth="1"/>
    <col min="2" max="2" width="66.42578125" style="1" customWidth="1"/>
    <col min="3" max="3" width="14.28515625" style="1" customWidth="1"/>
    <col min="4" max="4" width="12.85546875" style="1" bestFit="1" customWidth="1"/>
    <col min="5" max="5" width="10.85546875" style="1" bestFit="1" customWidth="1"/>
    <col min="6" max="16384" width="8.85546875" style="1"/>
  </cols>
  <sheetData>
    <row r="1" spans="1:5" ht="13.7" customHeight="1" x14ac:dyDescent="0.2">
      <c r="A1" s="402" t="s">
        <v>447</v>
      </c>
      <c r="B1" s="403"/>
      <c r="C1" s="404"/>
    </row>
    <row r="2" spans="1:5" ht="8.25" customHeight="1" thickBot="1" x14ac:dyDescent="0.25">
      <c r="A2" s="405"/>
      <c r="B2" s="406"/>
      <c r="C2" s="407"/>
    </row>
    <row r="3" spans="1:5" ht="13.7" customHeight="1" thickBot="1" x14ac:dyDescent="0.25">
      <c r="A3" s="135"/>
      <c r="B3" s="136" t="s">
        <v>0</v>
      </c>
      <c r="C3" s="367" t="s">
        <v>1</v>
      </c>
      <c r="D3" s="364" t="s">
        <v>607</v>
      </c>
    </row>
    <row r="4" spans="1:5" ht="13.7" customHeight="1" x14ac:dyDescent="0.2">
      <c r="A4" s="137"/>
      <c r="B4" s="133" t="s">
        <v>2</v>
      </c>
      <c r="C4" s="365">
        <f>'C&amp;I BOQ'!J16</f>
        <v>0</v>
      </c>
      <c r="D4" s="371"/>
    </row>
    <row r="5" spans="1:5" ht="13.7" customHeight="1" x14ac:dyDescent="0.2">
      <c r="A5" s="137"/>
      <c r="B5" s="134" t="s">
        <v>3</v>
      </c>
      <c r="C5" s="366">
        <f>'C&amp;I BOQ'!J76</f>
        <v>651199.60904000001</v>
      </c>
      <c r="D5" s="369"/>
    </row>
    <row r="6" spans="1:5" ht="13.7" customHeight="1" x14ac:dyDescent="0.2">
      <c r="A6" s="137"/>
      <c r="B6" s="134" t="s">
        <v>4</v>
      </c>
      <c r="C6" s="366">
        <f>'C&amp;I BOQ'!J236</f>
        <v>1033455.9895700001</v>
      </c>
      <c r="D6" s="369"/>
    </row>
    <row r="7" spans="1:5" ht="13.7" customHeight="1" x14ac:dyDescent="0.2">
      <c r="A7" s="137"/>
      <c r="B7" s="134" t="s">
        <v>5</v>
      </c>
      <c r="C7" s="366">
        <f>'C&amp;I BOQ'!J260</f>
        <v>435360.59079500003</v>
      </c>
      <c r="D7" s="369"/>
    </row>
    <row r="8" spans="1:5" ht="13.7" customHeight="1" x14ac:dyDescent="0.2">
      <c r="A8" s="137"/>
      <c r="B8" s="134" t="s">
        <v>6</v>
      </c>
      <c r="C8" s="366">
        <f>'C&amp;I BOQ'!J306</f>
        <v>96238.743999999992</v>
      </c>
      <c r="D8" s="369"/>
    </row>
    <row r="9" spans="1:5" ht="13.7" customHeight="1" x14ac:dyDescent="0.2">
      <c r="A9" s="137"/>
      <c r="B9" s="134" t="s">
        <v>7</v>
      </c>
      <c r="C9" s="366">
        <f>+'C&amp;I BOQ'!J339</f>
        <v>55000</v>
      </c>
      <c r="D9" s="369"/>
    </row>
    <row r="10" spans="1:5" ht="13.7" customHeight="1" x14ac:dyDescent="0.2">
      <c r="A10" s="137"/>
      <c r="B10" s="134" t="s">
        <v>8</v>
      </c>
      <c r="C10" s="366">
        <f>'C&amp;I BOQ'!J535</f>
        <v>3157283.6669999999</v>
      </c>
      <c r="D10" s="369"/>
    </row>
    <row r="11" spans="1:5" ht="13.7" customHeight="1" x14ac:dyDescent="0.2">
      <c r="A11" s="137"/>
      <c r="B11" s="134" t="s">
        <v>9</v>
      </c>
      <c r="C11" s="366">
        <f>'C&amp;I BOQ'!J558</f>
        <v>120582.61462500002</v>
      </c>
      <c r="D11" s="369"/>
    </row>
    <row r="12" spans="1:5" ht="13.7" customHeight="1" x14ac:dyDescent="0.2">
      <c r="A12" s="137"/>
      <c r="B12" s="134" t="s">
        <v>10</v>
      </c>
      <c r="C12" s="366">
        <f>'C&amp;I BOQ'!J570</f>
        <v>0</v>
      </c>
      <c r="D12" s="369"/>
    </row>
    <row r="13" spans="1:5" ht="13.7" customHeight="1" thickBot="1" x14ac:dyDescent="0.25">
      <c r="A13" s="137"/>
      <c r="B13" s="134" t="s">
        <v>11</v>
      </c>
      <c r="C13" s="366">
        <f>'C&amp;I BOQ'!J580</f>
        <v>0</v>
      </c>
      <c r="D13" s="370"/>
    </row>
    <row r="14" spans="1:5" ht="13.7" customHeight="1" thickBot="1" x14ac:dyDescent="0.25">
      <c r="A14" s="138"/>
      <c r="B14" s="139" t="s">
        <v>612</v>
      </c>
      <c r="C14" s="368">
        <f>+SUM(C4:C13)</f>
        <v>5549121.2150300005</v>
      </c>
      <c r="D14" s="361">
        <v>5927537</v>
      </c>
      <c r="E14" s="357"/>
    </row>
    <row r="15" spans="1:5" ht="13.7" customHeight="1" thickBot="1" x14ac:dyDescent="0.25">
      <c r="A15" s="138"/>
      <c r="B15" s="139" t="s">
        <v>613</v>
      </c>
      <c r="C15" s="140">
        <f>Plumbing!H388</f>
        <v>548294.40243902442</v>
      </c>
      <c r="D15" s="360">
        <v>215550</v>
      </c>
      <c r="E15" s="357"/>
    </row>
    <row r="16" spans="1:5" ht="13.7" customHeight="1" thickBot="1" x14ac:dyDescent="0.25">
      <c r="A16" s="138"/>
      <c r="B16" s="353" t="s">
        <v>603</v>
      </c>
      <c r="C16" s="140">
        <v>442888</v>
      </c>
      <c r="D16" s="362"/>
      <c r="E16" s="357"/>
    </row>
    <row r="17" spans="1:6" ht="13.7" customHeight="1" thickBot="1" x14ac:dyDescent="0.25">
      <c r="A17" s="141"/>
      <c r="B17" s="354" t="s">
        <v>604</v>
      </c>
      <c r="C17" s="142">
        <f>SUM(C14+C15)-C16</f>
        <v>5654527.6174690248</v>
      </c>
      <c r="D17" s="142">
        <f>SUM(D14+D15)-D16</f>
        <v>6143087</v>
      </c>
      <c r="E17" s="357"/>
    </row>
    <row r="18" spans="1:6" ht="12.75" customHeight="1" thickBot="1" x14ac:dyDescent="0.25">
      <c r="A18" s="143"/>
      <c r="B18" s="354"/>
      <c r="C18" s="142"/>
      <c r="D18" s="363"/>
      <c r="E18" s="357"/>
      <c r="F18" s="352"/>
    </row>
    <row r="19" spans="1:6" ht="12.75" customHeight="1" thickBot="1" x14ac:dyDescent="0.25">
      <c r="A19" s="144"/>
      <c r="B19" s="354" t="s">
        <v>605</v>
      </c>
      <c r="C19" s="142">
        <f>SUM(C17:C18)</f>
        <v>5654527.6174690248</v>
      </c>
      <c r="D19" s="142">
        <f>SUM(D17:D18)</f>
        <v>6143087</v>
      </c>
      <c r="E19" s="357"/>
    </row>
    <row r="20" spans="1:6" ht="12.75" customHeight="1" thickBot="1" x14ac:dyDescent="0.25">
      <c r="A20" s="378"/>
      <c r="B20" s="379" t="s">
        <v>606</v>
      </c>
      <c r="C20" s="380">
        <v>2084647.5</v>
      </c>
      <c r="D20" s="381">
        <v>2105826</v>
      </c>
      <c r="E20" s="357"/>
    </row>
    <row r="21" spans="1:6" ht="12.75" customHeight="1" thickBot="1" x14ac:dyDescent="0.25">
      <c r="A21" s="382"/>
      <c r="B21" s="383"/>
      <c r="C21" s="384"/>
      <c r="D21" s="385"/>
      <c r="E21" s="357"/>
    </row>
    <row r="22" spans="1:6" ht="12.75" customHeight="1" thickBot="1" x14ac:dyDescent="0.25">
      <c r="A22" s="386"/>
      <c r="B22" s="387"/>
      <c r="C22" s="388"/>
      <c r="D22" s="389"/>
      <c r="E22" s="357"/>
    </row>
    <row r="23" spans="1:6" ht="12.75" customHeight="1" thickBot="1" x14ac:dyDescent="0.25">
      <c r="A23" s="394"/>
      <c r="B23" s="395" t="s">
        <v>614</v>
      </c>
      <c r="C23" s="396">
        <f>SUM(C19:C22)</f>
        <v>7739175.1174690248</v>
      </c>
      <c r="D23" s="397"/>
      <c r="E23" s="357"/>
    </row>
    <row r="24" spans="1:6" ht="12.75" customHeight="1" thickBot="1" x14ac:dyDescent="0.25">
      <c r="A24" s="145"/>
      <c r="B24" s="355" t="s">
        <v>481</v>
      </c>
      <c r="C24" s="358">
        <f>+C23*0.18</f>
        <v>1393051.5211444243</v>
      </c>
      <c r="D24" s="358">
        <f>(D19+D21)*0.18</f>
        <v>1105755.6599999999</v>
      </c>
      <c r="E24" s="357"/>
    </row>
    <row r="25" spans="1:6" ht="12.75" customHeight="1" thickBot="1" x14ac:dyDescent="0.25">
      <c r="A25" s="146"/>
      <c r="B25" s="356" t="s">
        <v>608</v>
      </c>
      <c r="C25" s="359">
        <f>+C24+C23</f>
        <v>9132226.6386134494</v>
      </c>
      <c r="D25" s="359">
        <f>SUM(D19:D24)</f>
        <v>9354668.6600000001</v>
      </c>
      <c r="E25" s="357"/>
    </row>
    <row r="26" spans="1:6" ht="12.75" customHeight="1" thickBot="1" x14ac:dyDescent="0.25">
      <c r="A26" s="390"/>
      <c r="B26" s="391"/>
      <c r="C26" s="392"/>
      <c r="D26" s="393"/>
      <c r="E26" s="357"/>
    </row>
    <row r="27" spans="1:6" ht="12.75" customHeight="1" thickBot="1" x14ac:dyDescent="0.25">
      <c r="A27" s="398"/>
      <c r="B27" s="399" t="s">
        <v>608</v>
      </c>
      <c r="C27" s="400">
        <f>+C26+C25</f>
        <v>9132226.6386134494</v>
      </c>
      <c r="D27" s="401"/>
    </row>
    <row r="28" spans="1:6" ht="12.75" customHeight="1" x14ac:dyDescent="0.2">
      <c r="A28" s="1"/>
    </row>
  </sheetData>
  <mergeCells count="1">
    <mergeCell ref="A1:C2"/>
  </mergeCells>
  <pageMargins left="0.7" right="0.7" top="0.75" bottom="0.75" header="0.3" footer="0.3"/>
  <pageSetup orientation="portrait" r:id="rId1"/>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84"/>
  <sheetViews>
    <sheetView showGridLines="0" topLeftCell="A578" zoomScaleNormal="100" workbookViewId="0">
      <selection activeCell="M581" sqref="M581"/>
    </sheetView>
  </sheetViews>
  <sheetFormatPr defaultColWidth="8.85546875" defaultRowHeight="12.75" customHeight="1" x14ac:dyDescent="0.2"/>
  <cols>
    <col min="1" max="1" width="10" style="1" customWidth="1"/>
    <col min="2" max="2" width="19.28515625" style="1" customWidth="1"/>
    <col min="3" max="3" width="48.7109375" style="1" customWidth="1"/>
    <col min="4" max="4" width="9.28515625" style="80" bestFit="1" customWidth="1"/>
    <col min="5" max="5" width="7.85546875" style="80" bestFit="1" customWidth="1"/>
    <col min="6" max="6" width="6.5703125" style="80" bestFit="1" customWidth="1"/>
    <col min="7" max="7" width="6.42578125" style="80" bestFit="1" customWidth="1"/>
    <col min="8" max="8" width="10.42578125" style="90" customWidth="1"/>
    <col min="9" max="9" width="11.42578125" style="80" customWidth="1"/>
    <col min="10" max="10" width="13.7109375" style="1" customWidth="1"/>
    <col min="11" max="11" width="10.42578125" style="172" customWidth="1"/>
    <col min="12" max="12" width="11.42578125" style="173" customWidth="1"/>
    <col min="13" max="13" width="15.5703125" style="174" customWidth="1"/>
    <col min="14" max="16384" width="8.85546875" style="1"/>
  </cols>
  <sheetData>
    <row r="1" spans="1:13" ht="15.75" customHeight="1" x14ac:dyDescent="0.2">
      <c r="A1" s="52"/>
      <c r="B1" s="53"/>
      <c r="C1" s="54"/>
      <c r="D1" s="12"/>
      <c r="E1" s="12"/>
      <c r="F1" s="12"/>
      <c r="G1" s="12"/>
      <c r="H1" s="408" t="s">
        <v>482</v>
      </c>
      <c r="I1" s="409"/>
      <c r="J1" s="410"/>
      <c r="K1" s="411" t="s">
        <v>483</v>
      </c>
      <c r="L1" s="412"/>
      <c r="M1" s="413"/>
    </row>
    <row r="2" spans="1:13" ht="39.75" customHeight="1" x14ac:dyDescent="0.2">
      <c r="A2" s="29" t="s">
        <v>12</v>
      </c>
      <c r="B2" s="29" t="s">
        <v>13</v>
      </c>
      <c r="C2" s="13" t="s">
        <v>14</v>
      </c>
      <c r="D2" s="13" t="s">
        <v>196</v>
      </c>
      <c r="E2" s="13" t="s">
        <v>197</v>
      </c>
      <c r="F2" s="414" t="s">
        <v>201</v>
      </c>
      <c r="G2" s="415"/>
      <c r="H2" s="82" t="s">
        <v>203</v>
      </c>
      <c r="I2" s="49" t="s">
        <v>16</v>
      </c>
      <c r="J2" s="49" t="s">
        <v>17</v>
      </c>
      <c r="K2" s="147" t="s">
        <v>203</v>
      </c>
      <c r="L2" s="148" t="s">
        <v>16</v>
      </c>
      <c r="M2" s="148" t="s">
        <v>17</v>
      </c>
    </row>
    <row r="3" spans="1:13" ht="13.7" customHeight="1" x14ac:dyDescent="0.2">
      <c r="A3" s="14"/>
      <c r="B3" s="25" t="s">
        <v>18</v>
      </c>
      <c r="C3" s="14"/>
      <c r="D3" s="48"/>
      <c r="E3" s="48"/>
      <c r="F3" s="48" t="s">
        <v>202</v>
      </c>
      <c r="G3" s="48" t="s">
        <v>195</v>
      </c>
      <c r="H3" s="83"/>
      <c r="I3" s="15"/>
      <c r="J3" s="15"/>
      <c r="K3" s="149"/>
      <c r="L3" s="150"/>
      <c r="M3" s="150"/>
    </row>
    <row r="4" spans="1:13" ht="108" customHeight="1" x14ac:dyDescent="0.2">
      <c r="A4" s="55">
        <v>1</v>
      </c>
      <c r="B4" s="35" t="s">
        <v>19</v>
      </c>
      <c r="C4" s="16" t="s">
        <v>20</v>
      </c>
      <c r="D4" s="13" t="s">
        <v>204</v>
      </c>
      <c r="E4" s="13" t="s">
        <v>198</v>
      </c>
      <c r="F4" s="13" t="s">
        <v>205</v>
      </c>
      <c r="G4" s="13" t="s">
        <v>206</v>
      </c>
      <c r="H4" s="82">
        <v>0</v>
      </c>
      <c r="I4" s="40">
        <v>6</v>
      </c>
      <c r="J4" s="17">
        <f>I4*H4</f>
        <v>0</v>
      </c>
      <c r="K4" s="147">
        <v>5000</v>
      </c>
      <c r="L4" s="151">
        <v>6</v>
      </c>
      <c r="M4" s="152">
        <f>L4*K4</f>
        <v>30000</v>
      </c>
    </row>
    <row r="5" spans="1:13" ht="48" customHeight="1" x14ac:dyDescent="0.2">
      <c r="A5" s="55">
        <v>2</v>
      </c>
      <c r="B5" s="35" t="s">
        <v>21</v>
      </c>
      <c r="C5" s="18" t="s">
        <v>22</v>
      </c>
      <c r="D5" s="13"/>
      <c r="E5" s="13"/>
      <c r="F5" s="13"/>
      <c r="G5" s="13"/>
      <c r="H5" s="82"/>
      <c r="I5" s="40">
        <v>150</v>
      </c>
      <c r="J5" s="17">
        <f>I5*H5</f>
        <v>0</v>
      </c>
      <c r="K5" s="147">
        <v>10</v>
      </c>
      <c r="L5" s="151">
        <v>150</v>
      </c>
      <c r="M5" s="152">
        <f>L5*K5</f>
        <v>1500</v>
      </c>
    </row>
    <row r="6" spans="1:13" ht="12.75" customHeight="1" x14ac:dyDescent="0.2">
      <c r="A6" s="34"/>
      <c r="B6" s="56"/>
      <c r="C6" s="19"/>
      <c r="D6" s="60"/>
      <c r="E6" s="60"/>
      <c r="F6" s="60"/>
      <c r="G6" s="60"/>
      <c r="H6" s="82"/>
      <c r="I6" s="40"/>
      <c r="J6" s="17"/>
      <c r="K6" s="147"/>
      <c r="L6" s="151"/>
      <c r="M6" s="152"/>
    </row>
    <row r="7" spans="1:13" ht="12.75" customHeight="1" x14ac:dyDescent="0.2">
      <c r="A7" s="373"/>
      <c r="B7" s="374" t="s">
        <v>2</v>
      </c>
      <c r="C7" s="373"/>
      <c r="D7" s="375"/>
      <c r="E7" s="375"/>
      <c r="F7" s="375"/>
      <c r="G7" s="60"/>
      <c r="H7" s="84"/>
      <c r="I7" s="30"/>
      <c r="J7" s="20"/>
      <c r="K7" s="153"/>
      <c r="L7" s="154"/>
      <c r="M7" s="155"/>
    </row>
    <row r="8" spans="1:13" ht="38.25" x14ac:dyDescent="0.2">
      <c r="A8" s="57">
        <v>1</v>
      </c>
      <c r="B8" s="35" t="s">
        <v>484</v>
      </c>
      <c r="C8" s="376" t="s">
        <v>485</v>
      </c>
      <c r="D8" s="59" t="s">
        <v>486</v>
      </c>
      <c r="E8" s="59" t="s">
        <v>486</v>
      </c>
      <c r="F8" s="377" t="s">
        <v>487</v>
      </c>
      <c r="G8" s="60"/>
      <c r="H8" s="84"/>
      <c r="I8" s="30"/>
      <c r="J8" s="20"/>
      <c r="K8" s="153"/>
      <c r="L8" s="154"/>
      <c r="M8" s="155"/>
    </row>
    <row r="9" spans="1:13" ht="60" x14ac:dyDescent="0.2">
      <c r="A9" s="57">
        <v>2</v>
      </c>
      <c r="B9" s="35" t="s">
        <v>488</v>
      </c>
      <c r="C9" s="18" t="s">
        <v>489</v>
      </c>
      <c r="D9" s="59" t="s">
        <v>486</v>
      </c>
      <c r="E9" s="59" t="s">
        <v>486</v>
      </c>
      <c r="F9" s="59" t="s">
        <v>487</v>
      </c>
      <c r="G9" s="60"/>
      <c r="H9" s="84"/>
      <c r="I9" s="30"/>
      <c r="J9" s="20"/>
      <c r="K9" s="153">
        <v>50</v>
      </c>
      <c r="L9" s="154">
        <v>100</v>
      </c>
      <c r="M9" s="152">
        <f>L9*K9</f>
        <v>5000</v>
      </c>
    </row>
    <row r="10" spans="1:13" ht="36" x14ac:dyDescent="0.2">
      <c r="A10" s="57">
        <v>3</v>
      </c>
      <c r="B10" s="35" t="s">
        <v>490</v>
      </c>
      <c r="C10" s="18" t="s">
        <v>491</v>
      </c>
      <c r="D10" s="59" t="s">
        <v>486</v>
      </c>
      <c r="E10" s="59" t="s">
        <v>486</v>
      </c>
      <c r="F10" s="59" t="s">
        <v>446</v>
      </c>
      <c r="G10" s="60"/>
      <c r="H10" s="84"/>
      <c r="I10" s="30"/>
      <c r="J10" s="20"/>
      <c r="K10" s="153">
        <v>10</v>
      </c>
      <c r="L10" s="154">
        <v>400</v>
      </c>
      <c r="M10" s="152">
        <f>L10*K10</f>
        <v>4000</v>
      </c>
    </row>
    <row r="11" spans="1:13" ht="38.25" x14ac:dyDescent="0.2">
      <c r="A11" s="57">
        <v>4</v>
      </c>
      <c r="B11" s="35" t="s">
        <v>492</v>
      </c>
      <c r="C11" s="376" t="s">
        <v>493</v>
      </c>
      <c r="D11" s="59" t="s">
        <v>486</v>
      </c>
      <c r="E11" s="59" t="s">
        <v>486</v>
      </c>
      <c r="F11" s="377" t="s">
        <v>446</v>
      </c>
      <c r="G11" s="60"/>
      <c r="H11" s="84"/>
      <c r="I11" s="30"/>
      <c r="J11" s="20"/>
      <c r="K11" s="153" t="s">
        <v>496</v>
      </c>
      <c r="L11" s="154"/>
      <c r="M11" s="152" t="s">
        <v>57</v>
      </c>
    </row>
    <row r="12" spans="1:13" ht="24" x14ac:dyDescent="0.2">
      <c r="A12" s="57">
        <v>5</v>
      </c>
      <c r="B12" s="35" t="s">
        <v>494</v>
      </c>
      <c r="C12" s="18" t="s">
        <v>495</v>
      </c>
      <c r="D12" s="59" t="s">
        <v>486</v>
      </c>
      <c r="E12" s="59" t="s">
        <v>486</v>
      </c>
      <c r="F12" s="377" t="s">
        <v>446</v>
      </c>
      <c r="G12" s="60"/>
      <c r="H12" s="84"/>
      <c r="I12" s="30"/>
      <c r="J12" s="20"/>
      <c r="K12" s="153">
        <v>2</v>
      </c>
      <c r="L12" s="154">
        <v>4000</v>
      </c>
      <c r="M12" s="152">
        <f>L12*K12</f>
        <v>8000</v>
      </c>
    </row>
    <row r="13" spans="1:13" x14ac:dyDescent="0.2">
      <c r="A13" s="48"/>
      <c r="B13" s="58"/>
      <c r="C13" s="19"/>
      <c r="D13" s="60"/>
      <c r="E13" s="60"/>
      <c r="F13" s="60"/>
      <c r="G13" s="60"/>
      <c r="H13" s="84"/>
      <c r="I13" s="30"/>
      <c r="J13" s="20"/>
      <c r="K13" s="153"/>
      <c r="L13" s="154"/>
      <c r="M13" s="155"/>
    </row>
    <row r="14" spans="1:13" ht="12.75" customHeight="1" x14ac:dyDescent="0.2">
      <c r="A14" s="48"/>
      <c r="B14" s="58"/>
      <c r="C14" s="19"/>
      <c r="D14" s="60"/>
      <c r="E14" s="60"/>
      <c r="F14" s="60"/>
      <c r="G14" s="60"/>
      <c r="H14" s="84"/>
      <c r="I14" s="30"/>
      <c r="J14" s="20"/>
      <c r="K14" s="153"/>
      <c r="L14" s="154"/>
      <c r="M14" s="155"/>
    </row>
    <row r="15" spans="1:13" ht="12.75" customHeight="1" x14ac:dyDescent="0.2">
      <c r="A15" s="48"/>
      <c r="B15" s="58"/>
      <c r="C15" s="19"/>
      <c r="D15" s="60"/>
      <c r="E15" s="60"/>
      <c r="F15" s="60"/>
      <c r="G15" s="60"/>
      <c r="H15" s="84"/>
      <c r="I15" s="30"/>
      <c r="J15" s="20"/>
      <c r="K15" s="153"/>
      <c r="L15" s="154"/>
      <c r="M15" s="155"/>
    </row>
    <row r="16" spans="1:13" ht="13.7" customHeight="1" x14ac:dyDescent="0.2">
      <c r="A16" s="97"/>
      <c r="B16" s="98"/>
      <c r="C16" s="92" t="s">
        <v>23</v>
      </c>
      <c r="D16" s="93"/>
      <c r="E16" s="93"/>
      <c r="F16" s="93"/>
      <c r="G16" s="93"/>
      <c r="H16" s="99"/>
      <c r="I16" s="100"/>
      <c r="J16" s="96">
        <f>SUM(J3:J7)</f>
        <v>0</v>
      </c>
      <c r="K16" s="147"/>
      <c r="L16" s="151"/>
      <c r="M16" s="152">
        <f>+SUM(M4:M15)</f>
        <v>48500</v>
      </c>
    </row>
    <row r="17" spans="1:13" ht="12.75" customHeight="1" x14ac:dyDescent="0.2">
      <c r="A17" s="34"/>
      <c r="B17" s="56"/>
      <c r="C17" s="19"/>
      <c r="D17" s="60"/>
      <c r="E17" s="60"/>
      <c r="F17" s="60"/>
      <c r="G17" s="60"/>
      <c r="H17" s="82"/>
      <c r="I17" s="40"/>
      <c r="J17" s="17"/>
      <c r="K17" s="147"/>
      <c r="L17" s="151"/>
      <c r="M17" s="152"/>
    </row>
    <row r="18" spans="1:13" ht="12.75" customHeight="1" x14ac:dyDescent="0.2">
      <c r="A18" s="14"/>
      <c r="B18" s="25" t="s">
        <v>24</v>
      </c>
      <c r="C18" s="14"/>
      <c r="D18" s="48"/>
      <c r="E18" s="48"/>
      <c r="F18" s="48"/>
      <c r="G18" s="48"/>
      <c r="H18" s="85"/>
      <c r="I18" s="20"/>
      <c r="J18" s="17"/>
      <c r="K18" s="156"/>
      <c r="L18" s="155"/>
      <c r="M18" s="152"/>
    </row>
    <row r="19" spans="1:13" ht="169.5" customHeight="1" x14ac:dyDescent="0.2">
      <c r="A19" s="57">
        <v>1</v>
      </c>
      <c r="B19" s="25" t="s">
        <v>25</v>
      </c>
      <c r="C19" s="21" t="s">
        <v>26</v>
      </c>
      <c r="D19" s="65"/>
      <c r="E19" s="65"/>
      <c r="F19" s="65"/>
      <c r="G19" s="65"/>
      <c r="H19" s="84"/>
      <c r="I19" s="20"/>
      <c r="J19" s="20"/>
      <c r="K19" s="153"/>
      <c r="L19" s="155"/>
      <c r="M19" s="155"/>
    </row>
    <row r="20" spans="1:13" ht="15" customHeight="1" x14ac:dyDescent="0.2">
      <c r="A20" s="59"/>
      <c r="B20" s="14"/>
      <c r="C20" s="22" t="s">
        <v>448</v>
      </c>
      <c r="D20" s="66" t="s">
        <v>204</v>
      </c>
      <c r="E20" s="66" t="s">
        <v>222</v>
      </c>
      <c r="F20" s="66" t="s">
        <v>198</v>
      </c>
      <c r="G20" s="66" t="s">
        <v>199</v>
      </c>
      <c r="H20" s="84">
        <f t="shared" ref="H20:H28" si="0">+E20*F20*G20</f>
        <v>12</v>
      </c>
      <c r="I20" s="20"/>
      <c r="J20" s="20"/>
      <c r="K20" s="153">
        <f t="shared" ref="K20:K28" si="1">+H20*I20*J20</f>
        <v>0</v>
      </c>
      <c r="L20" s="155"/>
      <c r="M20" s="155"/>
    </row>
    <row r="21" spans="1:13" ht="15" customHeight="1" x14ac:dyDescent="0.2">
      <c r="A21" s="59"/>
      <c r="B21" s="14"/>
      <c r="C21" s="22" t="s">
        <v>448</v>
      </c>
      <c r="D21" s="66" t="s">
        <v>204</v>
      </c>
      <c r="E21" s="66" t="s">
        <v>222</v>
      </c>
      <c r="F21" s="66" t="s">
        <v>198</v>
      </c>
      <c r="G21" s="66" t="s">
        <v>198</v>
      </c>
      <c r="H21" s="84">
        <f t="shared" si="0"/>
        <v>6</v>
      </c>
      <c r="I21" s="20"/>
      <c r="J21" s="20"/>
      <c r="K21" s="153">
        <f t="shared" si="1"/>
        <v>0</v>
      </c>
      <c r="L21" s="155"/>
      <c r="M21" s="155"/>
    </row>
    <row r="22" spans="1:13" ht="15" customHeight="1" x14ac:dyDescent="0.2">
      <c r="A22" s="48"/>
      <c r="B22" s="14"/>
      <c r="C22" s="19" t="s">
        <v>209</v>
      </c>
      <c r="D22" s="60" t="s">
        <v>204</v>
      </c>
      <c r="E22" s="60">
        <v>3</v>
      </c>
      <c r="F22" s="60">
        <v>1</v>
      </c>
      <c r="G22" s="60">
        <v>2</v>
      </c>
      <c r="H22" s="84">
        <f t="shared" si="0"/>
        <v>6</v>
      </c>
      <c r="I22" s="20"/>
      <c r="J22" s="20"/>
      <c r="K22" s="153">
        <f t="shared" si="1"/>
        <v>0</v>
      </c>
      <c r="L22" s="155"/>
      <c r="M22" s="155"/>
    </row>
    <row r="23" spans="1:13" ht="15" customHeight="1" x14ac:dyDescent="0.2">
      <c r="A23" s="48"/>
      <c r="B23" s="14"/>
      <c r="C23" s="19" t="s">
        <v>207</v>
      </c>
      <c r="D23" s="60" t="s">
        <v>204</v>
      </c>
      <c r="E23" s="66" t="s">
        <v>355</v>
      </c>
      <c r="F23" s="66" t="s">
        <v>198</v>
      </c>
      <c r="G23" s="66" t="s">
        <v>198</v>
      </c>
      <c r="H23" s="84">
        <f t="shared" si="0"/>
        <v>5</v>
      </c>
      <c r="I23" s="20"/>
      <c r="J23" s="20"/>
      <c r="K23" s="153">
        <f t="shared" si="1"/>
        <v>0</v>
      </c>
      <c r="L23" s="155"/>
      <c r="M23" s="155"/>
    </row>
    <row r="24" spans="1:13" ht="15" customHeight="1" x14ac:dyDescent="0.2">
      <c r="A24" s="48"/>
      <c r="B24" s="14"/>
      <c r="C24" s="19" t="s">
        <v>212</v>
      </c>
      <c r="D24" s="60" t="s">
        <v>204</v>
      </c>
      <c r="E24" s="66" t="s">
        <v>210</v>
      </c>
      <c r="F24" s="66" t="s">
        <v>198</v>
      </c>
      <c r="G24" s="66" t="s">
        <v>198</v>
      </c>
      <c r="H24" s="84">
        <f t="shared" si="0"/>
        <v>12</v>
      </c>
      <c r="I24" s="20"/>
      <c r="J24" s="20"/>
      <c r="K24" s="153">
        <f t="shared" si="1"/>
        <v>0</v>
      </c>
      <c r="L24" s="155"/>
      <c r="M24" s="155"/>
    </row>
    <row r="25" spans="1:13" ht="15" customHeight="1" x14ac:dyDescent="0.2">
      <c r="A25" s="48"/>
      <c r="B25" s="14"/>
      <c r="C25" s="19" t="s">
        <v>449</v>
      </c>
      <c r="D25" s="60" t="s">
        <v>204</v>
      </c>
      <c r="E25" s="66" t="s">
        <v>200</v>
      </c>
      <c r="F25" s="66" t="s">
        <v>198</v>
      </c>
      <c r="G25" s="66" t="s">
        <v>198</v>
      </c>
      <c r="H25" s="84">
        <f t="shared" si="0"/>
        <v>3</v>
      </c>
      <c r="I25" s="20"/>
      <c r="J25" s="20"/>
      <c r="K25" s="153">
        <f t="shared" si="1"/>
        <v>0</v>
      </c>
      <c r="L25" s="155"/>
      <c r="M25" s="155"/>
    </row>
    <row r="26" spans="1:13" ht="15" customHeight="1" x14ac:dyDescent="0.2">
      <c r="A26" s="48"/>
      <c r="B26" s="14"/>
      <c r="C26" s="19"/>
      <c r="D26" s="60" t="s">
        <v>204</v>
      </c>
      <c r="E26" s="66" t="s">
        <v>208</v>
      </c>
      <c r="F26" s="66" t="s">
        <v>198</v>
      </c>
      <c r="G26" s="66" t="s">
        <v>211</v>
      </c>
      <c r="H26" s="84">
        <f t="shared" si="0"/>
        <v>36</v>
      </c>
      <c r="I26" s="20"/>
      <c r="J26" s="20"/>
      <c r="K26" s="153">
        <f t="shared" si="1"/>
        <v>0</v>
      </c>
      <c r="L26" s="155"/>
      <c r="M26" s="155"/>
    </row>
    <row r="27" spans="1:13" ht="15" customHeight="1" x14ac:dyDescent="0.2">
      <c r="A27" s="48"/>
      <c r="B27" s="14"/>
      <c r="C27" s="19"/>
      <c r="D27" s="60" t="s">
        <v>204</v>
      </c>
      <c r="E27" s="66" t="s">
        <v>208</v>
      </c>
      <c r="F27" s="66" t="s">
        <v>198</v>
      </c>
      <c r="G27" s="66" t="s">
        <v>198</v>
      </c>
      <c r="H27" s="84">
        <f t="shared" si="0"/>
        <v>9</v>
      </c>
      <c r="I27" s="20"/>
      <c r="J27" s="20"/>
      <c r="K27" s="153">
        <f t="shared" si="1"/>
        <v>0</v>
      </c>
      <c r="L27" s="155"/>
      <c r="M27" s="155"/>
    </row>
    <row r="28" spans="1:13" ht="15" customHeight="1" x14ac:dyDescent="0.2">
      <c r="A28" s="48"/>
      <c r="B28" s="14"/>
      <c r="C28" s="19"/>
      <c r="D28" s="60" t="s">
        <v>204</v>
      </c>
      <c r="E28" s="66" t="s">
        <v>200</v>
      </c>
      <c r="F28" s="66" t="s">
        <v>198</v>
      </c>
      <c r="G28" s="66" t="s">
        <v>199</v>
      </c>
      <c r="H28" s="84">
        <f t="shared" si="0"/>
        <v>6</v>
      </c>
      <c r="I28" s="20"/>
      <c r="J28" s="20"/>
      <c r="K28" s="153">
        <f t="shared" si="1"/>
        <v>0</v>
      </c>
      <c r="L28" s="155"/>
      <c r="M28" s="155"/>
    </row>
    <row r="29" spans="1:13" ht="15" customHeight="1" x14ac:dyDescent="0.2">
      <c r="A29" s="48"/>
      <c r="B29" s="14"/>
      <c r="C29" s="19"/>
      <c r="D29" s="60"/>
      <c r="E29" s="66"/>
      <c r="F29" s="66"/>
      <c r="G29" s="66"/>
      <c r="H29" s="84"/>
      <c r="I29" s="20"/>
      <c r="J29" s="20"/>
      <c r="K29" s="153"/>
      <c r="L29" s="155"/>
      <c r="M29" s="155"/>
    </row>
    <row r="30" spans="1:13" ht="15" customHeight="1" x14ac:dyDescent="0.2">
      <c r="A30" s="48"/>
      <c r="B30" s="14"/>
      <c r="C30" s="19" t="s">
        <v>213</v>
      </c>
      <c r="D30" s="60" t="s">
        <v>204</v>
      </c>
      <c r="E30" s="66" t="s">
        <v>200</v>
      </c>
      <c r="F30" s="66" t="s">
        <v>198</v>
      </c>
      <c r="G30" s="66" t="s">
        <v>198</v>
      </c>
      <c r="H30" s="84">
        <f>+E30*F30*G30</f>
        <v>3</v>
      </c>
      <c r="I30" s="20"/>
      <c r="J30" s="20"/>
      <c r="K30" s="153">
        <f>+H30*I30*J30</f>
        <v>0</v>
      </c>
      <c r="L30" s="155"/>
      <c r="M30" s="155"/>
    </row>
    <row r="31" spans="1:13" ht="15" customHeight="1" x14ac:dyDescent="0.2">
      <c r="A31" s="48"/>
      <c r="B31" s="14"/>
      <c r="C31" s="19"/>
      <c r="D31" s="60" t="s">
        <v>204</v>
      </c>
      <c r="E31" s="66" t="s">
        <v>210</v>
      </c>
      <c r="F31" s="66" t="s">
        <v>198</v>
      </c>
      <c r="G31" s="66" t="s">
        <v>198</v>
      </c>
      <c r="H31" s="84">
        <f>+E31*F31*G31</f>
        <v>12</v>
      </c>
      <c r="I31" s="20"/>
      <c r="J31" s="20"/>
      <c r="K31" s="153">
        <f>+H31*I31*J31</f>
        <v>0</v>
      </c>
      <c r="L31" s="155"/>
      <c r="M31" s="155"/>
    </row>
    <row r="32" spans="1:13" ht="15" customHeight="1" x14ac:dyDescent="0.2">
      <c r="A32" s="48"/>
      <c r="B32" s="14"/>
      <c r="C32" s="19" t="s">
        <v>214</v>
      </c>
      <c r="D32" s="60" t="s">
        <v>204</v>
      </c>
      <c r="E32" s="60">
        <v>4</v>
      </c>
      <c r="F32" s="60">
        <v>1</v>
      </c>
      <c r="G32" s="60">
        <v>1</v>
      </c>
      <c r="H32" s="84">
        <f>+E32*F32*G32</f>
        <v>4</v>
      </c>
      <c r="I32" s="20"/>
      <c r="J32" s="20"/>
      <c r="K32" s="153">
        <f>+H32*I32*J32</f>
        <v>0</v>
      </c>
      <c r="L32" s="155"/>
      <c r="M32" s="155"/>
    </row>
    <row r="33" spans="1:13" ht="15" customHeight="1" x14ac:dyDescent="0.2">
      <c r="A33" s="48"/>
      <c r="B33" s="14"/>
      <c r="C33" s="19"/>
      <c r="D33" s="60" t="s">
        <v>204</v>
      </c>
      <c r="E33" s="60">
        <v>4</v>
      </c>
      <c r="F33" s="60">
        <v>1</v>
      </c>
      <c r="G33" s="60">
        <v>1</v>
      </c>
      <c r="H33" s="84">
        <f>+E33*F33*G33</f>
        <v>4</v>
      </c>
      <c r="I33" s="20"/>
      <c r="J33" s="20"/>
      <c r="K33" s="153">
        <f>+H33*I33*J33</f>
        <v>0</v>
      </c>
      <c r="L33" s="155"/>
      <c r="M33" s="155"/>
    </row>
    <row r="34" spans="1:13" ht="15" customHeight="1" x14ac:dyDescent="0.2">
      <c r="A34" s="48"/>
      <c r="B34" s="14"/>
      <c r="C34" s="19" t="s">
        <v>215</v>
      </c>
      <c r="D34" s="60" t="s">
        <v>204</v>
      </c>
      <c r="E34" s="60">
        <v>1</v>
      </c>
      <c r="F34" s="60">
        <v>1</v>
      </c>
      <c r="G34" s="60">
        <v>1</v>
      </c>
      <c r="H34" s="84">
        <f>+E34*F34*G34</f>
        <v>1</v>
      </c>
      <c r="I34" s="20"/>
      <c r="J34" s="20"/>
      <c r="K34" s="153">
        <f>+H34*I34*J34</f>
        <v>0</v>
      </c>
      <c r="L34" s="155"/>
      <c r="M34" s="155"/>
    </row>
    <row r="35" spans="1:13" ht="15" customHeight="1" x14ac:dyDescent="0.2">
      <c r="A35" s="48"/>
      <c r="B35" s="14"/>
      <c r="C35" s="19"/>
      <c r="D35" s="60"/>
      <c r="E35" s="60"/>
      <c r="F35" s="60"/>
      <c r="G35" s="60"/>
      <c r="H35" s="84"/>
      <c r="I35" s="20"/>
      <c r="J35" s="20"/>
      <c r="K35" s="153"/>
      <c r="L35" s="155"/>
      <c r="M35" s="155"/>
    </row>
    <row r="36" spans="1:13" ht="15" customHeight="1" x14ac:dyDescent="0.2">
      <c r="A36" s="48"/>
      <c r="B36" s="14"/>
      <c r="C36" s="19"/>
      <c r="D36" s="60" t="s">
        <v>204</v>
      </c>
      <c r="E36" s="60"/>
      <c r="F36" s="60"/>
      <c r="G36" s="60"/>
      <c r="H36" s="84">
        <v>67</v>
      </c>
      <c r="I36" s="20">
        <v>60</v>
      </c>
      <c r="J36" s="20">
        <f>+I36*H36</f>
        <v>4020</v>
      </c>
      <c r="K36" s="153">
        <v>0</v>
      </c>
      <c r="L36" s="155">
        <v>60</v>
      </c>
      <c r="M36" s="155">
        <f>+L36*K36</f>
        <v>0</v>
      </c>
    </row>
    <row r="37" spans="1:13" ht="15" customHeight="1" x14ac:dyDescent="0.2">
      <c r="A37" s="48"/>
      <c r="B37" s="14"/>
      <c r="C37" s="19"/>
      <c r="D37" s="60"/>
      <c r="E37" s="60"/>
      <c r="F37" s="60"/>
      <c r="G37" s="60"/>
      <c r="H37" s="84"/>
      <c r="I37" s="20"/>
      <c r="J37" s="20"/>
      <c r="K37" s="153"/>
      <c r="L37" s="155"/>
      <c r="M37" s="155"/>
    </row>
    <row r="38" spans="1:13" ht="191.25" customHeight="1" x14ac:dyDescent="0.2">
      <c r="A38" s="57">
        <v>2</v>
      </c>
      <c r="B38" s="25" t="s">
        <v>29</v>
      </c>
      <c r="C38" s="23" t="s">
        <v>30</v>
      </c>
      <c r="D38" s="65"/>
      <c r="E38" s="65"/>
      <c r="F38" s="65"/>
      <c r="G38" s="65"/>
      <c r="H38" s="84"/>
      <c r="I38" s="40" t="s">
        <v>57</v>
      </c>
      <c r="J38" s="20"/>
      <c r="K38" s="153"/>
      <c r="L38" s="151"/>
      <c r="M38" s="155"/>
    </row>
    <row r="39" spans="1:13" ht="15" customHeight="1" x14ac:dyDescent="0.2">
      <c r="A39" s="59" t="s">
        <v>27</v>
      </c>
      <c r="B39" s="14"/>
      <c r="C39" s="111"/>
      <c r="D39" s="112"/>
      <c r="E39" s="113"/>
      <c r="F39" s="113"/>
      <c r="G39" s="113"/>
      <c r="H39" s="116"/>
      <c r="I39" s="20"/>
      <c r="J39" s="20"/>
      <c r="K39" s="157" t="s">
        <v>57</v>
      </c>
      <c r="L39" s="155"/>
      <c r="M39" s="155"/>
    </row>
    <row r="40" spans="1:13" ht="15" customHeight="1" x14ac:dyDescent="0.2">
      <c r="A40" s="48"/>
      <c r="B40" s="14"/>
      <c r="C40" s="111"/>
      <c r="D40" s="112"/>
      <c r="E40" s="113"/>
      <c r="F40" s="113"/>
      <c r="G40" s="113"/>
      <c r="H40" s="116"/>
      <c r="I40" s="20"/>
      <c r="J40" s="20"/>
      <c r="K40" s="157">
        <f>+SUM(K38:K39)</f>
        <v>0</v>
      </c>
      <c r="L40" s="155">
        <v>140</v>
      </c>
      <c r="M40" s="155">
        <f>+L40*K40</f>
        <v>0</v>
      </c>
    </row>
    <row r="41" spans="1:13" x14ac:dyDescent="0.2">
      <c r="A41" s="175"/>
      <c r="B41" s="14"/>
      <c r="C41" s="22"/>
      <c r="D41" s="66"/>
      <c r="E41" s="66"/>
      <c r="F41" s="66"/>
      <c r="G41" s="66"/>
      <c r="H41" s="84"/>
      <c r="I41" s="20"/>
      <c r="J41" s="20"/>
      <c r="K41" s="153"/>
      <c r="L41" s="155"/>
      <c r="M41" s="155"/>
    </row>
    <row r="42" spans="1:13" x14ac:dyDescent="0.2">
      <c r="A42" s="175"/>
      <c r="B42" s="14"/>
      <c r="C42" s="24"/>
      <c r="D42" s="67"/>
      <c r="E42" s="67"/>
      <c r="F42" s="67"/>
      <c r="G42" s="67"/>
      <c r="H42" s="84"/>
      <c r="I42" s="20"/>
      <c r="J42" s="20"/>
      <c r="K42" s="153"/>
      <c r="L42" s="155"/>
      <c r="M42" s="155"/>
    </row>
    <row r="43" spans="1:13" ht="89.25" x14ac:dyDescent="0.2">
      <c r="A43" s="175"/>
      <c r="B43" s="178" t="s">
        <v>31</v>
      </c>
      <c r="C43" s="179" t="s">
        <v>32</v>
      </c>
      <c r="D43" s="180"/>
      <c r="E43" s="180"/>
      <c r="F43" s="180"/>
      <c r="G43" s="180"/>
      <c r="H43" s="181"/>
      <c r="I43" s="177"/>
      <c r="J43" s="177"/>
      <c r="K43" s="153"/>
      <c r="L43" s="155"/>
      <c r="M43" s="155"/>
    </row>
    <row r="44" spans="1:13" x14ac:dyDescent="0.2">
      <c r="A44" s="175"/>
      <c r="B44" s="182"/>
      <c r="C44" s="183"/>
      <c r="D44" s="184"/>
      <c r="E44" s="184"/>
      <c r="F44" s="184"/>
      <c r="G44" s="184"/>
      <c r="H44" s="181"/>
      <c r="I44" s="177"/>
      <c r="J44" s="177"/>
      <c r="K44" s="153">
        <f>+H44*J44*I44</f>
        <v>0</v>
      </c>
      <c r="L44" s="155"/>
      <c r="M44" s="155"/>
    </row>
    <row r="45" spans="1:13" x14ac:dyDescent="0.2">
      <c r="A45" s="175"/>
      <c r="B45" s="182"/>
      <c r="C45" s="183"/>
      <c r="D45" s="184"/>
      <c r="E45" s="184"/>
      <c r="F45" s="184"/>
      <c r="G45" s="184"/>
      <c r="H45" s="181"/>
      <c r="I45" s="177"/>
      <c r="J45" s="177"/>
      <c r="K45" s="153">
        <f>+H45*J45*I45</f>
        <v>0</v>
      </c>
      <c r="L45" s="155"/>
      <c r="M45" s="155"/>
    </row>
    <row r="46" spans="1:13" x14ac:dyDescent="0.2">
      <c r="A46" s="175"/>
      <c r="B46" s="182"/>
      <c r="C46" s="183"/>
      <c r="D46" s="184"/>
      <c r="E46" s="184"/>
      <c r="F46" s="184"/>
      <c r="G46" s="184"/>
      <c r="H46" s="181"/>
      <c r="I46" s="177"/>
      <c r="J46" s="177"/>
      <c r="K46" s="153">
        <f>SUM(K44:K45)</f>
        <v>0</v>
      </c>
      <c r="L46" s="155">
        <v>35</v>
      </c>
      <c r="M46" s="155"/>
    </row>
    <row r="47" spans="1:13" x14ac:dyDescent="0.2">
      <c r="A47" s="175"/>
      <c r="B47" s="37"/>
      <c r="C47" s="21"/>
      <c r="D47" s="65"/>
      <c r="E47" s="65"/>
      <c r="F47" s="65"/>
      <c r="G47" s="65"/>
      <c r="H47" s="84"/>
      <c r="I47" s="20"/>
      <c r="J47" s="20"/>
      <c r="K47" s="153"/>
      <c r="L47" s="155"/>
      <c r="M47" s="155"/>
    </row>
    <row r="48" spans="1:13" x14ac:dyDescent="0.2">
      <c r="A48" s="175"/>
      <c r="B48" s="37"/>
      <c r="C48" s="14"/>
      <c r="D48" s="48"/>
      <c r="E48" s="48"/>
      <c r="F48" s="48"/>
      <c r="G48" s="48"/>
      <c r="H48" s="84"/>
      <c r="I48" s="20"/>
      <c r="J48" s="20"/>
      <c r="K48" s="153"/>
      <c r="L48" s="155"/>
      <c r="M48" s="155"/>
    </row>
    <row r="49" spans="1:13" ht="84" x14ac:dyDescent="0.2">
      <c r="A49" s="175"/>
      <c r="B49" s="178" t="s">
        <v>33</v>
      </c>
      <c r="C49" s="185" t="s">
        <v>34</v>
      </c>
      <c r="D49" s="186"/>
      <c r="E49" s="186"/>
      <c r="F49" s="186"/>
      <c r="G49" s="186"/>
      <c r="H49" s="181"/>
      <c r="I49" s="177"/>
      <c r="J49" s="177"/>
      <c r="K49" s="153"/>
      <c r="L49" s="155"/>
      <c r="M49" s="155"/>
    </row>
    <row r="50" spans="1:13" x14ac:dyDescent="0.2">
      <c r="A50" s="175"/>
      <c r="B50" s="187"/>
      <c r="C50" s="176" t="s">
        <v>220</v>
      </c>
      <c r="D50" s="175" t="s">
        <v>204</v>
      </c>
      <c r="E50" s="175">
        <v>1</v>
      </c>
      <c r="F50" s="175">
        <v>46.415999999999997</v>
      </c>
      <c r="G50" s="175">
        <v>22.75</v>
      </c>
      <c r="H50" s="181">
        <f>+E50*G50*F50</f>
        <v>1055.9639999999999</v>
      </c>
      <c r="I50" s="177"/>
      <c r="J50" s="177"/>
      <c r="K50" s="153">
        <f>+H50*J50*I50</f>
        <v>0</v>
      </c>
      <c r="L50" s="155"/>
      <c r="M50" s="155"/>
    </row>
    <row r="51" spans="1:13" x14ac:dyDescent="0.2">
      <c r="A51" s="175"/>
      <c r="B51" s="187"/>
      <c r="C51" s="176" t="s">
        <v>226</v>
      </c>
      <c r="D51" s="175" t="s">
        <v>204</v>
      </c>
      <c r="E51" s="175">
        <v>1</v>
      </c>
      <c r="F51" s="175">
        <v>41</v>
      </c>
      <c r="G51" s="175">
        <v>21.5</v>
      </c>
      <c r="H51" s="181">
        <f>+E51*G51*F51</f>
        <v>881.5</v>
      </c>
      <c r="I51" s="177"/>
      <c r="J51" s="177"/>
      <c r="K51" s="153">
        <f>+H51*J51*I51</f>
        <v>0</v>
      </c>
      <c r="L51" s="155"/>
      <c r="M51" s="155"/>
    </row>
    <row r="52" spans="1:13" x14ac:dyDescent="0.2">
      <c r="A52" s="175"/>
      <c r="B52" s="187"/>
      <c r="C52" s="176" t="s">
        <v>439</v>
      </c>
      <c r="D52" s="175" t="s">
        <v>204</v>
      </c>
      <c r="E52" s="175">
        <v>1</v>
      </c>
      <c r="F52" s="175">
        <v>4</v>
      </c>
      <c r="G52" s="175">
        <v>2</v>
      </c>
      <c r="H52" s="181">
        <f>+F52*E52*G52</f>
        <v>8</v>
      </c>
      <c r="I52" s="177"/>
      <c r="J52" s="177"/>
      <c r="K52" s="153">
        <f>+I52*H52*J52</f>
        <v>0</v>
      </c>
      <c r="L52" s="155"/>
      <c r="M52" s="155"/>
    </row>
    <row r="53" spans="1:13" x14ac:dyDescent="0.2">
      <c r="A53" s="175"/>
      <c r="B53" s="187"/>
      <c r="C53" s="176" t="s">
        <v>227</v>
      </c>
      <c r="D53" s="175" t="s">
        <v>204</v>
      </c>
      <c r="E53" s="175">
        <v>1</v>
      </c>
      <c r="F53" s="175">
        <v>13.66</v>
      </c>
      <c r="G53" s="175">
        <v>11.33</v>
      </c>
      <c r="H53" s="181">
        <f t="shared" ref="H53:H60" si="2">+E53*G53*F53</f>
        <v>154.76779999999999</v>
      </c>
      <c r="I53" s="177"/>
      <c r="J53" s="177"/>
      <c r="K53" s="153">
        <f t="shared" ref="K53:K60" si="3">+H53*J53*I53</f>
        <v>0</v>
      </c>
      <c r="L53" s="155"/>
      <c r="M53" s="155"/>
    </row>
    <row r="54" spans="1:13" x14ac:dyDescent="0.2">
      <c r="A54" s="48"/>
      <c r="B54" s="187"/>
      <c r="C54" s="176" t="s">
        <v>228</v>
      </c>
      <c r="D54" s="175" t="s">
        <v>204</v>
      </c>
      <c r="E54" s="175">
        <v>1</v>
      </c>
      <c r="F54" s="175">
        <v>24</v>
      </c>
      <c r="G54" s="175">
        <v>7.66</v>
      </c>
      <c r="H54" s="181">
        <f t="shared" si="2"/>
        <v>183.84</v>
      </c>
      <c r="I54" s="177"/>
      <c r="J54" s="177"/>
      <c r="K54" s="153">
        <f t="shared" si="3"/>
        <v>0</v>
      </c>
      <c r="L54" s="155"/>
      <c r="M54" s="155"/>
    </row>
    <row r="55" spans="1:13" x14ac:dyDescent="0.2">
      <c r="A55" s="48"/>
      <c r="B55" s="187"/>
      <c r="C55" s="176" t="s">
        <v>229</v>
      </c>
      <c r="D55" s="175" t="s">
        <v>204</v>
      </c>
      <c r="E55" s="175">
        <v>1</v>
      </c>
      <c r="F55" s="175">
        <v>11.75</v>
      </c>
      <c r="G55" s="175">
        <v>7.66</v>
      </c>
      <c r="H55" s="181">
        <f t="shared" si="2"/>
        <v>90.004999999999995</v>
      </c>
      <c r="I55" s="177"/>
      <c r="J55" s="177"/>
      <c r="K55" s="153">
        <f t="shared" si="3"/>
        <v>0</v>
      </c>
      <c r="L55" s="155"/>
      <c r="M55" s="155"/>
    </row>
    <row r="56" spans="1:13" x14ac:dyDescent="0.2">
      <c r="A56" s="48"/>
      <c r="B56" s="187"/>
      <c r="C56" s="176" t="s">
        <v>230</v>
      </c>
      <c r="D56" s="175" t="s">
        <v>204</v>
      </c>
      <c r="E56" s="175">
        <v>1</v>
      </c>
      <c r="F56" s="175">
        <v>22</v>
      </c>
      <c r="G56" s="175">
        <v>22.5</v>
      </c>
      <c r="H56" s="181">
        <f t="shared" si="2"/>
        <v>495</v>
      </c>
      <c r="I56" s="177"/>
      <c r="J56" s="177"/>
      <c r="K56" s="153">
        <f t="shared" si="3"/>
        <v>0</v>
      </c>
      <c r="L56" s="155"/>
      <c r="M56" s="155"/>
    </row>
    <row r="57" spans="1:13" ht="15" customHeight="1" x14ac:dyDescent="0.2">
      <c r="A57" s="48"/>
      <c r="B57" s="187"/>
      <c r="C57" s="176" t="s">
        <v>231</v>
      </c>
      <c r="D57" s="175" t="s">
        <v>204</v>
      </c>
      <c r="E57" s="175">
        <v>1</v>
      </c>
      <c r="F57" s="175">
        <v>17.75</v>
      </c>
      <c r="G57" s="175">
        <v>8.8330000000000002</v>
      </c>
      <c r="H57" s="181">
        <f t="shared" si="2"/>
        <v>156.78575000000001</v>
      </c>
      <c r="I57" s="177"/>
      <c r="J57" s="177"/>
      <c r="K57" s="153">
        <f t="shared" si="3"/>
        <v>0</v>
      </c>
      <c r="L57" s="155"/>
      <c r="M57" s="155"/>
    </row>
    <row r="58" spans="1:13" ht="89.25" customHeight="1" x14ac:dyDescent="0.2">
      <c r="A58" s="188">
        <v>3</v>
      </c>
      <c r="B58" s="187"/>
      <c r="C58" s="176" t="s">
        <v>232</v>
      </c>
      <c r="D58" s="175" t="s">
        <v>204</v>
      </c>
      <c r="E58" s="175">
        <v>1</v>
      </c>
      <c r="F58" s="175">
        <v>21</v>
      </c>
      <c r="G58" s="175">
        <v>7.33</v>
      </c>
      <c r="H58" s="181">
        <f t="shared" si="2"/>
        <v>153.93</v>
      </c>
      <c r="I58" s="177"/>
      <c r="J58" s="177"/>
      <c r="K58" s="153">
        <f t="shared" si="3"/>
        <v>0</v>
      </c>
      <c r="L58" s="155"/>
      <c r="M58" s="155"/>
    </row>
    <row r="59" spans="1:13" ht="15" customHeight="1" x14ac:dyDescent="0.2">
      <c r="A59" s="175"/>
      <c r="B59" s="187"/>
      <c r="C59" s="176" t="s">
        <v>224</v>
      </c>
      <c r="D59" s="175" t="s">
        <v>204</v>
      </c>
      <c r="E59" s="175">
        <v>1</v>
      </c>
      <c r="F59" s="175">
        <v>16.166</v>
      </c>
      <c r="G59" s="175">
        <v>8.8330000000000002</v>
      </c>
      <c r="H59" s="181">
        <f t="shared" si="2"/>
        <v>142.79427800000002</v>
      </c>
      <c r="I59" s="177"/>
      <c r="J59" s="177"/>
      <c r="K59" s="153">
        <f t="shared" si="3"/>
        <v>0</v>
      </c>
      <c r="L59" s="155"/>
      <c r="M59" s="155"/>
    </row>
    <row r="60" spans="1:13" ht="15" customHeight="1" x14ac:dyDescent="0.2">
      <c r="A60" s="175"/>
      <c r="B60" s="187"/>
      <c r="C60" s="176" t="s">
        <v>233</v>
      </c>
      <c r="D60" s="175" t="s">
        <v>204</v>
      </c>
      <c r="E60" s="175">
        <v>1</v>
      </c>
      <c r="F60" s="175">
        <v>16.166</v>
      </c>
      <c r="G60" s="175">
        <v>8.5</v>
      </c>
      <c r="H60" s="181">
        <f t="shared" si="2"/>
        <v>137.411</v>
      </c>
      <c r="I60" s="177"/>
      <c r="J60" s="177"/>
      <c r="K60" s="153">
        <f t="shared" si="3"/>
        <v>0</v>
      </c>
      <c r="L60" s="155"/>
      <c r="M60" s="155"/>
    </row>
    <row r="61" spans="1:13" ht="15" customHeight="1" x14ac:dyDescent="0.2">
      <c r="A61" s="175"/>
      <c r="B61" s="60"/>
      <c r="C61" s="14"/>
      <c r="D61" s="48"/>
      <c r="E61" s="48"/>
      <c r="F61" s="48"/>
      <c r="G61" s="48"/>
      <c r="H61" s="84"/>
      <c r="I61" s="20"/>
      <c r="J61" s="20"/>
      <c r="K61" s="153"/>
      <c r="L61" s="155"/>
      <c r="M61" s="155"/>
    </row>
    <row r="62" spans="1:13" ht="15" customHeight="1" x14ac:dyDescent="0.2">
      <c r="A62" s="175"/>
      <c r="B62" s="60"/>
      <c r="C62" s="14"/>
      <c r="D62" s="48" t="s">
        <v>204</v>
      </c>
      <c r="E62" s="48"/>
      <c r="F62" s="48"/>
      <c r="G62" s="48"/>
      <c r="H62" s="84">
        <f>SUM(H50:H60)</f>
        <v>3459.997828</v>
      </c>
      <c r="I62" s="20">
        <v>65</v>
      </c>
      <c r="J62" s="20">
        <f>I62*H62</f>
        <v>224899.85881999999</v>
      </c>
      <c r="K62" s="153">
        <f>+'[1]C&amp;I BOQ'!$H$29</f>
        <v>2000</v>
      </c>
      <c r="L62" s="155">
        <v>65</v>
      </c>
      <c r="M62" s="155"/>
    </row>
    <row r="63" spans="1:13" ht="15" customHeight="1" x14ac:dyDescent="0.2">
      <c r="A63" s="175"/>
      <c r="B63" s="60"/>
      <c r="C63" s="14"/>
      <c r="D63" s="48"/>
      <c r="E63" s="48"/>
      <c r="F63" s="48"/>
      <c r="G63" s="48"/>
      <c r="H63" s="84"/>
      <c r="I63" s="20"/>
      <c r="J63" s="20"/>
      <c r="K63" s="153"/>
      <c r="L63" s="155"/>
      <c r="M63" s="155"/>
    </row>
    <row r="64" spans="1:13" ht="66.75" customHeight="1" x14ac:dyDescent="0.2">
      <c r="A64" s="175"/>
      <c r="B64" s="35" t="s">
        <v>35</v>
      </c>
      <c r="C64" s="201" t="s">
        <v>36</v>
      </c>
      <c r="D64" s="59"/>
      <c r="E64" s="59"/>
      <c r="F64" s="59"/>
      <c r="G64" s="59"/>
      <c r="H64" s="84"/>
      <c r="I64" s="20">
        <v>75</v>
      </c>
      <c r="J64" s="20"/>
      <c r="K64" s="153"/>
      <c r="L64" s="155">
        <v>75</v>
      </c>
      <c r="M64" s="155"/>
    </row>
    <row r="65" spans="1:13" ht="15" customHeight="1" x14ac:dyDescent="0.2">
      <c r="A65" s="175"/>
      <c r="B65" s="37"/>
      <c r="C65" s="27"/>
      <c r="D65" s="48"/>
      <c r="E65" s="48"/>
      <c r="F65" s="48"/>
      <c r="G65" s="48"/>
      <c r="H65" s="84"/>
      <c r="I65" s="20"/>
      <c r="J65" s="20"/>
      <c r="K65" s="153"/>
      <c r="L65" s="155"/>
      <c r="M65" s="155"/>
    </row>
    <row r="66" spans="1:13" ht="132" customHeight="1" x14ac:dyDescent="0.2">
      <c r="A66" s="175"/>
      <c r="B66" s="178" t="s">
        <v>37</v>
      </c>
      <c r="C66" s="179" t="s">
        <v>38</v>
      </c>
      <c r="D66" s="59"/>
      <c r="E66" s="59"/>
      <c r="F66" s="59"/>
      <c r="G66" s="59"/>
      <c r="H66" s="84"/>
      <c r="I66" s="20"/>
      <c r="J66" s="20"/>
      <c r="K66" s="153"/>
      <c r="L66" s="155"/>
      <c r="M66" s="155"/>
    </row>
    <row r="67" spans="1:13" ht="15" customHeight="1" x14ac:dyDescent="0.2">
      <c r="A67" s="175"/>
      <c r="B67" s="48"/>
      <c r="C67" s="26" t="s">
        <v>39</v>
      </c>
      <c r="D67" s="13"/>
      <c r="E67" s="13"/>
      <c r="F67" s="13"/>
      <c r="G67" s="13"/>
      <c r="H67" s="84"/>
      <c r="I67" s="20"/>
      <c r="J67" s="20"/>
      <c r="K67" s="153"/>
      <c r="L67" s="155"/>
      <c r="M67" s="155"/>
    </row>
    <row r="68" spans="1:13" ht="15" customHeight="1" x14ac:dyDescent="0.2">
      <c r="A68" s="175"/>
      <c r="B68" s="48"/>
      <c r="C68" s="14" t="s">
        <v>450</v>
      </c>
      <c r="D68" s="48" t="s">
        <v>204</v>
      </c>
      <c r="E68" s="48" t="s">
        <v>57</v>
      </c>
      <c r="F68" s="48" t="s">
        <v>57</v>
      </c>
      <c r="G68" s="48" t="s">
        <v>57</v>
      </c>
      <c r="H68" s="84">
        <f>+H62</f>
        <v>3459.997828</v>
      </c>
      <c r="I68" s="20"/>
      <c r="J68" s="20"/>
      <c r="K68" s="153" t="s">
        <v>57</v>
      </c>
      <c r="L68" s="155"/>
      <c r="M68" s="155"/>
    </row>
    <row r="69" spans="1:13" ht="15" customHeight="1" x14ac:dyDescent="0.2">
      <c r="A69" s="175"/>
      <c r="B69" s="175"/>
      <c r="C69" s="176" t="s">
        <v>234</v>
      </c>
      <c r="D69" s="175" t="s">
        <v>204</v>
      </c>
      <c r="E69" s="175">
        <v>2</v>
      </c>
      <c r="F69" s="175">
        <v>7</v>
      </c>
      <c r="G69" s="175">
        <v>7</v>
      </c>
      <c r="H69" s="181">
        <f>+E69*G69*F69</f>
        <v>98</v>
      </c>
      <c r="I69" s="177"/>
      <c r="J69" s="177"/>
      <c r="K69" s="153">
        <f>+H69*J69*I69</f>
        <v>0</v>
      </c>
      <c r="L69" s="155"/>
      <c r="M69" s="155" t="s">
        <v>497</v>
      </c>
    </row>
    <row r="70" spans="1:13" ht="15" customHeight="1" x14ac:dyDescent="0.2">
      <c r="A70" s="175"/>
      <c r="B70" s="175"/>
      <c r="C70" s="176" t="s">
        <v>234</v>
      </c>
      <c r="D70" s="175" t="s">
        <v>204</v>
      </c>
      <c r="E70" s="175">
        <v>1</v>
      </c>
      <c r="F70" s="175">
        <v>19</v>
      </c>
      <c r="G70" s="175">
        <v>6</v>
      </c>
      <c r="H70" s="181">
        <f>+E70*G70*F70</f>
        <v>114</v>
      </c>
      <c r="I70" s="177"/>
      <c r="J70" s="177"/>
      <c r="K70" s="153">
        <f>+H70*J70*I70</f>
        <v>0</v>
      </c>
      <c r="L70" s="155"/>
      <c r="M70" s="155" t="s">
        <v>498</v>
      </c>
    </row>
    <row r="71" spans="1:13" ht="15" customHeight="1" x14ac:dyDescent="0.2">
      <c r="A71" s="175"/>
      <c r="B71" s="48"/>
      <c r="C71" s="14"/>
      <c r="D71" s="48" t="s">
        <v>204</v>
      </c>
      <c r="E71" s="48"/>
      <c r="F71" s="48"/>
      <c r="G71" s="48"/>
      <c r="H71" s="84">
        <f>SUM(H68:H70)</f>
        <v>3671.997828</v>
      </c>
      <c r="I71" s="20">
        <v>115</v>
      </c>
      <c r="J71" s="20">
        <f>I71*H71</f>
        <v>422279.75021999999</v>
      </c>
      <c r="K71" s="153">
        <f>+'[1]C&amp;I BOQ'!$H$34</f>
        <v>2000</v>
      </c>
      <c r="L71" s="155">
        <v>115</v>
      </c>
      <c r="M71" s="155">
        <f>L71*K71</f>
        <v>230000</v>
      </c>
    </row>
    <row r="72" spans="1:13" ht="15" customHeight="1" x14ac:dyDescent="0.2">
      <c r="A72" s="175"/>
      <c r="B72" s="48"/>
      <c r="C72" s="14"/>
      <c r="D72" s="48"/>
      <c r="E72" s="48"/>
      <c r="F72" s="48"/>
      <c r="G72" s="48"/>
      <c r="H72" s="84"/>
      <c r="I72" s="20"/>
      <c r="J72" s="20"/>
      <c r="K72" s="153"/>
      <c r="L72" s="155"/>
      <c r="M72" s="155"/>
    </row>
    <row r="73" spans="1:13" ht="15" customHeight="1" x14ac:dyDescent="0.2">
      <c r="A73" s="175"/>
      <c r="B73" s="48"/>
      <c r="C73" s="14"/>
      <c r="D73" s="48"/>
      <c r="E73" s="48"/>
      <c r="F73" s="48"/>
      <c r="G73" s="48"/>
      <c r="H73" s="84"/>
      <c r="I73" s="20"/>
      <c r="J73" s="20"/>
      <c r="K73" s="153"/>
      <c r="L73" s="155"/>
      <c r="M73" s="155"/>
    </row>
    <row r="74" spans="1:13" ht="96.75" customHeight="1" x14ac:dyDescent="0.2">
      <c r="A74" s="175"/>
      <c r="B74" s="35" t="s">
        <v>40</v>
      </c>
      <c r="C74" s="26" t="s">
        <v>41</v>
      </c>
      <c r="D74" s="13"/>
      <c r="E74" s="13"/>
      <c r="F74" s="13"/>
      <c r="G74" s="13"/>
      <c r="H74" s="84"/>
      <c r="I74" s="30">
        <v>415</v>
      </c>
      <c r="J74" s="20">
        <f>I74*H74</f>
        <v>0</v>
      </c>
      <c r="K74" s="153"/>
      <c r="L74" s="154">
        <v>415</v>
      </c>
      <c r="M74" s="155">
        <f>L74*K74</f>
        <v>0</v>
      </c>
    </row>
    <row r="75" spans="1:13" ht="15" customHeight="1" x14ac:dyDescent="0.2">
      <c r="A75" s="175"/>
      <c r="B75" s="48"/>
      <c r="C75" s="14"/>
      <c r="D75" s="48"/>
      <c r="E75" s="48"/>
      <c r="F75" s="48"/>
      <c r="G75" s="48"/>
      <c r="H75" s="84"/>
      <c r="I75" s="20"/>
      <c r="J75" s="20"/>
      <c r="K75" s="153"/>
      <c r="L75" s="155"/>
      <c r="M75" s="155"/>
    </row>
    <row r="76" spans="1:13" ht="15" customHeight="1" x14ac:dyDescent="0.2">
      <c r="A76" s="175"/>
      <c r="B76" s="98"/>
      <c r="C76" s="92" t="s">
        <v>42</v>
      </c>
      <c r="D76" s="93"/>
      <c r="E76" s="93"/>
      <c r="F76" s="93"/>
      <c r="G76" s="93"/>
      <c r="H76" s="99"/>
      <c r="I76" s="100"/>
      <c r="J76" s="96">
        <f>SUM(J20:J75)</f>
        <v>651199.60904000001</v>
      </c>
      <c r="K76" s="147"/>
      <c r="L76" s="151"/>
      <c r="M76" s="152">
        <f>SUM(M20:M75)</f>
        <v>230000</v>
      </c>
    </row>
    <row r="77" spans="1:13" ht="15" customHeight="1" x14ac:dyDescent="0.2">
      <c r="A77" s="175"/>
      <c r="B77" s="46"/>
      <c r="C77" s="14"/>
      <c r="D77" s="48"/>
      <c r="E77" s="48"/>
      <c r="F77" s="48"/>
      <c r="G77" s="48"/>
      <c r="H77" s="82"/>
      <c r="I77" s="40"/>
      <c r="J77" s="17"/>
      <c r="K77" s="147"/>
      <c r="L77" s="151"/>
      <c r="M77" s="152"/>
    </row>
    <row r="78" spans="1:13" ht="15" customHeight="1" x14ac:dyDescent="0.2">
      <c r="A78" s="175"/>
      <c r="B78" s="25" t="s">
        <v>43</v>
      </c>
      <c r="C78" s="14"/>
      <c r="D78" s="48"/>
      <c r="E78" s="48"/>
      <c r="F78" s="48"/>
      <c r="G78" s="48"/>
      <c r="H78" s="85"/>
      <c r="I78" s="20"/>
      <c r="J78" s="17"/>
      <c r="K78" s="156"/>
      <c r="L78" s="155"/>
      <c r="M78" s="152"/>
    </row>
    <row r="79" spans="1:13" ht="15" customHeight="1" x14ac:dyDescent="0.2">
      <c r="A79" s="48"/>
      <c r="B79" s="34"/>
      <c r="C79" s="19"/>
      <c r="D79" s="60"/>
      <c r="E79" s="60"/>
      <c r="F79" s="60"/>
      <c r="G79" s="60"/>
      <c r="H79" s="84"/>
      <c r="I79" s="30"/>
      <c r="J79" s="20"/>
      <c r="K79" s="153"/>
      <c r="L79" s="154"/>
      <c r="M79" s="155"/>
    </row>
    <row r="80" spans="1:13" ht="142.5" customHeight="1" x14ac:dyDescent="0.2">
      <c r="A80" s="48"/>
      <c r="B80" s="35" t="s">
        <v>44</v>
      </c>
      <c r="C80" s="25" t="s">
        <v>45</v>
      </c>
      <c r="D80" s="59"/>
      <c r="E80" s="59"/>
      <c r="F80" s="59"/>
      <c r="G80" s="59"/>
      <c r="H80" s="82"/>
      <c r="I80" s="40"/>
      <c r="J80" s="17"/>
      <c r="K80" s="147"/>
      <c r="L80" s="151"/>
      <c r="M80" s="152"/>
    </row>
    <row r="81" spans="1:13" ht="32.25" customHeight="1" x14ac:dyDescent="0.2">
      <c r="A81" s="188">
        <v>4</v>
      </c>
      <c r="B81" s="37"/>
      <c r="C81" s="28" t="s">
        <v>46</v>
      </c>
      <c r="D81" s="68"/>
      <c r="E81" s="68"/>
      <c r="F81" s="68"/>
      <c r="G81" s="68"/>
      <c r="H81" s="82"/>
      <c r="I81" s="40"/>
      <c r="J81" s="17"/>
      <c r="K81" s="147"/>
      <c r="L81" s="151"/>
      <c r="M81" s="152"/>
    </row>
    <row r="82" spans="1:13" ht="15" customHeight="1" x14ac:dyDescent="0.2">
      <c r="A82" s="175"/>
      <c r="B82" s="37"/>
      <c r="C82" s="14" t="s">
        <v>220</v>
      </c>
      <c r="D82" s="48" t="s">
        <v>204</v>
      </c>
      <c r="E82" s="48">
        <v>1</v>
      </c>
      <c r="F82" s="48">
        <v>46.165999999999997</v>
      </c>
      <c r="G82" s="48">
        <v>22.75</v>
      </c>
      <c r="H82" s="84">
        <f t="shared" ref="H82:H93" si="4">+E82*G82*F82</f>
        <v>1050.2764999999999</v>
      </c>
      <c r="I82" s="40"/>
      <c r="J82" s="17"/>
      <c r="K82" s="153">
        <f t="shared" ref="K82:K91" si="5">+H82*J82*I82</f>
        <v>0</v>
      </c>
      <c r="L82" s="151"/>
      <c r="M82" s="152"/>
    </row>
    <row r="83" spans="1:13" ht="15" customHeight="1" x14ac:dyDescent="0.2">
      <c r="A83" s="175"/>
      <c r="B83" s="37"/>
      <c r="C83" s="29" t="s">
        <v>235</v>
      </c>
      <c r="D83" s="48" t="s">
        <v>204</v>
      </c>
      <c r="E83" s="48">
        <v>1</v>
      </c>
      <c r="F83" s="48">
        <v>23.66</v>
      </c>
      <c r="G83" s="48">
        <v>7.9160000000000004</v>
      </c>
      <c r="H83" s="84">
        <f t="shared" si="4"/>
        <v>187.29256000000001</v>
      </c>
      <c r="I83" s="51"/>
      <c r="J83" s="30"/>
      <c r="K83" s="153">
        <f t="shared" si="5"/>
        <v>0</v>
      </c>
      <c r="L83" s="151"/>
      <c r="M83" s="154"/>
    </row>
    <row r="84" spans="1:13" ht="15" customHeight="1" x14ac:dyDescent="0.2">
      <c r="A84" s="175"/>
      <c r="B84" s="37"/>
      <c r="C84" s="29" t="s">
        <v>237</v>
      </c>
      <c r="D84" s="48" t="s">
        <v>204</v>
      </c>
      <c r="E84" s="48">
        <v>1</v>
      </c>
      <c r="F84" s="48">
        <v>13.66</v>
      </c>
      <c r="G84" s="48">
        <v>11.33</v>
      </c>
      <c r="H84" s="84">
        <f t="shared" si="4"/>
        <v>154.76779999999999</v>
      </c>
      <c r="I84" s="51"/>
      <c r="J84" s="17"/>
      <c r="K84" s="153">
        <f t="shared" si="5"/>
        <v>0</v>
      </c>
      <c r="L84" s="151"/>
      <c r="M84" s="152"/>
    </row>
    <row r="85" spans="1:13" ht="15" customHeight="1" x14ac:dyDescent="0.2">
      <c r="A85" s="175"/>
      <c r="B85" s="37"/>
      <c r="C85" s="29" t="s">
        <v>229</v>
      </c>
      <c r="D85" s="48" t="s">
        <v>204</v>
      </c>
      <c r="E85" s="48">
        <v>1</v>
      </c>
      <c r="F85" s="48">
        <v>11.75</v>
      </c>
      <c r="G85" s="48">
        <v>7.9160000000000004</v>
      </c>
      <c r="H85" s="84">
        <f t="shared" si="4"/>
        <v>93.013000000000005</v>
      </c>
      <c r="I85" s="51"/>
      <c r="J85" s="17"/>
      <c r="K85" s="153">
        <f t="shared" si="5"/>
        <v>0</v>
      </c>
      <c r="L85" s="151"/>
      <c r="M85" s="152"/>
    </row>
    <row r="86" spans="1:13" ht="15" customHeight="1" x14ac:dyDescent="0.2">
      <c r="A86" s="175"/>
      <c r="B86" s="34"/>
      <c r="C86" s="29" t="s">
        <v>230</v>
      </c>
      <c r="D86" s="48" t="s">
        <v>204</v>
      </c>
      <c r="E86" s="48">
        <v>1</v>
      </c>
      <c r="F86" s="48">
        <v>22</v>
      </c>
      <c r="G86" s="48">
        <v>22.5</v>
      </c>
      <c r="H86" s="84">
        <f t="shared" si="4"/>
        <v>495</v>
      </c>
      <c r="I86" s="51"/>
      <c r="J86" s="17"/>
      <c r="K86" s="153">
        <f t="shared" si="5"/>
        <v>0</v>
      </c>
      <c r="L86" s="151"/>
      <c r="M86" s="152"/>
    </row>
    <row r="87" spans="1:13" ht="15" customHeight="1" x14ac:dyDescent="0.2">
      <c r="A87" s="175"/>
      <c r="B87" s="37"/>
      <c r="C87" s="29" t="s">
        <v>231</v>
      </c>
      <c r="D87" s="48" t="s">
        <v>204</v>
      </c>
      <c r="E87" s="48">
        <v>1</v>
      </c>
      <c r="F87" s="48">
        <v>17.75</v>
      </c>
      <c r="G87" s="48">
        <v>8.75</v>
      </c>
      <c r="H87" s="84">
        <f t="shared" si="4"/>
        <v>155.3125</v>
      </c>
      <c r="I87" s="51"/>
      <c r="J87" s="17"/>
      <c r="K87" s="153">
        <f t="shared" si="5"/>
        <v>0</v>
      </c>
      <c r="L87" s="151"/>
      <c r="M87" s="152"/>
    </row>
    <row r="88" spans="1:13" ht="15" customHeight="1" x14ac:dyDescent="0.2">
      <c r="A88" s="175"/>
      <c r="B88" s="37"/>
      <c r="C88" s="29" t="s">
        <v>238</v>
      </c>
      <c r="D88" s="48" t="s">
        <v>204</v>
      </c>
      <c r="E88" s="48">
        <v>1</v>
      </c>
      <c r="F88" s="48">
        <v>21</v>
      </c>
      <c r="G88" s="48">
        <v>7.25</v>
      </c>
      <c r="H88" s="84">
        <f t="shared" si="4"/>
        <v>152.25</v>
      </c>
      <c r="I88" s="51"/>
      <c r="J88" s="17"/>
      <c r="K88" s="153">
        <f t="shared" si="5"/>
        <v>0</v>
      </c>
      <c r="L88" s="151"/>
      <c r="M88" s="152"/>
    </row>
    <row r="89" spans="1:13" ht="15" customHeight="1" x14ac:dyDescent="0.2">
      <c r="A89" s="175"/>
      <c r="B89" s="37"/>
      <c r="C89" s="29" t="s">
        <v>239</v>
      </c>
      <c r="D89" s="48" t="s">
        <v>204</v>
      </c>
      <c r="E89" s="48">
        <v>1</v>
      </c>
      <c r="F89" s="48">
        <v>16.166</v>
      </c>
      <c r="G89" s="48">
        <v>8.5</v>
      </c>
      <c r="H89" s="84">
        <f t="shared" si="4"/>
        <v>137.411</v>
      </c>
      <c r="I89" s="51"/>
      <c r="J89" s="17"/>
      <c r="K89" s="153">
        <f t="shared" si="5"/>
        <v>0</v>
      </c>
      <c r="L89" s="151"/>
      <c r="M89" s="152"/>
    </row>
    <row r="90" spans="1:13" ht="15" customHeight="1" x14ac:dyDescent="0.2">
      <c r="A90" s="175"/>
      <c r="B90" s="37"/>
      <c r="C90" s="14" t="s">
        <v>240</v>
      </c>
      <c r="D90" s="48" t="s">
        <v>204</v>
      </c>
      <c r="E90" s="48">
        <v>1</v>
      </c>
      <c r="F90" s="48">
        <v>16.582999999999998</v>
      </c>
      <c r="G90" s="48">
        <v>8.8330000000000002</v>
      </c>
      <c r="H90" s="84">
        <f t="shared" si="4"/>
        <v>146.47763899999998</v>
      </c>
      <c r="I90" s="51"/>
      <c r="J90" s="17"/>
      <c r="K90" s="153">
        <f t="shared" si="5"/>
        <v>0</v>
      </c>
      <c r="L90" s="151"/>
      <c r="M90" s="152"/>
    </row>
    <row r="91" spans="1:13" ht="15" customHeight="1" x14ac:dyDescent="0.2">
      <c r="A91" s="175"/>
      <c r="B91" s="37"/>
      <c r="C91" s="29" t="s">
        <v>241</v>
      </c>
      <c r="D91" s="48" t="s">
        <v>204</v>
      </c>
      <c r="E91" s="48">
        <v>1</v>
      </c>
      <c r="F91" s="48">
        <v>9.5830000000000002</v>
      </c>
      <c r="G91" s="48">
        <v>9.5830000000000002</v>
      </c>
      <c r="H91" s="84">
        <f t="shared" si="4"/>
        <v>91.833888999999999</v>
      </c>
      <c r="I91" s="51"/>
      <c r="J91" s="17"/>
      <c r="K91" s="153">
        <f t="shared" si="5"/>
        <v>0</v>
      </c>
      <c r="L91" s="151"/>
      <c r="M91" s="152"/>
    </row>
    <row r="92" spans="1:13" ht="18.75" customHeight="1" x14ac:dyDescent="0.2">
      <c r="A92" s="57"/>
      <c r="B92" s="182"/>
      <c r="C92" s="176"/>
      <c r="D92" s="175" t="s">
        <v>204</v>
      </c>
      <c r="E92" s="175">
        <v>1</v>
      </c>
      <c r="F92" s="175">
        <v>10.66</v>
      </c>
      <c r="G92" s="175">
        <v>4</v>
      </c>
      <c r="H92" s="181">
        <f t="shared" si="4"/>
        <v>42.64</v>
      </c>
      <c r="I92" s="191"/>
      <c r="J92" s="192"/>
      <c r="K92" s="153">
        <f>+H92*J92*I92</f>
        <v>0</v>
      </c>
      <c r="L92" s="151"/>
      <c r="M92" s="152"/>
    </row>
    <row r="93" spans="1:13" ht="34.5" customHeight="1" x14ac:dyDescent="0.2">
      <c r="A93" s="48"/>
      <c r="B93" s="37"/>
      <c r="C93" s="113" t="s">
        <v>441</v>
      </c>
      <c r="D93" s="114" t="s">
        <v>204</v>
      </c>
      <c r="E93" s="115">
        <v>1</v>
      </c>
      <c r="F93" s="115">
        <v>10</v>
      </c>
      <c r="G93" s="115">
        <v>2</v>
      </c>
      <c r="H93" s="84">
        <f t="shared" si="4"/>
        <v>20</v>
      </c>
      <c r="I93" s="40"/>
      <c r="J93" s="17"/>
      <c r="K93" s="153">
        <f>+H93*J93*I93</f>
        <v>0</v>
      </c>
      <c r="L93" s="151"/>
      <c r="M93" s="152"/>
    </row>
    <row r="94" spans="1:13" ht="15" customHeight="1" x14ac:dyDescent="0.2">
      <c r="A94" s="48"/>
      <c r="B94" s="37"/>
      <c r="C94" s="14"/>
      <c r="D94" s="48" t="s">
        <v>204</v>
      </c>
      <c r="E94" s="48"/>
      <c r="F94" s="48"/>
      <c r="G94" s="48"/>
      <c r="H94" s="82">
        <f>+SUM(H81:H93)</f>
        <v>2726.2748880000004</v>
      </c>
      <c r="I94" s="40">
        <v>140</v>
      </c>
      <c r="J94" s="17">
        <f>+I94*H94</f>
        <v>381678.48432000005</v>
      </c>
      <c r="K94" s="147">
        <f>+'[1]C&amp;I BOQ'!$H$60</f>
        <v>6460</v>
      </c>
      <c r="L94" s="151">
        <v>140</v>
      </c>
      <c r="M94" s="152">
        <f>+L94*K94</f>
        <v>904400</v>
      </c>
    </row>
    <row r="95" spans="1:13" ht="15" customHeight="1" x14ac:dyDescent="0.2">
      <c r="A95" s="48"/>
      <c r="B95" s="37"/>
      <c r="C95" s="14"/>
      <c r="D95" s="48"/>
      <c r="E95" s="48"/>
      <c r="F95" s="48"/>
      <c r="G95" s="48"/>
      <c r="H95" s="82"/>
      <c r="I95" s="40"/>
      <c r="J95" s="17"/>
      <c r="K95" s="147"/>
      <c r="L95" s="151"/>
      <c r="M95" s="152"/>
    </row>
    <row r="96" spans="1:13" ht="84" customHeight="1" x14ac:dyDescent="0.2">
      <c r="A96" s="48"/>
      <c r="B96" s="35" t="s">
        <v>51</v>
      </c>
      <c r="C96" s="25" t="s">
        <v>52</v>
      </c>
      <c r="D96" s="59"/>
      <c r="E96" s="59"/>
      <c r="F96" s="59"/>
      <c r="G96" s="59"/>
      <c r="H96" s="85"/>
      <c r="I96" s="20"/>
      <c r="J96" s="17"/>
      <c r="K96" s="156"/>
      <c r="L96" s="155"/>
      <c r="M96" s="152"/>
    </row>
    <row r="97" spans="1:13" ht="35.25" customHeight="1" x14ac:dyDescent="0.2">
      <c r="A97" s="57">
        <v>7</v>
      </c>
      <c r="B97" s="34"/>
      <c r="C97" s="29" t="s">
        <v>57</v>
      </c>
      <c r="D97" s="69"/>
      <c r="E97" s="69"/>
      <c r="F97" s="69"/>
      <c r="G97" s="69"/>
      <c r="H97" s="82"/>
      <c r="I97" s="50"/>
      <c r="J97" s="17"/>
      <c r="K97" s="147"/>
      <c r="L97" s="155"/>
      <c r="M97" s="152"/>
    </row>
    <row r="98" spans="1:13" ht="15" customHeight="1" x14ac:dyDescent="0.2">
      <c r="A98" s="48"/>
      <c r="B98" s="37"/>
      <c r="C98" s="14" t="s">
        <v>243</v>
      </c>
      <c r="D98" s="48" t="s">
        <v>53</v>
      </c>
      <c r="E98" s="48">
        <v>1</v>
      </c>
      <c r="F98" s="81">
        <v>46.25</v>
      </c>
      <c r="G98" s="48"/>
      <c r="H98" s="82">
        <f>+E98*F98</f>
        <v>46.25</v>
      </c>
      <c r="I98" s="40"/>
      <c r="J98" s="17"/>
      <c r="K98" s="147">
        <f t="shared" ref="K98:K106" si="6">+H98*I98</f>
        <v>0</v>
      </c>
      <c r="L98" s="151"/>
      <c r="M98" s="152"/>
    </row>
    <row r="99" spans="1:13" ht="13.7" customHeight="1" x14ac:dyDescent="0.2">
      <c r="A99" s="193"/>
      <c r="B99" s="37"/>
      <c r="C99" s="14" t="s">
        <v>244</v>
      </c>
      <c r="D99" s="48" t="s">
        <v>53</v>
      </c>
      <c r="E99" s="48">
        <v>2</v>
      </c>
      <c r="F99" s="81">
        <v>46.25</v>
      </c>
      <c r="G99" s="48"/>
      <c r="H99" s="82">
        <f t="shared" ref="H99:H106" si="7">+E99*F99</f>
        <v>92.5</v>
      </c>
      <c r="I99" s="40"/>
      <c r="J99" s="17"/>
      <c r="K99" s="147">
        <f t="shared" si="6"/>
        <v>0</v>
      </c>
      <c r="L99" s="151"/>
      <c r="M99" s="152"/>
    </row>
    <row r="100" spans="1:13" ht="12.75" customHeight="1" x14ac:dyDescent="0.2">
      <c r="A100" s="34"/>
      <c r="B100" s="37"/>
      <c r="C100" s="14" t="s">
        <v>245</v>
      </c>
      <c r="D100" s="48" t="s">
        <v>53</v>
      </c>
      <c r="E100" s="48">
        <v>-2</v>
      </c>
      <c r="F100" s="81">
        <v>3</v>
      </c>
      <c r="G100" s="48"/>
      <c r="H100" s="82">
        <f t="shared" si="7"/>
        <v>-6</v>
      </c>
      <c r="I100" s="40"/>
      <c r="J100" s="17"/>
      <c r="K100" s="147">
        <f t="shared" si="6"/>
        <v>0</v>
      </c>
      <c r="L100" s="151"/>
      <c r="M100" s="152"/>
    </row>
    <row r="101" spans="1:13" ht="25.5" customHeight="1" x14ac:dyDescent="0.2">
      <c r="A101" s="14"/>
      <c r="B101" s="37"/>
      <c r="C101" s="14" t="s">
        <v>246</v>
      </c>
      <c r="D101" s="48" t="s">
        <v>53</v>
      </c>
      <c r="E101" s="48">
        <v>1</v>
      </c>
      <c r="F101" s="81">
        <v>28.916</v>
      </c>
      <c r="G101" s="48"/>
      <c r="H101" s="82">
        <f t="shared" si="7"/>
        <v>28.916</v>
      </c>
      <c r="I101" s="40"/>
      <c r="J101" s="17"/>
      <c r="K101" s="147">
        <f t="shared" si="6"/>
        <v>0</v>
      </c>
      <c r="L101" s="151"/>
      <c r="M101" s="152"/>
    </row>
    <row r="102" spans="1:13" ht="12.75" customHeight="1" x14ac:dyDescent="0.2">
      <c r="A102" s="48"/>
      <c r="B102" s="37"/>
      <c r="C102" s="14" t="s">
        <v>247</v>
      </c>
      <c r="D102" s="48" t="s">
        <v>53</v>
      </c>
      <c r="E102" s="48">
        <v>1</v>
      </c>
      <c r="F102" s="81">
        <v>29</v>
      </c>
      <c r="G102" s="48"/>
      <c r="H102" s="82">
        <f t="shared" si="7"/>
        <v>29</v>
      </c>
      <c r="I102" s="40"/>
      <c r="J102" s="17"/>
      <c r="K102" s="147">
        <f t="shared" si="6"/>
        <v>0</v>
      </c>
      <c r="L102" s="151"/>
      <c r="M102" s="152"/>
    </row>
    <row r="103" spans="1:13" ht="54.75" customHeight="1" x14ac:dyDescent="0.2">
      <c r="A103" s="55">
        <v>1</v>
      </c>
      <c r="B103" s="37"/>
      <c r="C103" s="14" t="s">
        <v>248</v>
      </c>
      <c r="D103" s="48" t="s">
        <v>53</v>
      </c>
      <c r="E103" s="48">
        <v>1</v>
      </c>
      <c r="F103" s="81">
        <v>23.082999999999998</v>
      </c>
      <c r="G103" s="48"/>
      <c r="H103" s="82">
        <f t="shared" si="7"/>
        <v>23.082999999999998</v>
      </c>
      <c r="I103" s="40"/>
      <c r="J103" s="17"/>
      <c r="K103" s="147">
        <f t="shared" si="6"/>
        <v>0</v>
      </c>
      <c r="L103" s="151"/>
      <c r="M103" s="152"/>
    </row>
    <row r="104" spans="1:13" ht="12.75" customHeight="1" x14ac:dyDescent="0.2">
      <c r="A104" s="34"/>
      <c r="B104" s="37"/>
      <c r="C104" s="14" t="s">
        <v>249</v>
      </c>
      <c r="D104" s="48" t="s">
        <v>53</v>
      </c>
      <c r="E104" s="48">
        <v>1</v>
      </c>
      <c r="F104" s="81">
        <v>15.5</v>
      </c>
      <c r="G104" s="48"/>
      <c r="H104" s="82">
        <f t="shared" si="7"/>
        <v>15.5</v>
      </c>
      <c r="I104" s="40"/>
      <c r="J104" s="17"/>
      <c r="K104" s="147">
        <f t="shared" si="6"/>
        <v>0</v>
      </c>
      <c r="L104" s="151"/>
      <c r="M104" s="152"/>
    </row>
    <row r="105" spans="1:13" ht="12.75" customHeight="1" x14ac:dyDescent="0.2">
      <c r="A105" s="34"/>
      <c r="B105" s="37"/>
      <c r="C105" s="14" t="s">
        <v>250</v>
      </c>
      <c r="D105" s="48" t="s">
        <v>53</v>
      </c>
      <c r="E105" s="48">
        <v>1</v>
      </c>
      <c r="F105" s="81">
        <v>24</v>
      </c>
      <c r="G105" s="48"/>
      <c r="H105" s="82">
        <f t="shared" si="7"/>
        <v>24</v>
      </c>
      <c r="I105" s="40"/>
      <c r="J105" s="17"/>
      <c r="K105" s="147">
        <f t="shared" si="6"/>
        <v>0</v>
      </c>
      <c r="L105" s="151"/>
      <c r="M105" s="152"/>
    </row>
    <row r="106" spans="1:13" ht="13.7" customHeight="1" x14ac:dyDescent="0.2">
      <c r="A106" s="34"/>
      <c r="B106" s="37"/>
      <c r="C106" s="14" t="s">
        <v>251</v>
      </c>
      <c r="D106" s="48" t="s">
        <v>53</v>
      </c>
      <c r="E106" s="48">
        <v>1</v>
      </c>
      <c r="F106" s="81">
        <v>7.5830000000000002</v>
      </c>
      <c r="G106" s="48"/>
      <c r="H106" s="82">
        <f t="shared" si="7"/>
        <v>7.5830000000000002</v>
      </c>
      <c r="I106" s="40"/>
      <c r="J106" s="17"/>
      <c r="K106" s="147">
        <f t="shared" si="6"/>
        <v>0</v>
      </c>
      <c r="L106" s="151"/>
      <c r="M106" s="152"/>
    </row>
    <row r="107" spans="1:13" ht="13.7" customHeight="1" x14ac:dyDescent="0.2">
      <c r="A107" s="34"/>
      <c r="B107" s="37"/>
      <c r="C107" s="14" t="s">
        <v>252</v>
      </c>
      <c r="D107" s="48" t="s">
        <v>53</v>
      </c>
      <c r="E107" s="48">
        <v>1</v>
      </c>
      <c r="F107" s="81">
        <v>28</v>
      </c>
      <c r="G107" s="48"/>
      <c r="H107" s="82">
        <f t="shared" ref="H107:H127" si="8">+E107*F107</f>
        <v>28</v>
      </c>
      <c r="I107" s="40"/>
      <c r="J107" s="17"/>
      <c r="K107" s="147">
        <f t="shared" ref="K107:K127" si="9">+H107*I107</f>
        <v>0</v>
      </c>
      <c r="L107" s="151"/>
      <c r="M107" s="152"/>
    </row>
    <row r="108" spans="1:13" ht="13.7" customHeight="1" x14ac:dyDescent="0.2">
      <c r="A108" s="34"/>
      <c r="B108" s="37"/>
      <c r="C108" s="14" t="s">
        <v>253</v>
      </c>
      <c r="D108" s="48" t="s">
        <v>53</v>
      </c>
      <c r="E108" s="48">
        <v>-1</v>
      </c>
      <c r="F108" s="81">
        <v>3.33</v>
      </c>
      <c r="G108" s="48"/>
      <c r="H108" s="82">
        <f t="shared" si="8"/>
        <v>-3.33</v>
      </c>
      <c r="I108" s="40"/>
      <c r="J108" s="17"/>
      <c r="K108" s="147">
        <f t="shared" si="9"/>
        <v>0</v>
      </c>
      <c r="L108" s="151"/>
      <c r="M108" s="152"/>
    </row>
    <row r="109" spans="1:13" ht="13.7" customHeight="1" x14ac:dyDescent="0.2">
      <c r="A109" s="34"/>
      <c r="B109" s="37"/>
      <c r="C109" s="14" t="s">
        <v>254</v>
      </c>
      <c r="D109" s="48" t="s">
        <v>53</v>
      </c>
      <c r="E109" s="48">
        <v>1</v>
      </c>
      <c r="F109" s="81">
        <v>6.33</v>
      </c>
      <c r="G109" s="48"/>
      <c r="H109" s="82">
        <f t="shared" si="8"/>
        <v>6.33</v>
      </c>
      <c r="I109" s="40"/>
      <c r="J109" s="17"/>
      <c r="K109" s="147">
        <f t="shared" si="9"/>
        <v>0</v>
      </c>
      <c r="L109" s="151"/>
      <c r="M109" s="152"/>
    </row>
    <row r="110" spans="1:13" ht="13.7" customHeight="1" x14ac:dyDescent="0.2">
      <c r="A110" s="34"/>
      <c r="B110" s="37"/>
      <c r="C110" s="14" t="s">
        <v>255</v>
      </c>
      <c r="D110" s="48" t="s">
        <v>53</v>
      </c>
      <c r="E110" s="48">
        <v>2</v>
      </c>
      <c r="F110" s="81">
        <v>22.33</v>
      </c>
      <c r="G110" s="48"/>
      <c r="H110" s="82">
        <f t="shared" si="8"/>
        <v>44.66</v>
      </c>
      <c r="I110" s="40"/>
      <c r="J110" s="17"/>
      <c r="K110" s="147">
        <f t="shared" si="9"/>
        <v>0</v>
      </c>
      <c r="L110" s="151"/>
      <c r="M110" s="152"/>
    </row>
    <row r="111" spans="1:13" ht="13.7" customHeight="1" x14ac:dyDescent="0.2">
      <c r="A111" s="34"/>
      <c r="B111" s="37"/>
      <c r="C111" s="14" t="s">
        <v>256</v>
      </c>
      <c r="D111" s="48" t="s">
        <v>53</v>
      </c>
      <c r="E111" s="48">
        <v>2</v>
      </c>
      <c r="F111" s="81">
        <v>16.66</v>
      </c>
      <c r="G111" s="48"/>
      <c r="H111" s="82">
        <f t="shared" si="8"/>
        <v>33.32</v>
      </c>
      <c r="I111" s="40"/>
      <c r="J111" s="17"/>
      <c r="K111" s="147">
        <f t="shared" si="9"/>
        <v>0</v>
      </c>
      <c r="L111" s="151"/>
      <c r="M111" s="152"/>
    </row>
    <row r="112" spans="1:13" ht="13.7" customHeight="1" x14ac:dyDescent="0.2">
      <c r="A112" s="34"/>
      <c r="B112" s="37"/>
      <c r="C112" s="14" t="s">
        <v>219</v>
      </c>
      <c r="D112" s="48" t="s">
        <v>53</v>
      </c>
      <c r="E112" s="48">
        <v>2</v>
      </c>
      <c r="F112" s="81">
        <v>22.33</v>
      </c>
      <c r="G112" s="48"/>
      <c r="H112" s="82">
        <f t="shared" si="8"/>
        <v>44.66</v>
      </c>
      <c r="I112" s="40"/>
      <c r="J112" s="17"/>
      <c r="K112" s="147">
        <f t="shared" si="9"/>
        <v>0</v>
      </c>
      <c r="L112" s="151"/>
      <c r="M112" s="152"/>
    </row>
    <row r="113" spans="1:13" ht="12.75" customHeight="1" x14ac:dyDescent="0.2">
      <c r="A113" s="34"/>
      <c r="B113" s="37"/>
      <c r="C113" s="14" t="s">
        <v>257</v>
      </c>
      <c r="D113" s="48" t="s">
        <v>53</v>
      </c>
      <c r="E113" s="48">
        <v>2</v>
      </c>
      <c r="F113" s="81">
        <v>11</v>
      </c>
      <c r="G113" s="48"/>
      <c r="H113" s="82">
        <f t="shared" si="8"/>
        <v>22</v>
      </c>
      <c r="I113" s="40"/>
      <c r="J113" s="17"/>
      <c r="K113" s="147">
        <f t="shared" si="9"/>
        <v>0</v>
      </c>
      <c r="L113" s="151"/>
      <c r="M113" s="152"/>
    </row>
    <row r="114" spans="1:13" ht="13.7" customHeight="1" x14ac:dyDescent="0.2">
      <c r="A114" s="34"/>
      <c r="B114" s="37"/>
      <c r="C114" s="14" t="s">
        <v>258</v>
      </c>
      <c r="D114" s="48" t="s">
        <v>53</v>
      </c>
      <c r="E114" s="48">
        <v>2</v>
      </c>
      <c r="F114" s="81">
        <v>6.4160000000000004</v>
      </c>
      <c r="G114" s="48"/>
      <c r="H114" s="82">
        <f t="shared" si="8"/>
        <v>12.832000000000001</v>
      </c>
      <c r="I114" s="40"/>
      <c r="J114" s="17"/>
      <c r="K114" s="147">
        <f t="shared" si="9"/>
        <v>0</v>
      </c>
      <c r="L114" s="151"/>
      <c r="M114" s="152"/>
    </row>
    <row r="115" spans="1:13" ht="13.7" customHeight="1" x14ac:dyDescent="0.2">
      <c r="A115" s="34"/>
      <c r="B115" s="37"/>
      <c r="C115" s="14" t="s">
        <v>259</v>
      </c>
      <c r="D115" s="48" t="s">
        <v>53</v>
      </c>
      <c r="E115" s="48">
        <v>-2</v>
      </c>
      <c r="F115" s="81">
        <v>4</v>
      </c>
      <c r="G115" s="48"/>
      <c r="H115" s="82">
        <f t="shared" si="8"/>
        <v>-8</v>
      </c>
      <c r="I115" s="40"/>
      <c r="J115" s="17"/>
      <c r="K115" s="147">
        <f t="shared" si="9"/>
        <v>0</v>
      </c>
      <c r="L115" s="151"/>
      <c r="M115" s="152"/>
    </row>
    <row r="116" spans="1:13" ht="13.7" customHeight="1" x14ac:dyDescent="0.2">
      <c r="A116" s="34"/>
      <c r="B116" s="37"/>
      <c r="C116" s="14" t="s">
        <v>224</v>
      </c>
      <c r="D116" s="48" t="s">
        <v>53</v>
      </c>
      <c r="E116" s="48">
        <v>2</v>
      </c>
      <c r="F116" s="81">
        <v>16.582999999999998</v>
      </c>
      <c r="G116" s="48"/>
      <c r="H116" s="82">
        <f t="shared" si="8"/>
        <v>33.165999999999997</v>
      </c>
      <c r="I116" s="40"/>
      <c r="J116" s="17"/>
      <c r="K116" s="147">
        <f t="shared" si="9"/>
        <v>0</v>
      </c>
      <c r="L116" s="151"/>
      <c r="M116" s="152"/>
    </row>
    <row r="117" spans="1:13" ht="13.7" customHeight="1" x14ac:dyDescent="0.2">
      <c r="A117" s="193"/>
      <c r="B117" s="37"/>
      <c r="C117" s="14"/>
      <c r="D117" s="48" t="s">
        <v>53</v>
      </c>
      <c r="E117" s="48">
        <v>2</v>
      </c>
      <c r="F117" s="81">
        <v>8.8330000000000002</v>
      </c>
      <c r="G117" s="48"/>
      <c r="H117" s="82">
        <f t="shared" si="8"/>
        <v>17.666</v>
      </c>
      <c r="I117" s="40"/>
      <c r="J117" s="17"/>
      <c r="K117" s="147">
        <f t="shared" si="9"/>
        <v>0</v>
      </c>
      <c r="L117" s="151"/>
      <c r="M117" s="152"/>
    </row>
    <row r="118" spans="1:13" ht="13.7" customHeight="1" x14ac:dyDescent="0.2">
      <c r="A118" s="193"/>
      <c r="B118" s="37"/>
      <c r="C118" s="14" t="s">
        <v>260</v>
      </c>
      <c r="D118" s="48" t="s">
        <v>53</v>
      </c>
      <c r="E118" s="48">
        <v>-1</v>
      </c>
      <c r="F118" s="81">
        <v>2.5</v>
      </c>
      <c r="G118" s="48"/>
      <c r="H118" s="82">
        <f t="shared" si="8"/>
        <v>-2.5</v>
      </c>
      <c r="I118" s="40"/>
      <c r="J118" s="17"/>
      <c r="K118" s="147">
        <f t="shared" si="9"/>
        <v>0</v>
      </c>
      <c r="L118" s="151"/>
      <c r="M118" s="152"/>
    </row>
    <row r="119" spans="1:13" ht="12.75" customHeight="1" x14ac:dyDescent="0.2">
      <c r="A119" s="193"/>
      <c r="B119" s="37"/>
      <c r="C119" s="14" t="s">
        <v>261</v>
      </c>
      <c r="D119" s="48" t="s">
        <v>53</v>
      </c>
      <c r="E119" s="48">
        <v>2</v>
      </c>
      <c r="F119" s="48">
        <v>23.832999999999998</v>
      </c>
      <c r="G119" s="48"/>
      <c r="H119" s="82">
        <f t="shared" si="8"/>
        <v>47.665999999999997</v>
      </c>
      <c r="I119" s="40"/>
      <c r="J119" s="17"/>
      <c r="K119" s="147">
        <f t="shared" si="9"/>
        <v>0</v>
      </c>
      <c r="L119" s="151"/>
      <c r="M119" s="152"/>
    </row>
    <row r="120" spans="1:13" ht="13.7" customHeight="1" x14ac:dyDescent="0.2">
      <c r="A120" s="193"/>
      <c r="B120" s="37"/>
      <c r="C120" s="14"/>
      <c r="D120" s="48" t="s">
        <v>53</v>
      </c>
      <c r="E120" s="48">
        <v>2</v>
      </c>
      <c r="F120" s="48">
        <v>7</v>
      </c>
      <c r="G120" s="48"/>
      <c r="H120" s="82">
        <f t="shared" si="8"/>
        <v>14</v>
      </c>
      <c r="I120" s="40"/>
      <c r="J120" s="17"/>
      <c r="K120" s="147">
        <f t="shared" si="9"/>
        <v>0</v>
      </c>
      <c r="L120" s="151"/>
      <c r="M120" s="152"/>
    </row>
    <row r="121" spans="1:13" ht="12.75" customHeight="1" x14ac:dyDescent="0.2">
      <c r="A121" s="193"/>
      <c r="B121" s="37"/>
      <c r="C121" s="14" t="s">
        <v>229</v>
      </c>
      <c r="D121" s="48" t="s">
        <v>53</v>
      </c>
      <c r="E121" s="48">
        <v>2</v>
      </c>
      <c r="F121" s="48">
        <v>11.75</v>
      </c>
      <c r="G121" s="48"/>
      <c r="H121" s="82">
        <f t="shared" si="8"/>
        <v>23.5</v>
      </c>
      <c r="I121" s="40"/>
      <c r="J121" s="17"/>
      <c r="K121" s="147">
        <f t="shared" si="9"/>
        <v>0</v>
      </c>
      <c r="L121" s="151"/>
      <c r="M121" s="152"/>
    </row>
    <row r="122" spans="1:13" ht="12.75" customHeight="1" x14ac:dyDescent="0.2">
      <c r="A122" s="34"/>
      <c r="B122" s="37"/>
      <c r="C122" s="14"/>
      <c r="D122" s="48" t="s">
        <v>53</v>
      </c>
      <c r="E122" s="48">
        <v>1</v>
      </c>
      <c r="F122" s="48">
        <v>15.5</v>
      </c>
      <c r="G122" s="48"/>
      <c r="H122" s="82">
        <f t="shared" si="8"/>
        <v>15.5</v>
      </c>
      <c r="I122" s="40"/>
      <c r="J122" s="17"/>
      <c r="K122" s="147">
        <f t="shared" si="9"/>
        <v>0</v>
      </c>
      <c r="L122" s="151"/>
      <c r="M122" s="152"/>
    </row>
    <row r="123" spans="1:13" ht="12.75" customHeight="1" x14ac:dyDescent="0.2">
      <c r="A123" s="34"/>
      <c r="B123" s="37"/>
      <c r="C123" s="14" t="s">
        <v>452</v>
      </c>
      <c r="D123" s="48" t="s">
        <v>53</v>
      </c>
      <c r="E123" s="48">
        <v>-1</v>
      </c>
      <c r="F123" s="48">
        <v>2.66</v>
      </c>
      <c r="G123" s="48"/>
      <c r="H123" s="82">
        <f t="shared" si="8"/>
        <v>-2.66</v>
      </c>
      <c r="I123" s="40"/>
      <c r="J123" s="17"/>
      <c r="K123" s="147">
        <f t="shared" si="9"/>
        <v>0</v>
      </c>
      <c r="L123" s="151"/>
      <c r="M123" s="152"/>
    </row>
    <row r="124" spans="1:13" ht="12.75" customHeight="1" x14ac:dyDescent="0.2">
      <c r="A124" s="34"/>
      <c r="B124" s="37"/>
      <c r="C124" s="14" t="s">
        <v>224</v>
      </c>
      <c r="D124" s="48" t="s">
        <v>53</v>
      </c>
      <c r="E124" s="48">
        <v>1</v>
      </c>
      <c r="F124" s="48">
        <v>16.082999999999998</v>
      </c>
      <c r="G124" s="48"/>
      <c r="H124" s="82">
        <f t="shared" si="8"/>
        <v>16.082999999999998</v>
      </c>
      <c r="I124" s="40"/>
      <c r="J124" s="17"/>
      <c r="K124" s="147">
        <f t="shared" si="9"/>
        <v>0</v>
      </c>
      <c r="L124" s="151"/>
      <c r="M124" s="152"/>
    </row>
    <row r="125" spans="1:13" ht="12.75" customHeight="1" x14ac:dyDescent="0.2">
      <c r="A125" s="34"/>
      <c r="B125" s="37"/>
      <c r="C125" s="14"/>
      <c r="D125" s="48" t="s">
        <v>53</v>
      </c>
      <c r="E125" s="48">
        <v>1</v>
      </c>
      <c r="F125" s="48">
        <v>16.25</v>
      </c>
      <c r="G125" s="48"/>
      <c r="H125" s="82">
        <f t="shared" si="8"/>
        <v>16.25</v>
      </c>
      <c r="I125" s="40"/>
      <c r="J125" s="17"/>
      <c r="K125" s="147">
        <f t="shared" si="9"/>
        <v>0</v>
      </c>
      <c r="L125" s="151"/>
      <c r="M125" s="152"/>
    </row>
    <row r="126" spans="1:13" ht="12.75" customHeight="1" x14ac:dyDescent="0.2">
      <c r="A126" s="34"/>
      <c r="B126" s="37"/>
      <c r="C126" s="14"/>
      <c r="D126" s="48" t="s">
        <v>53</v>
      </c>
      <c r="E126" s="48">
        <v>1</v>
      </c>
      <c r="F126" s="48">
        <v>9.66</v>
      </c>
      <c r="G126" s="48"/>
      <c r="H126" s="82">
        <f t="shared" si="8"/>
        <v>9.66</v>
      </c>
      <c r="I126" s="40"/>
      <c r="J126" s="17"/>
      <c r="K126" s="147">
        <f t="shared" si="9"/>
        <v>0</v>
      </c>
      <c r="L126" s="151"/>
      <c r="M126" s="152"/>
    </row>
    <row r="127" spans="1:13" ht="12.75" customHeight="1" x14ac:dyDescent="0.2">
      <c r="A127" s="34"/>
      <c r="B127" s="37"/>
      <c r="C127" s="14"/>
      <c r="D127" s="48" t="s">
        <v>53</v>
      </c>
      <c r="E127" s="48">
        <v>1</v>
      </c>
      <c r="F127" s="48">
        <v>6.5</v>
      </c>
      <c r="G127" s="48"/>
      <c r="H127" s="82">
        <f t="shared" si="8"/>
        <v>6.5</v>
      </c>
      <c r="I127" s="40"/>
      <c r="J127" s="17"/>
      <c r="K127" s="147">
        <f t="shared" si="9"/>
        <v>0</v>
      </c>
      <c r="L127" s="151"/>
      <c r="M127" s="152"/>
    </row>
    <row r="128" spans="1:13" ht="89.25" customHeight="1" x14ac:dyDescent="0.2">
      <c r="A128" s="55">
        <v>2</v>
      </c>
      <c r="B128" s="37"/>
      <c r="C128" s="14"/>
      <c r="D128" s="48"/>
      <c r="E128" s="48"/>
      <c r="F128" s="48"/>
      <c r="G128" s="48"/>
      <c r="H128" s="82"/>
      <c r="I128" s="40"/>
      <c r="J128" s="17"/>
      <c r="K128" s="147"/>
      <c r="L128" s="151"/>
      <c r="M128" s="152"/>
    </row>
    <row r="129" spans="1:13" ht="13.7" customHeight="1" x14ac:dyDescent="0.2">
      <c r="A129" s="34"/>
      <c r="B129" s="37"/>
      <c r="C129" s="14"/>
      <c r="D129" s="48"/>
      <c r="E129" s="48"/>
      <c r="F129" s="48"/>
      <c r="G129" s="48"/>
      <c r="H129" s="82"/>
      <c r="I129" s="40"/>
      <c r="J129" s="17"/>
      <c r="K129" s="147"/>
      <c r="L129" s="151"/>
      <c r="M129" s="152"/>
    </row>
    <row r="130" spans="1:13" ht="12.75" customHeight="1" x14ac:dyDescent="0.2">
      <c r="A130" s="34"/>
      <c r="B130" s="37"/>
      <c r="C130" s="14"/>
      <c r="D130" s="48" t="s">
        <v>53</v>
      </c>
      <c r="E130" s="48"/>
      <c r="F130" s="48"/>
      <c r="G130" s="48"/>
      <c r="H130" s="82">
        <f>SUM(H97:H129)</f>
        <v>636.13499999999988</v>
      </c>
      <c r="I130" s="40">
        <v>80</v>
      </c>
      <c r="J130" s="17">
        <f>+I130*H130</f>
        <v>50890.799999999988</v>
      </c>
      <c r="K130" s="147">
        <f>+'[1]C&amp;I BOQ'!$H$63</f>
        <v>565</v>
      </c>
      <c r="L130" s="151">
        <v>80</v>
      </c>
      <c r="M130" s="152">
        <f>+L130*K130</f>
        <v>45200</v>
      </c>
    </row>
    <row r="131" spans="1:13" ht="12.75" customHeight="1" x14ac:dyDescent="0.2">
      <c r="A131" s="34"/>
      <c r="B131" s="37"/>
      <c r="C131" s="14"/>
      <c r="D131" s="48"/>
      <c r="E131" s="48"/>
      <c r="F131" s="48"/>
      <c r="G131" s="48"/>
      <c r="H131" s="82"/>
      <c r="I131" s="40"/>
      <c r="J131" s="17"/>
      <c r="K131" s="147"/>
      <c r="L131" s="151"/>
      <c r="M131" s="152"/>
    </row>
    <row r="132" spans="1:13" ht="12.75" customHeight="1" x14ac:dyDescent="0.2">
      <c r="A132" s="34"/>
      <c r="B132" s="37"/>
      <c r="C132" s="14"/>
      <c r="D132" s="48"/>
      <c r="E132" s="48"/>
      <c r="F132" s="48"/>
      <c r="G132" s="48"/>
      <c r="H132" s="82"/>
      <c r="I132" s="40"/>
      <c r="J132" s="17"/>
      <c r="K132" s="147"/>
      <c r="L132" s="151"/>
      <c r="M132" s="152"/>
    </row>
    <row r="133" spans="1:13" ht="12.75" customHeight="1" x14ac:dyDescent="0.2">
      <c r="A133" s="34"/>
      <c r="B133" s="37"/>
      <c r="C133" s="14"/>
      <c r="D133" s="48"/>
      <c r="E133" s="48"/>
      <c r="F133" s="48"/>
      <c r="G133" s="48"/>
      <c r="H133" s="82"/>
      <c r="I133" s="40"/>
      <c r="J133" s="17"/>
      <c r="K133" s="147"/>
      <c r="L133" s="151"/>
      <c r="M133" s="152"/>
    </row>
    <row r="134" spans="1:13" ht="117.75" customHeight="1" x14ac:dyDescent="0.2">
      <c r="A134" s="34"/>
      <c r="B134" s="35" t="s">
        <v>54</v>
      </c>
      <c r="C134" s="29" t="s">
        <v>55</v>
      </c>
      <c r="D134" s="69"/>
      <c r="E134" s="69"/>
      <c r="F134" s="69"/>
      <c r="G134" s="69"/>
      <c r="H134" s="82"/>
      <c r="I134" s="40">
        <v>0</v>
      </c>
      <c r="J134" s="17">
        <f>I134*H134</f>
        <v>0</v>
      </c>
      <c r="K134" s="147"/>
      <c r="L134" s="151">
        <v>0</v>
      </c>
      <c r="M134" s="152">
        <f>L134*K134</f>
        <v>0</v>
      </c>
    </row>
    <row r="135" spans="1:13" ht="12.75" customHeight="1" x14ac:dyDescent="0.2">
      <c r="A135" s="34"/>
      <c r="B135" s="37"/>
      <c r="C135" s="28" t="s">
        <v>56</v>
      </c>
      <c r="D135" s="68"/>
      <c r="E135" s="68"/>
      <c r="F135" s="68"/>
      <c r="G135" s="68"/>
      <c r="H135" s="82"/>
      <c r="I135" s="40"/>
      <c r="J135" s="17"/>
      <c r="K135" s="147"/>
      <c r="L135" s="151"/>
      <c r="M135" s="152"/>
    </row>
    <row r="136" spans="1:13" ht="12.75" customHeight="1" x14ac:dyDescent="0.2">
      <c r="A136" s="34"/>
      <c r="B136" s="37"/>
      <c r="C136" s="14" t="s">
        <v>262</v>
      </c>
      <c r="D136" s="48" t="s">
        <v>204</v>
      </c>
      <c r="E136" s="48">
        <v>2</v>
      </c>
      <c r="F136" s="48">
        <v>16.582999999999998</v>
      </c>
      <c r="G136" s="48">
        <v>8</v>
      </c>
      <c r="H136" s="82">
        <f t="shared" ref="H136:H143" si="10">+E136*F136*G136</f>
        <v>265.32799999999997</v>
      </c>
      <c r="I136" s="51"/>
      <c r="J136" s="17"/>
      <c r="K136" s="147">
        <f t="shared" ref="K136:K143" si="11">+H136*I136*J136</f>
        <v>0</v>
      </c>
      <c r="L136" s="151"/>
      <c r="M136" s="152"/>
    </row>
    <row r="137" spans="1:13" ht="12.75" customHeight="1" x14ac:dyDescent="0.2">
      <c r="A137" s="34"/>
      <c r="B137" s="37"/>
      <c r="C137" s="29" t="s">
        <v>57</v>
      </c>
      <c r="D137" s="69" t="s">
        <v>204</v>
      </c>
      <c r="E137" s="69" t="s">
        <v>198</v>
      </c>
      <c r="F137" s="69" t="s">
        <v>263</v>
      </c>
      <c r="G137" s="69" t="s">
        <v>221</v>
      </c>
      <c r="H137" s="82">
        <f t="shared" si="10"/>
        <v>70.664000000000001</v>
      </c>
      <c r="I137" s="51"/>
      <c r="J137" s="17">
        <f t="shared" ref="J137:J143" si="12">I137*H137</f>
        <v>0</v>
      </c>
      <c r="K137" s="147">
        <f t="shared" si="11"/>
        <v>0</v>
      </c>
      <c r="L137" s="151"/>
      <c r="M137" s="152">
        <f t="shared" ref="M137:M143" si="13">L137*K137</f>
        <v>0</v>
      </c>
    </row>
    <row r="138" spans="1:13" ht="12.75" customHeight="1" x14ac:dyDescent="0.2">
      <c r="A138" s="34"/>
      <c r="B138" s="37"/>
      <c r="C138" s="29" t="s">
        <v>264</v>
      </c>
      <c r="D138" s="69" t="s">
        <v>204</v>
      </c>
      <c r="E138" s="69" t="s">
        <v>198</v>
      </c>
      <c r="F138" s="69" t="s">
        <v>265</v>
      </c>
      <c r="G138" s="69" t="s">
        <v>221</v>
      </c>
      <c r="H138" s="82">
        <f t="shared" si="10"/>
        <v>160</v>
      </c>
      <c r="I138" s="51"/>
      <c r="J138" s="17">
        <f t="shared" si="12"/>
        <v>0</v>
      </c>
      <c r="K138" s="147">
        <f t="shared" si="11"/>
        <v>0</v>
      </c>
      <c r="L138" s="151"/>
      <c r="M138" s="152">
        <f t="shared" si="13"/>
        <v>0</v>
      </c>
    </row>
    <row r="139" spans="1:13" ht="12.75" customHeight="1" x14ac:dyDescent="0.2">
      <c r="A139" s="34"/>
      <c r="B139" s="37"/>
      <c r="C139" s="29" t="s">
        <v>266</v>
      </c>
      <c r="D139" s="69" t="s">
        <v>204</v>
      </c>
      <c r="E139" s="69" t="s">
        <v>198</v>
      </c>
      <c r="F139" s="69" t="s">
        <v>267</v>
      </c>
      <c r="G139" s="69" t="s">
        <v>221</v>
      </c>
      <c r="H139" s="82">
        <f t="shared" si="10"/>
        <v>13.28</v>
      </c>
      <c r="I139" s="51"/>
      <c r="J139" s="17">
        <f t="shared" si="12"/>
        <v>0</v>
      </c>
      <c r="K139" s="147">
        <f t="shared" si="11"/>
        <v>0</v>
      </c>
      <c r="L139" s="151"/>
      <c r="M139" s="152">
        <f t="shared" si="13"/>
        <v>0</v>
      </c>
    </row>
    <row r="140" spans="1:13" ht="12.75" customHeight="1" x14ac:dyDescent="0.2">
      <c r="A140" s="34"/>
      <c r="B140" s="34"/>
      <c r="C140" s="29" t="s">
        <v>268</v>
      </c>
      <c r="D140" s="69" t="s">
        <v>204</v>
      </c>
      <c r="E140" s="69" t="s">
        <v>451</v>
      </c>
      <c r="F140" s="69" t="s">
        <v>451</v>
      </c>
      <c r="G140" s="69" t="s">
        <v>451</v>
      </c>
      <c r="H140" s="82">
        <f t="shared" si="10"/>
        <v>0</v>
      </c>
      <c r="I140" s="51"/>
      <c r="J140" s="17">
        <f t="shared" si="12"/>
        <v>0</v>
      </c>
      <c r="K140" s="147">
        <f t="shared" si="11"/>
        <v>0</v>
      </c>
      <c r="L140" s="151"/>
      <c r="M140" s="152">
        <f t="shared" si="13"/>
        <v>0</v>
      </c>
    </row>
    <row r="141" spans="1:13" ht="12.75" customHeight="1" x14ac:dyDescent="0.2">
      <c r="A141" s="34"/>
      <c r="B141" s="37"/>
      <c r="C141" s="29" t="s">
        <v>269</v>
      </c>
      <c r="D141" s="69" t="s">
        <v>204</v>
      </c>
      <c r="E141" s="69" t="s">
        <v>198</v>
      </c>
      <c r="F141" s="69" t="s">
        <v>270</v>
      </c>
      <c r="G141" s="69" t="s">
        <v>198</v>
      </c>
      <c r="H141" s="82">
        <f t="shared" si="10"/>
        <v>21</v>
      </c>
      <c r="I141" s="51"/>
      <c r="J141" s="17">
        <f t="shared" si="12"/>
        <v>0</v>
      </c>
      <c r="K141" s="147">
        <f t="shared" si="11"/>
        <v>0</v>
      </c>
      <c r="L141" s="151"/>
      <c r="M141" s="152">
        <f t="shared" si="13"/>
        <v>0</v>
      </c>
    </row>
    <row r="142" spans="1:13" ht="12.75" customHeight="1" x14ac:dyDescent="0.2">
      <c r="A142" s="34"/>
      <c r="B142" s="37"/>
      <c r="C142" s="29" t="s">
        <v>453</v>
      </c>
      <c r="D142" s="69" t="s">
        <v>204</v>
      </c>
      <c r="E142" s="69" t="s">
        <v>198</v>
      </c>
      <c r="F142" s="69" t="s">
        <v>218</v>
      </c>
      <c r="G142" s="69" t="s">
        <v>200</v>
      </c>
      <c r="H142" s="82">
        <f t="shared" si="10"/>
        <v>21</v>
      </c>
      <c r="I142" s="51"/>
      <c r="J142" s="17">
        <f t="shared" si="12"/>
        <v>0</v>
      </c>
      <c r="K142" s="147">
        <f t="shared" si="11"/>
        <v>0</v>
      </c>
      <c r="L142" s="151"/>
      <c r="M142" s="152">
        <f t="shared" si="13"/>
        <v>0</v>
      </c>
    </row>
    <row r="143" spans="1:13" ht="12.75" customHeight="1" x14ac:dyDescent="0.2">
      <c r="A143" s="34"/>
      <c r="B143" s="37"/>
      <c r="C143" s="29"/>
      <c r="D143" s="69" t="s">
        <v>204</v>
      </c>
      <c r="E143" s="69" t="s">
        <v>198</v>
      </c>
      <c r="F143" s="69" t="s">
        <v>454</v>
      </c>
      <c r="G143" s="69" t="s">
        <v>200</v>
      </c>
      <c r="H143" s="82">
        <f t="shared" si="10"/>
        <v>24.75</v>
      </c>
      <c r="I143" s="51"/>
      <c r="J143" s="17">
        <f t="shared" si="12"/>
        <v>0</v>
      </c>
      <c r="K143" s="147">
        <f t="shared" si="11"/>
        <v>0</v>
      </c>
      <c r="L143" s="151"/>
      <c r="M143" s="152">
        <f t="shared" si="13"/>
        <v>0</v>
      </c>
    </row>
    <row r="144" spans="1:13" ht="12.75" customHeight="1" x14ac:dyDescent="0.2">
      <c r="A144" s="34"/>
      <c r="B144" s="37"/>
      <c r="C144" s="29" t="s">
        <v>57</v>
      </c>
      <c r="D144" s="69" t="s">
        <v>204</v>
      </c>
      <c r="E144" s="69"/>
      <c r="F144" s="69"/>
      <c r="G144" s="69"/>
      <c r="H144" s="82">
        <f>SUM(H136:H143)</f>
        <v>576.02199999999993</v>
      </c>
      <c r="I144" s="51">
        <v>142</v>
      </c>
      <c r="J144" s="17">
        <f>+I144*H144</f>
        <v>81795.123999999996</v>
      </c>
      <c r="K144" s="147">
        <f>+'[1]C&amp;I BOQ'!$H$82</f>
        <v>5125</v>
      </c>
      <c r="L144" s="151">
        <v>142</v>
      </c>
      <c r="M144" s="152">
        <f>+L144*K144</f>
        <v>727750</v>
      </c>
    </row>
    <row r="145" spans="1:13" ht="12.75" customHeight="1" x14ac:dyDescent="0.2">
      <c r="A145" s="34"/>
      <c r="B145" s="46"/>
      <c r="C145" s="14"/>
      <c r="D145" s="48"/>
      <c r="E145" s="48"/>
      <c r="F145" s="48"/>
      <c r="G145" s="48"/>
      <c r="H145" s="85"/>
      <c r="I145" s="20"/>
      <c r="J145" s="17"/>
      <c r="K145" s="156"/>
      <c r="L145" s="155"/>
      <c r="M145" s="152"/>
    </row>
    <row r="146" spans="1:13" ht="128.25" customHeight="1" x14ac:dyDescent="0.2">
      <c r="A146" s="34"/>
      <c r="B146" s="35" t="s">
        <v>59</v>
      </c>
      <c r="C146" s="25" t="s">
        <v>60</v>
      </c>
      <c r="D146" s="59"/>
      <c r="E146" s="59"/>
      <c r="F146" s="59"/>
      <c r="G146" s="59"/>
      <c r="H146" s="85"/>
      <c r="I146" s="20"/>
      <c r="J146" s="17"/>
      <c r="K146" s="156"/>
      <c r="L146" s="155"/>
      <c r="M146" s="152"/>
    </row>
    <row r="147" spans="1:13" ht="12.75" customHeight="1" x14ac:dyDescent="0.2">
      <c r="A147" s="34"/>
      <c r="B147" s="37"/>
      <c r="C147" s="28" t="s">
        <v>61</v>
      </c>
      <c r="D147" s="68"/>
      <c r="E147" s="68"/>
      <c r="F147" s="68"/>
      <c r="G147" s="68"/>
      <c r="H147" s="85"/>
      <c r="I147" s="20"/>
      <c r="J147" s="17"/>
      <c r="K147" s="156"/>
      <c r="L147" s="155"/>
      <c r="M147" s="152"/>
    </row>
    <row r="148" spans="1:13" ht="12.75" customHeight="1" x14ac:dyDescent="0.2">
      <c r="A148" s="34"/>
      <c r="B148" s="37"/>
      <c r="C148" s="14" t="s">
        <v>271</v>
      </c>
      <c r="D148" s="48" t="s">
        <v>204</v>
      </c>
      <c r="E148" s="81">
        <v>1</v>
      </c>
      <c r="F148" s="81">
        <v>46.08</v>
      </c>
      <c r="G148" s="81">
        <v>3</v>
      </c>
      <c r="H148" s="129">
        <f t="shared" ref="H148:H169" si="14">+E148*G148*F148</f>
        <v>138.24</v>
      </c>
      <c r="I148" s="20"/>
      <c r="J148" s="17"/>
      <c r="K148" s="158"/>
      <c r="L148" s="155"/>
      <c r="M148" s="152"/>
    </row>
    <row r="149" spans="1:13" ht="12.75" customHeight="1" x14ac:dyDescent="0.2">
      <c r="A149" s="34"/>
      <c r="B149" s="37"/>
      <c r="C149" s="29" t="s">
        <v>244</v>
      </c>
      <c r="D149" s="69" t="s">
        <v>204</v>
      </c>
      <c r="E149" s="130" t="s">
        <v>198</v>
      </c>
      <c r="F149" s="130">
        <v>46.082999999999998</v>
      </c>
      <c r="G149" s="130" t="s">
        <v>221</v>
      </c>
      <c r="H149" s="129">
        <f t="shared" si="14"/>
        <v>368.66399999999999</v>
      </c>
      <c r="I149" s="51"/>
      <c r="J149" s="17"/>
      <c r="K149" s="158"/>
      <c r="L149" s="151"/>
      <c r="M149" s="152"/>
    </row>
    <row r="150" spans="1:13" ht="12.75" customHeight="1" x14ac:dyDescent="0.2">
      <c r="A150" s="34"/>
      <c r="B150" s="37"/>
      <c r="C150" s="29" t="s">
        <v>245</v>
      </c>
      <c r="D150" s="69" t="s">
        <v>204</v>
      </c>
      <c r="E150" s="130" t="s">
        <v>272</v>
      </c>
      <c r="F150" s="130" t="s">
        <v>200</v>
      </c>
      <c r="G150" s="130" t="s">
        <v>218</v>
      </c>
      <c r="H150" s="129">
        <f t="shared" si="14"/>
        <v>-21</v>
      </c>
      <c r="I150" s="51"/>
      <c r="J150" s="17"/>
      <c r="K150" s="158"/>
      <c r="L150" s="151"/>
      <c r="M150" s="152"/>
    </row>
    <row r="151" spans="1:13" ht="12.75" customHeight="1" x14ac:dyDescent="0.2">
      <c r="A151" s="34"/>
      <c r="B151" s="37"/>
      <c r="C151" s="29" t="s">
        <v>273</v>
      </c>
      <c r="D151" s="69" t="s">
        <v>204</v>
      </c>
      <c r="E151" s="130" t="s">
        <v>198</v>
      </c>
      <c r="F151" s="130">
        <v>36.25</v>
      </c>
      <c r="G151" s="130" t="s">
        <v>221</v>
      </c>
      <c r="H151" s="129">
        <f t="shared" si="14"/>
        <v>290</v>
      </c>
      <c r="I151" s="51"/>
      <c r="J151" s="17"/>
      <c r="K151" s="158"/>
      <c r="L151" s="151"/>
      <c r="M151" s="152"/>
    </row>
    <row r="152" spans="1:13" ht="12.75" customHeight="1" x14ac:dyDescent="0.2">
      <c r="A152" s="34"/>
      <c r="B152" s="34"/>
      <c r="C152" s="29" t="s">
        <v>274</v>
      </c>
      <c r="D152" s="69" t="s">
        <v>204</v>
      </c>
      <c r="E152" s="130">
        <v>-1</v>
      </c>
      <c r="F152" s="130">
        <v>4</v>
      </c>
      <c r="G152" s="130" t="s">
        <v>218</v>
      </c>
      <c r="H152" s="129">
        <f t="shared" si="14"/>
        <v>-28</v>
      </c>
      <c r="I152" s="51"/>
      <c r="J152" s="17"/>
      <c r="K152" s="158"/>
      <c r="L152" s="151"/>
      <c r="M152" s="152"/>
    </row>
    <row r="153" spans="1:13" ht="12.75" customHeight="1" x14ac:dyDescent="0.2">
      <c r="A153" s="34"/>
      <c r="B153" s="37"/>
      <c r="C153" s="29" t="s">
        <v>275</v>
      </c>
      <c r="D153" s="69" t="s">
        <v>204</v>
      </c>
      <c r="E153" s="130" t="s">
        <v>198</v>
      </c>
      <c r="F153" s="130" t="s">
        <v>276</v>
      </c>
      <c r="G153" s="130" t="s">
        <v>221</v>
      </c>
      <c r="H153" s="129">
        <f t="shared" si="14"/>
        <v>232</v>
      </c>
      <c r="I153" s="51"/>
      <c r="J153" s="17"/>
      <c r="K153" s="158"/>
      <c r="L153" s="151"/>
      <c r="M153" s="152"/>
    </row>
    <row r="154" spans="1:13" ht="12.75" customHeight="1" x14ac:dyDescent="0.2">
      <c r="A154" s="34"/>
      <c r="B154" s="37"/>
      <c r="C154" s="29" t="s">
        <v>277</v>
      </c>
      <c r="D154" s="69" t="s">
        <v>204</v>
      </c>
      <c r="E154" s="130" t="s">
        <v>198</v>
      </c>
      <c r="F154" s="130">
        <v>26</v>
      </c>
      <c r="G154" s="130" t="s">
        <v>221</v>
      </c>
      <c r="H154" s="129">
        <f t="shared" si="14"/>
        <v>208</v>
      </c>
      <c r="I154" s="51"/>
      <c r="J154" s="17"/>
      <c r="K154" s="158"/>
      <c r="L154" s="151"/>
      <c r="M154" s="152"/>
    </row>
    <row r="155" spans="1:13" ht="12.75" customHeight="1" x14ac:dyDescent="0.2">
      <c r="A155" s="34"/>
      <c r="B155" s="37"/>
      <c r="C155" s="29" t="s">
        <v>279</v>
      </c>
      <c r="D155" s="69" t="s">
        <v>204</v>
      </c>
      <c r="E155" s="130" t="s">
        <v>198</v>
      </c>
      <c r="F155" s="130">
        <v>7</v>
      </c>
      <c r="G155" s="130" t="s">
        <v>221</v>
      </c>
      <c r="H155" s="129">
        <f t="shared" si="14"/>
        <v>56</v>
      </c>
      <c r="I155" s="51"/>
      <c r="J155" s="17"/>
      <c r="K155" s="158"/>
      <c r="L155" s="151"/>
      <c r="M155" s="152"/>
    </row>
    <row r="156" spans="1:13" ht="12.75" customHeight="1" x14ac:dyDescent="0.2">
      <c r="A156" s="34"/>
      <c r="B156" s="37"/>
      <c r="C156" s="14" t="s">
        <v>280</v>
      </c>
      <c r="D156" s="48" t="s">
        <v>204</v>
      </c>
      <c r="E156" s="81">
        <v>1</v>
      </c>
      <c r="F156" s="81">
        <v>23.5</v>
      </c>
      <c r="G156" s="81">
        <v>8</v>
      </c>
      <c r="H156" s="129">
        <f t="shared" si="14"/>
        <v>188</v>
      </c>
      <c r="I156" s="51"/>
      <c r="J156" s="17"/>
      <c r="K156" s="158"/>
      <c r="L156" s="151"/>
      <c r="M156" s="152"/>
    </row>
    <row r="157" spans="1:13" ht="12.75" customHeight="1" x14ac:dyDescent="0.2">
      <c r="A157" s="34"/>
      <c r="B157" s="37"/>
      <c r="C157" s="189" t="s">
        <v>281</v>
      </c>
      <c r="D157" s="190" t="s">
        <v>204</v>
      </c>
      <c r="E157" s="194">
        <v>0</v>
      </c>
      <c r="F157" s="194">
        <v>0</v>
      </c>
      <c r="G157" s="194">
        <v>0</v>
      </c>
      <c r="H157" s="195">
        <f t="shared" si="14"/>
        <v>0</v>
      </c>
      <c r="I157" s="51"/>
      <c r="J157" s="17"/>
      <c r="K157" s="158"/>
      <c r="L157" s="151"/>
      <c r="M157" s="152"/>
    </row>
    <row r="158" spans="1:13" ht="12.75" customHeight="1" x14ac:dyDescent="0.2">
      <c r="A158" s="34"/>
      <c r="B158" s="37"/>
      <c r="C158" s="189"/>
      <c r="D158" s="190" t="s">
        <v>204</v>
      </c>
      <c r="E158" s="194">
        <v>-1</v>
      </c>
      <c r="F158" s="194">
        <v>27.5</v>
      </c>
      <c r="G158" s="194">
        <v>8</v>
      </c>
      <c r="H158" s="195">
        <f t="shared" si="14"/>
        <v>-220</v>
      </c>
      <c r="I158" s="51"/>
      <c r="J158" s="17"/>
      <c r="K158" s="158"/>
      <c r="L158" s="151"/>
      <c r="M158" s="152"/>
    </row>
    <row r="159" spans="1:13" ht="12.75" customHeight="1" x14ac:dyDescent="0.2">
      <c r="A159" s="34"/>
      <c r="B159" s="37"/>
      <c r="C159" s="189" t="s">
        <v>217</v>
      </c>
      <c r="D159" s="190" t="s">
        <v>204</v>
      </c>
      <c r="E159" s="194" t="s">
        <v>272</v>
      </c>
      <c r="F159" s="194" t="s">
        <v>282</v>
      </c>
      <c r="G159" s="194" t="s">
        <v>218</v>
      </c>
      <c r="H159" s="195">
        <f t="shared" si="14"/>
        <v>-22.75</v>
      </c>
      <c r="I159" s="51"/>
      <c r="J159" s="17"/>
      <c r="K159" s="158"/>
      <c r="L159" s="151"/>
      <c r="M159" s="152"/>
    </row>
    <row r="160" spans="1:13" ht="12.75" customHeight="1" x14ac:dyDescent="0.2">
      <c r="A160" s="34"/>
      <c r="B160" s="37"/>
      <c r="C160" s="29" t="s">
        <v>283</v>
      </c>
      <c r="D160" s="69" t="s">
        <v>204</v>
      </c>
      <c r="E160" s="130">
        <v>2</v>
      </c>
      <c r="F160" s="130">
        <v>0</v>
      </c>
      <c r="G160" s="130">
        <v>0</v>
      </c>
      <c r="H160" s="129">
        <f t="shared" si="14"/>
        <v>0</v>
      </c>
      <c r="I160" s="51"/>
      <c r="J160" s="17"/>
      <c r="K160" s="158"/>
      <c r="L160" s="151"/>
      <c r="M160" s="152"/>
    </row>
    <row r="161" spans="1:13" ht="12.75" customHeight="1" x14ac:dyDescent="0.2">
      <c r="A161" s="34"/>
      <c r="B161" s="37"/>
      <c r="C161" s="29" t="s">
        <v>217</v>
      </c>
      <c r="D161" s="69" t="s">
        <v>204</v>
      </c>
      <c r="E161" s="130" t="s">
        <v>272</v>
      </c>
      <c r="F161" s="130">
        <v>3</v>
      </c>
      <c r="G161" s="130" t="s">
        <v>218</v>
      </c>
      <c r="H161" s="129">
        <f t="shared" si="14"/>
        <v>-21</v>
      </c>
      <c r="I161" s="51"/>
      <c r="J161" s="17"/>
      <c r="K161" s="158"/>
      <c r="L161" s="151"/>
      <c r="M161" s="152"/>
    </row>
    <row r="162" spans="1:13" ht="12.75" customHeight="1" x14ac:dyDescent="0.2">
      <c r="A162" s="34"/>
      <c r="B162" s="37"/>
      <c r="C162" s="29" t="s">
        <v>455</v>
      </c>
      <c r="D162" s="69" t="s">
        <v>204</v>
      </c>
      <c r="E162" s="130">
        <v>-1</v>
      </c>
      <c r="F162" s="130">
        <v>4.5830000000000002</v>
      </c>
      <c r="G162" s="130">
        <v>2.25</v>
      </c>
      <c r="H162" s="129">
        <f t="shared" si="14"/>
        <v>-10.31175</v>
      </c>
      <c r="I162" s="51"/>
      <c r="J162" s="17"/>
      <c r="K162" s="158"/>
      <c r="L162" s="151"/>
      <c r="M162" s="152"/>
    </row>
    <row r="163" spans="1:13" ht="12.75" customHeight="1" x14ac:dyDescent="0.2">
      <c r="A163" s="34"/>
      <c r="B163" s="37"/>
      <c r="C163" s="189" t="s">
        <v>242</v>
      </c>
      <c r="D163" s="190" t="s">
        <v>204</v>
      </c>
      <c r="E163" s="194">
        <v>1</v>
      </c>
      <c r="F163" s="194">
        <v>5.25</v>
      </c>
      <c r="G163" s="194">
        <v>1</v>
      </c>
      <c r="H163" s="195">
        <f t="shared" si="14"/>
        <v>5.25</v>
      </c>
      <c r="I163" s="51"/>
      <c r="J163" s="17"/>
      <c r="K163" s="158"/>
      <c r="L163" s="151"/>
      <c r="M163" s="152"/>
    </row>
    <row r="164" spans="1:13" ht="12.75" customHeight="1" x14ac:dyDescent="0.2">
      <c r="A164" s="34"/>
      <c r="B164" s="37"/>
      <c r="C164" s="189"/>
      <c r="D164" s="190" t="s">
        <v>204</v>
      </c>
      <c r="E164" s="194">
        <v>1</v>
      </c>
      <c r="F164" s="194">
        <v>2.33</v>
      </c>
      <c r="G164" s="194">
        <v>3</v>
      </c>
      <c r="H164" s="195">
        <f t="shared" si="14"/>
        <v>6.99</v>
      </c>
      <c r="I164" s="51"/>
      <c r="J164" s="17"/>
      <c r="K164" s="158"/>
      <c r="L164" s="151"/>
      <c r="M164" s="152"/>
    </row>
    <row r="165" spans="1:13" ht="12.75" customHeight="1" x14ac:dyDescent="0.2">
      <c r="A165" s="34"/>
      <c r="B165" s="37"/>
      <c r="C165" s="189"/>
      <c r="D165" s="190" t="s">
        <v>204</v>
      </c>
      <c r="E165" s="194">
        <v>1</v>
      </c>
      <c r="F165" s="194">
        <v>4</v>
      </c>
      <c r="G165" s="194">
        <v>1</v>
      </c>
      <c r="H165" s="195">
        <f t="shared" si="14"/>
        <v>4</v>
      </c>
      <c r="I165" s="51"/>
      <c r="J165" s="17"/>
      <c r="K165" s="158"/>
      <c r="L165" s="151"/>
      <c r="M165" s="152"/>
    </row>
    <row r="166" spans="1:13" x14ac:dyDescent="0.2">
      <c r="A166" s="55">
        <v>3</v>
      </c>
      <c r="B166" s="37"/>
      <c r="C166" s="189"/>
      <c r="D166" s="190" t="s">
        <v>204</v>
      </c>
      <c r="E166" s="194">
        <v>1</v>
      </c>
      <c r="F166" s="194">
        <v>3</v>
      </c>
      <c r="G166" s="194">
        <v>1</v>
      </c>
      <c r="H166" s="195">
        <f t="shared" si="14"/>
        <v>3</v>
      </c>
      <c r="I166" s="51"/>
      <c r="J166" s="17"/>
      <c r="K166" s="158"/>
      <c r="L166" s="151"/>
      <c r="M166" s="152"/>
    </row>
    <row r="167" spans="1:13" ht="12.75" customHeight="1" x14ac:dyDescent="0.2">
      <c r="A167" s="34"/>
      <c r="B167" s="37"/>
      <c r="C167" s="189" t="s">
        <v>456</v>
      </c>
      <c r="D167" s="190" t="s">
        <v>204</v>
      </c>
      <c r="E167" s="194">
        <v>-2</v>
      </c>
      <c r="F167" s="194">
        <v>11.66</v>
      </c>
      <c r="G167" s="194">
        <v>8</v>
      </c>
      <c r="H167" s="195">
        <f t="shared" si="14"/>
        <v>-186.56</v>
      </c>
      <c r="I167" s="51"/>
      <c r="J167" s="17"/>
      <c r="K167" s="158"/>
      <c r="L167" s="151"/>
      <c r="M167" s="152"/>
    </row>
    <row r="168" spans="1:13" ht="12.75" customHeight="1" x14ac:dyDescent="0.2">
      <c r="A168" s="34"/>
      <c r="B168" s="37"/>
      <c r="C168" s="189"/>
      <c r="D168" s="190" t="s">
        <v>204</v>
      </c>
      <c r="E168" s="194">
        <v>-2</v>
      </c>
      <c r="F168" s="194">
        <v>8</v>
      </c>
      <c r="G168" s="194">
        <v>8</v>
      </c>
      <c r="H168" s="195">
        <f t="shared" si="14"/>
        <v>-128</v>
      </c>
      <c r="I168" s="51"/>
      <c r="J168" s="17"/>
      <c r="K168" s="158"/>
      <c r="L168" s="151"/>
      <c r="M168" s="152"/>
    </row>
    <row r="169" spans="1:13" ht="13.7" customHeight="1" x14ac:dyDescent="0.2">
      <c r="A169" s="34"/>
      <c r="B169" s="37"/>
      <c r="C169" s="189" t="s">
        <v>245</v>
      </c>
      <c r="D169" s="190" t="s">
        <v>204</v>
      </c>
      <c r="E169" s="194">
        <v>-1</v>
      </c>
      <c r="F169" s="194">
        <v>4</v>
      </c>
      <c r="G169" s="194">
        <v>6.75</v>
      </c>
      <c r="H169" s="195">
        <f t="shared" si="14"/>
        <v>-27</v>
      </c>
      <c r="I169" s="51"/>
      <c r="J169" s="17"/>
      <c r="K169" s="158"/>
      <c r="L169" s="151"/>
      <c r="M169" s="152"/>
    </row>
    <row r="170" spans="1:13" ht="13.7" customHeight="1" x14ac:dyDescent="0.2">
      <c r="A170" s="34"/>
      <c r="B170" s="37"/>
      <c r="C170" s="189" t="s">
        <v>457</v>
      </c>
      <c r="D170" s="190"/>
      <c r="E170" s="194"/>
      <c r="F170" s="194"/>
      <c r="G170" s="194"/>
      <c r="H170" s="195">
        <v>-18</v>
      </c>
      <c r="I170" s="51"/>
      <c r="J170" s="17"/>
      <c r="K170" s="158"/>
      <c r="L170" s="151"/>
      <c r="M170" s="152"/>
    </row>
    <row r="171" spans="1:13" ht="13.7" customHeight="1" x14ac:dyDescent="0.2">
      <c r="A171" s="34"/>
      <c r="B171" s="37"/>
      <c r="C171" s="29" t="s">
        <v>284</v>
      </c>
      <c r="D171" s="69" t="s">
        <v>204</v>
      </c>
      <c r="E171" s="130" t="s">
        <v>57</v>
      </c>
      <c r="F171" s="130" t="s">
        <v>57</v>
      </c>
      <c r="G171" s="130"/>
      <c r="H171" s="131">
        <v>0</v>
      </c>
      <c r="I171" s="51"/>
      <c r="J171" s="17"/>
      <c r="K171" s="159"/>
      <c r="L171" s="151"/>
      <c r="M171" s="152"/>
    </row>
    <row r="172" spans="1:13" ht="13.7" customHeight="1" x14ac:dyDescent="0.2">
      <c r="A172" s="34"/>
      <c r="B172" s="46"/>
      <c r="C172" s="14" t="s">
        <v>285</v>
      </c>
      <c r="D172" s="48" t="s">
        <v>204</v>
      </c>
      <c r="E172" s="81">
        <v>1</v>
      </c>
      <c r="F172" s="81">
        <v>16.5</v>
      </c>
      <c r="G172" s="81">
        <v>8</v>
      </c>
      <c r="H172" s="129">
        <f t="shared" ref="H172:H190" si="15">+E172*G172*F172</f>
        <v>132</v>
      </c>
      <c r="I172" s="20"/>
      <c r="J172" s="17"/>
      <c r="K172" s="158"/>
      <c r="L172" s="155"/>
      <c r="M172" s="152"/>
    </row>
    <row r="173" spans="1:13" ht="13.7" customHeight="1" x14ac:dyDescent="0.2">
      <c r="A173" s="34"/>
      <c r="B173" s="46"/>
      <c r="C173" s="14" t="s">
        <v>286</v>
      </c>
      <c r="D173" s="48" t="s">
        <v>204</v>
      </c>
      <c r="E173" s="81">
        <v>2</v>
      </c>
      <c r="F173" s="81">
        <v>11</v>
      </c>
      <c r="G173" s="81">
        <v>8</v>
      </c>
      <c r="H173" s="129">
        <f t="shared" si="15"/>
        <v>176</v>
      </c>
      <c r="I173" s="20"/>
      <c r="J173" s="17"/>
      <c r="K173" s="158"/>
      <c r="L173" s="155"/>
      <c r="M173" s="152"/>
    </row>
    <row r="174" spans="1:13" ht="13.7" customHeight="1" x14ac:dyDescent="0.2">
      <c r="A174" s="34"/>
      <c r="B174" s="46"/>
      <c r="C174" s="14" t="s">
        <v>258</v>
      </c>
      <c r="D174" s="48" t="s">
        <v>204</v>
      </c>
      <c r="E174" s="81">
        <v>1</v>
      </c>
      <c r="F174" s="81">
        <v>6.4160000000000004</v>
      </c>
      <c r="G174" s="81">
        <v>7</v>
      </c>
      <c r="H174" s="129">
        <f t="shared" si="15"/>
        <v>44.912000000000006</v>
      </c>
      <c r="I174" s="20"/>
      <c r="J174" s="17"/>
      <c r="K174" s="158"/>
      <c r="L174" s="155"/>
      <c r="M174" s="152"/>
    </row>
    <row r="175" spans="1:13" ht="13.7" customHeight="1" x14ac:dyDescent="0.2">
      <c r="A175" s="34"/>
      <c r="B175" s="46"/>
      <c r="C175" s="14" t="s">
        <v>287</v>
      </c>
      <c r="D175" s="48" t="s">
        <v>204</v>
      </c>
      <c r="E175" s="81">
        <v>1</v>
      </c>
      <c r="F175" s="81">
        <v>13.5</v>
      </c>
      <c r="G175" s="81">
        <v>8</v>
      </c>
      <c r="H175" s="129">
        <f t="shared" si="15"/>
        <v>108</v>
      </c>
      <c r="I175" s="20"/>
      <c r="J175" s="17"/>
      <c r="K175" s="158"/>
      <c r="L175" s="155"/>
      <c r="M175" s="152"/>
    </row>
    <row r="176" spans="1:13" ht="13.7" customHeight="1" x14ac:dyDescent="0.2">
      <c r="A176" s="34"/>
      <c r="B176" s="46"/>
      <c r="C176" s="14" t="s">
        <v>288</v>
      </c>
      <c r="D176" s="48" t="s">
        <v>204</v>
      </c>
      <c r="E176" s="81">
        <v>1</v>
      </c>
      <c r="F176" s="81">
        <v>16</v>
      </c>
      <c r="G176" s="81">
        <v>8</v>
      </c>
      <c r="H176" s="129">
        <f t="shared" si="15"/>
        <v>128</v>
      </c>
      <c r="I176" s="20"/>
      <c r="J176" s="17"/>
      <c r="K176" s="158"/>
      <c r="L176" s="155"/>
      <c r="M176" s="152"/>
    </row>
    <row r="177" spans="1:13" ht="12.75" customHeight="1" x14ac:dyDescent="0.2">
      <c r="A177" s="34"/>
      <c r="B177" s="46"/>
      <c r="C177" s="14" t="s">
        <v>289</v>
      </c>
      <c r="D177" s="48" t="s">
        <v>204</v>
      </c>
      <c r="E177" s="81">
        <v>1</v>
      </c>
      <c r="F177" s="81">
        <v>21.166</v>
      </c>
      <c r="G177" s="81">
        <v>3</v>
      </c>
      <c r="H177" s="129">
        <f t="shared" si="15"/>
        <v>63.498000000000005</v>
      </c>
      <c r="I177" s="20"/>
      <c r="J177" s="17"/>
      <c r="K177" s="158"/>
      <c r="L177" s="155"/>
      <c r="M177" s="152"/>
    </row>
    <row r="178" spans="1:13" ht="16.5" customHeight="1" x14ac:dyDescent="0.2">
      <c r="A178" s="55">
        <v>4</v>
      </c>
      <c r="B178" s="46"/>
      <c r="C178" s="14" t="s">
        <v>290</v>
      </c>
      <c r="D178" s="48" t="s">
        <v>204</v>
      </c>
      <c r="E178" s="81">
        <v>1</v>
      </c>
      <c r="F178" s="81">
        <v>14.83</v>
      </c>
      <c r="G178" s="81">
        <v>3</v>
      </c>
      <c r="H178" s="129">
        <f t="shared" si="15"/>
        <v>44.49</v>
      </c>
      <c r="I178" s="20"/>
      <c r="J178" s="17"/>
      <c r="K178" s="158"/>
      <c r="L178" s="155"/>
      <c r="M178" s="152"/>
    </row>
    <row r="179" spans="1:13" ht="12.75" customHeight="1" x14ac:dyDescent="0.2">
      <c r="A179" s="34"/>
      <c r="B179" s="46"/>
      <c r="C179" s="14" t="s">
        <v>291</v>
      </c>
      <c r="D179" s="48" t="s">
        <v>204</v>
      </c>
      <c r="E179" s="81">
        <v>1</v>
      </c>
      <c r="F179" s="81">
        <v>21</v>
      </c>
      <c r="G179" s="81">
        <v>3</v>
      </c>
      <c r="H179" s="129">
        <f t="shared" si="15"/>
        <v>63</v>
      </c>
      <c r="I179" s="20"/>
      <c r="J179" s="17"/>
      <c r="K179" s="158"/>
      <c r="L179" s="155"/>
      <c r="M179" s="152"/>
    </row>
    <row r="180" spans="1:13" ht="12.75" customHeight="1" x14ac:dyDescent="0.2">
      <c r="A180" s="34"/>
      <c r="B180" s="46"/>
      <c r="C180" s="14" t="s">
        <v>292</v>
      </c>
      <c r="D180" s="48" t="s">
        <v>204</v>
      </c>
      <c r="E180" s="81">
        <v>1</v>
      </c>
      <c r="F180" s="81">
        <v>6</v>
      </c>
      <c r="G180" s="81">
        <v>3</v>
      </c>
      <c r="H180" s="129">
        <f t="shared" si="15"/>
        <v>18</v>
      </c>
      <c r="I180" s="20"/>
      <c r="J180" s="17"/>
      <c r="K180" s="158"/>
      <c r="L180" s="155"/>
      <c r="M180" s="152"/>
    </row>
    <row r="181" spans="1:13" ht="13.7" customHeight="1" x14ac:dyDescent="0.2">
      <c r="A181" s="34"/>
      <c r="B181" s="46"/>
      <c r="C181" s="14" t="s">
        <v>293</v>
      </c>
      <c r="D181" s="48" t="s">
        <v>204</v>
      </c>
      <c r="E181" s="81">
        <v>1</v>
      </c>
      <c r="F181" s="81">
        <v>18</v>
      </c>
      <c r="G181" s="81">
        <v>3</v>
      </c>
      <c r="H181" s="129">
        <f t="shared" si="15"/>
        <v>54</v>
      </c>
      <c r="I181" s="20"/>
      <c r="J181" s="17"/>
      <c r="K181" s="158"/>
      <c r="L181" s="155"/>
      <c r="M181" s="152"/>
    </row>
    <row r="182" spans="1:13" ht="13.7" customHeight="1" x14ac:dyDescent="0.2">
      <c r="A182" s="34"/>
      <c r="B182" s="46"/>
      <c r="C182" s="14" t="s">
        <v>294</v>
      </c>
      <c r="D182" s="48" t="s">
        <v>204</v>
      </c>
      <c r="E182" s="81">
        <v>1</v>
      </c>
      <c r="F182" s="81">
        <v>23.166</v>
      </c>
      <c r="G182" s="81">
        <v>8</v>
      </c>
      <c r="H182" s="129">
        <f t="shared" si="15"/>
        <v>185.328</v>
      </c>
      <c r="I182" s="20"/>
      <c r="J182" s="17"/>
      <c r="K182" s="158"/>
      <c r="L182" s="155"/>
      <c r="M182" s="152"/>
    </row>
    <row r="183" spans="1:13" ht="13.7" customHeight="1" x14ac:dyDescent="0.2">
      <c r="A183" s="34"/>
      <c r="B183" s="46"/>
      <c r="C183" s="14" t="s">
        <v>219</v>
      </c>
      <c r="D183" s="48" t="s">
        <v>204</v>
      </c>
      <c r="E183" s="81">
        <v>1</v>
      </c>
      <c r="F183" s="81">
        <v>16.416</v>
      </c>
      <c r="G183" s="81">
        <v>8</v>
      </c>
      <c r="H183" s="129">
        <f t="shared" si="15"/>
        <v>131.328</v>
      </c>
      <c r="I183" s="20"/>
      <c r="J183" s="17"/>
      <c r="K183" s="158"/>
      <c r="L183" s="155"/>
      <c r="M183" s="152"/>
    </row>
    <row r="184" spans="1:13" ht="13.7" customHeight="1" x14ac:dyDescent="0.2">
      <c r="A184" s="34"/>
      <c r="B184" s="46"/>
      <c r="C184" s="14" t="s">
        <v>295</v>
      </c>
      <c r="D184" s="48" t="s">
        <v>204</v>
      </c>
      <c r="E184" s="81">
        <v>1</v>
      </c>
      <c r="F184" s="81">
        <v>9</v>
      </c>
      <c r="G184" s="81">
        <v>8</v>
      </c>
      <c r="H184" s="129">
        <f t="shared" si="15"/>
        <v>72</v>
      </c>
      <c r="I184" s="20"/>
      <c r="J184" s="17"/>
      <c r="K184" s="158"/>
      <c r="L184" s="155"/>
      <c r="M184" s="152"/>
    </row>
    <row r="185" spans="1:13" ht="13.7" customHeight="1" x14ac:dyDescent="0.2">
      <c r="A185" s="34"/>
      <c r="B185" s="46"/>
      <c r="C185" s="14" t="s">
        <v>296</v>
      </c>
      <c r="D185" s="48" t="s">
        <v>204</v>
      </c>
      <c r="E185" s="81">
        <v>1</v>
      </c>
      <c r="F185" s="81">
        <v>19.75</v>
      </c>
      <c r="G185" s="81">
        <v>8</v>
      </c>
      <c r="H185" s="129">
        <f t="shared" si="15"/>
        <v>158</v>
      </c>
      <c r="I185" s="20"/>
      <c r="J185" s="17"/>
      <c r="K185" s="158"/>
      <c r="L185" s="155"/>
      <c r="M185" s="152"/>
    </row>
    <row r="186" spans="1:13" ht="13.7" customHeight="1" x14ac:dyDescent="0.2">
      <c r="A186" s="34"/>
      <c r="B186" s="46"/>
      <c r="C186" s="14" t="s">
        <v>297</v>
      </c>
      <c r="D186" s="48" t="s">
        <v>204</v>
      </c>
      <c r="E186" s="81">
        <v>1</v>
      </c>
      <c r="F186" s="81">
        <v>13.33</v>
      </c>
      <c r="G186" s="81">
        <v>8</v>
      </c>
      <c r="H186" s="129">
        <f t="shared" si="15"/>
        <v>106.64</v>
      </c>
      <c r="I186" s="20"/>
      <c r="J186" s="17"/>
      <c r="K186" s="158"/>
      <c r="L186" s="155"/>
      <c r="M186" s="152"/>
    </row>
    <row r="187" spans="1:13" ht="13.7" customHeight="1" x14ac:dyDescent="0.2">
      <c r="A187" s="34"/>
      <c r="B187" s="46"/>
      <c r="C187" s="14" t="s">
        <v>245</v>
      </c>
      <c r="D187" s="48" t="s">
        <v>204</v>
      </c>
      <c r="E187" s="81">
        <v>-2</v>
      </c>
      <c r="F187" s="81">
        <v>3</v>
      </c>
      <c r="G187" s="81">
        <v>7</v>
      </c>
      <c r="H187" s="129">
        <f t="shared" si="15"/>
        <v>-42</v>
      </c>
      <c r="I187" s="20"/>
      <c r="J187" s="17"/>
      <c r="K187" s="158"/>
      <c r="L187" s="155"/>
      <c r="M187" s="152"/>
    </row>
    <row r="188" spans="1:13" ht="12.75" customHeight="1" x14ac:dyDescent="0.2">
      <c r="A188" s="34"/>
      <c r="B188" s="46"/>
      <c r="C188" s="14" t="s">
        <v>298</v>
      </c>
      <c r="D188" s="48" t="s">
        <v>204</v>
      </c>
      <c r="E188" s="81">
        <v>1</v>
      </c>
      <c r="F188" s="81">
        <v>21</v>
      </c>
      <c r="G188" s="81">
        <v>8</v>
      </c>
      <c r="H188" s="129">
        <f t="shared" si="15"/>
        <v>168</v>
      </c>
      <c r="I188" s="20"/>
      <c r="J188" s="17"/>
      <c r="K188" s="158"/>
      <c r="L188" s="155"/>
      <c r="M188" s="152"/>
    </row>
    <row r="189" spans="1:13" ht="13.7" customHeight="1" x14ac:dyDescent="0.2">
      <c r="A189" s="34"/>
      <c r="B189" s="46"/>
      <c r="C189" s="14" t="s">
        <v>299</v>
      </c>
      <c r="D189" s="48" t="s">
        <v>204</v>
      </c>
      <c r="E189" s="81">
        <v>2</v>
      </c>
      <c r="F189" s="81">
        <v>3</v>
      </c>
      <c r="G189" s="81">
        <v>7</v>
      </c>
      <c r="H189" s="129">
        <f t="shared" si="15"/>
        <v>42</v>
      </c>
      <c r="I189" s="20"/>
      <c r="J189" s="17"/>
      <c r="K189" s="158"/>
      <c r="L189" s="155"/>
      <c r="M189" s="152"/>
    </row>
    <row r="190" spans="1:13" ht="13.7" customHeight="1" x14ac:dyDescent="0.2">
      <c r="A190" s="34"/>
      <c r="B190" s="46"/>
      <c r="C190" s="14" t="s">
        <v>300</v>
      </c>
      <c r="D190" s="48" t="s">
        <v>204</v>
      </c>
      <c r="E190" s="81">
        <v>1</v>
      </c>
      <c r="F190" s="81">
        <v>4</v>
      </c>
      <c r="G190" s="81">
        <v>8</v>
      </c>
      <c r="H190" s="129">
        <f t="shared" si="15"/>
        <v>32</v>
      </c>
      <c r="I190" s="20"/>
      <c r="J190" s="17"/>
      <c r="K190" s="158"/>
      <c r="L190" s="155"/>
      <c r="M190" s="152"/>
    </row>
    <row r="191" spans="1:13" ht="13.7" customHeight="1" x14ac:dyDescent="0.2">
      <c r="A191" s="34"/>
      <c r="B191" s="46"/>
      <c r="C191" s="14" t="s">
        <v>301</v>
      </c>
      <c r="D191" s="48" t="s">
        <v>204</v>
      </c>
      <c r="E191" s="81"/>
      <c r="F191" s="81"/>
      <c r="G191" s="81"/>
      <c r="H191" s="129">
        <v>0</v>
      </c>
      <c r="I191" s="20"/>
      <c r="J191" s="17"/>
      <c r="K191" s="158"/>
      <c r="L191" s="155"/>
      <c r="M191" s="152"/>
    </row>
    <row r="192" spans="1:13" ht="13.7" customHeight="1" x14ac:dyDescent="0.2">
      <c r="A192" s="34"/>
      <c r="B192" s="46"/>
      <c r="C192" s="14" t="s">
        <v>302</v>
      </c>
      <c r="D192" s="48" t="s">
        <v>204</v>
      </c>
      <c r="E192" s="81">
        <v>6</v>
      </c>
      <c r="F192" s="81">
        <v>3</v>
      </c>
      <c r="G192" s="81"/>
      <c r="H192" s="129">
        <f>+E192*F192</f>
        <v>18</v>
      </c>
      <c r="I192" s="20"/>
      <c r="J192" s="17"/>
      <c r="K192" s="158"/>
      <c r="L192" s="155"/>
      <c r="M192" s="152"/>
    </row>
    <row r="193" spans="1:13" ht="13.7" customHeight="1" x14ac:dyDescent="0.2">
      <c r="A193" s="34"/>
      <c r="B193" s="46"/>
      <c r="C193" s="14"/>
      <c r="D193" s="48"/>
      <c r="E193" s="81"/>
      <c r="F193" s="81"/>
      <c r="G193" s="81"/>
      <c r="H193" s="129"/>
      <c r="I193" s="20"/>
      <c r="J193" s="17"/>
      <c r="K193" s="158"/>
      <c r="L193" s="155"/>
      <c r="M193" s="152"/>
    </row>
    <row r="194" spans="1:13" ht="13.7" customHeight="1" x14ac:dyDescent="0.2">
      <c r="A194" s="34"/>
      <c r="B194" s="46"/>
      <c r="C194" s="14"/>
      <c r="D194" s="48" t="s">
        <v>204</v>
      </c>
      <c r="E194" s="81">
        <v>1</v>
      </c>
      <c r="F194" s="81">
        <v>4</v>
      </c>
      <c r="G194" s="81">
        <v>1</v>
      </c>
      <c r="H194" s="129">
        <f t="shared" ref="H194:H202" si="16">+E194*G194*F194</f>
        <v>4</v>
      </c>
      <c r="I194" s="20"/>
      <c r="J194" s="17"/>
      <c r="K194" s="158"/>
      <c r="L194" s="155"/>
      <c r="M194" s="152"/>
    </row>
    <row r="195" spans="1:13" ht="13.7" customHeight="1" x14ac:dyDescent="0.2">
      <c r="A195" s="34"/>
      <c r="B195" s="46"/>
      <c r="C195" s="14" t="s">
        <v>245</v>
      </c>
      <c r="D195" s="48" t="s">
        <v>204</v>
      </c>
      <c r="E195" s="81">
        <v>-1</v>
      </c>
      <c r="F195" s="81">
        <v>3.25</v>
      </c>
      <c r="G195" s="81">
        <v>7</v>
      </c>
      <c r="H195" s="129">
        <f t="shared" si="16"/>
        <v>-22.75</v>
      </c>
      <c r="I195" s="20"/>
      <c r="J195" s="17"/>
      <c r="K195" s="158"/>
      <c r="L195" s="155"/>
      <c r="M195" s="152"/>
    </row>
    <row r="196" spans="1:13" ht="13.7" customHeight="1" x14ac:dyDescent="0.2">
      <c r="A196" s="34"/>
      <c r="B196" s="46"/>
      <c r="C196" s="14"/>
      <c r="D196" s="48" t="s">
        <v>204</v>
      </c>
      <c r="E196" s="81">
        <v>1</v>
      </c>
      <c r="F196" s="81">
        <v>4.1660000000000004</v>
      </c>
      <c r="G196" s="81">
        <v>8</v>
      </c>
      <c r="H196" s="129">
        <f t="shared" si="16"/>
        <v>33.328000000000003</v>
      </c>
      <c r="I196" s="20"/>
      <c r="J196" s="17"/>
      <c r="K196" s="158"/>
      <c r="L196" s="155"/>
      <c r="M196" s="152"/>
    </row>
    <row r="197" spans="1:13" ht="13.7" customHeight="1" x14ac:dyDescent="0.2">
      <c r="A197" s="34"/>
      <c r="B197" s="46"/>
      <c r="C197" s="14"/>
      <c r="D197" s="48" t="s">
        <v>204</v>
      </c>
      <c r="E197" s="81">
        <v>1</v>
      </c>
      <c r="F197" s="81">
        <v>4</v>
      </c>
      <c r="G197" s="81">
        <v>1</v>
      </c>
      <c r="H197" s="129">
        <f t="shared" si="16"/>
        <v>4</v>
      </c>
      <c r="I197" s="20"/>
      <c r="J197" s="17"/>
      <c r="K197" s="158"/>
      <c r="L197" s="155"/>
      <c r="M197" s="152"/>
    </row>
    <row r="198" spans="1:13" ht="13.7" customHeight="1" x14ac:dyDescent="0.2">
      <c r="A198" s="34"/>
      <c r="B198" s="46"/>
      <c r="C198" s="14"/>
      <c r="D198" s="48" t="s">
        <v>204</v>
      </c>
      <c r="E198" s="81">
        <v>1</v>
      </c>
      <c r="F198" s="81">
        <v>1</v>
      </c>
      <c r="G198" s="81">
        <v>8</v>
      </c>
      <c r="H198" s="129">
        <f t="shared" si="16"/>
        <v>8</v>
      </c>
      <c r="I198" s="20"/>
      <c r="J198" s="17"/>
      <c r="K198" s="158"/>
      <c r="L198" s="155"/>
      <c r="M198" s="152"/>
    </row>
    <row r="199" spans="1:13" ht="13.7" customHeight="1" x14ac:dyDescent="0.2">
      <c r="A199" s="34"/>
      <c r="B199" s="46"/>
      <c r="C199" s="14"/>
      <c r="D199" s="48" t="s">
        <v>204</v>
      </c>
      <c r="E199" s="81">
        <v>1</v>
      </c>
      <c r="F199" s="81">
        <v>1</v>
      </c>
      <c r="G199" s="81">
        <v>3.25</v>
      </c>
      <c r="H199" s="129">
        <f t="shared" si="16"/>
        <v>3.25</v>
      </c>
      <c r="I199" s="20"/>
      <c r="J199" s="17"/>
      <c r="K199" s="158"/>
      <c r="L199" s="155"/>
      <c r="M199" s="152"/>
    </row>
    <row r="200" spans="1:13" ht="13.7" customHeight="1" x14ac:dyDescent="0.2">
      <c r="A200" s="34"/>
      <c r="B200" s="46"/>
      <c r="C200" s="14" t="s">
        <v>232</v>
      </c>
      <c r="D200" s="48" t="s">
        <v>204</v>
      </c>
      <c r="E200" s="81">
        <v>1</v>
      </c>
      <c r="F200" s="81">
        <v>5</v>
      </c>
      <c r="G200" s="81">
        <v>3</v>
      </c>
      <c r="H200" s="129">
        <f t="shared" si="16"/>
        <v>15</v>
      </c>
      <c r="I200" s="20"/>
      <c r="J200" s="17"/>
      <c r="K200" s="158"/>
      <c r="L200" s="155"/>
      <c r="M200" s="152"/>
    </row>
    <row r="201" spans="1:13" ht="13.7" customHeight="1" x14ac:dyDescent="0.2">
      <c r="A201" s="34"/>
      <c r="B201" s="46"/>
      <c r="C201" s="14"/>
      <c r="D201" s="48" t="s">
        <v>204</v>
      </c>
      <c r="E201" s="81">
        <v>1</v>
      </c>
      <c r="F201" s="81">
        <v>5</v>
      </c>
      <c r="G201" s="81">
        <v>3</v>
      </c>
      <c r="H201" s="129">
        <f t="shared" si="16"/>
        <v>15</v>
      </c>
      <c r="I201" s="20"/>
      <c r="J201" s="17"/>
      <c r="K201" s="158"/>
      <c r="L201" s="155"/>
      <c r="M201" s="152"/>
    </row>
    <row r="202" spans="1:13" ht="13.7" customHeight="1" x14ac:dyDescent="0.2">
      <c r="A202" s="34"/>
      <c r="B202" s="46"/>
      <c r="C202" s="14"/>
      <c r="D202" s="48" t="s">
        <v>204</v>
      </c>
      <c r="E202" s="81">
        <v>1</v>
      </c>
      <c r="F202" s="81">
        <v>1</v>
      </c>
      <c r="G202" s="81">
        <v>3</v>
      </c>
      <c r="H202" s="129">
        <f t="shared" si="16"/>
        <v>3</v>
      </c>
      <c r="I202" s="20"/>
      <c r="J202" s="17"/>
      <c r="K202" s="158"/>
      <c r="L202" s="155"/>
      <c r="M202" s="152"/>
    </row>
    <row r="203" spans="1:13" ht="13.7" customHeight="1" x14ac:dyDescent="0.2">
      <c r="A203" s="34"/>
      <c r="B203" s="46"/>
      <c r="C203" s="14"/>
      <c r="D203" s="48" t="s">
        <v>204</v>
      </c>
      <c r="E203" s="48"/>
      <c r="F203" s="48"/>
      <c r="G203" s="48"/>
      <c r="H203" s="85">
        <f>+SUM(H147:H202)</f>
        <v>2583.5462499999999</v>
      </c>
      <c r="I203" s="20">
        <v>125</v>
      </c>
      <c r="J203" s="17">
        <f>+I203*H203</f>
        <v>322943.28125</v>
      </c>
      <c r="K203" s="156">
        <f>+'[1]C&amp;I BOQ'!$H$99</f>
        <v>8560</v>
      </c>
      <c r="L203" s="155">
        <v>125</v>
      </c>
      <c r="M203" s="152">
        <f>+L203*K203</f>
        <v>1070000</v>
      </c>
    </row>
    <row r="204" spans="1:13" ht="12.75" customHeight="1" x14ac:dyDescent="0.2">
      <c r="A204" s="34"/>
      <c r="B204" s="46"/>
      <c r="C204" s="14"/>
      <c r="D204" s="48"/>
      <c r="E204" s="48"/>
      <c r="F204" s="48"/>
      <c r="G204" s="48"/>
      <c r="H204" s="85"/>
      <c r="I204" s="20"/>
      <c r="J204" s="17"/>
      <c r="K204" s="156"/>
      <c r="L204" s="155"/>
      <c r="M204" s="152"/>
    </row>
    <row r="205" spans="1:13" ht="12.75" customHeight="1" x14ac:dyDescent="0.2">
      <c r="A205" s="34"/>
      <c r="B205" s="46"/>
      <c r="C205" s="14"/>
      <c r="D205" s="48"/>
      <c r="E205" s="48"/>
      <c r="F205" s="48"/>
      <c r="G205" s="48"/>
      <c r="H205" s="85"/>
      <c r="I205" s="20"/>
      <c r="J205" s="17"/>
      <c r="K205" s="156"/>
      <c r="L205" s="155"/>
      <c r="M205" s="152"/>
    </row>
    <row r="206" spans="1:13" ht="12.75" customHeight="1" x14ac:dyDescent="0.2">
      <c r="A206" s="34"/>
      <c r="B206" s="37"/>
      <c r="C206" s="14"/>
      <c r="D206" s="48"/>
      <c r="E206" s="48"/>
      <c r="F206" s="48"/>
      <c r="G206" s="48"/>
      <c r="H206" s="82"/>
      <c r="I206" s="20"/>
      <c r="J206" s="17"/>
      <c r="K206" s="147"/>
      <c r="L206" s="155"/>
      <c r="M206" s="152"/>
    </row>
    <row r="207" spans="1:13" ht="56.25" customHeight="1" x14ac:dyDescent="0.2">
      <c r="A207" s="34"/>
      <c r="B207" s="35" t="s">
        <v>62</v>
      </c>
      <c r="C207" s="31" t="s">
        <v>63</v>
      </c>
      <c r="D207" s="66"/>
      <c r="E207" s="66"/>
      <c r="F207" s="66"/>
      <c r="G207" s="66"/>
      <c r="H207" s="82"/>
      <c r="I207" s="20">
        <v>450</v>
      </c>
      <c r="J207" s="17">
        <f>I207*H207</f>
        <v>0</v>
      </c>
      <c r="K207" s="147">
        <v>35</v>
      </c>
      <c r="L207" s="155">
        <v>450</v>
      </c>
      <c r="M207" s="152">
        <f>L207*K207</f>
        <v>15750</v>
      </c>
    </row>
    <row r="208" spans="1:13" ht="12.75" customHeight="1" x14ac:dyDescent="0.2">
      <c r="A208" s="34"/>
      <c r="B208" s="37"/>
      <c r="C208" s="32" t="s">
        <v>64</v>
      </c>
      <c r="D208" s="70"/>
      <c r="E208" s="70"/>
      <c r="F208" s="70"/>
      <c r="G208" s="70"/>
      <c r="H208" s="82"/>
      <c r="I208" s="20"/>
      <c r="J208" s="17"/>
      <c r="K208" s="147"/>
      <c r="L208" s="155"/>
      <c r="M208" s="152"/>
    </row>
    <row r="209" spans="1:13" ht="12.75" customHeight="1" x14ac:dyDescent="0.2">
      <c r="A209" s="34"/>
      <c r="B209" s="37"/>
      <c r="C209" s="14"/>
      <c r="D209" s="48"/>
      <c r="E209" s="48"/>
      <c r="F209" s="48"/>
      <c r="G209" s="48"/>
      <c r="H209" s="82"/>
      <c r="I209" s="20"/>
      <c r="J209" s="17"/>
      <c r="K209" s="147"/>
      <c r="L209" s="155"/>
      <c r="M209" s="152"/>
    </row>
    <row r="210" spans="1:13" ht="64.5" customHeight="1" x14ac:dyDescent="0.2">
      <c r="A210" s="34"/>
      <c r="B210" s="35" t="s">
        <v>65</v>
      </c>
      <c r="C210" s="29" t="s">
        <v>66</v>
      </c>
      <c r="D210" s="69"/>
      <c r="E210" s="69"/>
      <c r="F210" s="69"/>
      <c r="G210" s="69"/>
      <c r="H210" s="82"/>
      <c r="I210" s="20"/>
      <c r="J210" s="17"/>
      <c r="K210" s="147"/>
      <c r="L210" s="155"/>
      <c r="M210" s="152"/>
    </row>
    <row r="211" spans="1:13" ht="12.75" customHeight="1" x14ac:dyDescent="0.2">
      <c r="A211" s="34"/>
      <c r="B211" s="37"/>
      <c r="C211" s="28" t="s">
        <v>64</v>
      </c>
      <c r="D211" s="68"/>
      <c r="E211" s="68"/>
      <c r="F211" s="68"/>
      <c r="G211" s="68"/>
      <c r="H211" s="82"/>
      <c r="I211" s="20"/>
      <c r="J211" s="17"/>
      <c r="K211" s="147"/>
      <c r="L211" s="155"/>
      <c r="M211" s="152"/>
    </row>
    <row r="212" spans="1:13" ht="12.75" customHeight="1" x14ac:dyDescent="0.2">
      <c r="A212" s="34"/>
      <c r="B212" s="46"/>
      <c r="C212" s="14" t="s">
        <v>305</v>
      </c>
      <c r="D212" s="48" t="s">
        <v>53</v>
      </c>
      <c r="E212" s="48">
        <v>1</v>
      </c>
      <c r="F212" s="48">
        <v>3.8330000000000002</v>
      </c>
      <c r="G212" s="48"/>
      <c r="H212" s="85">
        <f>+E212*F212</f>
        <v>3.8330000000000002</v>
      </c>
      <c r="I212" s="20"/>
      <c r="J212" s="17"/>
      <c r="K212" s="156">
        <f>+H212*I212</f>
        <v>0</v>
      </c>
      <c r="L212" s="155"/>
      <c r="M212" s="152"/>
    </row>
    <row r="213" spans="1:13" ht="12.75" customHeight="1" x14ac:dyDescent="0.2">
      <c r="A213" s="34"/>
      <c r="B213" s="46"/>
      <c r="C213" s="14" t="s">
        <v>306</v>
      </c>
      <c r="D213" s="48" t="s">
        <v>53</v>
      </c>
      <c r="E213" s="48">
        <v>1</v>
      </c>
      <c r="F213" s="48">
        <v>3.3330000000000002</v>
      </c>
      <c r="G213" s="48"/>
      <c r="H213" s="85">
        <f>+E213*F213</f>
        <v>3.3330000000000002</v>
      </c>
      <c r="I213" s="20"/>
      <c r="J213" s="17"/>
      <c r="K213" s="156">
        <f>+H213*I213</f>
        <v>0</v>
      </c>
      <c r="L213" s="155"/>
      <c r="M213" s="152"/>
    </row>
    <row r="214" spans="1:13" ht="12.75" customHeight="1" x14ac:dyDescent="0.2">
      <c r="A214" s="34"/>
      <c r="B214" s="46"/>
      <c r="C214" s="14" t="s">
        <v>307</v>
      </c>
      <c r="D214" s="48" t="s">
        <v>53</v>
      </c>
      <c r="E214" s="48">
        <v>1</v>
      </c>
      <c r="F214" s="48">
        <v>3.3330000000000002</v>
      </c>
      <c r="G214" s="48"/>
      <c r="H214" s="85">
        <f>+E214*F214</f>
        <v>3.3330000000000002</v>
      </c>
      <c r="I214" s="20"/>
      <c r="J214" s="17"/>
      <c r="K214" s="156">
        <f>+H214*I214</f>
        <v>0</v>
      </c>
      <c r="L214" s="155"/>
      <c r="M214" s="152"/>
    </row>
    <row r="215" spans="1:13" ht="12.75" customHeight="1" x14ac:dyDescent="0.2">
      <c r="A215" s="34"/>
      <c r="B215" s="46"/>
      <c r="C215" s="14" t="s">
        <v>304</v>
      </c>
      <c r="D215" s="48" t="s">
        <v>53</v>
      </c>
      <c r="E215" s="48">
        <v>1</v>
      </c>
      <c r="F215" s="48">
        <v>4.25</v>
      </c>
      <c r="G215" s="48"/>
      <c r="H215" s="85">
        <f>+E215*F215</f>
        <v>4.25</v>
      </c>
      <c r="I215" s="20"/>
      <c r="J215" s="17"/>
      <c r="K215" s="156">
        <f>+H215*I215</f>
        <v>0</v>
      </c>
      <c r="L215" s="155"/>
      <c r="M215" s="152"/>
    </row>
    <row r="216" spans="1:13" ht="12.75" customHeight="1" x14ac:dyDescent="0.2">
      <c r="A216" s="34"/>
      <c r="B216" s="46"/>
      <c r="C216" s="14"/>
      <c r="D216" s="48"/>
      <c r="E216" s="48"/>
      <c r="F216" s="48"/>
      <c r="G216" s="48"/>
      <c r="H216" s="85">
        <f>+E216*F216</f>
        <v>0</v>
      </c>
      <c r="I216" s="20"/>
      <c r="J216" s="17"/>
      <c r="K216" s="156">
        <f>+H216*I216</f>
        <v>0</v>
      </c>
      <c r="L216" s="155"/>
      <c r="M216" s="152"/>
    </row>
    <row r="217" spans="1:13" ht="12.75" customHeight="1" x14ac:dyDescent="0.2">
      <c r="A217" s="34"/>
      <c r="B217" s="46"/>
      <c r="C217" s="14"/>
      <c r="D217" s="48" t="s">
        <v>53</v>
      </c>
      <c r="E217" s="48"/>
      <c r="F217" s="48"/>
      <c r="G217" s="48"/>
      <c r="H217" s="85">
        <f>SUM(H212:H215)</f>
        <v>14.749000000000001</v>
      </c>
      <c r="I217" s="20">
        <v>450</v>
      </c>
      <c r="J217" s="17">
        <f>+I217*H217</f>
        <v>6637.05</v>
      </c>
      <c r="K217" s="156">
        <f>SUM(K212:K215)</f>
        <v>0</v>
      </c>
      <c r="L217" s="155">
        <v>450</v>
      </c>
      <c r="M217" s="152">
        <f>+L217*K217</f>
        <v>0</v>
      </c>
    </row>
    <row r="218" spans="1:13" ht="12.75" customHeight="1" x14ac:dyDescent="0.2">
      <c r="A218" s="34"/>
      <c r="B218" s="46"/>
      <c r="C218" s="14"/>
      <c r="D218" s="48"/>
      <c r="E218" s="48"/>
      <c r="F218" s="48"/>
      <c r="G218" s="48"/>
      <c r="H218" s="85"/>
      <c r="I218" s="20"/>
      <c r="J218" s="17"/>
      <c r="K218" s="156"/>
      <c r="L218" s="155"/>
      <c r="M218" s="152"/>
    </row>
    <row r="219" spans="1:13" ht="12.75" customHeight="1" x14ac:dyDescent="0.2">
      <c r="A219" s="34"/>
      <c r="B219" s="46"/>
      <c r="C219" s="14"/>
      <c r="D219" s="48"/>
      <c r="E219" s="48"/>
      <c r="F219" s="48"/>
      <c r="G219" s="48"/>
      <c r="H219" s="85"/>
      <c r="I219" s="20"/>
      <c r="J219" s="17"/>
      <c r="K219" s="156"/>
      <c r="L219" s="155"/>
      <c r="M219" s="152"/>
    </row>
    <row r="220" spans="1:13" ht="90.75" customHeight="1" x14ac:dyDescent="0.2">
      <c r="A220" s="34"/>
      <c r="B220" s="35" t="s">
        <v>67</v>
      </c>
      <c r="C220" s="26" t="s">
        <v>68</v>
      </c>
      <c r="D220" s="13"/>
      <c r="E220" s="13"/>
      <c r="F220" s="13"/>
      <c r="G220" s="13"/>
      <c r="H220" s="84"/>
      <c r="I220" s="40"/>
      <c r="J220" s="20"/>
      <c r="K220" s="153"/>
      <c r="L220" s="151"/>
      <c r="M220" s="155"/>
    </row>
    <row r="221" spans="1:13" ht="12.75" customHeight="1" x14ac:dyDescent="0.2">
      <c r="A221" s="34"/>
      <c r="B221" s="37"/>
      <c r="C221" s="14" t="s">
        <v>308</v>
      </c>
      <c r="D221" s="48" t="s">
        <v>53</v>
      </c>
      <c r="E221" s="48">
        <v>16</v>
      </c>
      <c r="F221" s="48">
        <v>8</v>
      </c>
      <c r="G221" s="48"/>
      <c r="H221" s="84">
        <f t="shared" ref="H221:H228" si="17">+E221*F221</f>
        <v>128</v>
      </c>
      <c r="I221" s="40"/>
      <c r="J221" s="20"/>
      <c r="K221" s="153">
        <f t="shared" ref="K221:K228" si="18">+H221*I221</f>
        <v>0</v>
      </c>
      <c r="L221" s="151"/>
      <c r="M221" s="155"/>
    </row>
    <row r="222" spans="1:13" ht="12.75" customHeight="1" x14ac:dyDescent="0.2">
      <c r="A222" s="34"/>
      <c r="B222" s="37"/>
      <c r="C222" s="14" t="s">
        <v>226</v>
      </c>
      <c r="D222" s="48" t="s">
        <v>53</v>
      </c>
      <c r="E222" s="48">
        <v>22</v>
      </c>
      <c r="F222" s="48">
        <v>8</v>
      </c>
      <c r="G222" s="48"/>
      <c r="H222" s="84">
        <f t="shared" si="17"/>
        <v>176</v>
      </c>
      <c r="I222" s="40"/>
      <c r="J222" s="20"/>
      <c r="K222" s="153">
        <f t="shared" si="18"/>
        <v>0</v>
      </c>
      <c r="L222" s="151"/>
      <c r="M222" s="155"/>
    </row>
    <row r="223" spans="1:13" ht="12.75" customHeight="1" x14ac:dyDescent="0.2">
      <c r="A223" s="34"/>
      <c r="B223" s="37"/>
      <c r="C223" s="14" t="s">
        <v>309</v>
      </c>
      <c r="D223" s="48" t="s">
        <v>53</v>
      </c>
      <c r="E223" s="48">
        <v>0</v>
      </c>
      <c r="F223" s="48">
        <v>8</v>
      </c>
      <c r="G223" s="48"/>
      <c r="H223" s="84">
        <f t="shared" si="17"/>
        <v>0</v>
      </c>
      <c r="I223" s="40"/>
      <c r="J223" s="20"/>
      <c r="K223" s="153">
        <f t="shared" si="18"/>
        <v>0</v>
      </c>
      <c r="L223" s="151"/>
      <c r="M223" s="155"/>
    </row>
    <row r="224" spans="1:13" ht="12.75" customHeight="1" x14ac:dyDescent="0.2">
      <c r="A224" s="34"/>
      <c r="B224" s="37"/>
      <c r="C224" s="14" t="s">
        <v>310</v>
      </c>
      <c r="D224" s="48" t="s">
        <v>53</v>
      </c>
      <c r="E224" s="48">
        <v>1</v>
      </c>
      <c r="F224" s="48">
        <v>8</v>
      </c>
      <c r="G224" s="48"/>
      <c r="H224" s="84">
        <f t="shared" si="17"/>
        <v>8</v>
      </c>
      <c r="I224" s="40"/>
      <c r="J224" s="20"/>
      <c r="K224" s="153">
        <f t="shared" si="18"/>
        <v>0</v>
      </c>
      <c r="L224" s="151"/>
      <c r="M224" s="155"/>
    </row>
    <row r="225" spans="1:13" ht="12.75" customHeight="1" x14ac:dyDescent="0.2">
      <c r="A225" s="34"/>
      <c r="B225" s="37"/>
      <c r="C225" s="14" t="s">
        <v>311</v>
      </c>
      <c r="D225" s="48" t="s">
        <v>53</v>
      </c>
      <c r="E225" s="48">
        <v>1</v>
      </c>
      <c r="F225" s="48">
        <v>8</v>
      </c>
      <c r="G225" s="48"/>
      <c r="H225" s="84">
        <f t="shared" si="17"/>
        <v>8</v>
      </c>
      <c r="I225" s="40"/>
      <c r="J225" s="20"/>
      <c r="K225" s="153">
        <f t="shared" si="18"/>
        <v>0</v>
      </c>
      <c r="L225" s="151"/>
      <c r="M225" s="155"/>
    </row>
    <row r="226" spans="1:13" ht="12.75" customHeight="1" x14ac:dyDescent="0.2">
      <c r="A226" s="34"/>
      <c r="B226" s="37"/>
      <c r="C226" s="14" t="s">
        <v>230</v>
      </c>
      <c r="D226" s="48" t="s">
        <v>53</v>
      </c>
      <c r="E226" s="48">
        <v>9</v>
      </c>
      <c r="F226" s="48">
        <v>8</v>
      </c>
      <c r="G226" s="48"/>
      <c r="H226" s="84">
        <f t="shared" si="17"/>
        <v>72</v>
      </c>
      <c r="I226" s="40"/>
      <c r="J226" s="20"/>
      <c r="K226" s="153">
        <f t="shared" si="18"/>
        <v>0</v>
      </c>
      <c r="L226" s="151"/>
      <c r="M226" s="155"/>
    </row>
    <row r="227" spans="1:13" ht="12.75" customHeight="1" x14ac:dyDescent="0.2">
      <c r="A227" s="34"/>
      <c r="B227" s="37"/>
      <c r="C227" s="14" t="s">
        <v>312</v>
      </c>
      <c r="D227" s="48" t="s">
        <v>53</v>
      </c>
      <c r="E227" s="48">
        <v>2</v>
      </c>
      <c r="F227" s="48">
        <v>8</v>
      </c>
      <c r="G227" s="48"/>
      <c r="H227" s="84">
        <f t="shared" si="17"/>
        <v>16</v>
      </c>
      <c r="I227" s="40"/>
      <c r="J227" s="20"/>
      <c r="K227" s="153">
        <f t="shared" si="18"/>
        <v>0</v>
      </c>
      <c r="L227" s="151"/>
      <c r="M227" s="155"/>
    </row>
    <row r="228" spans="1:13" ht="12.75" customHeight="1" x14ac:dyDescent="0.2">
      <c r="A228" s="34"/>
      <c r="B228" s="37"/>
      <c r="C228" s="14" t="s">
        <v>438</v>
      </c>
      <c r="D228" s="48" t="s">
        <v>53</v>
      </c>
      <c r="E228" s="48">
        <v>34</v>
      </c>
      <c r="F228" s="48">
        <v>8</v>
      </c>
      <c r="G228" s="48"/>
      <c r="H228" s="84">
        <f t="shared" si="17"/>
        <v>272</v>
      </c>
      <c r="I228" s="40"/>
      <c r="J228" s="20"/>
      <c r="K228" s="153">
        <f t="shared" si="18"/>
        <v>0</v>
      </c>
      <c r="L228" s="151"/>
      <c r="M228" s="155"/>
    </row>
    <row r="229" spans="1:13" ht="12.75" customHeight="1" x14ac:dyDescent="0.2">
      <c r="A229" s="34"/>
      <c r="B229" s="37"/>
      <c r="C229" s="14"/>
      <c r="D229" s="48"/>
      <c r="E229" s="48"/>
      <c r="F229" s="48"/>
      <c r="G229" s="48"/>
      <c r="H229" s="84"/>
      <c r="I229" s="40"/>
      <c r="J229" s="20"/>
      <c r="K229" s="153"/>
      <c r="L229" s="151"/>
      <c r="M229" s="155"/>
    </row>
    <row r="230" spans="1:13" ht="15" customHeight="1" x14ac:dyDescent="0.2">
      <c r="A230" s="34"/>
      <c r="B230" s="37"/>
      <c r="C230" s="14"/>
      <c r="D230" s="48" t="s">
        <v>53</v>
      </c>
      <c r="E230" s="48"/>
      <c r="F230" s="48"/>
      <c r="G230" s="48"/>
      <c r="H230" s="84">
        <f>SUM(H221:H228)</f>
        <v>680</v>
      </c>
      <c r="I230" s="40">
        <v>250</v>
      </c>
      <c r="J230" s="20">
        <f>+I230*H230</f>
        <v>170000</v>
      </c>
      <c r="K230" s="153">
        <f>+'[1]C&amp;I BOQ'!$H$112</f>
        <v>400</v>
      </c>
      <c r="L230" s="151">
        <v>250</v>
      </c>
      <c r="M230" s="155">
        <f>+L230*K230</f>
        <v>100000</v>
      </c>
    </row>
    <row r="231" spans="1:13" ht="12.75" customHeight="1" x14ac:dyDescent="0.2">
      <c r="A231" s="34"/>
      <c r="B231" s="37"/>
      <c r="C231" s="14"/>
      <c r="D231" s="48"/>
      <c r="E231" s="48"/>
      <c r="F231" s="48"/>
      <c r="G231" s="48"/>
      <c r="H231" s="84"/>
      <c r="I231" s="40"/>
      <c r="J231" s="20"/>
      <c r="K231" s="153"/>
      <c r="L231" s="151"/>
      <c r="M231" s="155"/>
    </row>
    <row r="232" spans="1:13" ht="69" customHeight="1" x14ac:dyDescent="0.2">
      <c r="A232" s="34"/>
      <c r="B232" s="35" t="s">
        <v>69</v>
      </c>
      <c r="C232" s="26" t="s">
        <v>70</v>
      </c>
      <c r="D232" s="13"/>
      <c r="E232" s="13"/>
      <c r="F232" s="13"/>
      <c r="G232" s="13"/>
      <c r="H232" s="84"/>
      <c r="I232" s="40"/>
      <c r="J232" s="20"/>
      <c r="K232" s="153">
        <v>700</v>
      </c>
      <c r="L232" s="151">
        <v>300</v>
      </c>
      <c r="M232" s="155">
        <f>+L232*K232</f>
        <v>210000</v>
      </c>
    </row>
    <row r="233" spans="1:13" ht="16.5" customHeight="1" x14ac:dyDescent="0.2">
      <c r="A233" s="34"/>
      <c r="B233" s="37"/>
      <c r="C233" s="14"/>
      <c r="D233" s="48"/>
      <c r="E233" s="48"/>
      <c r="F233" s="48"/>
      <c r="G233" s="48"/>
      <c r="H233" s="84"/>
      <c r="I233" s="40"/>
      <c r="J233" s="20"/>
      <c r="K233" s="153"/>
      <c r="L233" s="151"/>
      <c r="M233" s="155"/>
    </row>
    <row r="234" spans="1:13" ht="12.75" customHeight="1" x14ac:dyDescent="0.2">
      <c r="A234" s="34"/>
      <c r="B234" s="35" t="s">
        <v>71</v>
      </c>
      <c r="C234" s="26" t="s">
        <v>72</v>
      </c>
      <c r="D234" s="13" t="s">
        <v>313</v>
      </c>
      <c r="E234" s="13" t="s">
        <v>198</v>
      </c>
      <c r="F234" s="13" t="s">
        <v>314</v>
      </c>
      <c r="G234" s="13" t="s">
        <v>315</v>
      </c>
      <c r="H234" s="84">
        <f>+E234*G234*F234</f>
        <v>886.875</v>
      </c>
      <c r="I234" s="40">
        <v>22</v>
      </c>
      <c r="J234" s="20">
        <f>I234*H234</f>
        <v>19511.25</v>
      </c>
      <c r="K234" s="153">
        <f>+'[1]C&amp;I BOQ'!$H$116</f>
        <v>2000</v>
      </c>
      <c r="L234" s="151">
        <v>22</v>
      </c>
      <c r="M234" s="155">
        <f>L234*K234</f>
        <v>44000</v>
      </c>
    </row>
    <row r="235" spans="1:13" ht="12.75" customHeight="1" x14ac:dyDescent="0.2">
      <c r="A235" s="34"/>
      <c r="B235" s="37"/>
      <c r="C235" s="14" t="s">
        <v>316</v>
      </c>
      <c r="D235" s="48"/>
      <c r="E235" s="48"/>
      <c r="F235" s="48"/>
      <c r="G235" s="48"/>
      <c r="H235" s="83"/>
      <c r="I235" s="40"/>
      <c r="J235" s="20"/>
      <c r="K235" s="149"/>
      <c r="L235" s="151"/>
      <c r="M235" s="155"/>
    </row>
    <row r="236" spans="1:13" ht="12.75" customHeight="1" x14ac:dyDescent="0.2">
      <c r="A236" s="34"/>
      <c r="B236" s="98"/>
      <c r="C236" s="92" t="s">
        <v>73</v>
      </c>
      <c r="D236" s="93"/>
      <c r="E236" s="93"/>
      <c r="F236" s="93"/>
      <c r="G236" s="93"/>
      <c r="H236" s="99"/>
      <c r="I236" s="100"/>
      <c r="J236" s="96">
        <f>SUM(J83:J235)</f>
        <v>1033455.9895700001</v>
      </c>
      <c r="K236" s="147"/>
      <c r="L236" s="151"/>
      <c r="M236" s="152">
        <f>SUM(M83:M235)</f>
        <v>3117100</v>
      </c>
    </row>
    <row r="237" spans="1:13" ht="12.75" customHeight="1" x14ac:dyDescent="0.2">
      <c r="A237" s="34"/>
      <c r="B237" s="37"/>
      <c r="C237" s="14"/>
      <c r="D237" s="48"/>
      <c r="E237" s="48"/>
      <c r="F237" s="48"/>
      <c r="G237" s="48"/>
      <c r="H237" s="82"/>
      <c r="I237" s="40"/>
      <c r="J237" s="33"/>
      <c r="K237" s="147"/>
      <c r="L237" s="151"/>
      <c r="M237" s="160"/>
    </row>
    <row r="238" spans="1:13" ht="12.75" customHeight="1" x14ac:dyDescent="0.2">
      <c r="A238" s="34"/>
      <c r="B238" s="25" t="s">
        <v>5</v>
      </c>
      <c r="C238" s="14"/>
      <c r="D238" s="48"/>
      <c r="E238" s="48"/>
      <c r="F238" s="48"/>
      <c r="G238" s="48"/>
      <c r="H238" s="85"/>
      <c r="I238" s="20"/>
      <c r="J238" s="17"/>
      <c r="K238" s="156"/>
      <c r="L238" s="155"/>
      <c r="M238" s="152"/>
    </row>
    <row r="239" spans="1:13" ht="12.75" customHeight="1" x14ac:dyDescent="0.2">
      <c r="A239" s="55">
        <v>7</v>
      </c>
      <c r="B239" s="60"/>
      <c r="C239" s="34"/>
      <c r="D239" s="71"/>
      <c r="E239" s="71"/>
      <c r="F239" s="71"/>
      <c r="G239" s="71"/>
      <c r="H239" s="83"/>
      <c r="I239" s="30"/>
      <c r="J239" s="20"/>
      <c r="K239" s="149"/>
      <c r="L239" s="154"/>
      <c r="M239" s="155"/>
    </row>
    <row r="240" spans="1:13" ht="12.75" customHeight="1" x14ac:dyDescent="0.2">
      <c r="A240" s="34"/>
      <c r="B240" s="35" t="s">
        <v>74</v>
      </c>
      <c r="C240" s="35" t="s">
        <v>75</v>
      </c>
      <c r="D240" s="59"/>
      <c r="E240" s="59"/>
      <c r="F240" s="59"/>
      <c r="G240" s="59"/>
      <c r="H240" s="83"/>
      <c r="I240" s="72"/>
      <c r="J240" s="20"/>
      <c r="K240" s="149"/>
      <c r="L240" s="161"/>
      <c r="M240" s="155"/>
    </row>
    <row r="241" spans="1:13" ht="12.75" customHeight="1" x14ac:dyDescent="0.2">
      <c r="A241" s="34"/>
      <c r="B241" s="37"/>
      <c r="C241" s="36" t="s">
        <v>76</v>
      </c>
      <c r="D241" s="68"/>
      <c r="E241" s="68"/>
      <c r="F241" s="68"/>
      <c r="G241" s="68"/>
      <c r="H241" s="83"/>
      <c r="I241" s="72"/>
      <c r="J241" s="20"/>
      <c r="K241" s="149"/>
      <c r="L241" s="161"/>
      <c r="M241" s="155"/>
    </row>
    <row r="242" spans="1:13" ht="12.75" customHeight="1" x14ac:dyDescent="0.2">
      <c r="A242" s="55">
        <v>8</v>
      </c>
      <c r="B242" s="37"/>
      <c r="C242" s="37" t="s">
        <v>308</v>
      </c>
      <c r="D242" s="48" t="s">
        <v>204</v>
      </c>
      <c r="E242" s="48">
        <v>1</v>
      </c>
      <c r="F242" s="48">
        <v>46.082999999999998</v>
      </c>
      <c r="G242" s="48">
        <v>22</v>
      </c>
      <c r="H242" s="83">
        <f>+E242*F242*G242</f>
        <v>1013.826</v>
      </c>
      <c r="I242" s="73"/>
      <c r="J242" s="20"/>
      <c r="K242" s="149">
        <f>+H242*I242*J242</f>
        <v>0</v>
      </c>
      <c r="L242" s="162"/>
      <c r="M242" s="155"/>
    </row>
    <row r="243" spans="1:13" ht="12.75" customHeight="1" x14ac:dyDescent="0.2">
      <c r="A243" s="34"/>
      <c r="B243" s="37"/>
      <c r="C243" s="29" t="s">
        <v>317</v>
      </c>
      <c r="D243" s="69" t="s">
        <v>204</v>
      </c>
      <c r="E243" s="69" t="s">
        <v>198</v>
      </c>
      <c r="F243" s="69" t="s">
        <v>318</v>
      </c>
      <c r="G243" s="69" t="s">
        <v>221</v>
      </c>
      <c r="H243" s="83">
        <f>+E243*F243*G243</f>
        <v>136</v>
      </c>
      <c r="I243" s="40"/>
      <c r="J243" s="17"/>
      <c r="K243" s="149">
        <f>+H243*I243*J243</f>
        <v>0</v>
      </c>
      <c r="L243" s="151"/>
      <c r="M243" s="152"/>
    </row>
    <row r="244" spans="1:13" ht="12.75" customHeight="1" x14ac:dyDescent="0.2">
      <c r="A244" s="34"/>
      <c r="B244" s="37"/>
      <c r="C244" s="29" t="s">
        <v>319</v>
      </c>
      <c r="D244" s="69" t="s">
        <v>204</v>
      </c>
      <c r="E244" s="69" t="s">
        <v>198</v>
      </c>
      <c r="F244" s="69" t="s">
        <v>320</v>
      </c>
      <c r="G244" s="69" t="s">
        <v>263</v>
      </c>
      <c r="H244" s="82">
        <f>+G244*F244*E244</f>
        <v>146.47763899999998</v>
      </c>
      <c r="I244" s="40"/>
      <c r="J244" s="17"/>
      <c r="K244" s="147">
        <f>+J244*I244*H244</f>
        <v>0</v>
      </c>
      <c r="L244" s="151"/>
      <c r="M244" s="152"/>
    </row>
    <row r="245" spans="1:13" ht="12.75" customHeight="1" x14ac:dyDescent="0.2">
      <c r="A245" s="34"/>
      <c r="B245" s="37"/>
      <c r="C245" s="29" t="s">
        <v>321</v>
      </c>
      <c r="D245" s="69" t="s">
        <v>204</v>
      </c>
      <c r="E245" s="69" t="s">
        <v>198</v>
      </c>
      <c r="F245" s="69" t="s">
        <v>236</v>
      </c>
      <c r="G245" s="69" t="s">
        <v>221</v>
      </c>
      <c r="H245" s="83">
        <f>+E245*F245*G245</f>
        <v>189.28</v>
      </c>
      <c r="I245" s="40"/>
      <c r="J245" s="17"/>
      <c r="K245" s="149">
        <f>+H245*I245*J245</f>
        <v>0</v>
      </c>
      <c r="L245" s="151"/>
      <c r="M245" s="152"/>
    </row>
    <row r="246" spans="1:13" ht="12.75" customHeight="1" x14ac:dyDescent="0.2">
      <c r="A246" s="34"/>
      <c r="B246" s="34"/>
      <c r="C246" s="29" t="s">
        <v>231</v>
      </c>
      <c r="D246" s="69" t="s">
        <v>204</v>
      </c>
      <c r="E246" s="69" t="s">
        <v>198</v>
      </c>
      <c r="F246" s="69" t="s">
        <v>458</v>
      </c>
      <c r="G246" s="69" t="s">
        <v>460</v>
      </c>
      <c r="H246" s="83">
        <f>+E246*F246*G246</f>
        <v>148.62656000000001</v>
      </c>
      <c r="I246" s="40"/>
      <c r="J246" s="17"/>
      <c r="K246" s="149">
        <f>+H246*I246*J246</f>
        <v>0</v>
      </c>
      <c r="L246" s="151"/>
      <c r="M246" s="152"/>
    </row>
    <row r="247" spans="1:13" ht="12.75" customHeight="1" x14ac:dyDescent="0.2">
      <c r="A247" s="34"/>
      <c r="B247" s="37"/>
      <c r="C247" s="29" t="s">
        <v>230</v>
      </c>
      <c r="D247" s="69" t="s">
        <v>204</v>
      </c>
      <c r="E247" s="69" t="s">
        <v>198</v>
      </c>
      <c r="F247" s="69" t="s">
        <v>459</v>
      </c>
      <c r="G247" s="69" t="s">
        <v>323</v>
      </c>
      <c r="H247" s="83">
        <f>+E247*F247*G247</f>
        <v>489.5</v>
      </c>
      <c r="I247" s="40"/>
      <c r="J247" s="17"/>
      <c r="K247" s="149">
        <f>+H247*I247*J247</f>
        <v>0</v>
      </c>
      <c r="L247" s="151"/>
      <c r="M247" s="152"/>
    </row>
    <row r="248" spans="1:13" ht="12.75" customHeight="1" x14ac:dyDescent="0.2">
      <c r="A248" s="34"/>
      <c r="B248" s="37"/>
      <c r="C248" s="29"/>
      <c r="D248" s="69" t="s">
        <v>204</v>
      </c>
      <c r="E248" s="69"/>
      <c r="F248" s="69"/>
      <c r="G248" s="69"/>
      <c r="H248" s="82">
        <f>SUM(H242:H247)</f>
        <v>2123.7101990000001</v>
      </c>
      <c r="I248" s="40">
        <v>205</v>
      </c>
      <c r="J248" s="17">
        <f>I248*H248</f>
        <v>435360.59079500003</v>
      </c>
      <c r="K248" s="147">
        <f>+'[1]C&amp;I BOQ'!$H$138</f>
        <v>4760</v>
      </c>
      <c r="L248" s="151">
        <v>205</v>
      </c>
      <c r="M248" s="152">
        <f>L248*K248</f>
        <v>975800</v>
      </c>
    </row>
    <row r="249" spans="1:13" ht="12.75" customHeight="1" x14ac:dyDescent="0.2">
      <c r="A249" s="34"/>
      <c r="B249" s="37"/>
      <c r="C249" s="34"/>
      <c r="D249" s="71"/>
      <c r="E249" s="71"/>
      <c r="F249" s="71"/>
      <c r="G249" s="71"/>
      <c r="H249" s="84"/>
      <c r="I249" s="72"/>
      <c r="J249" s="20"/>
      <c r="K249" s="153"/>
      <c r="L249" s="161"/>
      <c r="M249" s="155"/>
    </row>
    <row r="250" spans="1:13" ht="12.75" customHeight="1" x14ac:dyDescent="0.2">
      <c r="A250" s="34"/>
      <c r="B250" s="35" t="s">
        <v>77</v>
      </c>
      <c r="C250" s="29" t="s">
        <v>78</v>
      </c>
      <c r="D250" s="69"/>
      <c r="E250" s="69"/>
      <c r="F250" s="69"/>
      <c r="G250" s="69"/>
      <c r="H250" s="84"/>
      <c r="I250" s="73"/>
      <c r="J250" s="20"/>
      <c r="K250" s="153"/>
      <c r="L250" s="162"/>
      <c r="M250" s="155"/>
    </row>
    <row r="251" spans="1:13" ht="12.75" customHeight="1" x14ac:dyDescent="0.2">
      <c r="A251" s="34"/>
      <c r="B251" s="37"/>
      <c r="C251" s="26" t="s">
        <v>79</v>
      </c>
      <c r="D251" s="13" t="s">
        <v>197</v>
      </c>
      <c r="E251" s="84"/>
      <c r="F251" s="13" t="s">
        <v>57</v>
      </c>
      <c r="G251" s="13" t="s">
        <v>57</v>
      </c>
      <c r="H251" s="1"/>
      <c r="I251" s="72">
        <v>3500</v>
      </c>
      <c r="J251" s="20">
        <f>I251*E251</f>
        <v>0</v>
      </c>
      <c r="K251" s="153">
        <v>0</v>
      </c>
      <c r="L251" s="161">
        <v>3500</v>
      </c>
      <c r="M251" s="155">
        <f>L251*K251</f>
        <v>0</v>
      </c>
    </row>
    <row r="252" spans="1:13" ht="12.75" customHeight="1" x14ac:dyDescent="0.2">
      <c r="A252" s="57">
        <v>9</v>
      </c>
      <c r="B252" s="60"/>
      <c r="C252" s="34"/>
      <c r="D252" s="71"/>
      <c r="E252" s="71"/>
      <c r="F252" s="71"/>
      <c r="G252" s="71"/>
      <c r="H252" s="83"/>
      <c r="I252" s="72"/>
      <c r="J252" s="20"/>
      <c r="K252" s="149"/>
      <c r="L252" s="161"/>
      <c r="M252" s="155"/>
    </row>
    <row r="253" spans="1:13" ht="122.25" customHeight="1" x14ac:dyDescent="0.2">
      <c r="A253" s="48"/>
      <c r="B253" s="196" t="s">
        <v>80</v>
      </c>
      <c r="C253" s="185" t="s">
        <v>81</v>
      </c>
      <c r="D253" s="186"/>
      <c r="E253" s="186"/>
      <c r="F253" s="186"/>
      <c r="G253" s="186"/>
      <c r="H253" s="181"/>
      <c r="I253" s="197"/>
      <c r="J253" s="177"/>
      <c r="K253" s="153"/>
      <c r="L253" s="154"/>
      <c r="M253" s="155"/>
    </row>
    <row r="254" spans="1:13" ht="12.75" customHeight="1" x14ac:dyDescent="0.2">
      <c r="A254" s="48"/>
      <c r="B254" s="198"/>
      <c r="C254" s="193"/>
      <c r="D254" s="199" t="s">
        <v>204</v>
      </c>
      <c r="E254" s="199"/>
      <c r="F254" s="199"/>
      <c r="G254" s="199"/>
      <c r="H254" s="200"/>
      <c r="I254" s="197">
        <v>140</v>
      </c>
      <c r="J254" s="177"/>
      <c r="K254" s="149">
        <f>+'[1]C&amp;I BOQ'!$H$142</f>
        <v>1250</v>
      </c>
      <c r="L254" s="154">
        <v>140</v>
      </c>
      <c r="M254" s="155">
        <f>+L254*K254</f>
        <v>175000</v>
      </c>
    </row>
    <row r="255" spans="1:13" ht="12.75" customHeight="1" x14ac:dyDescent="0.2">
      <c r="A255" s="48"/>
      <c r="B255" s="38"/>
      <c r="C255" s="34"/>
      <c r="D255" s="71"/>
      <c r="E255" s="71"/>
      <c r="F255" s="71"/>
      <c r="G255" s="71"/>
      <c r="H255" s="83"/>
      <c r="I255" s="30"/>
      <c r="J255" s="20"/>
      <c r="K255" s="149"/>
      <c r="L255" s="154"/>
      <c r="M255" s="155"/>
    </row>
    <row r="256" spans="1:13" ht="12.75" customHeight="1" x14ac:dyDescent="0.2">
      <c r="A256" s="48"/>
      <c r="B256" s="38"/>
      <c r="C256" s="34"/>
      <c r="D256" s="71"/>
      <c r="E256" s="71"/>
      <c r="F256" s="71"/>
      <c r="G256" s="71"/>
      <c r="H256" s="83"/>
      <c r="I256" s="30"/>
      <c r="J256" s="20"/>
      <c r="K256" s="149"/>
      <c r="L256" s="154"/>
      <c r="M256" s="155"/>
    </row>
    <row r="257" spans="1:13" ht="89.25" customHeight="1" x14ac:dyDescent="0.2">
      <c r="A257" s="48"/>
      <c r="B257" s="39" t="s">
        <v>82</v>
      </c>
      <c r="C257" s="26" t="s">
        <v>83</v>
      </c>
      <c r="D257" s="13"/>
      <c r="E257" s="13"/>
      <c r="F257" s="13"/>
      <c r="G257" s="13"/>
      <c r="H257" s="84"/>
      <c r="I257" s="30">
        <v>160</v>
      </c>
      <c r="J257" s="20">
        <f>I257*H257</f>
        <v>0</v>
      </c>
      <c r="K257" s="153"/>
      <c r="L257" s="154">
        <v>160</v>
      </c>
      <c r="M257" s="155">
        <f>L257*K257</f>
        <v>0</v>
      </c>
    </row>
    <row r="258" spans="1:13" ht="12.75" customHeight="1" x14ac:dyDescent="0.2">
      <c r="A258" s="57">
        <v>10</v>
      </c>
      <c r="B258" s="38"/>
      <c r="C258" s="28" t="s">
        <v>84</v>
      </c>
      <c r="D258" s="68"/>
      <c r="E258" s="68"/>
      <c r="F258" s="68"/>
      <c r="G258" s="68"/>
      <c r="H258" s="84"/>
      <c r="I258" s="30"/>
      <c r="J258" s="20"/>
      <c r="K258" s="153"/>
      <c r="L258" s="154"/>
      <c r="M258" s="155"/>
    </row>
    <row r="259" spans="1:13" ht="12.75" customHeight="1" x14ac:dyDescent="0.2">
      <c r="A259" s="48"/>
      <c r="B259" s="37"/>
      <c r="C259" s="34"/>
      <c r="D259" s="71"/>
      <c r="E259" s="71"/>
      <c r="F259" s="71"/>
      <c r="G259" s="71"/>
      <c r="H259" s="84"/>
      <c r="I259" s="72"/>
      <c r="J259" s="20"/>
      <c r="K259" s="153"/>
      <c r="L259" s="161"/>
      <c r="M259" s="155"/>
    </row>
    <row r="260" spans="1:13" ht="12.75" customHeight="1" x14ac:dyDescent="0.2">
      <c r="A260" s="57">
        <v>11</v>
      </c>
      <c r="B260" s="91"/>
      <c r="C260" s="92" t="s">
        <v>85</v>
      </c>
      <c r="D260" s="93"/>
      <c r="E260" s="93"/>
      <c r="F260" s="93"/>
      <c r="G260" s="93"/>
      <c r="H260" s="94"/>
      <c r="I260" s="95"/>
      <c r="J260" s="96">
        <f>SUM(J237:J259)</f>
        <v>435360.59079500003</v>
      </c>
      <c r="K260" s="156"/>
      <c r="L260" s="155"/>
      <c r="M260" s="152">
        <f>SUM(M237:M259)</f>
        <v>1150800</v>
      </c>
    </row>
    <row r="261" spans="1:13" ht="12.75" customHeight="1" x14ac:dyDescent="0.2">
      <c r="A261" s="48"/>
      <c r="B261" s="34"/>
      <c r="C261" s="14"/>
      <c r="D261" s="48"/>
      <c r="E261" s="48"/>
      <c r="F261" s="48"/>
      <c r="G261" s="48"/>
      <c r="H261" s="85"/>
      <c r="I261" s="20"/>
      <c r="J261" s="17"/>
      <c r="K261" s="156"/>
      <c r="L261" s="155"/>
      <c r="M261" s="152"/>
    </row>
    <row r="262" spans="1:13" ht="12.75" customHeight="1" x14ac:dyDescent="0.2">
      <c r="A262" s="97"/>
      <c r="B262" s="25" t="s">
        <v>86</v>
      </c>
      <c r="C262" s="14"/>
      <c r="D262" s="48"/>
      <c r="E262" s="48"/>
      <c r="F262" s="48"/>
      <c r="G262" s="48"/>
      <c r="H262" s="85"/>
      <c r="I262" s="20"/>
      <c r="J262" s="17"/>
      <c r="K262" s="156"/>
      <c r="L262" s="155"/>
      <c r="M262" s="152"/>
    </row>
    <row r="263" spans="1:13" ht="12.75" customHeight="1" x14ac:dyDescent="0.2">
      <c r="A263" s="34"/>
      <c r="B263" s="14"/>
      <c r="C263" s="14"/>
      <c r="D263" s="48"/>
      <c r="E263" s="48"/>
      <c r="F263" s="48"/>
      <c r="G263" s="48"/>
      <c r="H263" s="85"/>
      <c r="I263" s="20"/>
      <c r="J263" s="17"/>
      <c r="K263" s="156"/>
      <c r="L263" s="155"/>
      <c r="M263" s="152"/>
    </row>
    <row r="264" spans="1:13" ht="150" customHeight="1" x14ac:dyDescent="0.2">
      <c r="A264" s="14"/>
      <c r="B264" s="35" t="s">
        <v>87</v>
      </c>
      <c r="C264" s="25" t="s">
        <v>88</v>
      </c>
      <c r="D264" s="59"/>
      <c r="E264" s="59"/>
      <c r="F264" s="59"/>
      <c r="G264" s="59"/>
      <c r="H264" s="83"/>
      <c r="I264" s="20">
        <v>50</v>
      </c>
      <c r="J264" s="20"/>
      <c r="K264" s="149"/>
      <c r="L264" s="155">
        <v>50</v>
      </c>
      <c r="M264" s="155"/>
    </row>
    <row r="265" spans="1:13" ht="12.75" customHeight="1" x14ac:dyDescent="0.2">
      <c r="A265" s="48"/>
      <c r="B265" s="37"/>
      <c r="C265" s="37"/>
      <c r="D265" s="48"/>
      <c r="E265" s="48"/>
      <c r="F265" s="48"/>
      <c r="G265" s="48"/>
      <c r="H265" s="85"/>
      <c r="I265" s="20"/>
      <c r="J265" s="17"/>
      <c r="K265" s="156"/>
      <c r="L265" s="155"/>
      <c r="M265" s="152"/>
    </row>
    <row r="266" spans="1:13" ht="78" customHeight="1" x14ac:dyDescent="0.2">
      <c r="A266" s="57">
        <v>1</v>
      </c>
      <c r="B266" s="35" t="s">
        <v>89</v>
      </c>
      <c r="C266" s="26" t="s">
        <v>90</v>
      </c>
      <c r="D266" s="13"/>
      <c r="E266" s="13"/>
      <c r="F266" s="13"/>
      <c r="G266" s="13"/>
      <c r="H266" s="84"/>
      <c r="I266" s="30"/>
      <c r="J266" s="20"/>
      <c r="K266" s="153"/>
      <c r="L266" s="154"/>
      <c r="M266" s="155"/>
    </row>
    <row r="267" spans="1:13" ht="12.75" customHeight="1" x14ac:dyDescent="0.2">
      <c r="A267" s="48"/>
      <c r="B267" s="37"/>
      <c r="C267" s="29" t="s">
        <v>324</v>
      </c>
      <c r="D267" s="71" t="s">
        <v>204</v>
      </c>
      <c r="E267" s="71">
        <v>1</v>
      </c>
      <c r="F267" s="71">
        <v>26.75</v>
      </c>
      <c r="G267" s="71">
        <v>9.5</v>
      </c>
      <c r="H267" s="83">
        <f t="shared" ref="H267:H276" si="19">+G267*F267*E267</f>
        <v>254.125</v>
      </c>
      <c r="I267" s="30"/>
      <c r="J267" s="20"/>
      <c r="K267" s="149">
        <f t="shared" ref="K267:K276" si="20">+J267*I267*H267</f>
        <v>0</v>
      </c>
      <c r="L267" s="154"/>
      <c r="M267" s="155"/>
    </row>
    <row r="268" spans="1:13" ht="12.75" customHeight="1" x14ac:dyDescent="0.2">
      <c r="A268" s="48"/>
      <c r="B268" s="37"/>
      <c r="C268" s="101" t="s">
        <v>325</v>
      </c>
      <c r="D268" s="71" t="s">
        <v>204</v>
      </c>
      <c r="E268" s="71">
        <v>1</v>
      </c>
      <c r="F268" s="71">
        <v>16.5</v>
      </c>
      <c r="G268" s="71">
        <v>1.833</v>
      </c>
      <c r="H268" s="83">
        <f t="shared" si="19"/>
        <v>30.244499999999999</v>
      </c>
      <c r="I268" s="20"/>
      <c r="J268" s="17"/>
      <c r="K268" s="149">
        <f t="shared" si="20"/>
        <v>0</v>
      </c>
      <c r="L268" s="155"/>
      <c r="M268" s="152"/>
    </row>
    <row r="269" spans="1:13" ht="12.75" customHeight="1" x14ac:dyDescent="0.2">
      <c r="A269" s="34"/>
      <c r="B269" s="37"/>
      <c r="C269" s="37" t="s">
        <v>326</v>
      </c>
      <c r="D269" s="71" t="s">
        <v>204</v>
      </c>
      <c r="E269" s="71">
        <v>2</v>
      </c>
      <c r="F269" s="71">
        <v>16.582999999999998</v>
      </c>
      <c r="G269" s="71">
        <v>4</v>
      </c>
      <c r="H269" s="83">
        <f t="shared" si="19"/>
        <v>132.66399999999999</v>
      </c>
      <c r="I269" s="20"/>
      <c r="J269" s="17"/>
      <c r="K269" s="149">
        <f t="shared" si="20"/>
        <v>0</v>
      </c>
      <c r="L269" s="155"/>
      <c r="M269" s="152"/>
    </row>
    <row r="270" spans="1:13" ht="12.75" customHeight="1" x14ac:dyDescent="0.2">
      <c r="A270" s="34"/>
      <c r="B270" s="37"/>
      <c r="C270" s="37" t="s">
        <v>327</v>
      </c>
      <c r="D270" s="71" t="s">
        <v>204</v>
      </c>
      <c r="E270" s="71">
        <v>1</v>
      </c>
      <c r="F270" s="71">
        <v>8.25</v>
      </c>
      <c r="G270" s="71">
        <v>4</v>
      </c>
      <c r="H270" s="83">
        <f t="shared" si="19"/>
        <v>33</v>
      </c>
      <c r="I270" s="20"/>
      <c r="J270" s="17"/>
      <c r="K270" s="149">
        <f t="shared" si="20"/>
        <v>0</v>
      </c>
      <c r="L270" s="155"/>
      <c r="M270" s="152"/>
    </row>
    <row r="271" spans="1:13" ht="12.75" customHeight="1" x14ac:dyDescent="0.2">
      <c r="A271" s="34"/>
      <c r="B271" s="37"/>
      <c r="C271" s="37" t="s">
        <v>609</v>
      </c>
      <c r="D271" s="71" t="s">
        <v>204</v>
      </c>
      <c r="E271" s="71">
        <v>1</v>
      </c>
      <c r="F271" s="71">
        <v>52.16</v>
      </c>
      <c r="G271" s="71">
        <v>16.75</v>
      </c>
      <c r="H271" s="83">
        <f t="shared" si="19"/>
        <v>873.68</v>
      </c>
      <c r="I271" s="20"/>
      <c r="J271" s="17"/>
      <c r="K271" s="149">
        <f t="shared" si="20"/>
        <v>0</v>
      </c>
      <c r="L271" s="155"/>
      <c r="M271" s="152"/>
    </row>
    <row r="272" spans="1:13" ht="12.75" customHeight="1" x14ac:dyDescent="0.2">
      <c r="A272" s="34"/>
      <c r="B272" s="37"/>
      <c r="C272" s="37" t="s">
        <v>328</v>
      </c>
      <c r="D272" s="71" t="s">
        <v>204</v>
      </c>
      <c r="E272" s="71">
        <v>-2</v>
      </c>
      <c r="F272" s="71">
        <v>10.75</v>
      </c>
      <c r="G272" s="71">
        <v>16.75</v>
      </c>
      <c r="H272" s="83">
        <f t="shared" si="19"/>
        <v>-360.125</v>
      </c>
      <c r="I272" s="20"/>
      <c r="J272" s="17"/>
      <c r="K272" s="149">
        <f t="shared" si="20"/>
        <v>0</v>
      </c>
      <c r="L272" s="155"/>
      <c r="M272" s="152"/>
    </row>
    <row r="273" spans="1:13" ht="12.75" customHeight="1" x14ac:dyDescent="0.2">
      <c r="A273" s="34"/>
      <c r="B273" s="37"/>
      <c r="C273" s="37" t="s">
        <v>329</v>
      </c>
      <c r="D273" s="71" t="s">
        <v>204</v>
      </c>
      <c r="E273" s="71">
        <v>4</v>
      </c>
      <c r="F273" s="71">
        <v>16.75</v>
      </c>
      <c r="G273" s="71">
        <v>1</v>
      </c>
      <c r="H273" s="83">
        <f t="shared" si="19"/>
        <v>67</v>
      </c>
      <c r="I273" s="20"/>
      <c r="J273" s="17"/>
      <c r="K273" s="149">
        <f t="shared" si="20"/>
        <v>0</v>
      </c>
      <c r="L273" s="155"/>
      <c r="M273" s="152"/>
    </row>
    <row r="274" spans="1:13" ht="12.75" customHeight="1" x14ac:dyDescent="0.2">
      <c r="A274" s="34"/>
      <c r="B274" s="37"/>
      <c r="C274" s="37" t="s">
        <v>330</v>
      </c>
      <c r="D274" s="71" t="s">
        <v>204</v>
      </c>
      <c r="E274" s="71">
        <v>2</v>
      </c>
      <c r="F274" s="71">
        <v>1</v>
      </c>
      <c r="G274" s="71">
        <v>10.75</v>
      </c>
      <c r="H274" s="83">
        <f t="shared" si="19"/>
        <v>21.5</v>
      </c>
      <c r="I274" s="20"/>
      <c r="J274" s="17"/>
      <c r="K274" s="149">
        <f t="shared" si="20"/>
        <v>0</v>
      </c>
      <c r="L274" s="155"/>
      <c r="M274" s="152"/>
    </row>
    <row r="275" spans="1:13" ht="12.75" customHeight="1" x14ac:dyDescent="0.2">
      <c r="A275" s="48"/>
      <c r="B275" s="37"/>
      <c r="C275" s="37" t="s">
        <v>331</v>
      </c>
      <c r="D275" s="71" t="s">
        <v>204</v>
      </c>
      <c r="E275" s="71">
        <v>2</v>
      </c>
      <c r="F275" s="71">
        <v>8</v>
      </c>
      <c r="G275" s="71">
        <v>8</v>
      </c>
      <c r="H275" s="83">
        <f t="shared" si="19"/>
        <v>128</v>
      </c>
      <c r="I275" s="20"/>
      <c r="J275" s="17"/>
      <c r="K275" s="149">
        <f t="shared" si="20"/>
        <v>0</v>
      </c>
      <c r="L275" s="155"/>
      <c r="M275" s="152"/>
    </row>
    <row r="276" spans="1:13" ht="12.75" customHeight="1" x14ac:dyDescent="0.2">
      <c r="A276" s="57">
        <v>2</v>
      </c>
      <c r="B276" s="37"/>
      <c r="C276" s="37" t="s">
        <v>332</v>
      </c>
      <c r="D276" s="71" t="s">
        <v>204</v>
      </c>
      <c r="E276" s="71">
        <v>2</v>
      </c>
      <c r="F276" s="71">
        <v>7</v>
      </c>
      <c r="G276" s="71">
        <v>8</v>
      </c>
      <c r="H276" s="83">
        <f t="shared" si="19"/>
        <v>112</v>
      </c>
      <c r="I276" s="20"/>
      <c r="J276" s="17"/>
      <c r="K276" s="149">
        <f t="shared" si="20"/>
        <v>0</v>
      </c>
      <c r="L276" s="155"/>
      <c r="M276" s="152"/>
    </row>
    <row r="277" spans="1:13" ht="48" customHeight="1" x14ac:dyDescent="0.2">
      <c r="A277" s="48"/>
      <c r="B277" s="122"/>
      <c r="C277" s="122" t="s">
        <v>333</v>
      </c>
      <c r="D277" s="123" t="s">
        <v>204</v>
      </c>
      <c r="E277" s="123"/>
      <c r="F277" s="123"/>
      <c r="G277" s="123"/>
      <c r="H277" s="83">
        <f>+H254</f>
        <v>0</v>
      </c>
      <c r="I277" s="50"/>
      <c r="J277" s="124"/>
      <c r="K277" s="149">
        <v>0</v>
      </c>
      <c r="L277" s="155"/>
      <c r="M277" s="152"/>
    </row>
    <row r="278" spans="1:13" ht="13.7" customHeight="1" x14ac:dyDescent="0.2">
      <c r="A278" s="48"/>
      <c r="B278" s="37"/>
      <c r="C278" s="37" t="s">
        <v>436</v>
      </c>
      <c r="D278" s="126" t="s">
        <v>204</v>
      </c>
      <c r="E278" s="71">
        <v>1</v>
      </c>
      <c r="F278" s="71">
        <v>17.5</v>
      </c>
      <c r="G278" s="71">
        <v>5.1660000000000004</v>
      </c>
      <c r="H278" s="83">
        <f>+G278*F278*E278</f>
        <v>90.405000000000001</v>
      </c>
      <c r="I278" s="20"/>
      <c r="J278" s="17"/>
      <c r="K278" s="149">
        <f>+J278*I278*H278</f>
        <v>0</v>
      </c>
      <c r="L278" s="155"/>
      <c r="M278" s="152"/>
    </row>
    <row r="279" spans="1:13" ht="12.75" customHeight="1" x14ac:dyDescent="0.2">
      <c r="A279" s="202">
        <v>3</v>
      </c>
      <c r="B279" s="37"/>
      <c r="C279" s="37" t="s">
        <v>437</v>
      </c>
      <c r="D279" s="126" t="s">
        <v>204</v>
      </c>
      <c r="E279" s="71">
        <v>2</v>
      </c>
      <c r="F279" s="71">
        <v>13</v>
      </c>
      <c r="G279" s="71">
        <v>5.1660000000000004</v>
      </c>
      <c r="H279" s="83">
        <f>+G279*F279*E279</f>
        <v>134.316</v>
      </c>
      <c r="I279" s="20"/>
      <c r="J279" s="17"/>
      <c r="K279" s="149">
        <f>+J279*I279*H279</f>
        <v>0</v>
      </c>
      <c r="L279" s="155"/>
      <c r="M279" s="152"/>
    </row>
    <row r="280" spans="1:13" ht="108" customHeight="1" x14ac:dyDescent="0.2">
      <c r="A280" s="203"/>
      <c r="B280" s="37"/>
      <c r="C280" s="37"/>
      <c r="D280" s="48"/>
      <c r="E280" s="48"/>
      <c r="F280" s="48"/>
      <c r="G280" s="48"/>
      <c r="H280" s="85"/>
      <c r="I280" s="20"/>
      <c r="J280" s="17"/>
      <c r="K280" s="156"/>
      <c r="L280" s="155"/>
      <c r="M280" s="152"/>
    </row>
    <row r="281" spans="1:13" ht="12.75" customHeight="1" x14ac:dyDescent="0.2">
      <c r="A281" s="203"/>
      <c r="B281" s="37"/>
      <c r="C281" s="37"/>
      <c r="D281" s="48" t="s">
        <v>204</v>
      </c>
      <c r="E281" s="48"/>
      <c r="F281" s="48"/>
      <c r="G281" s="48"/>
      <c r="H281" s="85">
        <f>SUM(H267:H280)</f>
        <v>1516.8094999999998</v>
      </c>
      <c r="I281" s="20">
        <v>28</v>
      </c>
      <c r="J281" s="17">
        <f>+I281*H281</f>
        <v>42470.665999999997</v>
      </c>
      <c r="K281" s="156">
        <f>SUM(K267:K280)</f>
        <v>0</v>
      </c>
      <c r="L281" s="155">
        <v>28</v>
      </c>
      <c r="M281" s="152">
        <f>+L281*K281</f>
        <v>0</v>
      </c>
    </row>
    <row r="282" spans="1:13" ht="12.75" customHeight="1" x14ac:dyDescent="0.2">
      <c r="A282" s="203"/>
      <c r="B282" s="37"/>
      <c r="C282" s="37"/>
      <c r="D282" s="48"/>
      <c r="E282" s="48"/>
      <c r="F282" s="48"/>
      <c r="G282" s="48"/>
      <c r="H282" s="85"/>
      <c r="I282" s="20"/>
      <c r="J282" s="17"/>
      <c r="K282" s="156"/>
      <c r="L282" s="155"/>
      <c r="M282" s="152"/>
    </row>
    <row r="283" spans="1:13" ht="12.75" customHeight="1" x14ac:dyDescent="0.2">
      <c r="A283" s="203"/>
      <c r="B283" s="37"/>
      <c r="C283" s="37"/>
      <c r="D283" s="48"/>
      <c r="E283" s="48"/>
      <c r="F283" s="48"/>
      <c r="G283" s="48"/>
      <c r="H283" s="85"/>
      <c r="I283" s="20"/>
      <c r="J283" s="17"/>
      <c r="K283" s="156"/>
      <c r="L283" s="155"/>
      <c r="M283" s="152"/>
    </row>
    <row r="284" spans="1:13" ht="60" x14ac:dyDescent="0.2">
      <c r="A284" s="203"/>
      <c r="B284" s="35" t="s">
        <v>91</v>
      </c>
      <c r="C284" s="26" t="s">
        <v>92</v>
      </c>
      <c r="D284" s="13"/>
      <c r="E284" s="13"/>
      <c r="F284" s="13"/>
      <c r="G284" s="13"/>
      <c r="H284" s="84"/>
      <c r="I284" s="64"/>
      <c r="J284" s="20"/>
      <c r="K284" s="153"/>
      <c r="L284" s="154"/>
      <c r="M284" s="155"/>
    </row>
    <row r="285" spans="1:13" ht="12.75" customHeight="1" x14ac:dyDescent="0.2">
      <c r="A285" s="203"/>
      <c r="B285" s="37"/>
      <c r="C285" s="37" t="s">
        <v>334</v>
      </c>
      <c r="D285" s="71" t="s">
        <v>204</v>
      </c>
      <c r="E285" s="71">
        <v>1</v>
      </c>
      <c r="F285" s="71">
        <v>41</v>
      </c>
      <c r="G285" s="71">
        <v>21</v>
      </c>
      <c r="H285" s="83">
        <f>+G285*F285*E285</f>
        <v>861</v>
      </c>
      <c r="I285" s="30"/>
      <c r="J285" s="20"/>
      <c r="K285" s="149">
        <f>+J285*I285*H285</f>
        <v>0</v>
      </c>
      <c r="L285" s="154"/>
      <c r="M285" s="155"/>
    </row>
    <row r="286" spans="1:13" ht="12.75" customHeight="1" x14ac:dyDescent="0.2">
      <c r="A286" s="203"/>
      <c r="B286" s="37"/>
      <c r="C286" s="37" t="s">
        <v>335</v>
      </c>
      <c r="D286" s="71" t="s">
        <v>204</v>
      </c>
      <c r="E286" s="71">
        <v>2</v>
      </c>
      <c r="F286" s="71">
        <v>10</v>
      </c>
      <c r="G286" s="71">
        <v>6</v>
      </c>
      <c r="H286" s="83">
        <f>+G286*F286*E286</f>
        <v>120</v>
      </c>
      <c r="I286" s="30"/>
      <c r="J286" s="20"/>
      <c r="K286" s="149">
        <f>+J286*I286*H286</f>
        <v>0</v>
      </c>
      <c r="L286" s="154"/>
      <c r="M286" s="155"/>
    </row>
    <row r="287" spans="1:13" ht="12.75" customHeight="1" x14ac:dyDescent="0.2">
      <c r="A287" s="48"/>
      <c r="B287" s="37"/>
      <c r="C287" s="37" t="s">
        <v>336</v>
      </c>
      <c r="D287" s="71" t="s">
        <v>57</v>
      </c>
      <c r="E287" s="71" t="s">
        <v>57</v>
      </c>
      <c r="F287" s="71" t="s">
        <v>57</v>
      </c>
      <c r="G287" s="71" t="s">
        <v>337</v>
      </c>
      <c r="H287" s="83" t="s">
        <v>57</v>
      </c>
      <c r="I287" s="30"/>
      <c r="J287" s="20"/>
      <c r="K287" s="149" t="s">
        <v>57</v>
      </c>
      <c r="L287" s="154"/>
      <c r="M287" s="155"/>
    </row>
    <row r="288" spans="1:13" ht="12.75" customHeight="1" x14ac:dyDescent="0.2">
      <c r="A288" s="48"/>
      <c r="B288" s="37"/>
      <c r="C288" s="37" t="s">
        <v>338</v>
      </c>
      <c r="D288" s="71" t="s">
        <v>204</v>
      </c>
      <c r="E288" s="71">
        <v>1</v>
      </c>
      <c r="F288" s="71">
        <v>12.33</v>
      </c>
      <c r="G288" s="71">
        <v>5</v>
      </c>
      <c r="H288" s="83">
        <f t="shared" ref="H288:H299" si="21">+G288*F288*E288</f>
        <v>61.65</v>
      </c>
      <c r="I288" s="30"/>
      <c r="J288" s="20"/>
      <c r="K288" s="149">
        <f t="shared" ref="K288:K299" si="22">+J288*I288*H288</f>
        <v>0</v>
      </c>
      <c r="L288" s="154"/>
      <c r="M288" s="155"/>
    </row>
    <row r="289" spans="1:13" ht="12.75" customHeight="1" x14ac:dyDescent="0.2">
      <c r="A289" s="57">
        <v>4</v>
      </c>
      <c r="B289" s="37"/>
      <c r="C289" s="37" t="s">
        <v>339</v>
      </c>
      <c r="D289" s="71" t="s">
        <v>204</v>
      </c>
      <c r="E289" s="71">
        <v>1</v>
      </c>
      <c r="F289" s="71">
        <v>17.082999999999998</v>
      </c>
      <c r="G289" s="71">
        <v>5</v>
      </c>
      <c r="H289" s="83">
        <f t="shared" si="21"/>
        <v>85.414999999999992</v>
      </c>
      <c r="I289" s="30"/>
      <c r="J289" s="20"/>
      <c r="K289" s="149">
        <f t="shared" si="22"/>
        <v>0</v>
      </c>
      <c r="L289" s="154"/>
      <c r="M289" s="155"/>
    </row>
    <row r="290" spans="1:13" ht="72" customHeight="1" x14ac:dyDescent="0.2">
      <c r="A290" s="48"/>
      <c r="B290" s="37"/>
      <c r="C290" s="37" t="s">
        <v>340</v>
      </c>
      <c r="D290" s="71" t="s">
        <v>204</v>
      </c>
      <c r="E290" s="71">
        <v>1</v>
      </c>
      <c r="F290" s="71">
        <v>9</v>
      </c>
      <c r="G290" s="71">
        <v>5</v>
      </c>
      <c r="H290" s="83">
        <f t="shared" si="21"/>
        <v>45</v>
      </c>
      <c r="I290" s="30"/>
      <c r="J290" s="20"/>
      <c r="K290" s="149">
        <f t="shared" si="22"/>
        <v>0</v>
      </c>
      <c r="L290" s="154"/>
      <c r="M290" s="155"/>
    </row>
    <row r="291" spans="1:13" ht="12.75" customHeight="1" x14ac:dyDescent="0.2">
      <c r="A291" s="48"/>
      <c r="B291" s="37"/>
      <c r="C291" s="37" t="s">
        <v>341</v>
      </c>
      <c r="D291" s="71" t="s">
        <v>204</v>
      </c>
      <c r="E291" s="71">
        <v>1</v>
      </c>
      <c r="F291" s="71">
        <v>19</v>
      </c>
      <c r="G291" s="71">
        <v>5</v>
      </c>
      <c r="H291" s="83">
        <f t="shared" si="21"/>
        <v>95</v>
      </c>
      <c r="I291" s="30"/>
      <c r="J291" s="20"/>
      <c r="K291" s="149">
        <f t="shared" si="22"/>
        <v>0</v>
      </c>
      <c r="L291" s="154"/>
      <c r="M291" s="155"/>
    </row>
    <row r="292" spans="1:13" ht="12.75" customHeight="1" x14ac:dyDescent="0.2">
      <c r="A292" s="91"/>
      <c r="B292" s="37"/>
      <c r="C292" s="37" t="s">
        <v>342</v>
      </c>
      <c r="D292" s="71" t="s">
        <v>204</v>
      </c>
      <c r="E292" s="71">
        <v>1</v>
      </c>
      <c r="F292" s="71">
        <v>17</v>
      </c>
      <c r="G292" s="71">
        <v>5</v>
      </c>
      <c r="H292" s="83">
        <f t="shared" si="21"/>
        <v>85</v>
      </c>
      <c r="I292" s="30"/>
      <c r="J292" s="20"/>
      <c r="K292" s="149">
        <f t="shared" si="22"/>
        <v>0</v>
      </c>
      <c r="L292" s="154"/>
      <c r="M292" s="155"/>
    </row>
    <row r="293" spans="1:13" ht="12.75" customHeight="1" x14ac:dyDescent="0.2">
      <c r="A293" s="34"/>
      <c r="B293" s="37"/>
      <c r="C293" s="37" t="s">
        <v>343</v>
      </c>
      <c r="D293" s="48" t="s">
        <v>204</v>
      </c>
      <c r="E293" s="48">
        <v>2</v>
      </c>
      <c r="F293" s="48">
        <v>10</v>
      </c>
      <c r="G293" s="48">
        <v>5.33</v>
      </c>
      <c r="H293" s="85">
        <f t="shared" si="21"/>
        <v>106.6</v>
      </c>
      <c r="I293" s="30"/>
      <c r="J293" s="20"/>
      <c r="K293" s="156">
        <f t="shared" si="22"/>
        <v>0</v>
      </c>
      <c r="L293" s="154"/>
      <c r="M293" s="155"/>
    </row>
    <row r="294" spans="1:13" ht="12.75" customHeight="1" x14ac:dyDescent="0.2">
      <c r="A294" s="34"/>
      <c r="B294" s="37"/>
      <c r="C294" s="37" t="s">
        <v>344</v>
      </c>
      <c r="D294" s="48" t="s">
        <v>204</v>
      </c>
      <c r="E294" s="48">
        <v>1</v>
      </c>
      <c r="F294" s="48">
        <v>18.5</v>
      </c>
      <c r="G294" s="48">
        <v>6.6660000000000004</v>
      </c>
      <c r="H294" s="85">
        <f t="shared" si="21"/>
        <v>123.32100000000001</v>
      </c>
      <c r="I294" s="30"/>
      <c r="J294" s="20"/>
      <c r="K294" s="156">
        <f t="shared" si="22"/>
        <v>0</v>
      </c>
      <c r="L294" s="154"/>
      <c r="M294" s="155"/>
    </row>
    <row r="295" spans="1:13" ht="12.75" customHeight="1" x14ac:dyDescent="0.2">
      <c r="A295" s="14"/>
      <c r="B295" s="37"/>
      <c r="C295" s="37" t="s">
        <v>345</v>
      </c>
      <c r="D295" s="48" t="s">
        <v>204</v>
      </c>
      <c r="E295" s="48">
        <v>0</v>
      </c>
      <c r="F295" s="48">
        <v>0</v>
      </c>
      <c r="G295" s="48">
        <v>0</v>
      </c>
      <c r="H295" s="85">
        <f t="shared" si="21"/>
        <v>0</v>
      </c>
      <c r="I295" s="30"/>
      <c r="J295" s="20"/>
      <c r="K295" s="156">
        <f t="shared" si="22"/>
        <v>0</v>
      </c>
      <c r="L295" s="154"/>
      <c r="M295" s="155"/>
    </row>
    <row r="296" spans="1:13" ht="12.75" customHeight="1" x14ac:dyDescent="0.2">
      <c r="A296" s="57">
        <v>1</v>
      </c>
      <c r="B296" s="37"/>
      <c r="C296" s="37" t="s">
        <v>346</v>
      </c>
      <c r="D296" s="48" t="s">
        <v>204</v>
      </c>
      <c r="E296" s="48">
        <v>1</v>
      </c>
      <c r="F296" s="48">
        <v>21.25</v>
      </c>
      <c r="G296" s="48">
        <v>5.33</v>
      </c>
      <c r="H296" s="85">
        <f t="shared" si="21"/>
        <v>113.2625</v>
      </c>
      <c r="I296" s="30"/>
      <c r="J296" s="20"/>
      <c r="K296" s="156">
        <f t="shared" si="22"/>
        <v>0</v>
      </c>
      <c r="L296" s="154"/>
      <c r="M296" s="155"/>
    </row>
    <row r="297" spans="1:13" ht="12.75" customHeight="1" x14ac:dyDescent="0.2">
      <c r="A297" s="37"/>
      <c r="B297" s="37"/>
      <c r="C297" s="37" t="s">
        <v>347</v>
      </c>
      <c r="D297" s="48" t="s">
        <v>204</v>
      </c>
      <c r="E297" s="48">
        <v>1</v>
      </c>
      <c r="F297" s="48">
        <v>88</v>
      </c>
      <c r="G297" s="48">
        <v>1.25</v>
      </c>
      <c r="H297" s="85">
        <f t="shared" si="21"/>
        <v>110</v>
      </c>
      <c r="I297" s="30"/>
      <c r="J297" s="20"/>
      <c r="K297" s="156">
        <f t="shared" si="22"/>
        <v>0</v>
      </c>
      <c r="L297" s="154"/>
      <c r="M297" s="155"/>
    </row>
    <row r="298" spans="1:13" ht="12.75" customHeight="1" x14ac:dyDescent="0.2">
      <c r="A298" s="57">
        <v>2</v>
      </c>
      <c r="B298" s="37"/>
      <c r="C298" s="37" t="s">
        <v>347</v>
      </c>
      <c r="D298" s="48" t="s">
        <v>204</v>
      </c>
      <c r="E298" s="48">
        <v>1</v>
      </c>
      <c r="F298" s="48">
        <v>44</v>
      </c>
      <c r="G298" s="48">
        <v>0.66</v>
      </c>
      <c r="H298" s="85">
        <f t="shared" si="21"/>
        <v>29.040000000000003</v>
      </c>
      <c r="I298" s="30"/>
      <c r="J298" s="20"/>
      <c r="K298" s="156">
        <f t="shared" si="22"/>
        <v>0</v>
      </c>
      <c r="L298" s="154"/>
      <c r="M298" s="155"/>
    </row>
    <row r="299" spans="1:13" ht="12.75" customHeight="1" x14ac:dyDescent="0.2">
      <c r="A299" s="48"/>
      <c r="B299" s="37"/>
      <c r="C299" s="37" t="s">
        <v>348</v>
      </c>
      <c r="D299" s="48" t="s">
        <v>204</v>
      </c>
      <c r="E299" s="48">
        <v>4</v>
      </c>
      <c r="F299" s="48">
        <v>1</v>
      </c>
      <c r="G299" s="48">
        <v>21.25</v>
      </c>
      <c r="H299" s="85">
        <f t="shared" si="21"/>
        <v>85</v>
      </c>
      <c r="I299" s="30"/>
      <c r="J299" s="20"/>
      <c r="K299" s="156">
        <f t="shared" si="22"/>
        <v>0</v>
      </c>
      <c r="L299" s="154"/>
      <c r="M299" s="155"/>
    </row>
    <row r="300" spans="1:13" ht="12.75" customHeight="1" x14ac:dyDescent="0.2">
      <c r="A300" s="37"/>
      <c r="B300" s="37"/>
      <c r="C300" s="34"/>
      <c r="D300" s="48" t="s">
        <v>204</v>
      </c>
      <c r="E300" s="71"/>
      <c r="F300" s="71"/>
      <c r="G300" s="71"/>
      <c r="H300" s="84">
        <f>SUM(H285:H299)</f>
        <v>1920.2884999999999</v>
      </c>
      <c r="I300" s="30">
        <v>28</v>
      </c>
      <c r="J300" s="20">
        <f>+I300*H300</f>
        <v>53768.077999999994</v>
      </c>
      <c r="K300" s="153">
        <f>+'[1]C&amp;I BOQ'!$H$156</f>
        <v>1250</v>
      </c>
      <c r="L300" s="154">
        <v>28</v>
      </c>
      <c r="M300" s="155">
        <f>+L300*K300</f>
        <v>35000</v>
      </c>
    </row>
    <row r="301" spans="1:13" ht="12.75" customHeight="1" x14ac:dyDescent="0.2">
      <c r="A301" s="37"/>
      <c r="B301" s="37"/>
      <c r="C301" s="34"/>
      <c r="D301" s="71"/>
      <c r="E301" s="71"/>
      <c r="F301" s="71"/>
      <c r="G301" s="71"/>
      <c r="H301" s="84"/>
      <c r="I301" s="30"/>
      <c r="J301" s="20"/>
      <c r="K301" s="153"/>
      <c r="L301" s="154"/>
      <c r="M301" s="155"/>
    </row>
    <row r="302" spans="1:13" ht="60" customHeight="1" x14ac:dyDescent="0.2">
      <c r="A302" s="37"/>
      <c r="B302" s="37"/>
      <c r="C302" s="34"/>
      <c r="D302" s="71"/>
      <c r="E302" s="71"/>
      <c r="F302" s="71"/>
      <c r="G302" s="71"/>
      <c r="H302" s="84"/>
      <c r="I302" s="30"/>
      <c r="J302" s="20"/>
      <c r="K302" s="153"/>
      <c r="L302" s="154"/>
      <c r="M302" s="155"/>
    </row>
    <row r="303" spans="1:13" ht="48" x14ac:dyDescent="0.2">
      <c r="A303" s="37"/>
      <c r="B303" s="35" t="s">
        <v>93</v>
      </c>
      <c r="C303" s="26" t="s">
        <v>94</v>
      </c>
      <c r="D303" s="13"/>
      <c r="E303" s="13"/>
      <c r="F303" s="13"/>
      <c r="G303" s="13"/>
      <c r="H303" s="84"/>
      <c r="I303" s="30">
        <v>28</v>
      </c>
      <c r="J303" s="20">
        <f>I303*H303</f>
        <v>0</v>
      </c>
      <c r="K303" s="153"/>
      <c r="L303" s="154">
        <v>28</v>
      </c>
      <c r="M303" s="155">
        <f>L303*K303</f>
        <v>0</v>
      </c>
    </row>
    <row r="304" spans="1:13" ht="13.7" customHeight="1" x14ac:dyDescent="0.2">
      <c r="A304" s="37"/>
      <c r="B304" s="37"/>
      <c r="C304" s="34"/>
      <c r="D304" s="71"/>
      <c r="E304" s="71"/>
      <c r="F304" s="71"/>
      <c r="G304" s="71"/>
      <c r="H304" s="84"/>
      <c r="I304" s="30"/>
      <c r="J304" s="20"/>
      <c r="K304" s="153"/>
      <c r="L304" s="154"/>
      <c r="M304" s="155"/>
    </row>
    <row r="305" spans="1:13" ht="12.75" customHeight="1" x14ac:dyDescent="0.2">
      <c r="A305" s="37"/>
      <c r="B305" s="37"/>
      <c r="C305" s="34"/>
      <c r="D305" s="71"/>
      <c r="E305" s="71"/>
      <c r="F305" s="71"/>
      <c r="G305" s="71"/>
      <c r="H305" s="84"/>
      <c r="I305" s="30"/>
      <c r="J305" s="20"/>
      <c r="K305" s="153"/>
      <c r="L305" s="154"/>
      <c r="M305" s="155"/>
    </row>
    <row r="306" spans="1:13" ht="13.7" customHeight="1" x14ac:dyDescent="0.2">
      <c r="A306" s="37"/>
      <c r="B306" s="91"/>
      <c r="C306" s="92" t="s">
        <v>95</v>
      </c>
      <c r="D306" s="93"/>
      <c r="E306" s="93"/>
      <c r="F306" s="93"/>
      <c r="G306" s="93"/>
      <c r="H306" s="94"/>
      <c r="I306" s="95"/>
      <c r="J306" s="96">
        <f>SUM(J264:J305)</f>
        <v>96238.743999999992</v>
      </c>
      <c r="K306" s="156"/>
      <c r="L306" s="155"/>
      <c r="M306" s="152">
        <f>SUM(M264:M305)</f>
        <v>35000</v>
      </c>
    </row>
    <row r="307" spans="1:13" ht="12.75" customHeight="1" x14ac:dyDescent="0.2">
      <c r="A307" s="37"/>
      <c r="B307" s="37"/>
      <c r="C307" s="34"/>
      <c r="D307" s="71"/>
      <c r="E307" s="71"/>
      <c r="F307" s="71"/>
      <c r="G307" s="71"/>
      <c r="H307" s="84"/>
      <c r="I307" s="72"/>
      <c r="J307" s="20"/>
      <c r="K307" s="153"/>
      <c r="L307" s="161"/>
      <c r="M307" s="155"/>
    </row>
    <row r="308" spans="1:13" ht="12.75" customHeight="1" x14ac:dyDescent="0.2">
      <c r="A308" s="37"/>
      <c r="B308" s="25" t="s">
        <v>96</v>
      </c>
      <c r="C308" s="14"/>
      <c r="D308" s="48"/>
      <c r="E308" s="48"/>
      <c r="F308" s="48"/>
      <c r="G308" s="48"/>
      <c r="H308" s="83"/>
      <c r="I308" s="20"/>
      <c r="J308" s="20"/>
      <c r="K308" s="149"/>
      <c r="L308" s="155"/>
      <c r="M308" s="155"/>
    </row>
    <row r="309" spans="1:13" ht="12.75" customHeight="1" x14ac:dyDescent="0.2">
      <c r="A309" s="37"/>
      <c r="B309" s="60"/>
      <c r="C309" s="38"/>
      <c r="D309" s="60"/>
      <c r="E309" s="60"/>
      <c r="F309" s="60"/>
      <c r="G309" s="60"/>
      <c r="H309" s="84"/>
      <c r="I309" s="72"/>
      <c r="J309" s="20"/>
      <c r="K309" s="153"/>
      <c r="L309" s="161"/>
      <c r="M309" s="155"/>
    </row>
    <row r="310" spans="1:13" ht="76.5" customHeight="1" x14ac:dyDescent="0.2">
      <c r="A310" s="37"/>
      <c r="B310" s="35" t="s">
        <v>97</v>
      </c>
      <c r="C310" s="39" t="s">
        <v>98</v>
      </c>
      <c r="D310" s="65"/>
      <c r="E310" s="65"/>
      <c r="F310" s="65"/>
      <c r="G310" s="65"/>
      <c r="H310" s="84"/>
      <c r="I310" s="72"/>
      <c r="J310" s="40"/>
      <c r="K310" s="153"/>
      <c r="L310" s="161"/>
      <c r="M310" s="151"/>
    </row>
    <row r="311" spans="1:13" ht="13.7" customHeight="1" x14ac:dyDescent="0.2">
      <c r="A311" s="37"/>
      <c r="B311" s="37"/>
      <c r="C311" s="38"/>
      <c r="D311" s="60"/>
      <c r="E311" s="60"/>
      <c r="F311" s="60"/>
      <c r="G311" s="60"/>
      <c r="H311" s="84"/>
      <c r="I311" s="73"/>
      <c r="J311" s="40"/>
      <c r="K311" s="153"/>
      <c r="L311" s="162"/>
      <c r="M311" s="151"/>
    </row>
    <row r="312" spans="1:13" ht="12.75" customHeight="1" x14ac:dyDescent="0.2">
      <c r="A312" s="37"/>
      <c r="B312" s="37"/>
      <c r="C312" s="29" t="s">
        <v>99</v>
      </c>
      <c r="D312" s="69"/>
      <c r="E312" s="69"/>
      <c r="F312" s="69"/>
      <c r="G312" s="69"/>
      <c r="H312" s="82"/>
      <c r="I312" s="40">
        <v>30000</v>
      </c>
      <c r="J312" s="17">
        <f t="shared" ref="J312:J321" si="23">I312*H312</f>
        <v>0</v>
      </c>
      <c r="K312" s="147"/>
      <c r="L312" s="151">
        <v>30000</v>
      </c>
      <c r="M312" s="152">
        <f t="shared" ref="M312:M321" si="24">L312*K312</f>
        <v>0</v>
      </c>
    </row>
    <row r="313" spans="1:13" ht="13.7" customHeight="1" x14ac:dyDescent="0.2">
      <c r="A313" s="37"/>
      <c r="B313" s="37"/>
      <c r="C313" s="29" t="s">
        <v>100</v>
      </c>
      <c r="D313" s="69"/>
      <c r="E313" s="69"/>
      <c r="F313" s="69"/>
      <c r="G313" s="69"/>
      <c r="H313" s="82"/>
      <c r="I313" s="40">
        <v>30000</v>
      </c>
      <c r="J313" s="17">
        <f t="shared" si="23"/>
        <v>0</v>
      </c>
      <c r="K313" s="147"/>
      <c r="L313" s="151">
        <v>30000</v>
      </c>
      <c r="M313" s="152">
        <f t="shared" si="24"/>
        <v>0</v>
      </c>
    </row>
    <row r="314" spans="1:13" ht="13.7" customHeight="1" x14ac:dyDescent="0.2">
      <c r="A314" s="37"/>
      <c r="B314" s="37"/>
      <c r="C314" s="29" t="s">
        <v>101</v>
      </c>
      <c r="D314" s="69"/>
      <c r="E314" s="69"/>
      <c r="F314" s="69"/>
      <c r="G314" s="69"/>
      <c r="H314" s="82"/>
      <c r="I314" s="40">
        <v>30000</v>
      </c>
      <c r="J314" s="17">
        <f t="shared" si="23"/>
        <v>0</v>
      </c>
      <c r="K314" s="147"/>
      <c r="L314" s="151">
        <v>30000</v>
      </c>
      <c r="M314" s="152">
        <f t="shared" si="24"/>
        <v>0</v>
      </c>
    </row>
    <row r="315" spans="1:13" ht="13.7" customHeight="1" x14ac:dyDescent="0.2">
      <c r="A315" s="37"/>
      <c r="B315" s="37"/>
      <c r="C315" s="29" t="s">
        <v>100</v>
      </c>
      <c r="D315" s="69"/>
      <c r="E315" s="69"/>
      <c r="F315" s="69"/>
      <c r="G315" s="69"/>
      <c r="H315" s="82"/>
      <c r="I315" s="40">
        <v>27500</v>
      </c>
      <c r="J315" s="17">
        <f t="shared" si="23"/>
        <v>0</v>
      </c>
      <c r="K315" s="147"/>
      <c r="L315" s="151">
        <v>27500</v>
      </c>
      <c r="M315" s="152">
        <f t="shared" si="24"/>
        <v>0</v>
      </c>
    </row>
    <row r="316" spans="1:13" ht="13.7" customHeight="1" x14ac:dyDescent="0.2">
      <c r="A316" s="37"/>
      <c r="B316" s="37"/>
      <c r="C316" s="29" t="s">
        <v>102</v>
      </c>
      <c r="D316" s="69"/>
      <c r="E316" s="69"/>
      <c r="F316" s="69"/>
      <c r="G316" s="69"/>
      <c r="H316" s="82"/>
      <c r="I316" s="40">
        <v>30000</v>
      </c>
      <c r="J316" s="17">
        <f t="shared" si="23"/>
        <v>0</v>
      </c>
      <c r="K316" s="147"/>
      <c r="L316" s="151">
        <v>30000</v>
      </c>
      <c r="M316" s="152">
        <f t="shared" si="24"/>
        <v>0</v>
      </c>
    </row>
    <row r="317" spans="1:13" ht="13.7" customHeight="1" x14ac:dyDescent="0.2">
      <c r="A317" s="37"/>
      <c r="B317" s="37"/>
      <c r="C317" s="29" t="s">
        <v>100</v>
      </c>
      <c r="D317" s="69"/>
      <c r="E317" s="69"/>
      <c r="F317" s="69"/>
      <c r="G317" s="69"/>
      <c r="H317" s="82"/>
      <c r="I317" s="40">
        <v>27500</v>
      </c>
      <c r="J317" s="17">
        <f t="shared" si="23"/>
        <v>0</v>
      </c>
      <c r="K317" s="147"/>
      <c r="L317" s="151">
        <v>27500</v>
      </c>
      <c r="M317" s="152">
        <f t="shared" si="24"/>
        <v>0</v>
      </c>
    </row>
    <row r="318" spans="1:13" ht="13.7" customHeight="1" x14ac:dyDescent="0.2">
      <c r="A318" s="37"/>
      <c r="B318" s="34"/>
      <c r="C318" s="29" t="s">
        <v>103</v>
      </c>
      <c r="D318" s="69"/>
      <c r="E318" s="69"/>
      <c r="F318" s="69"/>
      <c r="G318" s="69"/>
      <c r="H318" s="82"/>
      <c r="I318" s="40">
        <v>30000</v>
      </c>
      <c r="J318" s="17">
        <f t="shared" si="23"/>
        <v>0</v>
      </c>
      <c r="K318" s="147"/>
      <c r="L318" s="151">
        <v>30000</v>
      </c>
      <c r="M318" s="152">
        <f t="shared" si="24"/>
        <v>0</v>
      </c>
    </row>
    <row r="319" spans="1:13" ht="12.75" customHeight="1" x14ac:dyDescent="0.2">
      <c r="A319" s="37"/>
      <c r="B319" s="34"/>
      <c r="C319" s="29" t="s">
        <v>100</v>
      </c>
      <c r="D319" s="69"/>
      <c r="E319" s="69"/>
      <c r="F319" s="69"/>
      <c r="G319" s="69"/>
      <c r="H319" s="82"/>
      <c r="I319" s="40">
        <v>27500</v>
      </c>
      <c r="J319" s="17">
        <f t="shared" si="23"/>
        <v>0</v>
      </c>
      <c r="K319" s="147"/>
      <c r="L319" s="151">
        <v>27500</v>
      </c>
      <c r="M319" s="152">
        <f t="shared" si="24"/>
        <v>0</v>
      </c>
    </row>
    <row r="320" spans="1:13" ht="127.5" customHeight="1" x14ac:dyDescent="0.2">
      <c r="A320" s="37"/>
      <c r="B320" s="37"/>
      <c r="C320" s="29" t="s">
        <v>104</v>
      </c>
      <c r="D320" s="69"/>
      <c r="E320" s="69"/>
      <c r="F320" s="69"/>
      <c r="G320" s="69"/>
      <c r="H320" s="82"/>
      <c r="I320" s="40">
        <v>25000</v>
      </c>
      <c r="J320" s="17">
        <f t="shared" si="23"/>
        <v>0</v>
      </c>
      <c r="K320" s="147"/>
      <c r="L320" s="151">
        <v>25000</v>
      </c>
      <c r="M320" s="152">
        <f t="shared" si="24"/>
        <v>0</v>
      </c>
    </row>
    <row r="321" spans="1:13" ht="13.7" customHeight="1" x14ac:dyDescent="0.2">
      <c r="A321" s="37"/>
      <c r="B321" s="37"/>
      <c r="C321" s="29" t="s">
        <v>100</v>
      </c>
      <c r="D321" s="69"/>
      <c r="E321" s="69"/>
      <c r="F321" s="69"/>
      <c r="G321" s="69"/>
      <c r="H321" s="82"/>
      <c r="I321" s="40">
        <v>27500</v>
      </c>
      <c r="J321" s="17">
        <f t="shared" si="23"/>
        <v>0</v>
      </c>
      <c r="K321" s="147"/>
      <c r="L321" s="151">
        <v>27500</v>
      </c>
      <c r="M321" s="152">
        <f t="shared" si="24"/>
        <v>0</v>
      </c>
    </row>
    <row r="322" spans="1:13" ht="12.75" customHeight="1" x14ac:dyDescent="0.2">
      <c r="A322" s="37"/>
      <c r="B322" s="37"/>
      <c r="C322" s="25" t="s">
        <v>105</v>
      </c>
      <c r="D322" s="59"/>
      <c r="E322" s="59"/>
      <c r="F322" s="59"/>
      <c r="G322" s="59"/>
      <c r="H322" s="82"/>
      <c r="I322" s="40"/>
      <c r="J322" s="17"/>
      <c r="K322" s="147"/>
      <c r="L322" s="151"/>
      <c r="M322" s="152"/>
    </row>
    <row r="323" spans="1:13" ht="120" customHeight="1" x14ac:dyDescent="0.2">
      <c r="A323" s="37"/>
      <c r="B323" s="37"/>
      <c r="C323" s="25" t="s">
        <v>100</v>
      </c>
      <c r="D323" s="59"/>
      <c r="E323" s="59"/>
      <c r="F323" s="59"/>
      <c r="G323" s="59"/>
      <c r="H323" s="82"/>
      <c r="I323" s="40"/>
      <c r="J323" s="17"/>
      <c r="K323" s="147"/>
      <c r="L323" s="151"/>
      <c r="M323" s="152"/>
    </row>
    <row r="324" spans="1:13" ht="12.75" customHeight="1" x14ac:dyDescent="0.2">
      <c r="A324" s="37"/>
      <c r="B324" s="37"/>
      <c r="C324" s="25" t="s">
        <v>106</v>
      </c>
      <c r="D324" s="59"/>
      <c r="E324" s="59"/>
      <c r="F324" s="59"/>
      <c r="G324" s="59"/>
      <c r="H324" s="82"/>
      <c r="I324" s="40"/>
      <c r="J324" s="17"/>
      <c r="K324" s="147"/>
      <c r="L324" s="151"/>
      <c r="M324" s="152"/>
    </row>
    <row r="325" spans="1:13" ht="12.75" customHeight="1" x14ac:dyDescent="0.2">
      <c r="A325" s="37"/>
      <c r="B325" s="37"/>
      <c r="C325" s="25" t="s">
        <v>107</v>
      </c>
      <c r="D325" s="59"/>
      <c r="E325" s="59"/>
      <c r="F325" s="59"/>
      <c r="G325" s="59"/>
      <c r="H325" s="82"/>
      <c r="I325" s="40"/>
      <c r="J325" s="17"/>
      <c r="K325" s="147"/>
      <c r="L325" s="151"/>
      <c r="M325" s="152"/>
    </row>
    <row r="326" spans="1:13" ht="12.75" customHeight="1" x14ac:dyDescent="0.2">
      <c r="A326" s="37"/>
      <c r="B326" s="37"/>
      <c r="C326" s="14"/>
      <c r="D326" s="48"/>
      <c r="E326" s="48"/>
      <c r="F326" s="48"/>
      <c r="G326" s="48"/>
      <c r="H326" s="82"/>
      <c r="I326" s="40"/>
      <c r="J326" s="17"/>
      <c r="K326" s="147"/>
      <c r="L326" s="151"/>
      <c r="M326" s="152"/>
    </row>
    <row r="327" spans="1:13" ht="12.75" customHeight="1" x14ac:dyDescent="0.2">
      <c r="A327" s="37"/>
      <c r="B327" s="37"/>
      <c r="C327" s="25" t="s">
        <v>58</v>
      </c>
      <c r="D327" s="59"/>
      <c r="E327" s="59"/>
      <c r="F327" s="59"/>
      <c r="G327" s="59"/>
      <c r="H327" s="82"/>
      <c r="I327" s="40"/>
      <c r="J327" s="17"/>
      <c r="K327" s="147"/>
      <c r="L327" s="151"/>
      <c r="M327" s="152"/>
    </row>
    <row r="328" spans="1:13" ht="12.75" customHeight="1" x14ac:dyDescent="0.2">
      <c r="A328" s="37"/>
      <c r="B328" s="37"/>
      <c r="C328" s="25" t="s">
        <v>108</v>
      </c>
      <c r="D328" s="59"/>
      <c r="E328" s="59"/>
      <c r="F328" s="59"/>
      <c r="G328" s="59"/>
      <c r="H328" s="82"/>
      <c r="I328" s="40"/>
      <c r="J328" s="17"/>
      <c r="K328" s="147"/>
      <c r="L328" s="151"/>
      <c r="M328" s="152"/>
    </row>
    <row r="329" spans="1:13" ht="12.75" customHeight="1" x14ac:dyDescent="0.2">
      <c r="A329" s="37"/>
      <c r="B329" s="37"/>
      <c r="C329" s="25" t="s">
        <v>48</v>
      </c>
      <c r="D329" s="59"/>
      <c r="E329" s="59"/>
      <c r="F329" s="59"/>
      <c r="G329" s="59"/>
      <c r="H329" s="82"/>
      <c r="I329" s="40"/>
      <c r="J329" s="17"/>
      <c r="K329" s="147"/>
      <c r="L329" s="151"/>
      <c r="M329" s="152"/>
    </row>
    <row r="330" spans="1:13" ht="12.75" customHeight="1" x14ac:dyDescent="0.2">
      <c r="A330" s="37"/>
      <c r="B330" s="37"/>
      <c r="C330" s="25" t="s">
        <v>49</v>
      </c>
      <c r="D330" s="59"/>
      <c r="E330" s="59"/>
      <c r="F330" s="59"/>
      <c r="G330" s="59"/>
      <c r="H330" s="82"/>
      <c r="I330" s="40"/>
      <c r="J330" s="17"/>
      <c r="K330" s="147"/>
      <c r="L330" s="151"/>
      <c r="M330" s="152"/>
    </row>
    <row r="331" spans="1:13" ht="12.75" customHeight="1" x14ac:dyDescent="0.2">
      <c r="A331" s="37"/>
      <c r="B331" s="37"/>
      <c r="C331" s="25" t="s">
        <v>50</v>
      </c>
      <c r="D331" s="59"/>
      <c r="E331" s="59"/>
      <c r="F331" s="59"/>
      <c r="G331" s="59"/>
      <c r="H331" s="82"/>
      <c r="I331" s="40"/>
      <c r="J331" s="17"/>
      <c r="K331" s="147"/>
      <c r="L331" s="151"/>
      <c r="M331" s="152"/>
    </row>
    <row r="332" spans="1:13" ht="12.75" customHeight="1" x14ac:dyDescent="0.2">
      <c r="A332" s="48"/>
      <c r="B332" s="37"/>
      <c r="C332" s="29" t="s">
        <v>109</v>
      </c>
      <c r="D332" s="69" t="s">
        <v>197</v>
      </c>
      <c r="E332" s="69"/>
      <c r="F332" s="69"/>
      <c r="G332" s="69"/>
      <c r="H332" s="82">
        <v>0</v>
      </c>
      <c r="I332" s="40">
        <v>27500</v>
      </c>
      <c r="J332" s="17">
        <f>I332*H332</f>
        <v>0</v>
      </c>
      <c r="K332" s="147">
        <v>0</v>
      </c>
      <c r="L332" s="151">
        <v>27500</v>
      </c>
      <c r="M332" s="152">
        <f>L332*K332</f>
        <v>0</v>
      </c>
    </row>
    <row r="333" spans="1:13" ht="60" customHeight="1" x14ac:dyDescent="0.2">
      <c r="A333" s="48"/>
      <c r="B333" s="37"/>
      <c r="C333" s="26" t="s">
        <v>110</v>
      </c>
      <c r="D333" s="13"/>
      <c r="E333" s="13"/>
      <c r="F333" s="13"/>
      <c r="G333" s="13"/>
      <c r="H333" s="84"/>
      <c r="I333" s="72">
        <v>30000</v>
      </c>
      <c r="J333" s="20">
        <f>I333*H333</f>
        <v>0</v>
      </c>
      <c r="K333" s="153"/>
      <c r="L333" s="161">
        <v>30000</v>
      </c>
      <c r="M333" s="155">
        <f>L333*K333</f>
        <v>0</v>
      </c>
    </row>
    <row r="334" spans="1:13" ht="13.7" customHeight="1" x14ac:dyDescent="0.2">
      <c r="A334" s="48"/>
      <c r="B334" s="37"/>
      <c r="C334" s="26" t="s">
        <v>111</v>
      </c>
      <c r="D334" s="13"/>
      <c r="E334" s="13"/>
      <c r="F334" s="13"/>
      <c r="G334" s="13"/>
      <c r="H334" s="84"/>
      <c r="I334" s="72">
        <v>30000</v>
      </c>
      <c r="J334" s="20">
        <f>I334*H334</f>
        <v>0</v>
      </c>
      <c r="K334" s="153"/>
      <c r="L334" s="161">
        <v>30000</v>
      </c>
      <c r="M334" s="155">
        <f>L334*K334</f>
        <v>0</v>
      </c>
    </row>
    <row r="335" spans="1:13" ht="12.75" customHeight="1" x14ac:dyDescent="0.2">
      <c r="A335" s="57">
        <v>4</v>
      </c>
      <c r="B335" s="37"/>
      <c r="C335" s="132" t="s">
        <v>440</v>
      </c>
      <c r="D335" s="71" t="s">
        <v>197</v>
      </c>
      <c r="E335" s="71"/>
      <c r="F335" s="71"/>
      <c r="G335" s="71"/>
      <c r="H335" s="84">
        <v>2</v>
      </c>
      <c r="I335" s="72">
        <v>27500</v>
      </c>
      <c r="J335" s="20">
        <f>+I335*H335</f>
        <v>55000</v>
      </c>
      <c r="K335" s="153">
        <v>0</v>
      </c>
      <c r="L335" s="161">
        <v>27500</v>
      </c>
      <c r="M335" s="155">
        <f>+L335*K335</f>
        <v>0</v>
      </c>
    </row>
    <row r="336" spans="1:13" ht="13.7" customHeight="1" x14ac:dyDescent="0.2">
      <c r="A336" s="48"/>
      <c r="B336" s="35" t="s">
        <v>112</v>
      </c>
      <c r="C336" s="31" t="s">
        <v>113</v>
      </c>
      <c r="D336" s="66"/>
      <c r="E336" s="66"/>
      <c r="F336" s="66"/>
      <c r="G336" s="66"/>
      <c r="H336" s="84"/>
      <c r="I336" s="20">
        <v>58000</v>
      </c>
      <c r="J336" s="20">
        <f>I336*H336</f>
        <v>0</v>
      </c>
      <c r="K336" s="153"/>
      <c r="L336" s="155">
        <v>58000</v>
      </c>
      <c r="M336" s="155">
        <f>L336*K336</f>
        <v>0</v>
      </c>
    </row>
    <row r="337" spans="1:13" ht="12.75" customHeight="1" x14ac:dyDescent="0.2">
      <c r="A337" s="48"/>
      <c r="B337" s="37"/>
      <c r="C337" s="39" t="s">
        <v>114</v>
      </c>
      <c r="D337" s="65"/>
      <c r="E337" s="65"/>
      <c r="F337" s="65"/>
      <c r="G337" s="65"/>
      <c r="H337" s="84"/>
      <c r="I337" s="20"/>
      <c r="J337" s="20"/>
      <c r="K337" s="153"/>
      <c r="L337" s="155"/>
      <c r="M337" s="155"/>
    </row>
    <row r="338" spans="1:13" ht="25.5" customHeight="1" x14ac:dyDescent="0.2">
      <c r="A338" s="91"/>
      <c r="B338" s="14"/>
      <c r="C338" s="14"/>
      <c r="D338" s="48"/>
      <c r="E338" s="48"/>
      <c r="F338" s="48"/>
      <c r="G338" s="48"/>
      <c r="H338" s="85"/>
      <c r="I338" s="20"/>
      <c r="J338" s="17"/>
      <c r="K338" s="156"/>
      <c r="L338" s="155"/>
      <c r="M338" s="152"/>
    </row>
    <row r="339" spans="1:13" ht="12.75" customHeight="1" x14ac:dyDescent="0.2">
      <c r="A339" s="48"/>
      <c r="B339" s="102"/>
      <c r="C339" s="103" t="s">
        <v>7</v>
      </c>
      <c r="D339" s="104"/>
      <c r="E339" s="104"/>
      <c r="F339" s="104"/>
      <c r="G339" s="104"/>
      <c r="H339" s="105"/>
      <c r="I339" s="106"/>
      <c r="J339" s="95">
        <f>SUM(J310:J338)</f>
        <v>55000</v>
      </c>
      <c r="K339" s="153"/>
      <c r="L339" s="161"/>
      <c r="M339" s="155">
        <f>SUM(M310:M338)</f>
        <v>0</v>
      </c>
    </row>
    <row r="340" spans="1:13" ht="140.25" customHeight="1" x14ac:dyDescent="0.2">
      <c r="A340" s="14"/>
      <c r="B340" s="60"/>
      <c r="C340" s="38"/>
      <c r="D340" s="60"/>
      <c r="E340" s="60"/>
      <c r="F340" s="60"/>
      <c r="G340" s="60"/>
      <c r="H340" s="84"/>
      <c r="I340" s="72"/>
      <c r="J340" s="20"/>
      <c r="K340" s="153"/>
      <c r="L340" s="161"/>
      <c r="M340" s="155"/>
    </row>
    <row r="341" spans="1:13" ht="12.75" customHeight="1" x14ac:dyDescent="0.2">
      <c r="A341" s="60"/>
      <c r="B341" s="25" t="s">
        <v>115</v>
      </c>
      <c r="C341" s="14"/>
      <c r="D341" s="48"/>
      <c r="E341" s="48"/>
      <c r="F341" s="48"/>
      <c r="G341" s="48"/>
      <c r="H341" s="83"/>
      <c r="I341" s="20"/>
      <c r="J341" s="20"/>
      <c r="K341" s="149"/>
      <c r="L341" s="155"/>
      <c r="M341" s="155"/>
    </row>
    <row r="342" spans="1:13" ht="48" customHeight="1" x14ac:dyDescent="0.2">
      <c r="A342" s="57">
        <v>1</v>
      </c>
      <c r="B342" s="14"/>
      <c r="C342" s="14"/>
      <c r="D342" s="48"/>
      <c r="E342" s="48"/>
      <c r="F342" s="48"/>
      <c r="G342" s="48"/>
      <c r="H342" s="85"/>
      <c r="I342" s="20"/>
      <c r="J342" s="17"/>
      <c r="K342" s="156"/>
      <c r="L342" s="155"/>
      <c r="M342" s="152"/>
    </row>
    <row r="343" spans="1:13" ht="13.7" customHeight="1" x14ac:dyDescent="0.2">
      <c r="A343" s="48"/>
      <c r="B343" s="42" t="s">
        <v>116</v>
      </c>
      <c r="C343" s="41"/>
      <c r="D343" s="58"/>
      <c r="E343" s="58"/>
      <c r="F343" s="58"/>
      <c r="G343" s="58"/>
      <c r="H343" s="85"/>
      <c r="I343" s="20"/>
      <c r="J343" s="17"/>
      <c r="K343" s="156"/>
      <c r="L343" s="155"/>
      <c r="M343" s="152"/>
    </row>
    <row r="344" spans="1:13" ht="106.5" customHeight="1" x14ac:dyDescent="0.2">
      <c r="A344" s="34"/>
      <c r="B344" s="119"/>
      <c r="C344" s="42" t="s">
        <v>117</v>
      </c>
      <c r="D344" s="74"/>
      <c r="E344" s="74"/>
      <c r="F344" s="74"/>
      <c r="G344" s="74"/>
      <c r="H344" s="85"/>
      <c r="I344" s="20"/>
      <c r="J344" s="17"/>
      <c r="K344" s="156"/>
      <c r="L344" s="155"/>
      <c r="M344" s="152"/>
    </row>
    <row r="345" spans="1:13" ht="12.75" customHeight="1" x14ac:dyDescent="0.2">
      <c r="A345" s="34"/>
      <c r="B345" s="121"/>
      <c r="C345" s="43" t="s">
        <v>118</v>
      </c>
      <c r="D345" s="75"/>
      <c r="E345" s="75"/>
      <c r="F345" s="75"/>
      <c r="G345" s="75"/>
      <c r="H345" s="85"/>
      <c r="I345" s="20"/>
      <c r="J345" s="17"/>
      <c r="K345" s="156"/>
      <c r="L345" s="155"/>
      <c r="M345" s="152"/>
    </row>
    <row r="346" spans="1:13" ht="12.75" customHeight="1" x14ac:dyDescent="0.2">
      <c r="A346" s="34"/>
      <c r="B346" s="121"/>
      <c r="C346" s="117" t="s">
        <v>610</v>
      </c>
      <c r="D346" s="69" t="s">
        <v>352</v>
      </c>
      <c r="E346" s="69" t="s">
        <v>198</v>
      </c>
      <c r="F346" s="69" t="s">
        <v>461</v>
      </c>
      <c r="G346" s="69" t="s">
        <v>198</v>
      </c>
      <c r="H346" s="82">
        <f t="shared" ref="H346:H356" si="25">+E346*G346*F346</f>
        <v>46.25</v>
      </c>
      <c r="I346" s="108"/>
      <c r="J346" s="17"/>
      <c r="K346" s="147">
        <f t="shared" ref="K346:K356" si="26">+H346*J346*I346</f>
        <v>0</v>
      </c>
      <c r="L346" s="162"/>
      <c r="M346" s="152"/>
    </row>
    <row r="347" spans="1:13" ht="12.75" customHeight="1" x14ac:dyDescent="0.2">
      <c r="A347" s="34"/>
      <c r="B347" s="121"/>
      <c r="C347" s="29" t="s">
        <v>463</v>
      </c>
      <c r="D347" s="69" t="s">
        <v>352</v>
      </c>
      <c r="E347" s="69" t="s">
        <v>198</v>
      </c>
      <c r="F347" s="69" t="s">
        <v>322</v>
      </c>
      <c r="G347" s="69" t="s">
        <v>198</v>
      </c>
      <c r="H347" s="82">
        <f t="shared" si="25"/>
        <v>18</v>
      </c>
      <c r="I347" s="50"/>
      <c r="J347" s="17"/>
      <c r="K347" s="147">
        <f t="shared" si="26"/>
        <v>0</v>
      </c>
      <c r="L347" s="155"/>
      <c r="M347" s="152"/>
    </row>
    <row r="348" spans="1:13" ht="12.75" customHeight="1" x14ac:dyDescent="0.2">
      <c r="A348" s="34"/>
      <c r="B348" s="121"/>
      <c r="C348" s="29" t="s">
        <v>462</v>
      </c>
      <c r="D348" s="69" t="s">
        <v>352</v>
      </c>
      <c r="E348" s="69" t="s">
        <v>198</v>
      </c>
      <c r="F348" s="69" t="s">
        <v>216</v>
      </c>
      <c r="G348" s="69" t="s">
        <v>198</v>
      </c>
      <c r="H348" s="82">
        <f t="shared" si="25"/>
        <v>13.166</v>
      </c>
      <c r="I348" s="50"/>
      <c r="J348" s="17"/>
      <c r="K348" s="147">
        <f t="shared" si="26"/>
        <v>0</v>
      </c>
      <c r="L348" s="155"/>
      <c r="M348" s="152"/>
    </row>
    <row r="349" spans="1:13" ht="12.75" customHeight="1" x14ac:dyDescent="0.2">
      <c r="A349" s="34"/>
      <c r="B349" s="121"/>
      <c r="C349" s="29" t="s">
        <v>464</v>
      </c>
      <c r="D349" s="69" t="s">
        <v>352</v>
      </c>
      <c r="E349" s="69" t="s">
        <v>198</v>
      </c>
      <c r="F349" s="69" t="s">
        <v>362</v>
      </c>
      <c r="G349" s="69" t="s">
        <v>198</v>
      </c>
      <c r="H349" s="82">
        <f t="shared" si="25"/>
        <v>21.166</v>
      </c>
      <c r="I349" s="50"/>
      <c r="J349" s="17"/>
      <c r="K349" s="147">
        <f t="shared" si="26"/>
        <v>0</v>
      </c>
      <c r="L349" s="155"/>
      <c r="M349" s="152"/>
    </row>
    <row r="350" spans="1:13" ht="12.75" customHeight="1" x14ac:dyDescent="0.2">
      <c r="A350" s="34"/>
      <c r="B350" s="121"/>
      <c r="C350" s="29" t="s">
        <v>465</v>
      </c>
      <c r="D350" s="69" t="s">
        <v>352</v>
      </c>
      <c r="E350" s="69" t="s">
        <v>198</v>
      </c>
      <c r="F350" s="69" t="s">
        <v>270</v>
      </c>
      <c r="G350" s="69" t="s">
        <v>198</v>
      </c>
      <c r="H350" s="82">
        <f t="shared" si="25"/>
        <v>21</v>
      </c>
      <c r="I350" s="50"/>
      <c r="J350" s="17"/>
      <c r="K350" s="147">
        <f t="shared" si="26"/>
        <v>0</v>
      </c>
      <c r="L350" s="155"/>
      <c r="M350" s="152"/>
    </row>
    <row r="351" spans="1:13" ht="12.75" customHeight="1" x14ac:dyDescent="0.2">
      <c r="A351" s="34"/>
      <c r="B351" s="121"/>
      <c r="C351" s="29" t="s">
        <v>466</v>
      </c>
      <c r="D351" s="69" t="s">
        <v>352</v>
      </c>
      <c r="E351" s="69" t="s">
        <v>198</v>
      </c>
      <c r="F351" s="69" t="s">
        <v>276</v>
      </c>
      <c r="G351" s="69" t="s">
        <v>198</v>
      </c>
      <c r="H351" s="82">
        <f t="shared" si="25"/>
        <v>29</v>
      </c>
      <c r="I351" s="50"/>
      <c r="J351" s="17"/>
      <c r="K351" s="147">
        <f t="shared" si="26"/>
        <v>0</v>
      </c>
      <c r="L351" s="155"/>
      <c r="M351" s="152"/>
    </row>
    <row r="352" spans="1:13" ht="12.75" customHeight="1" x14ac:dyDescent="0.2">
      <c r="A352" s="34"/>
      <c r="B352" s="121"/>
      <c r="C352" s="29" t="s">
        <v>468</v>
      </c>
      <c r="D352" s="69" t="s">
        <v>352</v>
      </c>
      <c r="E352" s="69" t="s">
        <v>198</v>
      </c>
      <c r="F352" s="69" t="s">
        <v>467</v>
      </c>
      <c r="G352" s="69" t="s">
        <v>198</v>
      </c>
      <c r="H352" s="82">
        <f t="shared" si="25"/>
        <v>11.166</v>
      </c>
      <c r="I352" s="50"/>
      <c r="J352" s="17"/>
      <c r="K352" s="147">
        <f t="shared" si="26"/>
        <v>0</v>
      </c>
      <c r="L352" s="155"/>
      <c r="M352" s="152"/>
    </row>
    <row r="353" spans="1:13" s="125" customFormat="1" ht="12.75" customHeight="1" x14ac:dyDescent="0.2">
      <c r="A353" s="34"/>
      <c r="B353" s="121"/>
      <c r="C353" s="29" t="s">
        <v>269</v>
      </c>
      <c r="D353" s="69" t="s">
        <v>352</v>
      </c>
      <c r="E353" s="69" t="s">
        <v>198</v>
      </c>
      <c r="F353" s="69" t="s">
        <v>469</v>
      </c>
      <c r="G353" s="69" t="s">
        <v>198</v>
      </c>
      <c r="H353" s="82">
        <f t="shared" si="25"/>
        <v>31.75</v>
      </c>
      <c r="I353" s="50"/>
      <c r="J353" s="17"/>
      <c r="K353" s="147">
        <f t="shared" si="26"/>
        <v>0</v>
      </c>
      <c r="L353" s="155"/>
      <c r="M353" s="152"/>
    </row>
    <row r="354" spans="1:13" ht="12.75" customHeight="1" x14ac:dyDescent="0.2">
      <c r="A354" s="34"/>
      <c r="B354" s="121"/>
      <c r="C354" s="29" t="s">
        <v>233</v>
      </c>
      <c r="D354" s="69" t="s">
        <v>352</v>
      </c>
      <c r="E354" s="69" t="s">
        <v>198</v>
      </c>
      <c r="F354" s="69" t="s">
        <v>470</v>
      </c>
      <c r="G354" s="69" t="s">
        <v>198</v>
      </c>
      <c r="H354" s="82">
        <f t="shared" si="25"/>
        <v>8.5830000000000002</v>
      </c>
      <c r="I354" s="50"/>
      <c r="J354" s="17"/>
      <c r="K354" s="147">
        <f t="shared" si="26"/>
        <v>0</v>
      </c>
      <c r="L354" s="155"/>
      <c r="M354" s="152"/>
    </row>
    <row r="355" spans="1:13" ht="12.75" customHeight="1" x14ac:dyDescent="0.2">
      <c r="A355" s="34"/>
      <c r="B355" s="121"/>
      <c r="C355" s="29" t="s">
        <v>224</v>
      </c>
      <c r="D355" s="69" t="s">
        <v>352</v>
      </c>
      <c r="E355" s="69" t="s">
        <v>198</v>
      </c>
      <c r="F355" s="69" t="s">
        <v>471</v>
      </c>
      <c r="G355" s="69" t="s">
        <v>198</v>
      </c>
      <c r="H355" s="82">
        <f t="shared" si="25"/>
        <v>8.6660000000000004</v>
      </c>
      <c r="I355" s="50"/>
      <c r="J355" s="17"/>
      <c r="K355" s="147">
        <f t="shared" si="26"/>
        <v>0</v>
      </c>
      <c r="L355" s="155"/>
      <c r="M355" s="152"/>
    </row>
    <row r="356" spans="1:13" ht="12.75" customHeight="1" x14ac:dyDescent="0.2">
      <c r="A356" s="34"/>
      <c r="B356" s="121"/>
      <c r="C356" s="29" t="s">
        <v>230</v>
      </c>
      <c r="D356" s="69" t="s">
        <v>352</v>
      </c>
      <c r="E356" s="69" t="s">
        <v>198</v>
      </c>
      <c r="F356" s="69" t="s">
        <v>472</v>
      </c>
      <c r="G356" s="69" t="s">
        <v>198</v>
      </c>
      <c r="H356" s="82">
        <f t="shared" si="25"/>
        <v>21.666</v>
      </c>
      <c r="I356" s="50"/>
      <c r="J356" s="17"/>
      <c r="K356" s="147">
        <f t="shared" si="26"/>
        <v>0</v>
      </c>
      <c r="L356" s="155"/>
      <c r="M356" s="152"/>
    </row>
    <row r="357" spans="1:13" ht="12.75" customHeight="1" x14ac:dyDescent="0.2">
      <c r="A357" s="34"/>
      <c r="B357" s="121"/>
      <c r="C357" s="29"/>
      <c r="D357" s="69"/>
      <c r="E357" s="69"/>
      <c r="F357" s="69"/>
      <c r="G357" s="69"/>
      <c r="H357" s="82"/>
      <c r="I357" s="50"/>
      <c r="J357" s="17"/>
      <c r="K357" s="147"/>
      <c r="L357" s="155"/>
      <c r="M357" s="152"/>
    </row>
    <row r="358" spans="1:13" ht="12.75" customHeight="1" x14ac:dyDescent="0.2">
      <c r="A358" s="34"/>
      <c r="B358" s="121"/>
      <c r="C358" s="117" t="s">
        <v>57</v>
      </c>
      <c r="D358" s="69" t="s">
        <v>204</v>
      </c>
      <c r="E358" s="69"/>
      <c r="F358" s="69"/>
      <c r="G358" s="69"/>
      <c r="H358" s="82">
        <f>+SUM(H345:H357)</f>
        <v>230.41299999999998</v>
      </c>
      <c r="I358" s="50">
        <v>1500</v>
      </c>
      <c r="J358" s="17">
        <f>I358*H358</f>
        <v>345619.5</v>
      </c>
      <c r="K358" s="147">
        <f>+'[1]C&amp;I BOQ'!$H$215</f>
        <v>255.8</v>
      </c>
      <c r="L358" s="155">
        <v>1500</v>
      </c>
      <c r="M358" s="152">
        <f>L358*K358</f>
        <v>383700</v>
      </c>
    </row>
    <row r="359" spans="1:13" ht="12.75" customHeight="1" x14ac:dyDescent="0.2">
      <c r="A359" s="34"/>
      <c r="B359" s="41"/>
      <c r="C359" s="41"/>
      <c r="D359" s="58"/>
      <c r="E359" s="58"/>
      <c r="F359" s="58"/>
      <c r="G359" s="58"/>
      <c r="H359" s="85"/>
      <c r="I359" s="20"/>
      <c r="J359" s="17"/>
      <c r="K359" s="156"/>
      <c r="L359" s="155"/>
      <c r="M359" s="152"/>
    </row>
    <row r="360" spans="1:13" ht="127.5" x14ac:dyDescent="0.2">
      <c r="A360" s="34"/>
      <c r="B360" s="41"/>
      <c r="C360" s="42" t="s">
        <v>119</v>
      </c>
      <c r="D360" s="74"/>
      <c r="E360" s="74"/>
      <c r="F360" s="74"/>
      <c r="G360" s="74"/>
      <c r="H360" s="85"/>
      <c r="I360" s="20"/>
      <c r="J360" s="17"/>
      <c r="K360" s="156"/>
      <c r="L360" s="155"/>
      <c r="M360" s="152"/>
    </row>
    <row r="361" spans="1:13" ht="12.75" customHeight="1" x14ac:dyDescent="0.2">
      <c r="A361" s="34"/>
      <c r="B361" s="41"/>
      <c r="C361" s="43" t="s">
        <v>120</v>
      </c>
      <c r="D361" s="75"/>
      <c r="E361" s="75"/>
      <c r="F361" s="75"/>
      <c r="G361" s="75"/>
      <c r="H361" s="85"/>
      <c r="I361" s="20"/>
      <c r="J361" s="17"/>
      <c r="K361" s="156"/>
      <c r="L361" s="155"/>
      <c r="M361" s="152"/>
    </row>
    <row r="362" spans="1:13" ht="12.75" customHeight="1" x14ac:dyDescent="0.2">
      <c r="A362" s="34"/>
      <c r="B362" s="41"/>
      <c r="C362" s="41"/>
      <c r="D362" s="58"/>
      <c r="E362" s="58"/>
      <c r="F362" s="58"/>
      <c r="G362" s="58"/>
      <c r="H362" s="85"/>
      <c r="I362" s="73"/>
      <c r="J362" s="17"/>
      <c r="K362" s="156"/>
      <c r="L362" s="162"/>
      <c r="M362" s="152"/>
    </row>
    <row r="363" spans="1:13" ht="12.75" customHeight="1" x14ac:dyDescent="0.2">
      <c r="A363" s="34"/>
      <c r="B363" s="41"/>
      <c r="C363" s="29" t="s">
        <v>351</v>
      </c>
      <c r="D363" s="69" t="s">
        <v>352</v>
      </c>
      <c r="E363" s="69" t="s">
        <v>198</v>
      </c>
      <c r="F363" s="69" t="s">
        <v>353</v>
      </c>
      <c r="G363" s="69" t="s">
        <v>223</v>
      </c>
      <c r="H363" s="82">
        <f t="shared" ref="H363:H378" si="27">+E363*G363*F363</f>
        <v>156.31</v>
      </c>
      <c r="I363" s="50"/>
      <c r="J363" s="17">
        <f t="shared" ref="J363:J369" si="28">I363*H363</f>
        <v>0</v>
      </c>
      <c r="K363" s="147">
        <f t="shared" ref="K363:K378" si="29">+H363*J363*I363</f>
        <v>0</v>
      </c>
      <c r="L363" s="155"/>
      <c r="M363" s="152">
        <f t="shared" ref="M363:M368" si="30">L363*K363</f>
        <v>0</v>
      </c>
    </row>
    <row r="364" spans="1:13" ht="12.75" customHeight="1" x14ac:dyDescent="0.2">
      <c r="A364" s="34"/>
      <c r="B364" s="41"/>
      <c r="C364" s="29" t="s">
        <v>354</v>
      </c>
      <c r="D364" s="69" t="s">
        <v>352</v>
      </c>
      <c r="E364" s="69" t="s">
        <v>198</v>
      </c>
      <c r="F364" s="69" t="s">
        <v>355</v>
      </c>
      <c r="G364" s="69" t="s">
        <v>223</v>
      </c>
      <c r="H364" s="82">
        <f t="shared" si="27"/>
        <v>17.5</v>
      </c>
      <c r="I364" s="50"/>
      <c r="J364" s="17">
        <f t="shared" si="28"/>
        <v>0</v>
      </c>
      <c r="K364" s="147">
        <f t="shared" si="29"/>
        <v>0</v>
      </c>
      <c r="L364" s="155"/>
      <c r="M364" s="152">
        <f t="shared" si="30"/>
        <v>0</v>
      </c>
    </row>
    <row r="365" spans="1:13" ht="12.75" customHeight="1" x14ac:dyDescent="0.2">
      <c r="A365" s="48"/>
      <c r="B365" s="41"/>
      <c r="C365" s="29" t="s">
        <v>356</v>
      </c>
      <c r="D365" s="69" t="s">
        <v>352</v>
      </c>
      <c r="E365" s="69" t="s">
        <v>198</v>
      </c>
      <c r="F365" s="69" t="s">
        <v>236</v>
      </c>
      <c r="G365" s="69" t="s">
        <v>223</v>
      </c>
      <c r="H365" s="82">
        <f t="shared" si="27"/>
        <v>82.81</v>
      </c>
      <c r="I365" s="50"/>
      <c r="J365" s="17">
        <f t="shared" si="28"/>
        <v>0</v>
      </c>
      <c r="K365" s="147">
        <f t="shared" si="29"/>
        <v>0</v>
      </c>
      <c r="L365" s="155"/>
      <c r="M365" s="152">
        <f t="shared" si="30"/>
        <v>0</v>
      </c>
    </row>
    <row r="366" spans="1:13" ht="12.75" customHeight="1" x14ac:dyDescent="0.2">
      <c r="A366" s="48"/>
      <c r="B366" s="41"/>
      <c r="C366" s="29" t="s">
        <v>357</v>
      </c>
      <c r="D366" s="69" t="s">
        <v>352</v>
      </c>
      <c r="E366" s="69" t="s">
        <v>272</v>
      </c>
      <c r="F366" s="69" t="s">
        <v>358</v>
      </c>
      <c r="G366" s="69" t="s">
        <v>359</v>
      </c>
      <c r="H366" s="82">
        <f t="shared" si="27"/>
        <v>-17.749500000000001</v>
      </c>
      <c r="I366" s="50"/>
      <c r="J366" s="17">
        <f t="shared" si="28"/>
        <v>0</v>
      </c>
      <c r="K366" s="147">
        <f t="shared" si="29"/>
        <v>0</v>
      </c>
      <c r="L366" s="155"/>
      <c r="M366" s="152">
        <f t="shared" si="30"/>
        <v>0</v>
      </c>
    </row>
    <row r="367" spans="1:13" ht="12.75" customHeight="1" x14ac:dyDescent="0.2">
      <c r="A367" s="48"/>
      <c r="B367" s="41"/>
      <c r="C367" s="29" t="s">
        <v>360</v>
      </c>
      <c r="D367" s="69" t="s">
        <v>352</v>
      </c>
      <c r="E367" s="69" t="s">
        <v>198</v>
      </c>
      <c r="F367" s="69" t="s">
        <v>358</v>
      </c>
      <c r="G367" s="69" t="s">
        <v>359</v>
      </c>
      <c r="H367" s="82">
        <f t="shared" si="27"/>
        <v>17.749500000000001</v>
      </c>
      <c r="I367" s="50"/>
      <c r="J367" s="17">
        <f t="shared" si="28"/>
        <v>0</v>
      </c>
      <c r="K367" s="147">
        <f t="shared" si="29"/>
        <v>0</v>
      </c>
      <c r="L367" s="155"/>
      <c r="M367" s="152">
        <f t="shared" si="30"/>
        <v>0</v>
      </c>
    </row>
    <row r="368" spans="1:13" ht="12.75" customHeight="1" x14ac:dyDescent="0.2">
      <c r="A368" s="57">
        <v>2</v>
      </c>
      <c r="B368" s="41"/>
      <c r="C368" s="29" t="s">
        <v>361</v>
      </c>
      <c r="D368" s="69" t="s">
        <v>352</v>
      </c>
      <c r="E368" s="69" t="s">
        <v>198</v>
      </c>
      <c r="F368" s="69" t="s">
        <v>362</v>
      </c>
      <c r="G368" s="69" t="s">
        <v>223</v>
      </c>
      <c r="H368" s="82">
        <f t="shared" si="27"/>
        <v>74.081000000000003</v>
      </c>
      <c r="I368" s="50"/>
      <c r="J368" s="17">
        <f t="shared" si="28"/>
        <v>0</v>
      </c>
      <c r="K368" s="147">
        <f t="shared" si="29"/>
        <v>0</v>
      </c>
      <c r="L368" s="155"/>
      <c r="M368" s="152">
        <f t="shared" si="30"/>
        <v>0</v>
      </c>
    </row>
    <row r="369" spans="1:13" ht="12.75" customHeight="1" x14ac:dyDescent="0.2">
      <c r="A369" s="48"/>
      <c r="B369" s="41"/>
      <c r="C369" s="117" t="s">
        <v>611</v>
      </c>
      <c r="D369" s="69" t="s">
        <v>352</v>
      </c>
      <c r="E369" s="69" t="s">
        <v>199</v>
      </c>
      <c r="F369" s="69" t="s">
        <v>278</v>
      </c>
      <c r="G369" s="69" t="s">
        <v>223</v>
      </c>
      <c r="H369" s="82">
        <f t="shared" si="27"/>
        <v>196</v>
      </c>
      <c r="I369" s="50"/>
      <c r="J369" s="17">
        <f t="shared" si="28"/>
        <v>0</v>
      </c>
      <c r="K369" s="147">
        <f t="shared" si="29"/>
        <v>0</v>
      </c>
      <c r="L369" s="155"/>
      <c r="M369" s="152"/>
    </row>
    <row r="370" spans="1:13" ht="12.75" customHeight="1" x14ac:dyDescent="0.2">
      <c r="A370" s="14"/>
      <c r="B370" s="41"/>
      <c r="C370" s="14" t="s">
        <v>363</v>
      </c>
      <c r="D370" s="48" t="s">
        <v>352</v>
      </c>
      <c r="E370" s="48">
        <v>1</v>
      </c>
      <c r="F370" s="48">
        <v>14.916</v>
      </c>
      <c r="G370" s="48">
        <v>3.5</v>
      </c>
      <c r="H370" s="82">
        <f t="shared" si="27"/>
        <v>52.206000000000003</v>
      </c>
      <c r="I370" s="107"/>
      <c r="J370" s="17"/>
      <c r="K370" s="147">
        <f t="shared" si="29"/>
        <v>0</v>
      </c>
      <c r="L370" s="163"/>
      <c r="M370" s="152"/>
    </row>
    <row r="371" spans="1:13" ht="12.75" customHeight="1" x14ac:dyDescent="0.2">
      <c r="A371" s="204"/>
      <c r="B371" s="41"/>
      <c r="C371" s="29" t="s">
        <v>365</v>
      </c>
      <c r="D371" s="69" t="s">
        <v>352</v>
      </c>
      <c r="E371" s="69" t="s">
        <v>198</v>
      </c>
      <c r="F371" s="69" t="s">
        <v>364</v>
      </c>
      <c r="G371" s="69" t="s">
        <v>223</v>
      </c>
      <c r="H371" s="82">
        <f t="shared" si="27"/>
        <v>65.915499999999994</v>
      </c>
      <c r="I371" s="50"/>
      <c r="J371" s="17">
        <f>I371*H371</f>
        <v>0</v>
      </c>
      <c r="K371" s="147">
        <f t="shared" si="29"/>
        <v>0</v>
      </c>
      <c r="L371" s="155"/>
      <c r="M371" s="152">
        <f>L371*K371</f>
        <v>0</v>
      </c>
    </row>
    <row r="372" spans="1:13" ht="12.75" customHeight="1" x14ac:dyDescent="0.2">
      <c r="A372" s="60"/>
      <c r="B372" s="41"/>
      <c r="C372" s="29" t="s">
        <v>365</v>
      </c>
      <c r="D372" s="69" t="s">
        <v>352</v>
      </c>
      <c r="E372" s="69" t="s">
        <v>198</v>
      </c>
      <c r="F372" s="69" t="s">
        <v>222</v>
      </c>
      <c r="G372" s="69" t="s">
        <v>223</v>
      </c>
      <c r="H372" s="82">
        <f t="shared" si="27"/>
        <v>21</v>
      </c>
      <c r="I372" s="50"/>
      <c r="J372" s="17">
        <f>I372*H372</f>
        <v>0</v>
      </c>
      <c r="K372" s="147">
        <f t="shared" si="29"/>
        <v>0</v>
      </c>
      <c r="L372" s="155"/>
      <c r="M372" s="152">
        <f>L372*K372</f>
        <v>0</v>
      </c>
    </row>
    <row r="373" spans="1:13" ht="12.75" customHeight="1" x14ac:dyDescent="0.2">
      <c r="A373" s="14"/>
      <c r="B373" s="41"/>
      <c r="C373" s="29" t="s">
        <v>365</v>
      </c>
      <c r="D373" s="69" t="s">
        <v>352</v>
      </c>
      <c r="E373" s="69" t="s">
        <v>198</v>
      </c>
      <c r="F373" s="69" t="s">
        <v>211</v>
      </c>
      <c r="G373" s="69" t="s">
        <v>223</v>
      </c>
      <c r="H373" s="82">
        <f t="shared" si="27"/>
        <v>14</v>
      </c>
      <c r="I373" s="50"/>
      <c r="J373" s="17">
        <f>I373*H373</f>
        <v>0</v>
      </c>
      <c r="K373" s="147">
        <f t="shared" si="29"/>
        <v>0</v>
      </c>
      <c r="L373" s="155"/>
      <c r="M373" s="152">
        <f>L373*K373</f>
        <v>0</v>
      </c>
    </row>
    <row r="374" spans="1:13" ht="12.75" customHeight="1" x14ac:dyDescent="0.2">
      <c r="A374" s="14"/>
      <c r="B374" s="41"/>
      <c r="C374" s="29" t="s">
        <v>366</v>
      </c>
      <c r="D374" s="69" t="s">
        <v>352</v>
      </c>
      <c r="E374" s="69" t="s">
        <v>198</v>
      </c>
      <c r="F374" s="69" t="s">
        <v>367</v>
      </c>
      <c r="G374" s="69" t="s">
        <v>223</v>
      </c>
      <c r="H374" s="82">
        <f t="shared" si="27"/>
        <v>19.810000000000002</v>
      </c>
      <c r="I374" s="50"/>
      <c r="J374" s="17">
        <f>I374*H374</f>
        <v>0</v>
      </c>
      <c r="K374" s="147">
        <f t="shared" si="29"/>
        <v>0</v>
      </c>
      <c r="L374" s="155"/>
      <c r="M374" s="152">
        <f>L374*K374</f>
        <v>0</v>
      </c>
    </row>
    <row r="375" spans="1:13" ht="12.75" customHeight="1" x14ac:dyDescent="0.2">
      <c r="A375" s="41"/>
      <c r="B375" s="41"/>
      <c r="C375" s="29" t="s">
        <v>368</v>
      </c>
      <c r="D375" s="69" t="s">
        <v>352</v>
      </c>
      <c r="E375" s="69" t="s">
        <v>198</v>
      </c>
      <c r="F375" s="69" t="s">
        <v>367</v>
      </c>
      <c r="G375" s="69" t="s">
        <v>223</v>
      </c>
      <c r="H375" s="82">
        <f t="shared" si="27"/>
        <v>19.810000000000002</v>
      </c>
      <c r="I375" s="50"/>
      <c r="J375" s="17">
        <f>I375*H375</f>
        <v>0</v>
      </c>
      <c r="K375" s="147">
        <f t="shared" si="29"/>
        <v>0</v>
      </c>
      <c r="L375" s="155"/>
      <c r="M375" s="152">
        <f>L375*K375</f>
        <v>0</v>
      </c>
    </row>
    <row r="376" spans="1:13" ht="12.75" customHeight="1" x14ac:dyDescent="0.2">
      <c r="A376" s="118">
        <v>1.1000000000000001</v>
      </c>
      <c r="B376" s="41"/>
      <c r="C376" s="14" t="s">
        <v>369</v>
      </c>
      <c r="D376" s="48" t="s">
        <v>352</v>
      </c>
      <c r="E376" s="48">
        <v>1</v>
      </c>
      <c r="F376" s="48">
        <v>10.5</v>
      </c>
      <c r="G376" s="48">
        <v>3.5</v>
      </c>
      <c r="H376" s="82">
        <f t="shared" si="27"/>
        <v>36.75</v>
      </c>
      <c r="I376" s="20"/>
      <c r="J376" s="17"/>
      <c r="K376" s="147">
        <f t="shared" si="29"/>
        <v>0</v>
      </c>
      <c r="L376" s="155"/>
      <c r="M376" s="152"/>
    </row>
    <row r="377" spans="1:13" ht="12.75" customHeight="1" x14ac:dyDescent="0.2">
      <c r="A377" s="120"/>
      <c r="B377" s="41"/>
      <c r="C377" s="14" t="s">
        <v>370</v>
      </c>
      <c r="D377" s="48" t="s">
        <v>352</v>
      </c>
      <c r="E377" s="48">
        <v>1</v>
      </c>
      <c r="F377" s="48">
        <v>18</v>
      </c>
      <c r="G377" s="48">
        <v>3.5</v>
      </c>
      <c r="H377" s="82">
        <f t="shared" si="27"/>
        <v>63</v>
      </c>
      <c r="I377" s="20"/>
      <c r="J377" s="17"/>
      <c r="K377" s="147">
        <f t="shared" si="29"/>
        <v>0</v>
      </c>
      <c r="L377" s="155"/>
      <c r="M377" s="152"/>
    </row>
    <row r="378" spans="1:13" ht="12.75" customHeight="1" x14ac:dyDescent="0.2">
      <c r="A378" s="120"/>
      <c r="B378" s="41"/>
      <c r="C378" s="14" t="s">
        <v>442</v>
      </c>
      <c r="D378" s="48" t="s">
        <v>352</v>
      </c>
      <c r="E378" s="48">
        <v>1</v>
      </c>
      <c r="F378" s="48">
        <v>8.1660000000000004</v>
      </c>
      <c r="G378" s="48">
        <v>3.4159999999999999</v>
      </c>
      <c r="H378" s="82">
        <f t="shared" si="27"/>
        <v>27.895056</v>
      </c>
      <c r="I378" s="20"/>
      <c r="J378" s="17"/>
      <c r="K378" s="147">
        <f t="shared" si="29"/>
        <v>0</v>
      </c>
      <c r="L378" s="155"/>
      <c r="M378" s="152"/>
    </row>
    <row r="379" spans="1:13" ht="12.75" customHeight="1" x14ac:dyDescent="0.2">
      <c r="A379" s="120"/>
      <c r="B379" s="41"/>
      <c r="C379" s="14"/>
      <c r="D379" s="48" t="s">
        <v>204</v>
      </c>
      <c r="E379" s="48"/>
      <c r="F379" s="48"/>
      <c r="G379" s="48"/>
      <c r="H379" s="85">
        <f>SUM(H363:H378)</f>
        <v>847.08755599999984</v>
      </c>
      <c r="I379" s="20">
        <v>375</v>
      </c>
      <c r="J379" s="17">
        <f>+I379*H379</f>
        <v>317657.83349999995</v>
      </c>
      <c r="K379" s="156">
        <f>+'[1]C&amp;I BOQ'!$H$232</f>
        <v>905</v>
      </c>
      <c r="L379" s="155">
        <v>375</v>
      </c>
      <c r="M379" s="152">
        <f>+L379*K379</f>
        <v>339375</v>
      </c>
    </row>
    <row r="380" spans="1:13" ht="12.75" customHeight="1" x14ac:dyDescent="0.2">
      <c r="A380" s="120"/>
      <c r="B380" s="41"/>
      <c r="C380" s="14"/>
      <c r="D380" s="48"/>
      <c r="E380" s="48"/>
      <c r="F380" s="48"/>
      <c r="G380" s="48"/>
      <c r="H380" s="85"/>
      <c r="I380" s="20"/>
      <c r="J380" s="17"/>
      <c r="K380" s="156"/>
      <c r="L380" s="155"/>
      <c r="M380" s="152"/>
    </row>
    <row r="381" spans="1:13" ht="12.75" customHeight="1" x14ac:dyDescent="0.2">
      <c r="A381" s="120"/>
      <c r="B381" s="41"/>
      <c r="C381" s="14"/>
      <c r="D381" s="48"/>
      <c r="E381" s="48"/>
      <c r="F381" s="48"/>
      <c r="G381" s="48"/>
      <c r="H381" s="85"/>
      <c r="I381" s="20"/>
      <c r="J381" s="17"/>
      <c r="K381" s="156"/>
      <c r="L381" s="155"/>
      <c r="M381" s="152"/>
    </row>
    <row r="382" spans="1:13" ht="92.25" customHeight="1" x14ac:dyDescent="0.2">
      <c r="A382" s="120"/>
      <c r="B382" s="41"/>
      <c r="C382" s="42" t="s">
        <v>121</v>
      </c>
      <c r="D382" s="74"/>
      <c r="E382" s="74"/>
      <c r="F382" s="74"/>
      <c r="G382" s="74"/>
      <c r="H382" s="85"/>
      <c r="I382" s="20"/>
      <c r="J382" s="17"/>
      <c r="K382" s="156"/>
      <c r="L382" s="155"/>
      <c r="M382" s="152"/>
    </row>
    <row r="383" spans="1:13" ht="17.25" customHeight="1" x14ac:dyDescent="0.2">
      <c r="A383" s="120"/>
      <c r="B383" s="41"/>
      <c r="C383" s="41"/>
      <c r="D383" s="58"/>
      <c r="E383" s="58"/>
      <c r="F383" s="58"/>
      <c r="G383" s="58"/>
      <c r="H383" s="82"/>
      <c r="I383" s="73"/>
      <c r="J383" s="17"/>
      <c r="K383" s="147"/>
      <c r="L383" s="162"/>
      <c r="M383" s="152"/>
    </row>
    <row r="384" spans="1:13" ht="14.25" customHeight="1" x14ac:dyDescent="0.2">
      <c r="A384" s="120"/>
      <c r="B384" s="41"/>
      <c r="C384" s="117" t="s">
        <v>435</v>
      </c>
      <c r="D384" s="48" t="s">
        <v>352</v>
      </c>
      <c r="E384" s="48">
        <v>2</v>
      </c>
      <c r="F384" s="48">
        <v>89</v>
      </c>
      <c r="G384" s="48">
        <v>3</v>
      </c>
      <c r="H384" s="82">
        <f t="shared" ref="H384:H431" si="31">+E384*G384*F384</f>
        <v>534</v>
      </c>
      <c r="I384" s="50"/>
      <c r="J384" s="17"/>
      <c r="K384" s="147">
        <f t="shared" ref="K384:K431" si="32">+H384*J384*I384</f>
        <v>0</v>
      </c>
      <c r="L384" s="155"/>
      <c r="M384" s="152"/>
    </row>
    <row r="385" spans="1:13" ht="14.25" customHeight="1" x14ac:dyDescent="0.2">
      <c r="A385" s="120"/>
      <c r="B385" s="41"/>
      <c r="C385" s="29" t="s">
        <v>57</v>
      </c>
      <c r="D385" s="48" t="s">
        <v>352</v>
      </c>
      <c r="E385" s="48">
        <v>2</v>
      </c>
      <c r="F385" s="48">
        <v>56.5</v>
      </c>
      <c r="G385" s="48">
        <v>4</v>
      </c>
      <c r="H385" s="82">
        <f t="shared" si="31"/>
        <v>452</v>
      </c>
      <c r="I385" s="50"/>
      <c r="J385" s="17"/>
      <c r="K385" s="147">
        <f t="shared" si="32"/>
        <v>0</v>
      </c>
      <c r="L385" s="155"/>
      <c r="M385" s="152"/>
    </row>
    <row r="386" spans="1:13" ht="15.75" customHeight="1" x14ac:dyDescent="0.2">
      <c r="A386" s="120"/>
      <c r="B386" s="41"/>
      <c r="C386" s="29" t="s">
        <v>371</v>
      </c>
      <c r="D386" s="48" t="s">
        <v>352</v>
      </c>
      <c r="E386" s="48">
        <v>2</v>
      </c>
      <c r="F386" s="48">
        <v>10</v>
      </c>
      <c r="G386" s="48">
        <v>5.33</v>
      </c>
      <c r="H386" s="82">
        <f t="shared" si="31"/>
        <v>106.6</v>
      </c>
      <c r="I386" s="50"/>
      <c r="J386" s="17"/>
      <c r="K386" s="147">
        <f t="shared" si="32"/>
        <v>0</v>
      </c>
      <c r="L386" s="155"/>
      <c r="M386" s="152"/>
    </row>
    <row r="387" spans="1:13" ht="17.25" customHeight="1" x14ac:dyDescent="0.2">
      <c r="A387" s="120"/>
      <c r="B387" s="41"/>
      <c r="C387" s="29" t="s">
        <v>372</v>
      </c>
      <c r="D387" s="48" t="s">
        <v>352</v>
      </c>
      <c r="E387" s="48">
        <v>1</v>
      </c>
      <c r="F387" s="48">
        <v>8</v>
      </c>
      <c r="G387" s="48">
        <v>5</v>
      </c>
      <c r="H387" s="82">
        <f t="shared" si="31"/>
        <v>40</v>
      </c>
      <c r="I387" s="50"/>
      <c r="J387" s="17"/>
      <c r="K387" s="147">
        <f t="shared" si="32"/>
        <v>0</v>
      </c>
      <c r="L387" s="155"/>
      <c r="M387" s="152"/>
    </row>
    <row r="388" spans="1:13" ht="17.25" customHeight="1" x14ac:dyDescent="0.2">
      <c r="A388" s="120"/>
      <c r="B388" s="41"/>
      <c r="C388" s="29" t="s">
        <v>473</v>
      </c>
      <c r="D388" s="48" t="s">
        <v>352</v>
      </c>
      <c r="E388" s="48">
        <v>2</v>
      </c>
      <c r="F388" s="48">
        <v>16.582999999999998</v>
      </c>
      <c r="G388" s="48">
        <v>4.25</v>
      </c>
      <c r="H388" s="82">
        <f t="shared" si="31"/>
        <v>140.95549999999997</v>
      </c>
      <c r="I388" s="50"/>
      <c r="J388" s="17"/>
      <c r="K388" s="147">
        <f t="shared" si="32"/>
        <v>0</v>
      </c>
      <c r="L388" s="155"/>
      <c r="M388" s="152"/>
    </row>
    <row r="389" spans="1:13" ht="15.75" customHeight="1" x14ac:dyDescent="0.2">
      <c r="A389" s="120"/>
      <c r="B389" s="41"/>
      <c r="C389" s="29" t="s">
        <v>57</v>
      </c>
      <c r="D389" s="48" t="s">
        <v>352</v>
      </c>
      <c r="E389" s="48">
        <v>1</v>
      </c>
      <c r="F389" s="48">
        <v>8.5</v>
      </c>
      <c r="G389" s="48">
        <v>4.25</v>
      </c>
      <c r="H389" s="82">
        <f t="shared" si="31"/>
        <v>36.125</v>
      </c>
      <c r="I389" s="50"/>
      <c r="J389" s="17"/>
      <c r="K389" s="147">
        <f t="shared" si="32"/>
        <v>0</v>
      </c>
      <c r="L389" s="155"/>
      <c r="M389" s="152"/>
    </row>
    <row r="390" spans="1:13" ht="19.5" customHeight="1" x14ac:dyDescent="0.2">
      <c r="A390" s="120"/>
      <c r="B390" s="41"/>
      <c r="C390" s="29" t="s">
        <v>373</v>
      </c>
      <c r="D390" s="48" t="s">
        <v>352</v>
      </c>
      <c r="E390" s="48">
        <v>2</v>
      </c>
      <c r="F390" s="48">
        <v>10.583</v>
      </c>
      <c r="G390" s="48">
        <v>9</v>
      </c>
      <c r="H390" s="82">
        <f t="shared" si="31"/>
        <v>190.494</v>
      </c>
      <c r="I390" s="50"/>
      <c r="J390" s="17"/>
      <c r="K390" s="147">
        <f t="shared" si="32"/>
        <v>0</v>
      </c>
      <c r="L390" s="155"/>
      <c r="M390" s="152"/>
    </row>
    <row r="391" spans="1:13" ht="12.75" customHeight="1" x14ac:dyDescent="0.2">
      <c r="A391" s="41"/>
      <c r="B391" s="41"/>
      <c r="C391" s="14"/>
      <c r="D391" s="48" t="s">
        <v>352</v>
      </c>
      <c r="E391" s="48">
        <v>1</v>
      </c>
      <c r="F391" s="48">
        <v>10.5</v>
      </c>
      <c r="G391" s="48">
        <v>3.5</v>
      </c>
      <c r="H391" s="82">
        <f t="shared" si="31"/>
        <v>36.75</v>
      </c>
      <c r="I391" s="50"/>
      <c r="J391" s="17"/>
      <c r="K391" s="147">
        <f t="shared" si="32"/>
        <v>0</v>
      </c>
      <c r="L391" s="155"/>
      <c r="M391" s="152"/>
    </row>
    <row r="392" spans="1:13" ht="12.75" customHeight="1" x14ac:dyDescent="0.2">
      <c r="A392" s="55">
        <v>1.2</v>
      </c>
      <c r="B392" s="41"/>
      <c r="C392" s="29" t="s">
        <v>374</v>
      </c>
      <c r="D392" s="48" t="s">
        <v>352</v>
      </c>
      <c r="E392" s="48">
        <v>1</v>
      </c>
      <c r="F392" s="48">
        <v>1.5</v>
      </c>
      <c r="G392" s="48">
        <v>9.5</v>
      </c>
      <c r="H392" s="82">
        <f t="shared" si="31"/>
        <v>14.25</v>
      </c>
      <c r="I392" s="50"/>
      <c r="J392" s="17"/>
      <c r="K392" s="147">
        <f t="shared" si="32"/>
        <v>0</v>
      </c>
      <c r="L392" s="155"/>
      <c r="M392" s="152"/>
    </row>
    <row r="393" spans="1:13" ht="12.75" customHeight="1" x14ac:dyDescent="0.2">
      <c r="A393" s="34"/>
      <c r="B393" s="41"/>
      <c r="C393" s="29" t="s">
        <v>375</v>
      </c>
      <c r="D393" s="48" t="s">
        <v>352</v>
      </c>
      <c r="E393" s="48">
        <v>1</v>
      </c>
      <c r="F393" s="48">
        <v>2</v>
      </c>
      <c r="G393" s="48">
        <v>10</v>
      </c>
      <c r="H393" s="82">
        <f t="shared" si="31"/>
        <v>20</v>
      </c>
      <c r="I393" s="50"/>
      <c r="J393" s="17"/>
      <c r="K393" s="147">
        <f t="shared" si="32"/>
        <v>0</v>
      </c>
      <c r="L393" s="155"/>
      <c r="M393" s="152"/>
    </row>
    <row r="394" spans="1:13" ht="12.75" customHeight="1" x14ac:dyDescent="0.2">
      <c r="A394" s="34"/>
      <c r="B394" s="41"/>
      <c r="C394" s="29" t="s">
        <v>376</v>
      </c>
      <c r="D394" s="48" t="s">
        <v>352</v>
      </c>
      <c r="E394" s="48">
        <v>1</v>
      </c>
      <c r="F394" s="48">
        <v>8.5</v>
      </c>
      <c r="G394" s="48">
        <v>2</v>
      </c>
      <c r="H394" s="82">
        <f t="shared" si="31"/>
        <v>17</v>
      </c>
      <c r="I394" s="50"/>
      <c r="J394" s="17"/>
      <c r="K394" s="147">
        <f t="shared" si="32"/>
        <v>0</v>
      </c>
      <c r="L394" s="155"/>
      <c r="M394" s="152"/>
    </row>
    <row r="395" spans="1:13" ht="12.75" customHeight="1" x14ac:dyDescent="0.2">
      <c r="A395" s="34"/>
      <c r="B395" s="41"/>
      <c r="C395" s="29" t="s">
        <v>377</v>
      </c>
      <c r="D395" s="48" t="s">
        <v>352</v>
      </c>
      <c r="E395" s="48">
        <v>1</v>
      </c>
      <c r="F395" s="48">
        <v>2.1659999999999999</v>
      </c>
      <c r="G395" s="48">
        <v>4.6660000000000004</v>
      </c>
      <c r="H395" s="82">
        <f t="shared" si="31"/>
        <v>10.106556000000001</v>
      </c>
      <c r="I395" s="50"/>
      <c r="J395" s="17"/>
      <c r="K395" s="147">
        <f t="shared" si="32"/>
        <v>0</v>
      </c>
      <c r="L395" s="155"/>
      <c r="M395" s="152"/>
    </row>
    <row r="396" spans="1:13" ht="12.75" customHeight="1" x14ac:dyDescent="0.2">
      <c r="A396" s="34"/>
      <c r="B396" s="41"/>
      <c r="C396" s="29" t="s">
        <v>378</v>
      </c>
      <c r="D396" s="48" t="s">
        <v>352</v>
      </c>
      <c r="E396" s="48">
        <v>1</v>
      </c>
      <c r="F396" s="48">
        <v>2</v>
      </c>
      <c r="G396" s="48">
        <v>9.66</v>
      </c>
      <c r="H396" s="82">
        <f t="shared" si="31"/>
        <v>19.32</v>
      </c>
      <c r="I396" s="50"/>
      <c r="J396" s="17"/>
      <c r="K396" s="147">
        <f t="shared" si="32"/>
        <v>0</v>
      </c>
      <c r="L396" s="155"/>
      <c r="M396" s="152"/>
    </row>
    <row r="397" spans="1:13" ht="12.75" customHeight="1" x14ac:dyDescent="0.2">
      <c r="A397" s="34"/>
      <c r="B397" s="41"/>
      <c r="C397" s="41" t="s">
        <v>379</v>
      </c>
      <c r="D397" s="58" t="s">
        <v>352</v>
      </c>
      <c r="E397" s="58">
        <v>2</v>
      </c>
      <c r="F397" s="58">
        <v>2</v>
      </c>
      <c r="G397" s="58">
        <v>13.75</v>
      </c>
      <c r="H397" s="82">
        <f t="shared" si="31"/>
        <v>55</v>
      </c>
      <c r="I397" s="20"/>
      <c r="J397" s="17"/>
      <c r="K397" s="147">
        <f t="shared" si="32"/>
        <v>0</v>
      </c>
      <c r="L397" s="155"/>
      <c r="M397" s="152"/>
    </row>
    <row r="398" spans="1:13" ht="12.75" customHeight="1" x14ac:dyDescent="0.2">
      <c r="A398" s="34"/>
      <c r="B398" s="41"/>
      <c r="C398" s="41" t="s">
        <v>380</v>
      </c>
      <c r="D398" s="58" t="s">
        <v>352</v>
      </c>
      <c r="E398" s="58">
        <v>2</v>
      </c>
      <c r="F398" s="58">
        <v>3.25</v>
      </c>
      <c r="G398" s="58">
        <v>2.5</v>
      </c>
      <c r="H398" s="82">
        <f t="shared" si="31"/>
        <v>16.25</v>
      </c>
      <c r="I398" s="20"/>
      <c r="J398" s="17"/>
      <c r="K398" s="147">
        <f t="shared" si="32"/>
        <v>0</v>
      </c>
      <c r="L398" s="155"/>
      <c r="M398" s="152"/>
    </row>
    <row r="399" spans="1:13" ht="21" customHeight="1" x14ac:dyDescent="0.2">
      <c r="A399" s="34"/>
      <c r="B399" s="41"/>
      <c r="C399" s="41" t="s">
        <v>381</v>
      </c>
      <c r="D399" s="58" t="s">
        <v>352</v>
      </c>
      <c r="E399" s="58">
        <v>1</v>
      </c>
      <c r="F399" s="58">
        <v>3.25</v>
      </c>
      <c r="G399" s="58">
        <v>2.5</v>
      </c>
      <c r="H399" s="82">
        <f t="shared" si="31"/>
        <v>8.125</v>
      </c>
      <c r="I399" s="20"/>
      <c r="J399" s="17"/>
      <c r="K399" s="147">
        <f t="shared" si="32"/>
        <v>0</v>
      </c>
      <c r="L399" s="155"/>
      <c r="M399" s="152"/>
    </row>
    <row r="400" spans="1:13" ht="12.75" customHeight="1" x14ac:dyDescent="0.2">
      <c r="A400" s="34"/>
      <c r="B400" s="41"/>
      <c r="C400" s="41" t="s">
        <v>381</v>
      </c>
      <c r="D400" s="58" t="s">
        <v>352</v>
      </c>
      <c r="E400" s="58">
        <v>1</v>
      </c>
      <c r="F400" s="58">
        <v>4.5</v>
      </c>
      <c r="G400" s="58">
        <v>2.5</v>
      </c>
      <c r="H400" s="82">
        <f t="shared" si="31"/>
        <v>11.25</v>
      </c>
      <c r="I400" s="20"/>
      <c r="J400" s="17"/>
      <c r="K400" s="147">
        <f t="shared" si="32"/>
        <v>0</v>
      </c>
      <c r="L400" s="155"/>
      <c r="M400" s="152"/>
    </row>
    <row r="401" spans="1:13" ht="12.75" customHeight="1" x14ac:dyDescent="0.2">
      <c r="A401" s="34"/>
      <c r="B401" s="41"/>
      <c r="C401" s="41" t="s">
        <v>382</v>
      </c>
      <c r="D401" s="58" t="s">
        <v>352</v>
      </c>
      <c r="E401" s="58">
        <v>1</v>
      </c>
      <c r="F401" s="58">
        <v>16.5</v>
      </c>
      <c r="G401" s="58">
        <v>0.5</v>
      </c>
      <c r="H401" s="82">
        <f t="shared" si="31"/>
        <v>8.25</v>
      </c>
      <c r="I401" s="20"/>
      <c r="J401" s="17"/>
      <c r="K401" s="147">
        <f t="shared" si="32"/>
        <v>0</v>
      </c>
      <c r="L401" s="155"/>
      <c r="M401" s="152"/>
    </row>
    <row r="402" spans="1:13" ht="13.7" customHeight="1" x14ac:dyDescent="0.2">
      <c r="A402" s="34"/>
      <c r="B402" s="41"/>
      <c r="C402" s="41" t="s">
        <v>383</v>
      </c>
      <c r="D402" s="58" t="s">
        <v>352</v>
      </c>
      <c r="E402" s="58">
        <v>2</v>
      </c>
      <c r="F402" s="58">
        <v>5.8330000000000002</v>
      </c>
      <c r="G402" s="58">
        <v>4.8330000000000002</v>
      </c>
      <c r="H402" s="82">
        <f t="shared" si="31"/>
        <v>56.381778000000004</v>
      </c>
      <c r="I402" s="20"/>
      <c r="J402" s="17"/>
      <c r="K402" s="147">
        <f t="shared" si="32"/>
        <v>0</v>
      </c>
      <c r="L402" s="155"/>
      <c r="M402" s="152"/>
    </row>
    <row r="403" spans="1:13" ht="12.75" customHeight="1" x14ac:dyDescent="0.2">
      <c r="A403" s="34"/>
      <c r="B403" s="41"/>
      <c r="C403" s="41" t="s">
        <v>384</v>
      </c>
      <c r="D403" s="58" t="s">
        <v>352</v>
      </c>
      <c r="E403" s="58">
        <v>2</v>
      </c>
      <c r="F403" s="58">
        <v>6</v>
      </c>
      <c r="G403" s="58">
        <v>3</v>
      </c>
      <c r="H403" s="82">
        <f t="shared" si="31"/>
        <v>36</v>
      </c>
      <c r="I403" s="20"/>
      <c r="J403" s="17"/>
      <c r="K403" s="147">
        <f t="shared" si="32"/>
        <v>0</v>
      </c>
      <c r="L403" s="155"/>
      <c r="M403" s="152"/>
    </row>
    <row r="404" spans="1:13" ht="15.75" customHeight="1" x14ac:dyDescent="0.2">
      <c r="A404" s="34"/>
      <c r="B404" s="41"/>
      <c r="C404" s="41"/>
      <c r="D404" s="58" t="s">
        <v>352</v>
      </c>
      <c r="E404" s="58">
        <v>2</v>
      </c>
      <c r="F404" s="58">
        <v>3.3330000000000002</v>
      </c>
      <c r="G404" s="58">
        <v>5</v>
      </c>
      <c r="H404" s="82">
        <f t="shared" si="31"/>
        <v>33.33</v>
      </c>
      <c r="I404" s="20"/>
      <c r="J404" s="17"/>
      <c r="K404" s="147">
        <f t="shared" si="32"/>
        <v>0</v>
      </c>
      <c r="L404" s="155"/>
      <c r="M404" s="152"/>
    </row>
    <row r="405" spans="1:13" ht="12.75" customHeight="1" x14ac:dyDescent="0.2">
      <c r="A405" s="34"/>
      <c r="B405" s="41"/>
      <c r="C405" s="41" t="s">
        <v>385</v>
      </c>
      <c r="D405" s="58" t="s">
        <v>352</v>
      </c>
      <c r="E405" s="58">
        <v>2</v>
      </c>
      <c r="F405" s="58">
        <v>6.66</v>
      </c>
      <c r="G405" s="58">
        <v>3.5</v>
      </c>
      <c r="H405" s="82">
        <f t="shared" si="31"/>
        <v>46.620000000000005</v>
      </c>
      <c r="I405" s="20"/>
      <c r="J405" s="17"/>
      <c r="K405" s="147">
        <f t="shared" si="32"/>
        <v>0</v>
      </c>
      <c r="L405" s="155"/>
      <c r="M405" s="152"/>
    </row>
    <row r="406" spans="1:13" ht="17.25" customHeight="1" x14ac:dyDescent="0.2">
      <c r="A406" s="34"/>
      <c r="B406" s="41"/>
      <c r="C406" s="41"/>
      <c r="D406" s="58" t="s">
        <v>352</v>
      </c>
      <c r="E406" s="58">
        <v>2</v>
      </c>
      <c r="F406" s="58">
        <v>5.25</v>
      </c>
      <c r="G406" s="58">
        <v>5.4160000000000004</v>
      </c>
      <c r="H406" s="82">
        <f t="shared" si="31"/>
        <v>56.868000000000002</v>
      </c>
      <c r="I406" s="20"/>
      <c r="J406" s="17"/>
      <c r="K406" s="147">
        <f t="shared" si="32"/>
        <v>0</v>
      </c>
      <c r="L406" s="155"/>
      <c r="M406" s="152"/>
    </row>
    <row r="407" spans="1:13" ht="12.75" customHeight="1" x14ac:dyDescent="0.2">
      <c r="A407" s="34"/>
      <c r="B407" s="41"/>
      <c r="C407" s="41" t="s">
        <v>386</v>
      </c>
      <c r="D407" s="58" t="s">
        <v>352</v>
      </c>
      <c r="E407" s="58">
        <v>2</v>
      </c>
      <c r="F407" s="58">
        <v>6.25</v>
      </c>
      <c r="G407" s="58">
        <v>3</v>
      </c>
      <c r="H407" s="82">
        <f t="shared" si="31"/>
        <v>37.5</v>
      </c>
      <c r="I407" s="20"/>
      <c r="J407" s="17"/>
      <c r="K407" s="147">
        <f t="shared" si="32"/>
        <v>0</v>
      </c>
      <c r="L407" s="155"/>
      <c r="M407" s="152"/>
    </row>
    <row r="408" spans="1:13" ht="13.7" customHeight="1" x14ac:dyDescent="0.2">
      <c r="A408" s="34"/>
      <c r="B408" s="41"/>
      <c r="C408" s="41" t="s">
        <v>387</v>
      </c>
      <c r="D408" s="58" t="s">
        <v>352</v>
      </c>
      <c r="E408" s="58">
        <v>2</v>
      </c>
      <c r="F408" s="58">
        <v>6.0830000000000002</v>
      </c>
      <c r="G408" s="58">
        <v>3.5</v>
      </c>
      <c r="H408" s="82">
        <f t="shared" si="31"/>
        <v>42.581000000000003</v>
      </c>
      <c r="I408" s="20"/>
      <c r="J408" s="17"/>
      <c r="K408" s="147">
        <f t="shared" si="32"/>
        <v>0</v>
      </c>
      <c r="L408" s="155"/>
      <c r="M408" s="152"/>
    </row>
    <row r="409" spans="1:13" ht="13.7" customHeight="1" x14ac:dyDescent="0.2">
      <c r="A409" s="34"/>
      <c r="B409" s="41"/>
      <c r="C409" s="41"/>
      <c r="D409" s="58" t="s">
        <v>352</v>
      </c>
      <c r="E409" s="58">
        <v>0</v>
      </c>
      <c r="F409" s="58">
        <v>0</v>
      </c>
      <c r="G409" s="58">
        <v>0</v>
      </c>
      <c r="H409" s="82">
        <f t="shared" si="31"/>
        <v>0</v>
      </c>
      <c r="I409" s="20"/>
      <c r="J409" s="17"/>
      <c r="K409" s="147">
        <f t="shared" si="32"/>
        <v>0</v>
      </c>
      <c r="L409" s="155"/>
      <c r="M409" s="152"/>
    </row>
    <row r="410" spans="1:13" ht="13.7" customHeight="1" x14ac:dyDescent="0.2">
      <c r="A410" s="34"/>
      <c r="B410" s="41"/>
      <c r="C410" s="41" t="s">
        <v>388</v>
      </c>
      <c r="D410" s="58" t="s">
        <v>352</v>
      </c>
      <c r="E410" s="58">
        <v>1</v>
      </c>
      <c r="F410" s="58">
        <v>6.5</v>
      </c>
      <c r="G410" s="58">
        <v>3.5</v>
      </c>
      <c r="H410" s="82">
        <f t="shared" si="31"/>
        <v>22.75</v>
      </c>
      <c r="I410" s="20"/>
      <c r="J410" s="17"/>
      <c r="K410" s="147">
        <f t="shared" si="32"/>
        <v>0</v>
      </c>
      <c r="L410" s="155"/>
      <c r="M410" s="152"/>
    </row>
    <row r="411" spans="1:13" ht="13.7" customHeight="1" x14ac:dyDescent="0.2">
      <c r="A411" s="34"/>
      <c r="B411" s="41"/>
      <c r="C411" s="41" t="s">
        <v>474</v>
      </c>
      <c r="D411" s="58" t="s">
        <v>352</v>
      </c>
      <c r="E411" s="58">
        <v>3</v>
      </c>
      <c r="F411" s="58">
        <v>6.5</v>
      </c>
      <c r="G411" s="58">
        <v>3.5</v>
      </c>
      <c r="H411" s="82">
        <f t="shared" si="31"/>
        <v>68.25</v>
      </c>
      <c r="I411" s="20"/>
      <c r="J411" s="17"/>
      <c r="K411" s="147">
        <f t="shared" si="32"/>
        <v>0</v>
      </c>
      <c r="L411" s="155"/>
      <c r="M411" s="152"/>
    </row>
    <row r="412" spans="1:13" ht="13.7" customHeight="1" x14ac:dyDescent="0.2">
      <c r="A412" s="34"/>
      <c r="B412" s="41"/>
      <c r="C412" s="41" t="s">
        <v>389</v>
      </c>
      <c r="D412" s="58" t="s">
        <v>352</v>
      </c>
      <c r="E412" s="58">
        <v>8</v>
      </c>
      <c r="F412" s="58">
        <v>6.5</v>
      </c>
      <c r="G412" s="58">
        <v>3.5</v>
      </c>
      <c r="H412" s="82">
        <f t="shared" si="31"/>
        <v>182</v>
      </c>
      <c r="I412" s="20"/>
      <c r="J412" s="17"/>
      <c r="K412" s="147">
        <f t="shared" si="32"/>
        <v>0</v>
      </c>
      <c r="L412" s="155"/>
      <c r="M412" s="152"/>
    </row>
    <row r="413" spans="1:13" ht="13.7" customHeight="1" x14ac:dyDescent="0.2">
      <c r="A413" s="34"/>
      <c r="B413" s="41"/>
      <c r="C413" s="41" t="s">
        <v>390</v>
      </c>
      <c r="D413" s="58" t="s">
        <v>352</v>
      </c>
      <c r="E413" s="58">
        <v>2</v>
      </c>
      <c r="F413" s="58">
        <v>6.5</v>
      </c>
      <c r="G413" s="58">
        <v>3.5</v>
      </c>
      <c r="H413" s="82">
        <f t="shared" si="31"/>
        <v>45.5</v>
      </c>
      <c r="I413" s="20"/>
      <c r="J413" s="17"/>
      <c r="K413" s="147">
        <f t="shared" si="32"/>
        <v>0</v>
      </c>
      <c r="L413" s="155"/>
      <c r="M413" s="152"/>
    </row>
    <row r="414" spans="1:13" ht="13.7" customHeight="1" x14ac:dyDescent="0.2">
      <c r="A414" s="55">
        <v>1.3</v>
      </c>
      <c r="B414" s="41"/>
      <c r="C414" s="41" t="s">
        <v>391</v>
      </c>
      <c r="D414" s="58" t="s">
        <v>352</v>
      </c>
      <c r="E414" s="58">
        <v>1</v>
      </c>
      <c r="F414" s="58">
        <v>5.25</v>
      </c>
      <c r="G414" s="58">
        <v>4.25</v>
      </c>
      <c r="H414" s="82">
        <f t="shared" si="31"/>
        <v>22.3125</v>
      </c>
      <c r="I414" s="20"/>
      <c r="J414" s="17"/>
      <c r="K414" s="147">
        <f t="shared" si="32"/>
        <v>0</v>
      </c>
      <c r="L414" s="155"/>
      <c r="M414" s="152"/>
    </row>
    <row r="415" spans="1:13" ht="13.7" customHeight="1" x14ac:dyDescent="0.2">
      <c r="A415" s="34"/>
      <c r="B415" s="41"/>
      <c r="C415" s="41" t="s">
        <v>392</v>
      </c>
      <c r="D415" s="58" t="s">
        <v>352</v>
      </c>
      <c r="E415" s="58">
        <v>1</v>
      </c>
      <c r="F415" s="58">
        <v>4.33</v>
      </c>
      <c r="G415" s="58">
        <v>2</v>
      </c>
      <c r="H415" s="82">
        <f t="shared" si="31"/>
        <v>8.66</v>
      </c>
      <c r="I415" s="20"/>
      <c r="J415" s="17"/>
      <c r="K415" s="147">
        <f t="shared" si="32"/>
        <v>0</v>
      </c>
      <c r="L415" s="155"/>
      <c r="M415" s="152"/>
    </row>
    <row r="416" spans="1:13" ht="13.7" customHeight="1" x14ac:dyDescent="0.2">
      <c r="A416" s="34"/>
      <c r="B416" s="41"/>
      <c r="C416" s="41" t="s">
        <v>393</v>
      </c>
      <c r="D416" s="58" t="s">
        <v>352</v>
      </c>
      <c r="E416" s="58">
        <v>2</v>
      </c>
      <c r="F416" s="58">
        <v>5.25</v>
      </c>
      <c r="G416" s="58">
        <v>4.9160000000000004</v>
      </c>
      <c r="H416" s="82">
        <f t="shared" si="31"/>
        <v>51.618000000000002</v>
      </c>
      <c r="I416" s="20"/>
      <c r="J416" s="17"/>
      <c r="K416" s="147">
        <f t="shared" si="32"/>
        <v>0</v>
      </c>
      <c r="L416" s="155"/>
      <c r="M416" s="152"/>
    </row>
    <row r="417" spans="1:13" ht="13.7" customHeight="1" x14ac:dyDescent="0.2">
      <c r="A417" s="34"/>
      <c r="B417" s="41"/>
      <c r="C417" s="41" t="s">
        <v>394</v>
      </c>
      <c r="D417" s="58" t="s">
        <v>352</v>
      </c>
      <c r="E417" s="58">
        <v>2</v>
      </c>
      <c r="F417" s="58">
        <v>5.25</v>
      </c>
      <c r="G417" s="58">
        <v>4.75</v>
      </c>
      <c r="H417" s="82">
        <f t="shared" si="31"/>
        <v>49.875</v>
      </c>
      <c r="I417" s="20"/>
      <c r="J417" s="17"/>
      <c r="K417" s="147">
        <f t="shared" si="32"/>
        <v>0</v>
      </c>
      <c r="L417" s="155"/>
      <c r="M417" s="152"/>
    </row>
    <row r="418" spans="1:13" ht="13.7" customHeight="1" x14ac:dyDescent="0.2">
      <c r="A418" s="34"/>
      <c r="B418" s="41"/>
      <c r="C418" s="41" t="s">
        <v>395</v>
      </c>
      <c r="D418" s="58" t="s">
        <v>352</v>
      </c>
      <c r="E418" s="58">
        <v>1</v>
      </c>
      <c r="F418" s="58">
        <v>6</v>
      </c>
      <c r="G418" s="58">
        <v>3.5</v>
      </c>
      <c r="H418" s="82">
        <f t="shared" si="31"/>
        <v>21</v>
      </c>
      <c r="I418" s="20"/>
      <c r="J418" s="17"/>
      <c r="K418" s="147">
        <f t="shared" si="32"/>
        <v>0</v>
      </c>
      <c r="L418" s="155"/>
      <c r="M418" s="152"/>
    </row>
    <row r="419" spans="1:13" ht="13.7" customHeight="1" x14ac:dyDescent="0.2">
      <c r="A419" s="34"/>
      <c r="B419" s="41"/>
      <c r="C419" s="41" t="s">
        <v>396</v>
      </c>
      <c r="D419" s="58" t="s">
        <v>352</v>
      </c>
      <c r="E419" s="58">
        <v>1</v>
      </c>
      <c r="F419" s="58">
        <v>4.33</v>
      </c>
      <c r="G419" s="58">
        <v>2</v>
      </c>
      <c r="H419" s="82">
        <f t="shared" si="31"/>
        <v>8.66</v>
      </c>
      <c r="I419" s="20"/>
      <c r="J419" s="17"/>
      <c r="K419" s="147">
        <f t="shared" si="32"/>
        <v>0</v>
      </c>
      <c r="L419" s="155"/>
      <c r="M419" s="152"/>
    </row>
    <row r="420" spans="1:13" ht="13.7" customHeight="1" x14ac:dyDescent="0.2">
      <c r="A420" s="34"/>
      <c r="B420" s="41"/>
      <c r="C420" s="41" t="s">
        <v>475</v>
      </c>
      <c r="D420" s="58" t="s">
        <v>352</v>
      </c>
      <c r="E420" s="58">
        <v>1</v>
      </c>
      <c r="F420" s="58">
        <v>1.66</v>
      </c>
      <c r="G420" s="58">
        <v>14</v>
      </c>
      <c r="H420" s="82">
        <f t="shared" si="31"/>
        <v>23.24</v>
      </c>
      <c r="I420" s="20"/>
      <c r="J420" s="17"/>
      <c r="K420" s="147">
        <f t="shared" si="32"/>
        <v>0</v>
      </c>
      <c r="L420" s="155"/>
      <c r="M420" s="152"/>
    </row>
    <row r="421" spans="1:13" ht="13.7" customHeight="1" x14ac:dyDescent="0.2">
      <c r="A421" s="34"/>
      <c r="B421" s="41"/>
      <c r="C421" s="41" t="s">
        <v>476</v>
      </c>
      <c r="D421" s="58" t="s">
        <v>352</v>
      </c>
      <c r="E421" s="58">
        <v>1</v>
      </c>
      <c r="F421" s="58">
        <v>3.3330000000000002</v>
      </c>
      <c r="G421" s="58">
        <v>5</v>
      </c>
      <c r="H421" s="82">
        <v>0</v>
      </c>
      <c r="I421" s="20"/>
      <c r="J421" s="17"/>
      <c r="K421" s="147">
        <f t="shared" si="32"/>
        <v>0</v>
      </c>
      <c r="L421" s="155"/>
      <c r="M421" s="152"/>
    </row>
    <row r="422" spans="1:13" ht="12.75" customHeight="1" x14ac:dyDescent="0.2">
      <c r="A422" s="34"/>
      <c r="B422" s="41"/>
      <c r="C422" s="41"/>
      <c r="D422" s="58" t="s">
        <v>352</v>
      </c>
      <c r="E422" s="58">
        <v>1</v>
      </c>
      <c r="F422" s="58">
        <v>3.33</v>
      </c>
      <c r="G422" s="58">
        <v>3.6</v>
      </c>
      <c r="H422" s="82">
        <v>0</v>
      </c>
      <c r="I422" s="20"/>
      <c r="J422" s="17"/>
      <c r="K422" s="147">
        <f t="shared" si="32"/>
        <v>0</v>
      </c>
      <c r="L422" s="155"/>
      <c r="M422" s="152"/>
    </row>
    <row r="423" spans="1:13" ht="13.7" customHeight="1" x14ac:dyDescent="0.2">
      <c r="A423" s="34"/>
      <c r="B423" s="41"/>
      <c r="C423" s="41"/>
      <c r="D423" s="58" t="s">
        <v>352</v>
      </c>
      <c r="E423" s="58">
        <v>1</v>
      </c>
      <c r="F423" s="58">
        <v>6.25</v>
      </c>
      <c r="G423" s="58">
        <v>35</v>
      </c>
      <c r="H423" s="82">
        <v>0</v>
      </c>
      <c r="I423" s="20"/>
      <c r="J423" s="17"/>
      <c r="K423" s="147">
        <f t="shared" si="32"/>
        <v>0</v>
      </c>
      <c r="L423" s="155"/>
      <c r="M423" s="152"/>
    </row>
    <row r="424" spans="1:13" ht="13.7" customHeight="1" x14ac:dyDescent="0.2">
      <c r="A424" s="34"/>
      <c r="B424" s="41"/>
      <c r="C424" s="41"/>
      <c r="D424" s="58" t="s">
        <v>352</v>
      </c>
      <c r="E424" s="58">
        <v>1</v>
      </c>
      <c r="F424" s="58">
        <v>5.8330000000000002</v>
      </c>
      <c r="G424" s="58">
        <v>5</v>
      </c>
      <c r="H424" s="82">
        <v>0</v>
      </c>
      <c r="I424" s="20"/>
      <c r="J424" s="17"/>
      <c r="K424" s="147">
        <f t="shared" si="32"/>
        <v>0</v>
      </c>
      <c r="L424" s="155"/>
      <c r="M424" s="152"/>
    </row>
    <row r="425" spans="1:13" ht="13.7" customHeight="1" x14ac:dyDescent="0.2">
      <c r="A425" s="34"/>
      <c r="B425" s="41"/>
      <c r="C425" s="41"/>
      <c r="D425" s="58" t="s">
        <v>352</v>
      </c>
      <c r="E425" s="58">
        <v>4</v>
      </c>
      <c r="F425" s="58">
        <v>5.33</v>
      </c>
      <c r="G425" s="58">
        <v>4.9160000000000004</v>
      </c>
      <c r="H425" s="82">
        <v>0</v>
      </c>
      <c r="I425" s="20"/>
      <c r="J425" s="17"/>
      <c r="K425" s="147">
        <f t="shared" si="32"/>
        <v>0</v>
      </c>
      <c r="L425" s="155"/>
      <c r="M425" s="152"/>
    </row>
    <row r="426" spans="1:13" ht="13.7" customHeight="1" x14ac:dyDescent="0.2">
      <c r="A426" s="34"/>
      <c r="B426" s="41"/>
      <c r="C426" s="41"/>
      <c r="D426" s="58" t="s">
        <v>352</v>
      </c>
      <c r="E426" s="58">
        <v>1</v>
      </c>
      <c r="F426" s="58">
        <v>6.25</v>
      </c>
      <c r="G426" s="58">
        <v>3.4159999999999999</v>
      </c>
      <c r="H426" s="82">
        <v>0</v>
      </c>
      <c r="I426" s="20"/>
      <c r="J426" s="17"/>
      <c r="K426" s="147">
        <f t="shared" si="32"/>
        <v>0</v>
      </c>
      <c r="L426" s="155"/>
      <c r="M426" s="152"/>
    </row>
    <row r="427" spans="1:13" ht="13.7" customHeight="1" x14ac:dyDescent="0.2">
      <c r="A427" s="34"/>
      <c r="B427" s="41"/>
      <c r="C427" s="41" t="s">
        <v>397</v>
      </c>
      <c r="D427" s="58" t="s">
        <v>352</v>
      </c>
      <c r="E427" s="58">
        <v>1</v>
      </c>
      <c r="F427" s="58">
        <v>4.75</v>
      </c>
      <c r="G427" s="58">
        <v>1.5</v>
      </c>
      <c r="H427" s="82">
        <f t="shared" si="31"/>
        <v>7.125</v>
      </c>
      <c r="I427" s="20"/>
      <c r="J427" s="17"/>
      <c r="K427" s="147">
        <f t="shared" si="32"/>
        <v>0</v>
      </c>
      <c r="L427" s="155"/>
      <c r="M427" s="152"/>
    </row>
    <row r="428" spans="1:13" ht="13.7" customHeight="1" x14ac:dyDescent="0.2">
      <c r="A428" s="34"/>
      <c r="B428" s="41"/>
      <c r="C428" s="41" t="s">
        <v>398</v>
      </c>
      <c r="D428" s="58" t="s">
        <v>352</v>
      </c>
      <c r="E428" s="58">
        <v>2</v>
      </c>
      <c r="F428" s="58">
        <v>6.4160000000000004</v>
      </c>
      <c r="G428" s="58">
        <v>5.25</v>
      </c>
      <c r="H428" s="82">
        <f t="shared" si="31"/>
        <v>67.368000000000009</v>
      </c>
      <c r="I428" s="20"/>
      <c r="J428" s="17"/>
      <c r="K428" s="147">
        <f t="shared" si="32"/>
        <v>0</v>
      </c>
      <c r="L428" s="155"/>
      <c r="M428" s="152"/>
    </row>
    <row r="429" spans="1:13" ht="13.7" customHeight="1" x14ac:dyDescent="0.2">
      <c r="A429" s="34"/>
      <c r="B429" s="41"/>
      <c r="C429" s="41" t="s">
        <v>395</v>
      </c>
      <c r="D429" s="58" t="s">
        <v>352</v>
      </c>
      <c r="E429" s="58">
        <v>2</v>
      </c>
      <c r="F429" s="58">
        <v>6.5</v>
      </c>
      <c r="G429" s="58">
        <v>3.5</v>
      </c>
      <c r="H429" s="82">
        <f t="shared" si="31"/>
        <v>45.5</v>
      </c>
      <c r="I429" s="20"/>
      <c r="J429" s="17"/>
      <c r="K429" s="147">
        <f t="shared" si="32"/>
        <v>0</v>
      </c>
      <c r="L429" s="155"/>
      <c r="M429" s="152"/>
    </row>
    <row r="430" spans="1:13" ht="13.7" customHeight="1" x14ac:dyDescent="0.2">
      <c r="A430" s="34"/>
      <c r="B430" s="41"/>
      <c r="C430" s="41"/>
      <c r="D430" s="58" t="s">
        <v>352</v>
      </c>
      <c r="E430" s="58">
        <v>1</v>
      </c>
      <c r="F430" s="58">
        <v>3.5</v>
      </c>
      <c r="G430" s="58">
        <v>5.0830000000000002</v>
      </c>
      <c r="H430" s="82">
        <f t="shared" si="31"/>
        <v>17.790500000000002</v>
      </c>
      <c r="I430" s="20"/>
      <c r="J430" s="17"/>
      <c r="K430" s="147">
        <f t="shared" si="32"/>
        <v>0</v>
      </c>
      <c r="L430" s="155"/>
      <c r="M430" s="152"/>
    </row>
    <row r="431" spans="1:13" ht="12.75" customHeight="1" x14ac:dyDescent="0.2">
      <c r="A431" s="34"/>
      <c r="B431" s="41"/>
      <c r="C431" s="41" t="s">
        <v>395</v>
      </c>
      <c r="D431" s="58" t="s">
        <v>352</v>
      </c>
      <c r="E431" s="58">
        <v>1</v>
      </c>
      <c r="F431" s="58">
        <v>3.5</v>
      </c>
      <c r="G431" s="58">
        <v>3.5</v>
      </c>
      <c r="H431" s="82">
        <f t="shared" si="31"/>
        <v>12.25</v>
      </c>
      <c r="I431" s="20"/>
      <c r="J431" s="17"/>
      <c r="K431" s="147">
        <f t="shared" si="32"/>
        <v>0</v>
      </c>
      <c r="L431" s="155"/>
      <c r="M431" s="152"/>
    </row>
    <row r="432" spans="1:13" ht="15.75" customHeight="1" x14ac:dyDescent="0.2">
      <c r="A432" s="34"/>
      <c r="B432" s="41"/>
      <c r="C432" s="41" t="s">
        <v>399</v>
      </c>
      <c r="D432" s="58" t="s">
        <v>57</v>
      </c>
      <c r="E432" s="58"/>
      <c r="F432" s="58"/>
      <c r="G432" s="58"/>
      <c r="H432" s="82"/>
      <c r="I432" s="20"/>
      <c r="J432" s="17"/>
      <c r="K432" s="147"/>
      <c r="L432" s="155"/>
      <c r="M432" s="152"/>
    </row>
    <row r="433" spans="1:13" ht="13.7" customHeight="1" x14ac:dyDescent="0.2">
      <c r="A433" s="34"/>
      <c r="B433" s="41"/>
      <c r="C433" s="41" t="s">
        <v>400</v>
      </c>
      <c r="D433" s="58" t="s">
        <v>352</v>
      </c>
      <c r="E433" s="58">
        <v>2</v>
      </c>
      <c r="F433" s="58">
        <v>89</v>
      </c>
      <c r="G433" s="58">
        <v>8.0830000000000002</v>
      </c>
      <c r="H433" s="82">
        <f t="shared" ref="H433:H439" si="33">+E433*G433*F433</f>
        <v>1438.7740000000001</v>
      </c>
      <c r="I433" s="20"/>
      <c r="J433" s="17"/>
      <c r="K433" s="147">
        <f t="shared" ref="K433:K439" si="34">+H433*J433*I433</f>
        <v>0</v>
      </c>
      <c r="L433" s="155"/>
      <c r="M433" s="152"/>
    </row>
    <row r="434" spans="1:13" ht="12.75" customHeight="1" x14ac:dyDescent="0.2">
      <c r="A434" s="34"/>
      <c r="B434" s="41"/>
      <c r="C434" s="41" t="s">
        <v>401</v>
      </c>
      <c r="D434" s="58" t="s">
        <v>352</v>
      </c>
      <c r="E434" s="58">
        <v>1</v>
      </c>
      <c r="F434" s="58">
        <v>65</v>
      </c>
      <c r="G434" s="58">
        <v>8.0830000000000002</v>
      </c>
      <c r="H434" s="82">
        <f t="shared" si="33"/>
        <v>525.39499999999998</v>
      </c>
      <c r="I434" s="20"/>
      <c r="J434" s="17"/>
      <c r="K434" s="147">
        <f t="shared" si="34"/>
        <v>0</v>
      </c>
      <c r="L434" s="155"/>
      <c r="M434" s="152"/>
    </row>
    <row r="435" spans="1:13" ht="13.7" customHeight="1" x14ac:dyDescent="0.2">
      <c r="A435" s="34"/>
      <c r="B435" s="41"/>
      <c r="C435" s="41" t="s">
        <v>402</v>
      </c>
      <c r="D435" s="58" t="s">
        <v>352</v>
      </c>
      <c r="E435" s="58">
        <v>1</v>
      </c>
      <c r="F435" s="58">
        <v>56.5</v>
      </c>
      <c r="G435" s="58">
        <v>8.0830000000000002</v>
      </c>
      <c r="H435" s="82">
        <f t="shared" si="33"/>
        <v>456.68950000000001</v>
      </c>
      <c r="I435" s="20"/>
      <c r="J435" s="17"/>
      <c r="K435" s="147">
        <f t="shared" si="34"/>
        <v>0</v>
      </c>
      <c r="L435" s="155"/>
      <c r="M435" s="152"/>
    </row>
    <row r="436" spans="1:13" ht="12.75" customHeight="1" x14ac:dyDescent="0.2">
      <c r="A436" s="34"/>
      <c r="B436" s="41"/>
      <c r="C436" s="41" t="s">
        <v>403</v>
      </c>
      <c r="D436" s="58" t="s">
        <v>352</v>
      </c>
      <c r="E436" s="58">
        <v>-1</v>
      </c>
      <c r="F436" s="58">
        <v>52</v>
      </c>
      <c r="G436" s="58">
        <v>8.0830000000000002</v>
      </c>
      <c r="H436" s="82">
        <f t="shared" si="33"/>
        <v>-420.31600000000003</v>
      </c>
      <c r="I436" s="20"/>
      <c r="J436" s="17"/>
      <c r="K436" s="147">
        <f t="shared" si="34"/>
        <v>0</v>
      </c>
      <c r="L436" s="155"/>
      <c r="M436" s="152"/>
    </row>
    <row r="437" spans="1:13" ht="15" customHeight="1" x14ac:dyDescent="0.2">
      <c r="A437" s="34"/>
      <c r="B437" s="41"/>
      <c r="C437" s="41" t="s">
        <v>404</v>
      </c>
      <c r="D437" s="58" t="s">
        <v>352</v>
      </c>
      <c r="E437" s="58">
        <v>1</v>
      </c>
      <c r="F437" s="58">
        <v>18</v>
      </c>
      <c r="G437" s="58">
        <v>6</v>
      </c>
      <c r="H437" s="82">
        <f t="shared" si="33"/>
        <v>108</v>
      </c>
      <c r="I437" s="20"/>
      <c r="J437" s="17"/>
      <c r="K437" s="147">
        <f t="shared" si="34"/>
        <v>0</v>
      </c>
      <c r="L437" s="155"/>
      <c r="M437" s="152"/>
    </row>
    <row r="438" spans="1:13" ht="12.75" customHeight="1" x14ac:dyDescent="0.2">
      <c r="A438" s="34"/>
      <c r="B438" s="41"/>
      <c r="C438" s="41" t="s">
        <v>405</v>
      </c>
      <c r="D438" s="58" t="s">
        <v>352</v>
      </c>
      <c r="E438" s="58">
        <v>1</v>
      </c>
      <c r="F438" s="58">
        <v>17.5</v>
      </c>
      <c r="G438" s="58">
        <v>6</v>
      </c>
      <c r="H438" s="82">
        <f t="shared" si="33"/>
        <v>105</v>
      </c>
      <c r="I438" s="20"/>
      <c r="J438" s="17"/>
      <c r="K438" s="147">
        <f t="shared" si="34"/>
        <v>0</v>
      </c>
      <c r="L438" s="155"/>
      <c r="M438" s="152"/>
    </row>
    <row r="439" spans="1:13" ht="13.5" customHeight="1" x14ac:dyDescent="0.2">
      <c r="A439" s="34"/>
      <c r="B439" s="41"/>
      <c r="C439" s="41"/>
      <c r="D439" s="58"/>
      <c r="E439" s="58"/>
      <c r="F439" s="58"/>
      <c r="G439" s="58"/>
      <c r="H439" s="82">
        <f t="shared" si="33"/>
        <v>0</v>
      </c>
      <c r="I439" s="20"/>
      <c r="J439" s="17"/>
      <c r="K439" s="147">
        <f t="shared" si="34"/>
        <v>0</v>
      </c>
      <c r="L439" s="155"/>
      <c r="M439" s="152"/>
    </row>
    <row r="440" spans="1:13" ht="13.5" customHeight="1" x14ac:dyDescent="0.2">
      <c r="A440" s="34"/>
      <c r="B440" s="41"/>
      <c r="C440" s="41"/>
      <c r="D440" s="58" t="s">
        <v>204</v>
      </c>
      <c r="E440" s="58"/>
      <c r="F440" s="58"/>
      <c r="G440" s="58"/>
      <c r="H440" s="82">
        <f>SUM(H384:H438)</f>
        <v>4893.1983339999997</v>
      </c>
      <c r="I440" s="20">
        <v>250</v>
      </c>
      <c r="J440" s="17">
        <f>+I440*H440</f>
        <v>1223299.5834999999</v>
      </c>
      <c r="K440" s="147">
        <f>+'[1]C&amp;I BOQ'!$H$248</f>
        <v>1280</v>
      </c>
      <c r="L440" s="155">
        <v>250</v>
      </c>
      <c r="M440" s="152">
        <f>+L440*K440</f>
        <v>320000</v>
      </c>
    </row>
    <row r="441" spans="1:13" ht="13.7" customHeight="1" x14ac:dyDescent="0.2">
      <c r="A441" s="34"/>
      <c r="B441" s="41"/>
      <c r="C441" s="41"/>
      <c r="D441" s="58"/>
      <c r="E441" s="58"/>
      <c r="F441" s="58"/>
      <c r="G441" s="58"/>
      <c r="H441" s="82"/>
      <c r="I441" s="20"/>
      <c r="J441" s="17"/>
      <c r="K441" s="147"/>
      <c r="L441" s="155"/>
      <c r="M441" s="152"/>
    </row>
    <row r="442" spans="1:13" ht="12.75" customHeight="1" x14ac:dyDescent="0.2">
      <c r="A442" s="34"/>
      <c r="B442" s="41"/>
      <c r="C442" s="41"/>
      <c r="D442" s="58"/>
      <c r="E442" s="58"/>
      <c r="F442" s="58"/>
      <c r="G442" s="58"/>
      <c r="H442" s="82"/>
      <c r="I442" s="20"/>
      <c r="J442" s="17"/>
      <c r="K442" s="147"/>
      <c r="L442" s="155"/>
      <c r="M442" s="152"/>
    </row>
    <row r="443" spans="1:13" ht="116.25" customHeight="1" x14ac:dyDescent="0.2">
      <c r="A443" s="34"/>
      <c r="B443" s="41"/>
      <c r="C443" s="42" t="s">
        <v>122</v>
      </c>
      <c r="D443" s="74"/>
      <c r="E443" s="74"/>
      <c r="F443" s="74"/>
      <c r="G443" s="74"/>
      <c r="H443" s="85"/>
      <c r="I443" s="50"/>
      <c r="J443" s="17"/>
      <c r="K443" s="156"/>
      <c r="L443" s="155"/>
      <c r="M443" s="152"/>
    </row>
    <row r="444" spans="1:13" ht="13.7" customHeight="1" x14ac:dyDescent="0.2">
      <c r="A444" s="34"/>
      <c r="B444" s="41"/>
      <c r="C444" s="43" t="s">
        <v>120</v>
      </c>
      <c r="D444" s="75"/>
      <c r="E444" s="75"/>
      <c r="F444" s="75"/>
      <c r="G444" s="75"/>
      <c r="H444" s="85"/>
      <c r="I444" s="50"/>
      <c r="J444" s="17"/>
      <c r="K444" s="156"/>
      <c r="L444" s="155"/>
      <c r="M444" s="152"/>
    </row>
    <row r="445" spans="1:13" ht="13.7" customHeight="1" x14ac:dyDescent="0.2">
      <c r="A445" s="34"/>
      <c r="B445" s="41"/>
      <c r="C445" s="41"/>
      <c r="D445" s="58"/>
      <c r="E445" s="58"/>
      <c r="F445" s="58"/>
      <c r="G445" s="58"/>
      <c r="H445" s="85"/>
      <c r="I445" s="108"/>
      <c r="J445" s="17"/>
      <c r="K445" s="156"/>
      <c r="L445" s="162"/>
      <c r="M445" s="152"/>
    </row>
    <row r="446" spans="1:13" ht="13.7" customHeight="1" x14ac:dyDescent="0.2">
      <c r="A446" s="34"/>
      <c r="B446" s="41"/>
      <c r="C446" s="29" t="s">
        <v>406</v>
      </c>
      <c r="D446" s="69" t="s">
        <v>352</v>
      </c>
      <c r="E446" s="69" t="s">
        <v>198</v>
      </c>
      <c r="F446" s="69" t="s">
        <v>477</v>
      </c>
      <c r="G446" s="69" t="s">
        <v>478</v>
      </c>
      <c r="H446" s="82">
        <f>+E446*G446*F446</f>
        <v>688.5</v>
      </c>
      <c r="I446" s="50" t="s">
        <v>57</v>
      </c>
      <c r="J446" s="17" t="s">
        <v>57</v>
      </c>
      <c r="K446" s="147"/>
      <c r="L446" s="155" t="s">
        <v>57</v>
      </c>
      <c r="M446" s="152" t="s">
        <v>57</v>
      </c>
    </row>
    <row r="447" spans="1:13" ht="13.7" customHeight="1" x14ac:dyDescent="0.2">
      <c r="A447" s="34"/>
      <c r="B447" s="41"/>
      <c r="C447" s="29" t="s">
        <v>57</v>
      </c>
      <c r="D447" s="69" t="s">
        <v>352</v>
      </c>
      <c r="E447" s="69" t="s">
        <v>199</v>
      </c>
      <c r="F447" s="69" t="s">
        <v>407</v>
      </c>
      <c r="G447" s="69" t="s">
        <v>478</v>
      </c>
      <c r="H447" s="82">
        <f>+E447*G447*F447</f>
        <v>952</v>
      </c>
      <c r="I447" s="50" t="s">
        <v>57</v>
      </c>
      <c r="J447" s="17" t="s">
        <v>57</v>
      </c>
      <c r="K447" s="147"/>
      <c r="L447" s="155" t="s">
        <v>57</v>
      </c>
      <c r="M447" s="152" t="s">
        <v>57</v>
      </c>
    </row>
    <row r="448" spans="1:13" ht="13.7" customHeight="1" x14ac:dyDescent="0.2">
      <c r="A448" s="34"/>
      <c r="B448" s="41"/>
      <c r="C448" s="29" t="s">
        <v>408</v>
      </c>
      <c r="D448" s="69" t="s">
        <v>352</v>
      </c>
      <c r="E448" s="69" t="s">
        <v>198</v>
      </c>
      <c r="F448" s="69" t="s">
        <v>477</v>
      </c>
      <c r="G448" s="69" t="s">
        <v>409</v>
      </c>
      <c r="H448" s="82">
        <f>+E448*G448*F448</f>
        <v>384.75</v>
      </c>
      <c r="I448" s="50" t="s">
        <v>57</v>
      </c>
      <c r="J448" s="17" t="s">
        <v>57</v>
      </c>
      <c r="K448" s="147"/>
      <c r="L448" s="155" t="s">
        <v>57</v>
      </c>
      <c r="M448" s="152" t="s">
        <v>57</v>
      </c>
    </row>
    <row r="449" spans="1:13" ht="13.7" customHeight="1" x14ac:dyDescent="0.2">
      <c r="A449" s="34"/>
      <c r="B449" s="41"/>
      <c r="C449" s="29" t="s">
        <v>57</v>
      </c>
      <c r="D449" s="69" t="s">
        <v>204</v>
      </c>
      <c r="E449" s="69"/>
      <c r="F449" s="69"/>
      <c r="G449" s="69"/>
      <c r="H449" s="82">
        <f>SUM(H446:H448)</f>
        <v>2025.25</v>
      </c>
      <c r="I449" s="50">
        <v>250</v>
      </c>
      <c r="J449" s="17">
        <f>I449*H449</f>
        <v>506312.5</v>
      </c>
      <c r="K449" s="147">
        <f>+'[1]C&amp;I BOQ'!$H$265</f>
        <v>515</v>
      </c>
      <c r="L449" s="155">
        <v>250</v>
      </c>
      <c r="M449" s="152">
        <f>L449*K449</f>
        <v>128750</v>
      </c>
    </row>
    <row r="450" spans="1:13" ht="13.7" customHeight="1" x14ac:dyDescent="0.2">
      <c r="A450" s="34"/>
      <c r="B450" s="41"/>
      <c r="C450" s="29"/>
      <c r="D450" s="69"/>
      <c r="E450" s="69"/>
      <c r="F450" s="69"/>
      <c r="G450" s="69"/>
      <c r="H450" s="82"/>
      <c r="I450" s="50"/>
      <c r="J450" s="17"/>
      <c r="K450" s="147"/>
      <c r="L450" s="155"/>
      <c r="M450" s="152"/>
    </row>
    <row r="451" spans="1:13" ht="13.7" customHeight="1" x14ac:dyDescent="0.2">
      <c r="A451" s="34"/>
      <c r="B451" s="41"/>
      <c r="C451" s="42" t="s">
        <v>123</v>
      </c>
      <c r="D451" s="74"/>
      <c r="E451" s="74"/>
      <c r="F451" s="74"/>
      <c r="G451" s="74"/>
      <c r="H451" s="85"/>
      <c r="I451" s="50"/>
      <c r="J451" s="17"/>
      <c r="K451" s="156"/>
      <c r="L451" s="155"/>
      <c r="M451" s="152"/>
    </row>
    <row r="452" spans="1:13" ht="13.7" customHeight="1" x14ac:dyDescent="0.2">
      <c r="A452" s="34"/>
      <c r="B452" s="41"/>
      <c r="C452" s="43" t="s">
        <v>124</v>
      </c>
      <c r="D452" s="75"/>
      <c r="E452" s="75"/>
      <c r="F452" s="75"/>
      <c r="G452" s="75"/>
      <c r="H452" s="85"/>
      <c r="I452" s="20"/>
      <c r="J452" s="17"/>
      <c r="K452" s="156"/>
      <c r="L452" s="155"/>
      <c r="M452" s="152"/>
    </row>
    <row r="453" spans="1:13" ht="13.7" customHeight="1" x14ac:dyDescent="0.2">
      <c r="A453" s="34"/>
      <c r="B453" s="41"/>
      <c r="C453" s="41"/>
      <c r="D453" s="58"/>
      <c r="E453" s="58"/>
      <c r="F453" s="58"/>
      <c r="G453" s="58"/>
      <c r="H453" s="85"/>
      <c r="I453" s="20"/>
      <c r="J453" s="17"/>
      <c r="K453" s="156"/>
      <c r="L453" s="155"/>
      <c r="M453" s="152"/>
    </row>
    <row r="454" spans="1:13" ht="13.7" customHeight="1" x14ac:dyDescent="0.2">
      <c r="A454" s="34"/>
      <c r="B454" s="41"/>
      <c r="C454" s="14"/>
      <c r="D454" s="48"/>
      <c r="E454" s="48"/>
      <c r="F454" s="48"/>
      <c r="G454" s="48"/>
      <c r="H454" s="85"/>
      <c r="I454" s="20"/>
      <c r="J454" s="17"/>
      <c r="K454" s="156"/>
      <c r="L454" s="155"/>
      <c r="M454" s="152"/>
    </row>
    <row r="455" spans="1:13" ht="89.25" x14ac:dyDescent="0.2">
      <c r="A455" s="34"/>
      <c r="B455" s="41"/>
      <c r="C455" s="42" t="s">
        <v>125</v>
      </c>
      <c r="D455" s="74"/>
      <c r="E455" s="74"/>
      <c r="F455" s="74"/>
      <c r="G455" s="74"/>
      <c r="H455" s="85"/>
      <c r="I455" s="20"/>
      <c r="J455" s="17"/>
      <c r="K455" s="156"/>
      <c r="L455" s="155"/>
      <c r="M455" s="152"/>
    </row>
    <row r="456" spans="1:13" ht="16.5" customHeight="1" x14ac:dyDescent="0.2">
      <c r="A456" s="34"/>
      <c r="B456" s="41"/>
      <c r="C456" s="43" t="s">
        <v>118</v>
      </c>
      <c r="D456" s="75"/>
      <c r="E456" s="75"/>
      <c r="F456" s="75"/>
      <c r="G456" s="75"/>
      <c r="H456" s="85"/>
      <c r="I456" s="20"/>
      <c r="J456" s="17"/>
      <c r="K456" s="156"/>
      <c r="L456" s="155"/>
      <c r="M456" s="152"/>
    </row>
    <row r="457" spans="1:13" ht="13.7" customHeight="1" x14ac:dyDescent="0.2">
      <c r="A457" s="34"/>
      <c r="B457" s="41"/>
      <c r="C457" s="41"/>
      <c r="D457" s="58"/>
      <c r="E457" s="58"/>
      <c r="F457" s="58"/>
      <c r="G457" s="58"/>
      <c r="H457" s="85"/>
      <c r="I457" s="73"/>
      <c r="J457" s="17"/>
      <c r="K457" s="156"/>
      <c r="L457" s="162"/>
      <c r="M457" s="152"/>
    </row>
    <row r="458" spans="1:13" ht="12.75" customHeight="1" x14ac:dyDescent="0.2">
      <c r="A458" s="34"/>
      <c r="B458" s="41"/>
      <c r="C458" s="29" t="s">
        <v>349</v>
      </c>
      <c r="D458" s="69" t="s">
        <v>352</v>
      </c>
      <c r="E458" s="69" t="s">
        <v>199</v>
      </c>
      <c r="F458" s="69" t="s">
        <v>350</v>
      </c>
      <c r="G458" s="69" t="s">
        <v>198</v>
      </c>
      <c r="H458" s="82">
        <f>+E458*G458*F458</f>
        <v>178</v>
      </c>
      <c r="I458" s="20"/>
      <c r="J458" s="17"/>
      <c r="K458" s="147">
        <f>+H458*J458*I458</f>
        <v>0</v>
      </c>
      <c r="L458" s="155"/>
      <c r="M458" s="152"/>
    </row>
    <row r="459" spans="1:13" ht="13.7" customHeight="1" x14ac:dyDescent="0.2">
      <c r="A459" s="34"/>
      <c r="B459" s="41"/>
      <c r="C459" s="29" t="s">
        <v>401</v>
      </c>
      <c r="D459" s="69" t="s">
        <v>352</v>
      </c>
      <c r="E459" s="69" t="s">
        <v>198</v>
      </c>
      <c r="F459" s="69" t="s">
        <v>410</v>
      </c>
      <c r="G459" s="69" t="s">
        <v>198</v>
      </c>
      <c r="H459" s="82">
        <f>+E459*G459*F459</f>
        <v>65</v>
      </c>
      <c r="I459" s="20"/>
      <c r="J459" s="17"/>
      <c r="K459" s="147">
        <f>+H459*J459*I459</f>
        <v>0</v>
      </c>
      <c r="L459" s="155"/>
      <c r="M459" s="152"/>
    </row>
    <row r="460" spans="1:13" ht="13.7" customHeight="1" x14ac:dyDescent="0.2">
      <c r="A460" s="34"/>
      <c r="B460" s="41"/>
      <c r="C460" s="29" t="s">
        <v>411</v>
      </c>
      <c r="D460" s="69" t="s">
        <v>352</v>
      </c>
      <c r="E460" s="69" t="s">
        <v>198</v>
      </c>
      <c r="F460" s="69" t="s">
        <v>479</v>
      </c>
      <c r="G460" s="69" t="s">
        <v>198</v>
      </c>
      <c r="H460" s="82">
        <f>+E460*G460*F460</f>
        <v>57.33</v>
      </c>
      <c r="I460" s="20"/>
      <c r="J460" s="17"/>
      <c r="K460" s="147">
        <f>+H460*J460*I460</f>
        <v>0</v>
      </c>
      <c r="L460" s="155"/>
      <c r="M460" s="152"/>
    </row>
    <row r="461" spans="1:13" ht="13.7" customHeight="1" x14ac:dyDescent="0.2">
      <c r="A461" s="34"/>
      <c r="B461" s="41"/>
      <c r="C461" s="29" t="s">
        <v>412</v>
      </c>
      <c r="D461" s="69" t="s">
        <v>352</v>
      </c>
      <c r="E461" s="372" t="s">
        <v>272</v>
      </c>
      <c r="F461" s="69" t="s">
        <v>480</v>
      </c>
      <c r="G461" s="69" t="s">
        <v>198</v>
      </c>
      <c r="H461" s="82">
        <f>+E461*G461*F461</f>
        <v>-51.5</v>
      </c>
      <c r="I461" s="20"/>
      <c r="J461" s="17"/>
      <c r="K461" s="147">
        <f>+H461*J461*I461</f>
        <v>0</v>
      </c>
      <c r="L461" s="155"/>
      <c r="M461" s="152"/>
    </row>
    <row r="462" spans="1:13" ht="13.7" customHeight="1" x14ac:dyDescent="0.2">
      <c r="A462" s="34"/>
      <c r="B462" s="41"/>
      <c r="C462" s="29" t="s">
        <v>413</v>
      </c>
      <c r="D462" s="69" t="s">
        <v>352</v>
      </c>
      <c r="E462" s="69" t="s">
        <v>198</v>
      </c>
      <c r="F462" s="69" t="s">
        <v>211</v>
      </c>
      <c r="G462" s="69" t="s">
        <v>198</v>
      </c>
      <c r="H462" s="82">
        <f>+E462*G462*F462</f>
        <v>4</v>
      </c>
      <c r="I462" s="20"/>
      <c r="J462" s="17"/>
      <c r="K462" s="147">
        <f>+H462*J462*I462</f>
        <v>0</v>
      </c>
      <c r="L462" s="155"/>
      <c r="M462" s="152"/>
    </row>
    <row r="463" spans="1:13" ht="13.7" customHeight="1" x14ac:dyDescent="0.2">
      <c r="A463" s="34"/>
      <c r="B463" s="41"/>
      <c r="C463" s="29" t="s">
        <v>47</v>
      </c>
      <c r="D463" s="69" t="s">
        <v>204</v>
      </c>
      <c r="E463" s="69"/>
      <c r="F463" s="69"/>
      <c r="G463" s="69"/>
      <c r="H463" s="82">
        <f>+SUM(H458:H462)</f>
        <v>252.82999999999998</v>
      </c>
      <c r="I463" s="20">
        <v>1100</v>
      </c>
      <c r="J463" s="17">
        <f>I463*H463</f>
        <v>278113</v>
      </c>
      <c r="K463" s="147">
        <f>+'[1]C&amp;I BOQ'!$H$299</f>
        <v>249.25</v>
      </c>
      <c r="L463" s="155">
        <v>1100</v>
      </c>
      <c r="M463" s="152">
        <f>L463*K463</f>
        <v>274175</v>
      </c>
    </row>
    <row r="464" spans="1:13" ht="13.7" customHeight="1" x14ac:dyDescent="0.2">
      <c r="A464" s="34"/>
      <c r="B464" s="41"/>
      <c r="C464" s="14"/>
      <c r="D464" s="48"/>
      <c r="E464" s="48"/>
      <c r="F464" s="48"/>
      <c r="G464" s="48"/>
      <c r="H464" s="82"/>
      <c r="I464" s="73"/>
      <c r="J464" s="17"/>
      <c r="K464" s="147"/>
      <c r="L464" s="162"/>
      <c r="M464" s="152"/>
    </row>
    <row r="465" spans="1:13" ht="111.75" customHeight="1" x14ac:dyDescent="0.2">
      <c r="A465" s="34"/>
      <c r="B465" s="41"/>
      <c r="C465" s="44" t="s">
        <v>126</v>
      </c>
      <c r="D465" s="76"/>
      <c r="E465" s="76"/>
      <c r="F465" s="76"/>
      <c r="G465" s="76"/>
      <c r="H465" s="82"/>
      <c r="I465" s="20" t="s">
        <v>57</v>
      </c>
      <c r="J465" s="17" t="s">
        <v>57</v>
      </c>
      <c r="K465" s="147"/>
      <c r="L465" s="155" t="s">
        <v>57</v>
      </c>
      <c r="M465" s="152" t="s">
        <v>57</v>
      </c>
    </row>
    <row r="466" spans="1:13" ht="12.75" customHeight="1" x14ac:dyDescent="0.2">
      <c r="A466" s="34"/>
      <c r="B466" s="41"/>
      <c r="C466" s="41" t="s">
        <v>414</v>
      </c>
      <c r="D466" s="58" t="s">
        <v>352</v>
      </c>
      <c r="E466" s="58">
        <v>2</v>
      </c>
      <c r="F466" s="58">
        <v>89</v>
      </c>
      <c r="G466" s="58">
        <v>5.25</v>
      </c>
      <c r="H466" s="82">
        <f>+E466*G466*F466</f>
        <v>934.5</v>
      </c>
      <c r="I466" s="20"/>
      <c r="J466" s="17"/>
      <c r="K466" s="147">
        <f>+H466*J466*I466</f>
        <v>0</v>
      </c>
      <c r="L466" s="155"/>
      <c r="M466" s="152"/>
    </row>
    <row r="467" spans="1:13" ht="13.7" customHeight="1" x14ac:dyDescent="0.2">
      <c r="A467" s="34"/>
      <c r="B467" s="41"/>
      <c r="C467" s="41" t="s">
        <v>415</v>
      </c>
      <c r="D467" s="58" t="s">
        <v>352</v>
      </c>
      <c r="E467" s="58">
        <v>1</v>
      </c>
      <c r="F467" s="58">
        <v>65</v>
      </c>
      <c r="G467" s="58">
        <v>5.25</v>
      </c>
      <c r="H467" s="82">
        <f>+E467*G467*F467</f>
        <v>341.25</v>
      </c>
      <c r="I467" s="20"/>
      <c r="J467" s="17"/>
      <c r="K467" s="147">
        <f>+H467*J467*I467</f>
        <v>0</v>
      </c>
      <c r="L467" s="155"/>
      <c r="M467" s="152"/>
    </row>
    <row r="468" spans="1:13" ht="13.7" customHeight="1" x14ac:dyDescent="0.2">
      <c r="A468" s="34"/>
      <c r="B468" s="41"/>
      <c r="C468" s="41" t="s">
        <v>416</v>
      </c>
      <c r="D468" s="58" t="s">
        <v>352</v>
      </c>
      <c r="E468" s="58">
        <v>1</v>
      </c>
      <c r="F468" s="58">
        <v>56</v>
      </c>
      <c r="G468" s="58">
        <v>5.25</v>
      </c>
      <c r="H468" s="82">
        <f>+E468*G468*F468</f>
        <v>294</v>
      </c>
      <c r="I468" s="20"/>
      <c r="J468" s="17"/>
      <c r="K468" s="147">
        <f>+H468*J468*I468</f>
        <v>0</v>
      </c>
      <c r="L468" s="155"/>
      <c r="M468" s="152"/>
    </row>
    <row r="469" spans="1:13" ht="13.7" customHeight="1" x14ac:dyDescent="0.2">
      <c r="A469" s="34"/>
      <c r="B469" s="41"/>
      <c r="C469" s="41" t="s">
        <v>417</v>
      </c>
      <c r="D469" s="58" t="s">
        <v>352</v>
      </c>
      <c r="E469" s="58">
        <v>-1</v>
      </c>
      <c r="F469" s="58">
        <v>52</v>
      </c>
      <c r="G469" s="58">
        <v>5.25</v>
      </c>
      <c r="H469" s="82">
        <f>+E469*G469*F469</f>
        <v>-273</v>
      </c>
      <c r="I469" s="20"/>
      <c r="J469" s="17"/>
      <c r="K469" s="147">
        <f>+H469*J469*I469</f>
        <v>0</v>
      </c>
      <c r="L469" s="155"/>
      <c r="M469" s="152"/>
    </row>
    <row r="470" spans="1:13" ht="13.7" customHeight="1" x14ac:dyDescent="0.2">
      <c r="A470" s="34"/>
      <c r="B470" s="41"/>
      <c r="C470" s="41"/>
      <c r="D470" s="58" t="s">
        <v>204</v>
      </c>
      <c r="E470" s="58"/>
      <c r="F470" s="58"/>
      <c r="G470" s="58"/>
      <c r="H470" s="85">
        <f>SUM(H466:H469)</f>
        <v>1296.75</v>
      </c>
      <c r="I470" s="20">
        <v>375</v>
      </c>
      <c r="J470" s="17">
        <f>+I470*H470</f>
        <v>486281.25</v>
      </c>
      <c r="K470" s="156">
        <f>SUM(K466:K469)</f>
        <v>0</v>
      </c>
      <c r="L470" s="155">
        <v>375</v>
      </c>
      <c r="M470" s="152">
        <f>+L470*K470</f>
        <v>0</v>
      </c>
    </row>
    <row r="471" spans="1:13" ht="13.7" customHeight="1" x14ac:dyDescent="0.2">
      <c r="A471" s="34"/>
      <c r="B471" s="41"/>
      <c r="C471" s="41"/>
      <c r="D471" s="58"/>
      <c r="E471" s="58"/>
      <c r="F471" s="58"/>
      <c r="G471" s="58"/>
      <c r="H471" s="85"/>
      <c r="I471" s="20"/>
      <c r="J471" s="17"/>
      <c r="K471" s="156"/>
      <c r="L471" s="155"/>
      <c r="M471" s="152"/>
    </row>
    <row r="472" spans="1:13" ht="12.75" customHeight="1" x14ac:dyDescent="0.2">
      <c r="A472" s="34"/>
      <c r="B472" s="41"/>
      <c r="C472" s="42" t="s">
        <v>127</v>
      </c>
      <c r="D472" s="74"/>
      <c r="E472" s="74"/>
      <c r="F472" s="74"/>
      <c r="G472" s="74"/>
      <c r="H472" s="85"/>
      <c r="I472" s="20"/>
      <c r="J472" s="17"/>
      <c r="K472" s="156"/>
      <c r="L472" s="155"/>
      <c r="M472" s="152"/>
    </row>
    <row r="473" spans="1:13" ht="12.75" customHeight="1" x14ac:dyDescent="0.2">
      <c r="A473" s="34"/>
      <c r="B473" s="41"/>
      <c r="C473" s="41"/>
      <c r="D473" s="58"/>
      <c r="E473" s="58"/>
      <c r="F473" s="58"/>
      <c r="G473" s="58"/>
      <c r="H473" s="85"/>
      <c r="I473" s="73"/>
      <c r="J473" s="17"/>
      <c r="K473" s="156"/>
      <c r="L473" s="162"/>
      <c r="M473" s="152"/>
    </row>
    <row r="474" spans="1:13" ht="12.75" customHeight="1" x14ac:dyDescent="0.2">
      <c r="A474" s="34"/>
      <c r="B474" s="41"/>
      <c r="C474" s="29"/>
      <c r="D474" s="69"/>
      <c r="E474" s="69"/>
      <c r="F474" s="69"/>
      <c r="G474" s="69"/>
      <c r="H474" s="85"/>
      <c r="I474" s="20"/>
      <c r="J474" s="17"/>
      <c r="K474" s="156"/>
      <c r="L474" s="155"/>
      <c r="M474" s="152"/>
    </row>
    <row r="475" spans="1:13" ht="12.75" customHeight="1" x14ac:dyDescent="0.2">
      <c r="A475" s="62"/>
      <c r="B475" s="41"/>
      <c r="C475" s="29"/>
      <c r="D475" s="69"/>
      <c r="E475" s="69"/>
      <c r="F475" s="69"/>
      <c r="G475" s="69"/>
      <c r="H475" s="85"/>
      <c r="I475" s="20"/>
      <c r="J475" s="17"/>
      <c r="K475" s="156"/>
      <c r="L475" s="155"/>
      <c r="M475" s="152"/>
    </row>
    <row r="476" spans="1:13" ht="12.75" customHeight="1" x14ac:dyDescent="0.2">
      <c r="A476" s="34"/>
      <c r="B476" s="41"/>
      <c r="C476" s="25"/>
      <c r="D476" s="59"/>
      <c r="E476" s="59"/>
      <c r="F476" s="59"/>
      <c r="G476" s="59"/>
      <c r="H476" s="85"/>
      <c r="I476" s="20"/>
      <c r="J476" s="17"/>
      <c r="K476" s="156"/>
      <c r="L476" s="155"/>
      <c r="M476" s="152"/>
    </row>
    <row r="477" spans="1:13" ht="12.75" customHeight="1" x14ac:dyDescent="0.2">
      <c r="A477" s="61"/>
      <c r="B477" s="41"/>
      <c r="C477" s="117" t="s">
        <v>57</v>
      </c>
      <c r="D477" s="69" t="s">
        <v>197</v>
      </c>
      <c r="E477" s="69"/>
      <c r="F477" s="69"/>
      <c r="G477" s="69"/>
      <c r="H477" s="85">
        <f>SUM(H474:H476)</f>
        <v>0</v>
      </c>
      <c r="I477" s="20">
        <v>15000</v>
      </c>
      <c r="J477" s="17">
        <f>I477*H477</f>
        <v>0</v>
      </c>
      <c r="K477" s="156">
        <f>SUM(K474:K476)</f>
        <v>0</v>
      </c>
      <c r="L477" s="155">
        <v>15000</v>
      </c>
      <c r="M477" s="152">
        <f>L477*K477</f>
        <v>0</v>
      </c>
    </row>
    <row r="478" spans="1:13" ht="51" x14ac:dyDescent="0.2">
      <c r="A478" s="61"/>
      <c r="B478" s="35" t="s">
        <v>128</v>
      </c>
      <c r="C478" s="44" t="s">
        <v>129</v>
      </c>
      <c r="D478" s="128" t="s">
        <v>53</v>
      </c>
      <c r="E478" s="76"/>
      <c r="F478" s="76"/>
      <c r="G478" s="76"/>
      <c r="H478" s="82"/>
      <c r="I478" s="20">
        <v>2000</v>
      </c>
      <c r="J478" s="17">
        <f>I478*H478</f>
        <v>0</v>
      </c>
      <c r="K478" s="147"/>
      <c r="L478" s="155">
        <v>2000</v>
      </c>
      <c r="M478" s="152">
        <f>L478*K478</f>
        <v>0</v>
      </c>
    </row>
    <row r="479" spans="1:13" ht="12.75" customHeight="1" x14ac:dyDescent="0.2">
      <c r="A479" s="61"/>
      <c r="B479" s="37"/>
      <c r="C479" s="39" t="s">
        <v>130</v>
      </c>
      <c r="D479" s="65"/>
      <c r="E479" s="65"/>
      <c r="F479" s="65"/>
      <c r="G479" s="65"/>
      <c r="H479" s="85"/>
      <c r="I479" s="20"/>
      <c r="J479" s="17"/>
      <c r="K479" s="156"/>
      <c r="L479" s="155"/>
      <c r="M479" s="152"/>
    </row>
    <row r="480" spans="1:13" ht="13.7" customHeight="1" x14ac:dyDescent="0.2">
      <c r="A480" s="61"/>
      <c r="B480" s="41"/>
      <c r="C480" s="35" t="s">
        <v>131</v>
      </c>
      <c r="D480" s="59"/>
      <c r="E480" s="59"/>
      <c r="F480" s="59"/>
      <c r="G480" s="59"/>
      <c r="H480" s="85"/>
      <c r="I480" s="20"/>
      <c r="J480" s="17"/>
      <c r="K480" s="156"/>
      <c r="L480" s="155"/>
      <c r="M480" s="152"/>
    </row>
    <row r="481" spans="1:13" ht="13.7" customHeight="1" x14ac:dyDescent="0.2">
      <c r="A481" s="61"/>
      <c r="B481" s="41"/>
      <c r="C481" s="37"/>
      <c r="D481" s="48"/>
      <c r="E481" s="48"/>
      <c r="F481" s="48"/>
      <c r="G481" s="48"/>
      <c r="H481" s="85"/>
      <c r="I481" s="73"/>
      <c r="J481" s="17"/>
      <c r="K481" s="156"/>
      <c r="L481" s="162"/>
      <c r="M481" s="152"/>
    </row>
    <row r="482" spans="1:13" ht="13.7" customHeight="1" x14ac:dyDescent="0.2">
      <c r="A482" s="61" t="s">
        <v>57</v>
      </c>
      <c r="B482" s="35" t="s">
        <v>132</v>
      </c>
      <c r="C482" s="44" t="s">
        <v>133</v>
      </c>
      <c r="D482" s="76"/>
      <c r="E482" s="76"/>
      <c r="F482" s="76"/>
      <c r="G482" s="76"/>
      <c r="H482" s="82"/>
      <c r="I482" s="20">
        <v>1500</v>
      </c>
      <c r="J482" s="17">
        <f>I482*H482</f>
        <v>0</v>
      </c>
      <c r="K482" s="147"/>
      <c r="L482" s="155">
        <v>1500</v>
      </c>
      <c r="M482" s="152">
        <f>L482*K482</f>
        <v>0</v>
      </c>
    </row>
    <row r="483" spans="1:13" ht="13.7" customHeight="1" x14ac:dyDescent="0.2">
      <c r="A483" s="62">
        <v>1.5</v>
      </c>
      <c r="B483" s="37"/>
      <c r="C483" s="39" t="s">
        <v>130</v>
      </c>
      <c r="D483" s="65"/>
      <c r="E483" s="65"/>
      <c r="F483" s="65"/>
      <c r="G483" s="65"/>
      <c r="H483" s="85"/>
      <c r="I483" s="20"/>
      <c r="J483" s="17"/>
      <c r="K483" s="156"/>
      <c r="L483" s="155"/>
      <c r="M483" s="152"/>
    </row>
    <row r="484" spans="1:13" ht="13.7" customHeight="1" x14ac:dyDescent="0.2">
      <c r="A484" s="34"/>
      <c r="B484" s="41"/>
      <c r="C484" s="35" t="s">
        <v>131</v>
      </c>
      <c r="D484" s="59"/>
      <c r="E484" s="59"/>
      <c r="F484" s="59"/>
      <c r="G484" s="59"/>
      <c r="H484" s="85"/>
      <c r="I484" s="20"/>
      <c r="J484" s="17"/>
      <c r="K484" s="156"/>
      <c r="L484" s="155"/>
      <c r="M484" s="152"/>
    </row>
    <row r="485" spans="1:13" ht="13.7" customHeight="1" x14ac:dyDescent="0.2">
      <c r="A485" s="61"/>
      <c r="B485" s="41"/>
      <c r="C485" s="37"/>
      <c r="D485" s="48"/>
      <c r="E485" s="48"/>
      <c r="F485" s="48"/>
      <c r="G485" s="48"/>
      <c r="H485" s="85"/>
      <c r="I485" s="20"/>
      <c r="J485" s="17"/>
      <c r="K485" s="156"/>
      <c r="L485" s="155"/>
      <c r="M485" s="152"/>
    </row>
    <row r="486" spans="1:13" ht="13.7" customHeight="1" x14ac:dyDescent="0.2">
      <c r="A486" s="61"/>
      <c r="B486" s="35" t="s">
        <v>134</v>
      </c>
      <c r="C486" s="16" t="s">
        <v>135</v>
      </c>
      <c r="D486" s="13"/>
      <c r="E486" s="13"/>
      <c r="F486" s="13"/>
      <c r="G486" s="13"/>
      <c r="H486" s="82"/>
      <c r="I486" s="20">
        <v>4000</v>
      </c>
      <c r="J486" s="17">
        <f>I486*H486</f>
        <v>0</v>
      </c>
      <c r="K486" s="147"/>
      <c r="L486" s="155">
        <v>4000</v>
      </c>
      <c r="M486" s="152">
        <f>L486*K486</f>
        <v>0</v>
      </c>
    </row>
    <row r="487" spans="1:13" ht="12.75" customHeight="1" x14ac:dyDescent="0.2">
      <c r="A487" s="62">
        <v>1.6</v>
      </c>
      <c r="B487" s="37"/>
      <c r="C487" s="35" t="s">
        <v>136</v>
      </c>
      <c r="D487" s="59"/>
      <c r="E487" s="59"/>
      <c r="F487" s="59"/>
      <c r="G487" s="59"/>
      <c r="H487" s="85"/>
      <c r="I487" s="20"/>
      <c r="J487" s="17"/>
      <c r="K487" s="156"/>
      <c r="L487" s="155"/>
      <c r="M487" s="152"/>
    </row>
    <row r="488" spans="1:13" ht="13.7" customHeight="1" x14ac:dyDescent="0.2">
      <c r="A488" s="61"/>
      <c r="B488" s="41"/>
      <c r="C488" s="35" t="s">
        <v>137</v>
      </c>
      <c r="D488" s="59"/>
      <c r="E488" s="59"/>
      <c r="F488" s="59"/>
      <c r="G488" s="59"/>
      <c r="H488" s="85"/>
      <c r="I488" s="20"/>
      <c r="J488" s="17"/>
      <c r="K488" s="156"/>
      <c r="L488" s="155"/>
      <c r="M488" s="152"/>
    </row>
    <row r="489" spans="1:13" ht="13.7" customHeight="1" x14ac:dyDescent="0.2">
      <c r="A489" s="61"/>
      <c r="B489" s="41"/>
      <c r="C489" s="37"/>
      <c r="D489" s="48"/>
      <c r="E489" s="48"/>
      <c r="F489" s="48"/>
      <c r="G489" s="48"/>
      <c r="H489" s="85"/>
      <c r="I489" s="20"/>
      <c r="J489" s="17"/>
      <c r="K489" s="156"/>
      <c r="L489" s="155"/>
      <c r="M489" s="152"/>
    </row>
    <row r="490" spans="1:13" ht="13.7" customHeight="1" x14ac:dyDescent="0.2">
      <c r="A490" s="61"/>
      <c r="B490" s="35" t="s">
        <v>138</v>
      </c>
      <c r="C490" s="16" t="s">
        <v>139</v>
      </c>
      <c r="D490" s="13"/>
      <c r="E490" s="13"/>
      <c r="F490" s="13"/>
      <c r="G490" s="13"/>
      <c r="H490" s="82"/>
      <c r="I490" s="20">
        <v>4000</v>
      </c>
      <c r="J490" s="17">
        <f>I490*H490</f>
        <v>0</v>
      </c>
      <c r="K490" s="147"/>
      <c r="L490" s="155">
        <v>4000</v>
      </c>
      <c r="M490" s="152">
        <f>L490*K490</f>
        <v>0</v>
      </c>
    </row>
    <row r="491" spans="1:13" ht="13.7" customHeight="1" x14ac:dyDescent="0.2">
      <c r="A491" s="61"/>
      <c r="B491" s="37"/>
      <c r="C491" s="35" t="s">
        <v>136</v>
      </c>
      <c r="D491" s="59"/>
      <c r="E491" s="59"/>
      <c r="F491" s="59"/>
      <c r="G491" s="59"/>
      <c r="H491" s="85"/>
      <c r="I491" s="20"/>
      <c r="J491" s="17"/>
      <c r="K491" s="156"/>
      <c r="L491" s="155"/>
      <c r="M491" s="152"/>
    </row>
    <row r="492" spans="1:13" ht="13.7" customHeight="1" x14ac:dyDescent="0.2">
      <c r="A492" s="61"/>
      <c r="B492" s="41"/>
      <c r="C492" s="35" t="s">
        <v>140</v>
      </c>
      <c r="D492" s="59"/>
      <c r="E492" s="59"/>
      <c r="F492" s="59"/>
      <c r="G492" s="59"/>
      <c r="H492" s="85"/>
      <c r="I492" s="20"/>
      <c r="J492" s="17"/>
      <c r="K492" s="156"/>
      <c r="L492" s="155"/>
      <c r="M492" s="152"/>
    </row>
    <row r="493" spans="1:13" ht="12.75" customHeight="1" x14ac:dyDescent="0.2">
      <c r="A493" s="61"/>
      <c r="B493" s="41"/>
      <c r="C493" s="37"/>
      <c r="D493" s="48"/>
      <c r="E493" s="48"/>
      <c r="F493" s="48"/>
      <c r="G493" s="48"/>
      <c r="H493" s="85"/>
      <c r="I493" s="20"/>
      <c r="J493" s="17"/>
      <c r="K493" s="156"/>
      <c r="L493" s="155"/>
      <c r="M493" s="152"/>
    </row>
    <row r="494" spans="1:13" ht="12.75" customHeight="1" x14ac:dyDescent="0.2">
      <c r="A494" s="61"/>
      <c r="B494" s="35" t="s">
        <v>141</v>
      </c>
      <c r="C494" s="16" t="s">
        <v>142</v>
      </c>
      <c r="D494" s="13"/>
      <c r="E494" s="13"/>
      <c r="F494" s="13"/>
      <c r="G494" s="13"/>
      <c r="H494" s="85"/>
      <c r="I494" s="20">
        <v>15000</v>
      </c>
      <c r="J494" s="17">
        <f>I494*H494</f>
        <v>0</v>
      </c>
      <c r="K494" s="156"/>
      <c r="L494" s="155">
        <v>15000</v>
      </c>
      <c r="M494" s="152">
        <f>L494*K494</f>
        <v>0</v>
      </c>
    </row>
    <row r="495" spans="1:13" ht="12.75" customHeight="1" x14ac:dyDescent="0.2">
      <c r="A495" s="61"/>
      <c r="B495" s="41"/>
      <c r="C495" s="35" t="s">
        <v>143</v>
      </c>
      <c r="D495" s="59"/>
      <c r="E495" s="59"/>
      <c r="F495" s="59"/>
      <c r="G495" s="59"/>
      <c r="H495" s="85"/>
      <c r="I495" s="20"/>
      <c r="J495" s="17"/>
      <c r="K495" s="156"/>
      <c r="L495" s="155"/>
      <c r="M495" s="152"/>
    </row>
    <row r="496" spans="1:13" ht="12.75" customHeight="1" x14ac:dyDescent="0.2">
      <c r="A496" s="61"/>
      <c r="B496" s="41"/>
      <c r="C496" s="37"/>
      <c r="D496" s="48"/>
      <c r="E496" s="48"/>
      <c r="F496" s="48"/>
      <c r="G496" s="48"/>
      <c r="H496" s="85"/>
      <c r="I496" s="20"/>
      <c r="J496" s="17"/>
      <c r="K496" s="156"/>
      <c r="L496" s="155"/>
      <c r="M496" s="152"/>
    </row>
    <row r="497" spans="1:13" ht="12.75" customHeight="1" x14ac:dyDescent="0.2">
      <c r="A497" s="62">
        <v>1.7</v>
      </c>
      <c r="B497" s="35" t="s">
        <v>144</v>
      </c>
      <c r="C497" s="16" t="s">
        <v>142</v>
      </c>
      <c r="D497" s="13"/>
      <c r="E497" s="13"/>
      <c r="F497" s="13"/>
      <c r="G497" s="13"/>
      <c r="H497" s="85"/>
      <c r="I497" s="20">
        <v>20000</v>
      </c>
      <c r="J497" s="17">
        <f>I497*H497</f>
        <v>0</v>
      </c>
      <c r="K497" s="156"/>
      <c r="L497" s="155">
        <v>20000</v>
      </c>
      <c r="M497" s="152">
        <f>L497*K497</f>
        <v>0</v>
      </c>
    </row>
    <row r="498" spans="1:13" ht="12.75" customHeight="1" x14ac:dyDescent="0.2">
      <c r="A498" s="61"/>
      <c r="B498" s="41"/>
      <c r="C498" s="35" t="s">
        <v>145</v>
      </c>
      <c r="D498" s="59"/>
      <c r="E498" s="59"/>
      <c r="F498" s="59"/>
      <c r="G498" s="59"/>
      <c r="H498" s="85"/>
      <c r="I498" s="20"/>
      <c r="J498" s="17"/>
      <c r="K498" s="156"/>
      <c r="L498" s="155"/>
      <c r="M498" s="152"/>
    </row>
    <row r="499" spans="1:13" ht="12.75" customHeight="1" x14ac:dyDescent="0.2">
      <c r="A499" s="61"/>
      <c r="B499" s="41"/>
      <c r="C499" s="37"/>
      <c r="D499" s="48"/>
      <c r="E499" s="48"/>
      <c r="F499" s="48"/>
      <c r="G499" s="48"/>
      <c r="H499" s="85"/>
      <c r="I499" s="20"/>
      <c r="J499" s="17"/>
      <c r="K499" s="156"/>
      <c r="L499" s="155"/>
      <c r="M499" s="152"/>
    </row>
    <row r="500" spans="1:13" ht="12.75" customHeight="1" x14ac:dyDescent="0.2">
      <c r="A500" s="61"/>
      <c r="B500" s="35" t="s">
        <v>146</v>
      </c>
      <c r="C500" s="16" t="s">
        <v>142</v>
      </c>
      <c r="D500" s="13"/>
      <c r="E500" s="13"/>
      <c r="F500" s="13"/>
      <c r="G500" s="13"/>
      <c r="H500" s="85"/>
      <c r="I500" s="20">
        <v>35000</v>
      </c>
      <c r="J500" s="17">
        <f>I500*H500</f>
        <v>0</v>
      </c>
      <c r="K500" s="156"/>
      <c r="L500" s="155">
        <v>35000</v>
      </c>
      <c r="M500" s="152">
        <f>L500*K500</f>
        <v>0</v>
      </c>
    </row>
    <row r="501" spans="1:13" ht="12.75" customHeight="1" x14ac:dyDescent="0.2">
      <c r="A501" s="61"/>
      <c r="B501" s="41"/>
      <c r="C501" s="35" t="s">
        <v>147</v>
      </c>
      <c r="D501" s="59"/>
      <c r="E501" s="59"/>
      <c r="F501" s="59"/>
      <c r="G501" s="59"/>
      <c r="H501" s="85"/>
      <c r="I501" s="20"/>
      <c r="J501" s="17"/>
      <c r="K501" s="156"/>
      <c r="L501" s="155"/>
      <c r="M501" s="152"/>
    </row>
    <row r="502" spans="1:13" ht="12.75" customHeight="1" x14ac:dyDescent="0.2">
      <c r="A502" s="61"/>
      <c r="B502" s="41"/>
      <c r="C502" s="37"/>
      <c r="D502" s="48"/>
      <c r="E502" s="48"/>
      <c r="F502" s="48"/>
      <c r="G502" s="48"/>
      <c r="H502" s="85"/>
      <c r="I502" s="20"/>
      <c r="J502" s="17"/>
      <c r="K502" s="156"/>
      <c r="L502" s="155"/>
      <c r="M502" s="152"/>
    </row>
    <row r="503" spans="1:13" ht="12.75" customHeight="1" x14ac:dyDescent="0.2">
      <c r="A503" s="61"/>
      <c r="B503" s="35" t="s">
        <v>148</v>
      </c>
      <c r="C503" s="16" t="s">
        <v>142</v>
      </c>
      <c r="D503" s="13"/>
      <c r="E503" s="13"/>
      <c r="F503" s="13"/>
      <c r="G503" s="13"/>
      <c r="H503" s="85"/>
      <c r="I503" s="20">
        <v>15000</v>
      </c>
      <c r="J503" s="17">
        <f>I503*H503</f>
        <v>0</v>
      </c>
      <c r="K503" s="156"/>
      <c r="L503" s="155">
        <v>15000</v>
      </c>
      <c r="M503" s="152">
        <f>L503*K503</f>
        <v>0</v>
      </c>
    </row>
    <row r="504" spans="1:13" ht="12.75" customHeight="1" x14ac:dyDescent="0.2">
      <c r="A504" s="62">
        <v>2</v>
      </c>
      <c r="B504" s="41"/>
      <c r="C504" s="35" t="s">
        <v>149</v>
      </c>
      <c r="D504" s="59"/>
      <c r="E504" s="59"/>
      <c r="F504" s="59"/>
      <c r="G504" s="59"/>
      <c r="H504" s="85"/>
      <c r="I504" s="20"/>
      <c r="J504" s="17"/>
      <c r="K504" s="156"/>
      <c r="L504" s="155"/>
      <c r="M504" s="152"/>
    </row>
    <row r="505" spans="1:13" ht="12.75" customHeight="1" x14ac:dyDescent="0.2">
      <c r="A505" s="61"/>
      <c r="B505" s="41"/>
      <c r="C505" s="37"/>
      <c r="D505" s="48"/>
      <c r="E505" s="48"/>
      <c r="F505" s="48"/>
      <c r="G505" s="48"/>
      <c r="H505" s="85"/>
      <c r="I505" s="20"/>
      <c r="J505" s="17"/>
      <c r="K505" s="156"/>
      <c r="L505" s="155"/>
      <c r="M505" s="152"/>
    </row>
    <row r="506" spans="1:13" ht="12.75" customHeight="1" x14ac:dyDescent="0.2">
      <c r="A506" s="61"/>
      <c r="B506" s="35" t="s">
        <v>150</v>
      </c>
      <c r="C506" s="16" t="s">
        <v>142</v>
      </c>
      <c r="D506" s="13"/>
      <c r="E506" s="13"/>
      <c r="F506" s="13"/>
      <c r="G506" s="13"/>
      <c r="H506" s="85"/>
      <c r="I506" s="20">
        <v>15000</v>
      </c>
      <c r="J506" s="17">
        <f>I506*H506</f>
        <v>0</v>
      </c>
      <c r="K506" s="156"/>
      <c r="L506" s="155">
        <v>15000</v>
      </c>
      <c r="M506" s="152">
        <f>L506*K506</f>
        <v>0</v>
      </c>
    </row>
    <row r="507" spans="1:13" ht="12.75" customHeight="1" x14ac:dyDescent="0.2">
      <c r="A507" s="61"/>
      <c r="B507" s="41"/>
      <c r="C507" s="35" t="s">
        <v>151</v>
      </c>
      <c r="D507" s="59"/>
      <c r="E507" s="59"/>
      <c r="F507" s="59"/>
      <c r="G507" s="59"/>
      <c r="H507" s="85"/>
      <c r="I507" s="20"/>
      <c r="J507" s="17"/>
      <c r="K507" s="156"/>
      <c r="L507" s="155"/>
      <c r="M507" s="152"/>
    </row>
    <row r="508" spans="1:13" ht="12.75" customHeight="1" x14ac:dyDescent="0.2">
      <c r="A508" s="61"/>
      <c r="B508" s="41"/>
      <c r="C508" s="37"/>
      <c r="D508" s="48"/>
      <c r="E508" s="48"/>
      <c r="F508" s="48"/>
      <c r="G508" s="48"/>
      <c r="H508" s="85"/>
      <c r="I508" s="20"/>
      <c r="J508" s="17"/>
      <c r="K508" s="156"/>
      <c r="L508" s="155"/>
      <c r="M508" s="152"/>
    </row>
    <row r="509" spans="1:13" ht="12.75" customHeight="1" x14ac:dyDescent="0.2">
      <c r="A509" s="61"/>
      <c r="B509" s="35" t="s">
        <v>152</v>
      </c>
      <c r="C509" s="16" t="s">
        <v>142</v>
      </c>
      <c r="D509" s="13"/>
      <c r="E509" s="13"/>
      <c r="F509" s="13"/>
      <c r="G509" s="13"/>
      <c r="H509" s="85"/>
      <c r="I509" s="20">
        <v>25000</v>
      </c>
      <c r="J509" s="17">
        <f>I509*H509</f>
        <v>0</v>
      </c>
      <c r="K509" s="156"/>
      <c r="L509" s="155">
        <v>25000</v>
      </c>
      <c r="M509" s="152">
        <f>L509*K509</f>
        <v>0</v>
      </c>
    </row>
    <row r="510" spans="1:13" ht="12.75" customHeight="1" x14ac:dyDescent="0.2">
      <c r="A510" s="62">
        <v>3.1</v>
      </c>
      <c r="B510" s="41"/>
      <c r="C510" s="35" t="s">
        <v>153</v>
      </c>
      <c r="D510" s="59"/>
      <c r="E510" s="59"/>
      <c r="F510" s="59"/>
      <c r="G510" s="59"/>
      <c r="H510" s="85"/>
      <c r="I510" s="20"/>
      <c r="J510" s="17"/>
      <c r="K510" s="156"/>
      <c r="L510" s="155"/>
      <c r="M510" s="152"/>
    </row>
    <row r="511" spans="1:13" ht="12.75" customHeight="1" x14ac:dyDescent="0.2">
      <c r="A511" s="61"/>
      <c r="B511" s="41"/>
      <c r="C511" s="37"/>
      <c r="D511" s="48"/>
      <c r="E511" s="48"/>
      <c r="F511" s="48"/>
      <c r="G511" s="48"/>
      <c r="H511" s="85"/>
      <c r="I511" s="20"/>
      <c r="J511" s="17"/>
      <c r="K511" s="156"/>
      <c r="L511" s="155"/>
      <c r="M511" s="152"/>
    </row>
    <row r="512" spans="1:13" ht="12.75" customHeight="1" x14ac:dyDescent="0.2">
      <c r="A512" s="61"/>
      <c r="B512" s="35" t="s">
        <v>154</v>
      </c>
      <c r="C512" s="16" t="s">
        <v>142</v>
      </c>
      <c r="D512" s="13"/>
      <c r="E512" s="13"/>
      <c r="F512" s="13"/>
      <c r="G512" s="13"/>
      <c r="H512" s="85"/>
      <c r="I512" s="20">
        <v>20000</v>
      </c>
      <c r="J512" s="17">
        <f>I512*H512</f>
        <v>0</v>
      </c>
      <c r="K512" s="156"/>
      <c r="L512" s="155">
        <v>20000</v>
      </c>
      <c r="M512" s="152">
        <f>L512*K512</f>
        <v>0</v>
      </c>
    </row>
    <row r="513" spans="1:13" ht="12.75" customHeight="1" x14ac:dyDescent="0.2">
      <c r="A513" s="61"/>
      <c r="B513" s="41"/>
      <c r="C513" s="35" t="s">
        <v>155</v>
      </c>
      <c r="D513" s="59"/>
      <c r="E513" s="59"/>
      <c r="F513" s="59"/>
      <c r="G513" s="59"/>
      <c r="H513" s="85"/>
      <c r="I513" s="20"/>
      <c r="J513" s="17"/>
      <c r="K513" s="156"/>
      <c r="L513" s="155"/>
      <c r="M513" s="152"/>
    </row>
    <row r="514" spans="1:13" ht="12.75" customHeight="1" x14ac:dyDescent="0.2">
      <c r="A514" s="62">
        <v>3.2</v>
      </c>
      <c r="B514" s="41"/>
      <c r="C514" s="37"/>
      <c r="D514" s="48"/>
      <c r="E514" s="48"/>
      <c r="F514" s="48"/>
      <c r="G514" s="48"/>
      <c r="H514" s="85"/>
      <c r="I514" s="20"/>
      <c r="J514" s="17"/>
      <c r="K514" s="156"/>
      <c r="L514" s="155"/>
      <c r="M514" s="152"/>
    </row>
    <row r="515" spans="1:13" ht="12.75" customHeight="1" x14ac:dyDescent="0.2">
      <c r="A515" s="61"/>
      <c r="B515" s="35" t="s">
        <v>156</v>
      </c>
      <c r="C515" s="16" t="s">
        <v>142</v>
      </c>
      <c r="D515" s="13"/>
      <c r="E515" s="13"/>
      <c r="F515" s="13"/>
      <c r="G515" s="13"/>
      <c r="H515" s="85"/>
      <c r="I515" s="20">
        <v>20000</v>
      </c>
      <c r="J515" s="17">
        <f>I515*H515</f>
        <v>0</v>
      </c>
      <c r="K515" s="156"/>
      <c r="L515" s="155">
        <v>20000</v>
      </c>
      <c r="M515" s="152">
        <f>L515*K515</f>
        <v>0</v>
      </c>
    </row>
    <row r="516" spans="1:13" ht="12.75" customHeight="1" x14ac:dyDescent="0.2">
      <c r="A516" s="61"/>
      <c r="B516" s="41"/>
      <c r="C516" s="35" t="s">
        <v>157</v>
      </c>
      <c r="D516" s="59"/>
      <c r="E516" s="59"/>
      <c r="F516" s="59"/>
      <c r="G516" s="59"/>
      <c r="H516" s="85"/>
      <c r="I516" s="20"/>
      <c r="J516" s="17"/>
      <c r="K516" s="156"/>
      <c r="L516" s="155"/>
      <c r="M516" s="152"/>
    </row>
    <row r="517" spans="1:13" ht="12.75" customHeight="1" x14ac:dyDescent="0.2">
      <c r="A517" s="61"/>
      <c r="B517" s="41"/>
      <c r="C517" s="37"/>
      <c r="D517" s="48"/>
      <c r="E517" s="48"/>
      <c r="F517" s="48"/>
      <c r="G517" s="48"/>
      <c r="H517" s="85"/>
      <c r="I517" s="20"/>
      <c r="J517" s="17"/>
      <c r="K517" s="156"/>
      <c r="L517" s="155"/>
      <c r="M517" s="152"/>
    </row>
    <row r="518" spans="1:13" ht="12.75" customHeight="1" x14ac:dyDescent="0.2">
      <c r="A518" s="62">
        <v>4.0999999999999996</v>
      </c>
      <c r="B518" s="41"/>
      <c r="C518" s="37"/>
      <c r="D518" s="48"/>
      <c r="E518" s="48"/>
      <c r="F518" s="48"/>
      <c r="G518" s="48"/>
      <c r="H518" s="85"/>
      <c r="I518" s="20"/>
      <c r="J518" s="17"/>
      <c r="K518" s="156"/>
      <c r="L518" s="155"/>
      <c r="M518" s="152"/>
    </row>
    <row r="519" spans="1:13" ht="12.75" customHeight="1" x14ac:dyDescent="0.2">
      <c r="A519" s="61"/>
      <c r="B519" s="35" t="s">
        <v>158</v>
      </c>
      <c r="C519" s="16" t="s">
        <v>142</v>
      </c>
      <c r="D519" s="13"/>
      <c r="E519" s="13"/>
      <c r="F519" s="13"/>
      <c r="G519" s="13"/>
      <c r="H519" s="85"/>
      <c r="I519" s="20">
        <v>17000</v>
      </c>
      <c r="J519" s="17">
        <f>I519*H519</f>
        <v>0</v>
      </c>
      <c r="K519" s="156"/>
      <c r="L519" s="155">
        <v>17000</v>
      </c>
      <c r="M519" s="152">
        <f>L519*K519</f>
        <v>0</v>
      </c>
    </row>
    <row r="520" spans="1:13" ht="12.75" customHeight="1" x14ac:dyDescent="0.2">
      <c r="A520" s="61"/>
      <c r="B520" s="41"/>
      <c r="C520" s="35" t="s">
        <v>159</v>
      </c>
      <c r="D520" s="59"/>
      <c r="E520" s="59"/>
      <c r="F520" s="59"/>
      <c r="G520" s="59"/>
      <c r="H520" s="85"/>
      <c r="I520" s="20"/>
      <c r="J520" s="17"/>
      <c r="K520" s="156"/>
      <c r="L520" s="155"/>
      <c r="M520" s="152"/>
    </row>
    <row r="521" spans="1:13" ht="12.75" customHeight="1" x14ac:dyDescent="0.2">
      <c r="A521" s="61"/>
      <c r="B521" s="41"/>
      <c r="C521" s="37"/>
      <c r="D521" s="48"/>
      <c r="E521" s="48"/>
      <c r="F521" s="48"/>
      <c r="G521" s="48"/>
      <c r="H521" s="85"/>
      <c r="I521" s="20"/>
      <c r="J521" s="17"/>
      <c r="K521" s="156"/>
      <c r="L521" s="155"/>
      <c r="M521" s="152"/>
    </row>
    <row r="522" spans="1:13" ht="12.75" customHeight="1" x14ac:dyDescent="0.2">
      <c r="A522" s="62">
        <v>4.2</v>
      </c>
      <c r="B522" s="35" t="s">
        <v>161</v>
      </c>
      <c r="C522" s="16" t="s">
        <v>142</v>
      </c>
      <c r="D522" s="13"/>
      <c r="E522" s="13"/>
      <c r="F522" s="13"/>
      <c r="G522" s="13"/>
      <c r="H522" s="85"/>
      <c r="I522" s="20">
        <v>15000</v>
      </c>
      <c r="J522" s="17">
        <f>I522*H522</f>
        <v>0</v>
      </c>
      <c r="K522" s="156"/>
      <c r="L522" s="155">
        <v>15000</v>
      </c>
      <c r="M522" s="152">
        <f>L522*K522</f>
        <v>0</v>
      </c>
    </row>
    <row r="523" spans="1:13" ht="12.75" customHeight="1" x14ac:dyDescent="0.2">
      <c r="A523" s="61"/>
      <c r="B523" s="41"/>
      <c r="C523" s="35" t="s">
        <v>162</v>
      </c>
      <c r="D523" s="59"/>
      <c r="E523" s="59"/>
      <c r="F523" s="59"/>
      <c r="G523" s="59"/>
      <c r="H523" s="85"/>
      <c r="I523" s="20"/>
      <c r="J523" s="17"/>
      <c r="K523" s="156"/>
      <c r="L523" s="155"/>
      <c r="M523" s="152"/>
    </row>
    <row r="524" spans="1:13" ht="12.75" customHeight="1" x14ac:dyDescent="0.2">
      <c r="A524" s="61"/>
      <c r="B524" s="41"/>
      <c r="C524" s="37"/>
      <c r="D524" s="48"/>
      <c r="E524" s="48"/>
      <c r="F524" s="48"/>
      <c r="G524" s="48"/>
      <c r="H524" s="85"/>
      <c r="I524" s="20"/>
      <c r="J524" s="17"/>
      <c r="K524" s="156"/>
      <c r="L524" s="155"/>
      <c r="M524" s="152"/>
    </row>
    <row r="525" spans="1:13" ht="12.75" customHeight="1" x14ac:dyDescent="0.2">
      <c r="A525" s="61"/>
      <c r="B525" s="41"/>
      <c r="C525" s="41"/>
      <c r="D525" s="58"/>
      <c r="E525" s="58"/>
      <c r="F525" s="58"/>
      <c r="G525" s="58"/>
      <c r="H525" s="85"/>
      <c r="I525" s="20"/>
      <c r="J525" s="17"/>
      <c r="K525" s="156"/>
      <c r="L525" s="155"/>
      <c r="M525" s="152"/>
    </row>
    <row r="526" spans="1:13" ht="12.75" customHeight="1" x14ac:dyDescent="0.2">
      <c r="A526" s="62">
        <v>5.0999999999999996</v>
      </c>
      <c r="B526" s="35" t="s">
        <v>163</v>
      </c>
      <c r="C526" s="31" t="s">
        <v>164</v>
      </c>
      <c r="D526" s="66"/>
      <c r="E526" s="66"/>
      <c r="F526" s="66"/>
      <c r="G526" s="66"/>
      <c r="H526" s="84"/>
      <c r="I526" s="30">
        <v>20000</v>
      </c>
      <c r="J526" s="20">
        <f>I526*H526</f>
        <v>0</v>
      </c>
      <c r="K526" s="153"/>
      <c r="L526" s="154">
        <v>20000</v>
      </c>
      <c r="M526" s="155">
        <f>L526*K526</f>
        <v>0</v>
      </c>
    </row>
    <row r="527" spans="1:13" ht="12.75" customHeight="1" x14ac:dyDescent="0.2">
      <c r="A527" s="61"/>
      <c r="B527" s="37"/>
      <c r="C527" s="38"/>
      <c r="D527" s="60"/>
      <c r="E527" s="60"/>
      <c r="F527" s="60"/>
      <c r="G527" s="60"/>
      <c r="H527" s="84"/>
      <c r="I527" s="72"/>
      <c r="J527" s="20"/>
      <c r="K527" s="153"/>
      <c r="L527" s="161"/>
      <c r="M527" s="155"/>
    </row>
    <row r="528" spans="1:13" ht="12.75" customHeight="1" x14ac:dyDescent="0.2">
      <c r="A528" s="61"/>
      <c r="B528" s="37"/>
      <c r="C528" s="38"/>
      <c r="D528" s="60"/>
      <c r="E528" s="60"/>
      <c r="F528" s="60"/>
      <c r="G528" s="60"/>
      <c r="H528" s="84"/>
      <c r="I528" s="72"/>
      <c r="J528" s="20"/>
      <c r="K528" s="153"/>
      <c r="L528" s="161"/>
      <c r="M528" s="155"/>
    </row>
    <row r="529" spans="1:13" ht="12.75" customHeight="1" x14ac:dyDescent="0.2">
      <c r="A529" s="62">
        <v>5.2</v>
      </c>
      <c r="B529" s="35" t="s">
        <v>165</v>
      </c>
      <c r="C529" s="31" t="s">
        <v>164</v>
      </c>
      <c r="D529" s="66"/>
      <c r="E529" s="66"/>
      <c r="F529" s="66"/>
      <c r="G529" s="66"/>
      <c r="H529" s="84"/>
      <c r="I529" s="72">
        <v>20000</v>
      </c>
      <c r="J529" s="20">
        <f>I529*H529</f>
        <v>0</v>
      </c>
      <c r="K529" s="153"/>
      <c r="L529" s="161">
        <v>20000</v>
      </c>
      <c r="M529" s="155">
        <f>L529*K529</f>
        <v>0</v>
      </c>
    </row>
    <row r="530" spans="1:13" ht="12.75" customHeight="1" x14ac:dyDescent="0.2">
      <c r="A530" s="61"/>
      <c r="B530" s="37"/>
      <c r="C530" s="38"/>
      <c r="D530" s="60"/>
      <c r="E530" s="60"/>
      <c r="F530" s="60"/>
      <c r="G530" s="60"/>
      <c r="H530" s="84"/>
      <c r="I530" s="72"/>
      <c r="J530" s="20"/>
      <c r="K530" s="153"/>
      <c r="L530" s="161"/>
      <c r="M530" s="155"/>
    </row>
    <row r="531" spans="1:13" ht="12.75" customHeight="1" x14ac:dyDescent="0.2">
      <c r="A531" s="61"/>
      <c r="B531" s="37"/>
      <c r="C531" s="37"/>
      <c r="D531" s="48"/>
      <c r="E531" s="48"/>
      <c r="F531" s="48"/>
      <c r="G531" s="48"/>
      <c r="H531" s="84"/>
      <c r="I531" s="72"/>
      <c r="J531" s="20"/>
      <c r="K531" s="153"/>
      <c r="L531" s="161"/>
      <c r="M531" s="155"/>
    </row>
    <row r="532" spans="1:13" ht="12.75" customHeight="1" x14ac:dyDescent="0.2">
      <c r="A532" s="62">
        <v>5.3</v>
      </c>
      <c r="B532" s="35" t="s">
        <v>166</v>
      </c>
      <c r="C532" s="31" t="s">
        <v>164</v>
      </c>
      <c r="D532" s="66"/>
      <c r="E532" s="66"/>
      <c r="F532" s="66"/>
      <c r="G532" s="66"/>
      <c r="H532" s="84"/>
      <c r="I532" s="72">
        <v>20000</v>
      </c>
      <c r="J532" s="20">
        <f>I532*H532</f>
        <v>0</v>
      </c>
      <c r="K532" s="153"/>
      <c r="L532" s="161">
        <v>20000</v>
      </c>
      <c r="M532" s="155">
        <f>L532*K532</f>
        <v>0</v>
      </c>
    </row>
    <row r="533" spans="1:13" ht="12.75" customHeight="1" x14ac:dyDescent="0.2">
      <c r="A533" s="61"/>
      <c r="B533" s="37"/>
      <c r="C533" s="38"/>
      <c r="D533" s="60"/>
      <c r="E533" s="60"/>
      <c r="F533" s="60"/>
      <c r="G533" s="60"/>
      <c r="H533" s="84"/>
      <c r="I533" s="72"/>
      <c r="J533" s="20"/>
      <c r="K533" s="153"/>
      <c r="L533" s="161"/>
      <c r="M533" s="155"/>
    </row>
    <row r="534" spans="1:13" ht="12.75" customHeight="1" x14ac:dyDescent="0.2">
      <c r="A534" s="61"/>
      <c r="B534" s="37"/>
      <c r="C534" s="38"/>
      <c r="D534" s="60"/>
      <c r="E534" s="60"/>
      <c r="F534" s="60"/>
      <c r="G534" s="60"/>
      <c r="H534" s="84"/>
      <c r="I534" s="72"/>
      <c r="J534" s="20"/>
      <c r="K534" s="153"/>
      <c r="L534" s="161"/>
      <c r="M534" s="155"/>
    </row>
    <row r="535" spans="1:13" ht="12.75" customHeight="1" x14ac:dyDescent="0.2">
      <c r="A535" s="62">
        <v>5.4</v>
      </c>
      <c r="B535" s="97"/>
      <c r="C535" s="103" t="s">
        <v>8</v>
      </c>
      <c r="D535" s="104"/>
      <c r="E535" s="104"/>
      <c r="F535" s="104"/>
      <c r="G535" s="104"/>
      <c r="H535" s="109"/>
      <c r="I535" s="106"/>
      <c r="J535" s="95">
        <f>SUM(J347:J534)</f>
        <v>3157283.6669999999</v>
      </c>
      <c r="K535" s="149"/>
      <c r="L535" s="161"/>
      <c r="M535" s="155">
        <f>SUM(M347:M534)</f>
        <v>1446000</v>
      </c>
    </row>
    <row r="536" spans="1:13" ht="12.75" customHeight="1" x14ac:dyDescent="0.2">
      <c r="A536" s="61"/>
      <c r="B536" s="34"/>
      <c r="C536" s="14"/>
      <c r="D536" s="48"/>
      <c r="E536" s="48"/>
      <c r="F536" s="48"/>
      <c r="G536" s="48"/>
      <c r="H536" s="85"/>
      <c r="I536" s="20"/>
      <c r="J536" s="17"/>
      <c r="K536" s="156"/>
      <c r="L536" s="155"/>
      <c r="M536" s="152"/>
    </row>
    <row r="537" spans="1:13" ht="12.75" customHeight="1" x14ac:dyDescent="0.2">
      <c r="A537" s="61"/>
      <c r="B537" s="23" t="s">
        <v>9</v>
      </c>
      <c r="C537" s="45"/>
      <c r="D537" s="60"/>
      <c r="E537" s="60"/>
      <c r="F537" s="60"/>
      <c r="G537" s="60"/>
      <c r="H537" s="83"/>
      <c r="I537" s="20"/>
      <c r="J537" s="20"/>
      <c r="K537" s="149"/>
      <c r="L537" s="155"/>
      <c r="M537" s="155"/>
    </row>
    <row r="538" spans="1:13" ht="12.75" customHeight="1" x14ac:dyDescent="0.2">
      <c r="A538" s="62">
        <v>5.5</v>
      </c>
      <c r="B538" s="34"/>
      <c r="C538" s="34"/>
      <c r="D538" s="71"/>
      <c r="E538" s="71"/>
      <c r="F538" s="71"/>
      <c r="G538" s="71"/>
      <c r="H538" s="83"/>
      <c r="I538" s="73"/>
      <c r="J538" s="20"/>
      <c r="K538" s="149"/>
      <c r="L538" s="162"/>
      <c r="M538" s="155"/>
    </row>
    <row r="539" spans="1:13" ht="102" customHeight="1" x14ac:dyDescent="0.2">
      <c r="A539" s="61"/>
      <c r="B539" s="35" t="s">
        <v>167</v>
      </c>
      <c r="C539" s="29" t="s">
        <v>168</v>
      </c>
      <c r="D539" s="69"/>
      <c r="E539" s="69"/>
      <c r="F539" s="69"/>
      <c r="G539" s="69"/>
      <c r="H539" s="85"/>
      <c r="I539" s="20">
        <v>17000</v>
      </c>
      <c r="J539" s="17">
        <f>I539*H539</f>
        <v>0</v>
      </c>
      <c r="K539" s="156">
        <v>5</v>
      </c>
      <c r="L539" s="155">
        <v>17000</v>
      </c>
      <c r="M539" s="152">
        <f>L539*K539</f>
        <v>85000</v>
      </c>
    </row>
    <row r="540" spans="1:13" ht="13.7" customHeight="1" x14ac:dyDescent="0.2">
      <c r="A540" s="61"/>
      <c r="B540" s="34"/>
      <c r="C540" s="25" t="s">
        <v>169</v>
      </c>
      <c r="D540" s="59"/>
      <c r="E540" s="59"/>
      <c r="F540" s="59"/>
      <c r="G540" s="59"/>
      <c r="H540" s="85"/>
      <c r="I540" s="20"/>
      <c r="J540" s="17"/>
      <c r="K540" s="156"/>
      <c r="L540" s="155"/>
      <c r="M540" s="152"/>
    </row>
    <row r="541" spans="1:13" ht="12.75" customHeight="1" x14ac:dyDescent="0.2">
      <c r="A541" s="62">
        <v>5.6</v>
      </c>
      <c r="B541" s="34"/>
      <c r="C541" s="14"/>
      <c r="D541" s="48"/>
      <c r="E541" s="48"/>
      <c r="F541" s="48"/>
      <c r="G541" s="48"/>
      <c r="H541" s="85"/>
      <c r="I541" s="20"/>
      <c r="J541" s="17"/>
      <c r="K541" s="156"/>
      <c r="L541" s="155"/>
      <c r="M541" s="152"/>
    </row>
    <row r="542" spans="1:13" ht="48" x14ac:dyDescent="0.2">
      <c r="A542" s="61"/>
      <c r="B542" s="35" t="s">
        <v>170</v>
      </c>
      <c r="C542" s="31" t="s">
        <v>171</v>
      </c>
      <c r="D542" s="66"/>
      <c r="E542" s="66"/>
      <c r="F542" s="66"/>
      <c r="G542" s="66"/>
      <c r="H542" s="84"/>
      <c r="I542" s="20"/>
      <c r="J542" s="20"/>
      <c r="K542" s="153"/>
      <c r="L542" s="155"/>
      <c r="M542" s="155"/>
    </row>
    <row r="543" spans="1:13" ht="13.7" customHeight="1" x14ac:dyDescent="0.2">
      <c r="A543" s="61"/>
      <c r="B543" s="35"/>
      <c r="C543" s="31" t="s">
        <v>418</v>
      </c>
      <c r="D543" s="66" t="s">
        <v>352</v>
      </c>
      <c r="E543" s="66" t="s">
        <v>198</v>
      </c>
      <c r="F543" s="66" t="s">
        <v>419</v>
      </c>
      <c r="G543" s="66" t="s">
        <v>420</v>
      </c>
      <c r="H543" s="84">
        <f t="shared" ref="H543:H552" si="35">+E543*G543*F543</f>
        <v>35.2485</v>
      </c>
      <c r="I543" s="20"/>
      <c r="J543" s="20"/>
      <c r="K543" s="153">
        <f t="shared" ref="K543:K552" si="36">+H543*J543*I543</f>
        <v>0</v>
      </c>
      <c r="L543" s="155"/>
      <c r="M543" s="155"/>
    </row>
    <row r="544" spans="1:13" ht="13.7" customHeight="1" x14ac:dyDescent="0.2">
      <c r="A544" s="62">
        <v>5.7</v>
      </c>
      <c r="B544" s="35"/>
      <c r="C544" s="31"/>
      <c r="D544" s="66" t="s">
        <v>352</v>
      </c>
      <c r="E544" s="66" t="s">
        <v>198</v>
      </c>
      <c r="F544" s="66" t="s">
        <v>421</v>
      </c>
      <c r="G544" s="66" t="s">
        <v>420</v>
      </c>
      <c r="H544" s="84">
        <f t="shared" si="35"/>
        <v>56.25</v>
      </c>
      <c r="I544" s="20"/>
      <c r="J544" s="20"/>
      <c r="K544" s="153">
        <f t="shared" si="36"/>
        <v>0</v>
      </c>
      <c r="L544" s="155"/>
      <c r="M544" s="155"/>
    </row>
    <row r="545" spans="1:13" ht="13.7" customHeight="1" x14ac:dyDescent="0.2">
      <c r="A545" s="61"/>
      <c r="B545" s="35"/>
      <c r="C545" s="31" t="s">
        <v>422</v>
      </c>
      <c r="D545" s="66" t="s">
        <v>352</v>
      </c>
      <c r="E545" s="66" t="s">
        <v>198</v>
      </c>
      <c r="F545" s="66" t="s">
        <v>423</v>
      </c>
      <c r="G545" s="66" t="s">
        <v>424</v>
      </c>
      <c r="H545" s="84">
        <f t="shared" si="35"/>
        <v>10.53975</v>
      </c>
      <c r="I545" s="20"/>
      <c r="J545" s="20"/>
      <c r="K545" s="153">
        <f t="shared" si="36"/>
        <v>0</v>
      </c>
      <c r="L545" s="155"/>
      <c r="M545" s="155"/>
    </row>
    <row r="546" spans="1:13" ht="13.7" customHeight="1" x14ac:dyDescent="0.2">
      <c r="A546" s="61"/>
      <c r="B546" s="35"/>
      <c r="C546" s="31"/>
      <c r="D546" s="66" t="s">
        <v>352</v>
      </c>
      <c r="E546" s="66" t="s">
        <v>198</v>
      </c>
      <c r="F546" s="66" t="s">
        <v>425</v>
      </c>
      <c r="G546" s="66" t="s">
        <v>424</v>
      </c>
      <c r="H546" s="84">
        <f t="shared" si="35"/>
        <v>22.606389</v>
      </c>
      <c r="I546" s="20"/>
      <c r="J546" s="20"/>
      <c r="K546" s="153">
        <f t="shared" si="36"/>
        <v>0</v>
      </c>
      <c r="L546" s="155"/>
      <c r="M546" s="155"/>
    </row>
    <row r="547" spans="1:13" ht="63.75" customHeight="1" x14ac:dyDescent="0.2">
      <c r="A547" s="62">
        <v>5.8</v>
      </c>
      <c r="B547" s="35"/>
      <c r="C547" s="31" t="s">
        <v>426</v>
      </c>
      <c r="D547" s="66" t="s">
        <v>352</v>
      </c>
      <c r="E547" s="66" t="s">
        <v>211</v>
      </c>
      <c r="F547" s="66" t="s">
        <v>198</v>
      </c>
      <c r="G547" s="66" t="s">
        <v>198</v>
      </c>
      <c r="H547" s="84">
        <f t="shared" si="35"/>
        <v>4</v>
      </c>
      <c r="I547" s="20"/>
      <c r="J547" s="20"/>
      <c r="K547" s="153">
        <f t="shared" si="36"/>
        <v>0</v>
      </c>
      <c r="L547" s="155"/>
      <c r="M547" s="155"/>
    </row>
    <row r="548" spans="1:13" ht="13.7" customHeight="1" x14ac:dyDescent="0.2">
      <c r="A548" s="61"/>
      <c r="B548" s="35"/>
      <c r="C548" s="31" t="s">
        <v>427</v>
      </c>
      <c r="D548" s="66" t="s">
        <v>352</v>
      </c>
      <c r="E548" s="66" t="s">
        <v>198</v>
      </c>
      <c r="F548" s="66" t="s">
        <v>263</v>
      </c>
      <c r="G548" s="66" t="s">
        <v>420</v>
      </c>
      <c r="H548" s="84">
        <f t="shared" si="35"/>
        <v>39.7485</v>
      </c>
      <c r="I548" s="20"/>
      <c r="J548" s="20"/>
      <c r="K548" s="153">
        <f t="shared" si="36"/>
        <v>0</v>
      </c>
      <c r="L548" s="155"/>
      <c r="M548" s="155"/>
    </row>
    <row r="549" spans="1:13" ht="12.75" customHeight="1" x14ac:dyDescent="0.2">
      <c r="A549" s="61"/>
      <c r="B549" s="35"/>
      <c r="C549" s="31" t="s">
        <v>428</v>
      </c>
      <c r="D549" s="66" t="s">
        <v>352</v>
      </c>
      <c r="E549" s="66" t="s">
        <v>198</v>
      </c>
      <c r="F549" s="66" t="s">
        <v>429</v>
      </c>
      <c r="G549" s="66" t="s">
        <v>424</v>
      </c>
      <c r="H549" s="84">
        <f t="shared" si="35"/>
        <v>11.9145</v>
      </c>
      <c r="I549" s="20"/>
      <c r="J549" s="20"/>
      <c r="K549" s="153">
        <f t="shared" si="36"/>
        <v>0</v>
      </c>
      <c r="L549" s="155"/>
      <c r="M549" s="155"/>
    </row>
    <row r="550" spans="1:13" ht="12.75" customHeight="1" x14ac:dyDescent="0.2">
      <c r="A550" s="61"/>
      <c r="B550" s="35"/>
      <c r="C550" s="31" t="s">
        <v>430</v>
      </c>
      <c r="D550" s="66" t="s">
        <v>352</v>
      </c>
      <c r="E550" s="66" t="s">
        <v>198</v>
      </c>
      <c r="F550" s="66" t="s">
        <v>210</v>
      </c>
      <c r="G550" s="66" t="s">
        <v>424</v>
      </c>
      <c r="H550" s="84">
        <f t="shared" si="35"/>
        <v>21.995999999999999</v>
      </c>
      <c r="I550" s="20"/>
      <c r="J550" s="20"/>
      <c r="K550" s="153">
        <f t="shared" si="36"/>
        <v>0</v>
      </c>
      <c r="L550" s="155"/>
      <c r="M550" s="155"/>
    </row>
    <row r="551" spans="1:13" ht="89.25" customHeight="1" x14ac:dyDescent="0.2">
      <c r="A551" s="62">
        <v>5.9</v>
      </c>
      <c r="B551" s="35"/>
      <c r="C551" s="31" t="s">
        <v>431</v>
      </c>
      <c r="D551" s="66" t="s">
        <v>352</v>
      </c>
      <c r="E551" s="66" t="s">
        <v>198</v>
      </c>
      <c r="F551" s="66" t="s">
        <v>432</v>
      </c>
      <c r="G551" s="66" t="s">
        <v>420</v>
      </c>
      <c r="H551" s="84">
        <f t="shared" si="35"/>
        <v>51.75</v>
      </c>
      <c r="I551" s="20"/>
      <c r="J551" s="20"/>
      <c r="K551" s="153">
        <f t="shared" si="36"/>
        <v>0</v>
      </c>
      <c r="L551" s="155"/>
      <c r="M551" s="155"/>
    </row>
    <row r="552" spans="1:13" ht="13.7" customHeight="1" x14ac:dyDescent="0.2">
      <c r="A552" s="61"/>
      <c r="B552" s="35"/>
      <c r="C552" s="31" t="s">
        <v>361</v>
      </c>
      <c r="D552" s="66" t="s">
        <v>352</v>
      </c>
      <c r="E552" s="66" t="s">
        <v>198</v>
      </c>
      <c r="F552" s="66" t="s">
        <v>433</v>
      </c>
      <c r="G552" s="66" t="s">
        <v>420</v>
      </c>
      <c r="H552" s="84">
        <f t="shared" si="35"/>
        <v>67.5</v>
      </c>
      <c r="I552" s="20"/>
      <c r="J552" s="20"/>
      <c r="K552" s="153">
        <f t="shared" si="36"/>
        <v>0</v>
      </c>
      <c r="L552" s="155"/>
      <c r="M552" s="155"/>
    </row>
    <row r="553" spans="1:13" ht="12.75" customHeight="1" x14ac:dyDescent="0.2">
      <c r="A553" s="61"/>
      <c r="B553" s="35"/>
      <c r="C553" s="31"/>
      <c r="D553" s="66"/>
      <c r="E553" s="66"/>
      <c r="F553" s="66"/>
      <c r="G553" s="66"/>
      <c r="H553" s="84" t="s">
        <v>57</v>
      </c>
      <c r="I553" s="20"/>
      <c r="J553" s="20"/>
      <c r="K553" s="153" t="s">
        <v>57</v>
      </c>
      <c r="L553" s="155"/>
      <c r="M553" s="155"/>
    </row>
    <row r="554" spans="1:13" ht="13.7" customHeight="1" x14ac:dyDescent="0.2">
      <c r="A554" s="44" t="s">
        <v>160</v>
      </c>
      <c r="B554" s="35"/>
      <c r="C554" s="31"/>
      <c r="D554" s="66" t="s">
        <v>204</v>
      </c>
      <c r="E554" s="66"/>
      <c r="F554" s="66"/>
      <c r="G554" s="66"/>
      <c r="H554" s="84">
        <f>SUM(H542:H552)</f>
        <v>321.55363900000003</v>
      </c>
      <c r="I554" s="20">
        <v>375</v>
      </c>
      <c r="J554" s="20">
        <f>+I554*H554</f>
        <v>120582.61462500002</v>
      </c>
      <c r="K554" s="153">
        <f>SUM(K542:K552)</f>
        <v>0</v>
      </c>
      <c r="L554" s="155">
        <v>375</v>
      </c>
      <c r="M554" s="155">
        <f>+L554*K554</f>
        <v>0</v>
      </c>
    </row>
    <row r="555" spans="1:13" ht="13.7" customHeight="1" x14ac:dyDescent="0.2">
      <c r="A555" s="61"/>
      <c r="B555" s="34"/>
      <c r="C555" s="14"/>
      <c r="D555" s="48"/>
      <c r="E555" s="48"/>
      <c r="F555" s="48"/>
      <c r="G555" s="48"/>
      <c r="H555" s="85"/>
      <c r="I555" s="20"/>
      <c r="J555" s="17"/>
      <c r="K555" s="156"/>
      <c r="L555" s="155"/>
      <c r="M555" s="152"/>
    </row>
    <row r="556" spans="1:13" ht="13.7" customHeight="1" x14ac:dyDescent="0.2">
      <c r="A556" s="61"/>
      <c r="B556" s="35" t="s">
        <v>172</v>
      </c>
      <c r="C556" s="29" t="s">
        <v>173</v>
      </c>
      <c r="D556" s="69"/>
      <c r="E556" s="69"/>
      <c r="F556" s="69"/>
      <c r="G556" s="69"/>
      <c r="H556" s="82"/>
      <c r="I556" s="20">
        <v>425</v>
      </c>
      <c r="J556" s="17">
        <f>I556*H556</f>
        <v>0</v>
      </c>
      <c r="K556" s="147"/>
      <c r="L556" s="155">
        <v>425</v>
      </c>
      <c r="M556" s="152">
        <f>L556*K556</f>
        <v>0</v>
      </c>
    </row>
    <row r="557" spans="1:13" ht="13.7" customHeight="1" x14ac:dyDescent="0.2">
      <c r="A557" s="61"/>
      <c r="B557" s="37"/>
      <c r="C557" s="14"/>
      <c r="D557" s="48"/>
      <c r="E557" s="48"/>
      <c r="F557" s="48"/>
      <c r="G557" s="48"/>
      <c r="H557" s="82"/>
      <c r="I557" s="20"/>
      <c r="J557" s="17"/>
      <c r="K557" s="147"/>
      <c r="L557" s="155"/>
      <c r="M557" s="152"/>
    </row>
    <row r="558" spans="1:13" ht="13.7" customHeight="1" x14ac:dyDescent="0.2">
      <c r="A558" s="57">
        <v>6.1</v>
      </c>
      <c r="B558" s="97"/>
      <c r="C558" s="103" t="s">
        <v>174</v>
      </c>
      <c r="D558" s="104"/>
      <c r="E558" s="104"/>
      <c r="F558" s="104"/>
      <c r="G558" s="104"/>
      <c r="H558" s="109"/>
      <c r="I558" s="110"/>
      <c r="J558" s="95">
        <f>+SUM(J537:J557)</f>
        <v>120582.61462500002</v>
      </c>
      <c r="K558" s="149"/>
      <c r="L558" s="154"/>
      <c r="M558" s="155">
        <f>+SUM(M537:M557)</f>
        <v>85000</v>
      </c>
    </row>
    <row r="559" spans="1:13" ht="13.7" customHeight="1" x14ac:dyDescent="0.2">
      <c r="A559" s="48"/>
      <c r="B559" s="37"/>
      <c r="C559" s="14"/>
      <c r="D559" s="48"/>
      <c r="E559" s="48"/>
      <c r="F559" s="48"/>
      <c r="G559" s="48"/>
      <c r="H559" s="82"/>
      <c r="I559" s="20"/>
      <c r="J559" s="17"/>
      <c r="K559" s="147"/>
      <c r="L559" s="155"/>
      <c r="M559" s="152"/>
    </row>
    <row r="560" spans="1:13" ht="12.75" customHeight="1" x14ac:dyDescent="0.2">
      <c r="A560" s="48"/>
      <c r="B560" s="63" t="s">
        <v>10</v>
      </c>
      <c r="C560" s="46"/>
      <c r="D560" s="77"/>
      <c r="E560" s="77"/>
      <c r="F560" s="77"/>
      <c r="G560" s="77"/>
      <c r="H560" s="83"/>
      <c r="I560" s="30"/>
      <c r="J560" s="20"/>
      <c r="K560" s="149"/>
      <c r="L560" s="154"/>
      <c r="M560" s="155"/>
    </row>
    <row r="561" spans="1:13" ht="112.5" customHeight="1" x14ac:dyDescent="0.2">
      <c r="A561" s="57">
        <v>6.2</v>
      </c>
      <c r="B561" s="34"/>
      <c r="C561" s="14"/>
      <c r="D561" s="48"/>
      <c r="E561" s="48"/>
      <c r="F561" s="48"/>
      <c r="G561" s="48"/>
      <c r="H561" s="85"/>
      <c r="I561" s="73"/>
      <c r="J561" s="17"/>
      <c r="K561" s="156"/>
      <c r="L561" s="162"/>
      <c r="M561" s="152"/>
    </row>
    <row r="562" spans="1:13" ht="12.75" customHeight="1" x14ac:dyDescent="0.2">
      <c r="A562" s="48"/>
      <c r="B562" s="35" t="s">
        <v>175</v>
      </c>
      <c r="C562" s="29" t="s">
        <v>176</v>
      </c>
      <c r="D562" s="69"/>
      <c r="E562" s="69"/>
      <c r="F562" s="69"/>
      <c r="G562" s="69"/>
      <c r="H562" s="82"/>
      <c r="I562" s="20">
        <v>1500</v>
      </c>
      <c r="J562" s="17">
        <f>I562*H562</f>
        <v>0</v>
      </c>
      <c r="K562" s="147"/>
      <c r="L562" s="155">
        <v>1500</v>
      </c>
      <c r="M562" s="152">
        <f>L562*K562</f>
        <v>0</v>
      </c>
    </row>
    <row r="563" spans="1:13" ht="12.75" customHeight="1" x14ac:dyDescent="0.2">
      <c r="A563" s="48"/>
      <c r="B563" s="37"/>
      <c r="C563" s="25" t="s">
        <v>177</v>
      </c>
      <c r="D563" s="59"/>
      <c r="E563" s="59"/>
      <c r="F563" s="59"/>
      <c r="G563" s="59"/>
      <c r="H563" s="82"/>
      <c r="I563" s="20"/>
      <c r="J563" s="17"/>
      <c r="K563" s="147"/>
      <c r="L563" s="155"/>
      <c r="M563" s="152"/>
    </row>
    <row r="564" spans="1:13" ht="12.75" customHeight="1" x14ac:dyDescent="0.2">
      <c r="A564" s="57">
        <v>6.3</v>
      </c>
      <c r="B564" s="37"/>
      <c r="C564" s="25" t="s">
        <v>178</v>
      </c>
      <c r="D564" s="59"/>
      <c r="E564" s="59"/>
      <c r="F564" s="59"/>
      <c r="G564" s="59"/>
      <c r="H564" s="82"/>
      <c r="I564" s="20"/>
      <c r="J564" s="17"/>
      <c r="K564" s="147"/>
      <c r="L564" s="155"/>
      <c r="M564" s="152"/>
    </row>
    <row r="565" spans="1:13" ht="12.75" customHeight="1" x14ac:dyDescent="0.2">
      <c r="A565" s="48"/>
      <c r="B565" s="37"/>
      <c r="C565" s="25" t="s">
        <v>178</v>
      </c>
      <c r="D565" s="59"/>
      <c r="E565" s="59"/>
      <c r="F565" s="59"/>
      <c r="G565" s="59"/>
      <c r="H565" s="82"/>
      <c r="I565" s="20"/>
      <c r="J565" s="17"/>
      <c r="K565" s="147"/>
      <c r="L565" s="155"/>
      <c r="M565" s="152"/>
    </row>
    <row r="566" spans="1:13" ht="12.75" customHeight="1" x14ac:dyDescent="0.2">
      <c r="A566" s="48"/>
      <c r="B566" s="37"/>
      <c r="C566" s="25" t="s">
        <v>179</v>
      </c>
      <c r="D566" s="59"/>
      <c r="E566" s="59"/>
      <c r="F566" s="59"/>
      <c r="G566" s="59"/>
      <c r="H566" s="82"/>
      <c r="I566" s="20"/>
      <c r="J566" s="17"/>
      <c r="K566" s="147"/>
      <c r="L566" s="155"/>
      <c r="M566" s="152"/>
    </row>
    <row r="567" spans="1:13" ht="12.75" customHeight="1" x14ac:dyDescent="0.2">
      <c r="A567" s="97"/>
      <c r="B567" s="37"/>
      <c r="C567" s="25" t="s">
        <v>180</v>
      </c>
      <c r="D567" s="59"/>
      <c r="E567" s="59"/>
      <c r="F567" s="59"/>
      <c r="G567" s="59"/>
      <c r="H567" s="82"/>
      <c r="I567" s="20"/>
      <c r="J567" s="17"/>
      <c r="K567" s="147"/>
      <c r="L567" s="155"/>
      <c r="M567" s="152"/>
    </row>
    <row r="568" spans="1:13" ht="153" customHeight="1" x14ac:dyDescent="0.2">
      <c r="A568" s="34"/>
      <c r="B568" s="37"/>
      <c r="C568" s="25" t="s">
        <v>181</v>
      </c>
      <c r="D568" s="59"/>
      <c r="E568" s="59"/>
      <c r="F568" s="59"/>
      <c r="G568" s="59"/>
      <c r="H568" s="82"/>
      <c r="I568" s="20"/>
      <c r="J568" s="17"/>
      <c r="K568" s="147"/>
      <c r="L568" s="155"/>
      <c r="M568" s="152"/>
    </row>
    <row r="569" spans="1:13" ht="12.75" customHeight="1" x14ac:dyDescent="0.2">
      <c r="A569" s="45"/>
      <c r="B569" s="37"/>
      <c r="C569" s="14"/>
      <c r="D569" s="48"/>
      <c r="E569" s="48"/>
      <c r="F569" s="48"/>
      <c r="G569" s="48"/>
      <c r="H569" s="82"/>
      <c r="I569" s="20"/>
      <c r="J569" s="17"/>
      <c r="K569" s="147"/>
      <c r="L569" s="155"/>
      <c r="M569" s="152"/>
    </row>
    <row r="570" spans="1:13" ht="13.7" customHeight="1" x14ac:dyDescent="0.2">
      <c r="A570" s="34"/>
      <c r="B570" s="97"/>
      <c r="C570" s="103" t="s">
        <v>182</v>
      </c>
      <c r="D570" s="104"/>
      <c r="E570" s="104"/>
      <c r="F570" s="104"/>
      <c r="G570" s="104"/>
      <c r="H570" s="109"/>
      <c r="I570" s="110"/>
      <c r="J570" s="95">
        <f>SUM(J562:J569)</f>
        <v>0</v>
      </c>
      <c r="K570" s="149"/>
      <c r="L570" s="154"/>
      <c r="M570" s="155">
        <f>SUM(M562:M569)</f>
        <v>0</v>
      </c>
    </row>
    <row r="571" spans="1:13" ht="13.7" customHeight="1" x14ac:dyDescent="0.2">
      <c r="A571" s="55">
        <v>1</v>
      </c>
      <c r="B571" s="48"/>
      <c r="C571" s="14"/>
      <c r="D571" s="48"/>
      <c r="E571" s="48"/>
      <c r="F571" s="48"/>
      <c r="G571" s="48"/>
      <c r="H571" s="83"/>
      <c r="I571" s="20"/>
      <c r="J571" s="20"/>
      <c r="K571" s="149"/>
      <c r="L571" s="155"/>
      <c r="M571" s="155"/>
    </row>
    <row r="572" spans="1:13" ht="13.7" customHeight="1" x14ac:dyDescent="0.2">
      <c r="A572" s="34"/>
      <c r="B572" s="23" t="s">
        <v>183</v>
      </c>
      <c r="C572" s="45"/>
      <c r="D572" s="60"/>
      <c r="E572" s="60"/>
      <c r="F572" s="60"/>
      <c r="G572" s="60"/>
      <c r="H572" s="83"/>
      <c r="I572" s="20"/>
      <c r="J572" s="20"/>
      <c r="K572" s="149"/>
      <c r="L572" s="155"/>
      <c r="M572" s="155"/>
    </row>
    <row r="573" spans="1:13" ht="13.7" customHeight="1" x14ac:dyDescent="0.2">
      <c r="A573" s="34"/>
      <c r="B573" s="48"/>
      <c r="C573" s="14"/>
      <c r="D573" s="48"/>
      <c r="E573" s="48"/>
      <c r="F573" s="48"/>
      <c r="G573" s="48"/>
      <c r="H573" s="83"/>
      <c r="I573" s="73"/>
      <c r="J573" s="20"/>
      <c r="K573" s="149"/>
      <c r="L573" s="162"/>
      <c r="M573" s="155"/>
    </row>
    <row r="574" spans="1:13" ht="72.75" customHeight="1" x14ac:dyDescent="0.2">
      <c r="A574" s="57">
        <v>2</v>
      </c>
      <c r="B574" s="35" t="s">
        <v>184</v>
      </c>
      <c r="C574" s="31" t="s">
        <v>185</v>
      </c>
      <c r="D574" s="66"/>
      <c r="E574" s="66"/>
      <c r="F574" s="66"/>
      <c r="G574" s="66"/>
      <c r="H574" s="86"/>
      <c r="I574" s="20">
        <v>7500</v>
      </c>
      <c r="J574" s="20">
        <f>I574*H574</f>
        <v>0</v>
      </c>
      <c r="K574" s="164">
        <v>4</v>
      </c>
      <c r="L574" s="155">
        <v>7500</v>
      </c>
      <c r="M574" s="155">
        <f>L574*K574</f>
        <v>30000</v>
      </c>
    </row>
    <row r="575" spans="1:13" ht="25.5" customHeight="1" x14ac:dyDescent="0.2">
      <c r="A575" s="57"/>
      <c r="B575" s="48"/>
      <c r="C575" s="14"/>
      <c r="D575" s="48"/>
      <c r="E575" s="48"/>
      <c r="F575" s="48"/>
      <c r="G575" s="48"/>
      <c r="H575" s="83"/>
      <c r="I575" s="78"/>
      <c r="J575" s="20"/>
      <c r="K575" s="149"/>
      <c r="L575" s="165"/>
      <c r="M575" s="155"/>
    </row>
    <row r="576" spans="1:13" ht="25.5" customHeight="1" x14ac:dyDescent="0.2">
      <c r="A576" s="57"/>
      <c r="B576" s="35" t="s">
        <v>186</v>
      </c>
      <c r="C576" s="16" t="s">
        <v>187</v>
      </c>
      <c r="D576" s="13"/>
      <c r="E576" s="13"/>
      <c r="F576" s="13"/>
      <c r="G576" s="13"/>
      <c r="H576" s="87"/>
      <c r="I576" s="20">
        <v>2500</v>
      </c>
      <c r="J576" s="20">
        <f>I576*H576</f>
        <v>0</v>
      </c>
      <c r="K576" s="166">
        <v>4</v>
      </c>
      <c r="L576" s="155">
        <v>2500</v>
      </c>
      <c r="M576" s="155">
        <f>L576*K576</f>
        <v>10000</v>
      </c>
    </row>
    <row r="577" spans="1:13" ht="12.75" customHeight="1" x14ac:dyDescent="0.2">
      <c r="A577" s="57"/>
      <c r="B577" s="35" t="s">
        <v>188</v>
      </c>
      <c r="C577" s="16" t="s">
        <v>189</v>
      </c>
      <c r="D577" s="13"/>
      <c r="E577" s="13"/>
      <c r="F577" s="13"/>
      <c r="G577" s="13"/>
      <c r="H577" s="87"/>
      <c r="I577" s="47">
        <v>1250</v>
      </c>
      <c r="J577" s="20">
        <f>I577*H577</f>
        <v>0</v>
      </c>
      <c r="K577" s="166">
        <v>4</v>
      </c>
      <c r="L577" s="167">
        <v>1250</v>
      </c>
      <c r="M577" s="155">
        <f>L577*K577</f>
        <v>5000</v>
      </c>
    </row>
    <row r="578" spans="1:13" ht="73.5" customHeight="1" x14ac:dyDescent="0.2">
      <c r="A578" s="57"/>
      <c r="B578" s="35" t="s">
        <v>191</v>
      </c>
      <c r="C578" s="16" t="s">
        <v>192</v>
      </c>
      <c r="D578" s="13"/>
      <c r="E578" s="13"/>
      <c r="F578" s="13"/>
      <c r="G578" s="13"/>
      <c r="H578" s="87"/>
      <c r="I578" s="47">
        <v>1500</v>
      </c>
      <c r="J578" s="20">
        <f>I578*H578</f>
        <v>0</v>
      </c>
      <c r="K578" s="166">
        <v>4</v>
      </c>
      <c r="L578" s="167">
        <v>1500</v>
      </c>
      <c r="M578" s="155">
        <f>L578*K578</f>
        <v>6000</v>
      </c>
    </row>
    <row r="579" spans="1:13" ht="25.5" customHeight="1" x14ac:dyDescent="0.2">
      <c r="A579" s="57"/>
      <c r="B579" s="48"/>
      <c r="C579" s="14"/>
      <c r="D579" s="48"/>
      <c r="E579" s="48"/>
      <c r="F579" s="48"/>
      <c r="G579" s="48"/>
      <c r="H579" s="83"/>
      <c r="I579" s="47"/>
      <c r="J579" s="20"/>
      <c r="K579" s="149"/>
      <c r="L579" s="167"/>
      <c r="M579" s="155"/>
    </row>
    <row r="580" spans="1:13" ht="25.5" customHeight="1" x14ac:dyDescent="0.2">
      <c r="A580" s="57"/>
      <c r="B580" s="97"/>
      <c r="C580" s="103" t="s">
        <v>193</v>
      </c>
      <c r="D580" s="104"/>
      <c r="E580" s="104"/>
      <c r="F580" s="104"/>
      <c r="G580" s="104"/>
      <c r="H580" s="109"/>
      <c r="I580" s="95"/>
      <c r="J580" s="95">
        <f>SUM(J574:J579)</f>
        <v>0</v>
      </c>
      <c r="K580" s="149"/>
      <c r="L580" s="155"/>
      <c r="M580" s="155">
        <f>SUM(M574:M579)</f>
        <v>51000</v>
      </c>
    </row>
    <row r="581" spans="1:13" ht="12.75" customHeight="1" x14ac:dyDescent="0.2">
      <c r="A581" s="57"/>
      <c r="B581" s="127"/>
      <c r="C581" s="92" t="s">
        <v>194</v>
      </c>
      <c r="D581" s="93"/>
      <c r="E581" s="93"/>
      <c r="F581" s="93"/>
      <c r="G581" s="93"/>
      <c r="H581" s="109"/>
      <c r="I581" s="95"/>
      <c r="J581" s="95">
        <f>J580+J570+J558+J535+J339+J306+J260+J236+J76+J16</f>
        <v>5549121.2150299996</v>
      </c>
      <c r="K581" s="149"/>
      <c r="L581" s="155"/>
      <c r="M581" s="155">
        <f>M580+M570+M558+M535+M339+M306+M260+M236+M76+M16</f>
        <v>6163400</v>
      </c>
    </row>
    <row r="582" spans="1:13" ht="132" customHeight="1" x14ac:dyDescent="0.2">
      <c r="A582" s="57"/>
      <c r="B582" s="3"/>
      <c r="C582" s="4"/>
      <c r="D582" s="79"/>
      <c r="E582" s="79"/>
      <c r="F582" s="79"/>
      <c r="G582" s="79"/>
      <c r="H582" s="88"/>
      <c r="I582" s="5"/>
      <c r="J582" s="5"/>
      <c r="K582" s="168"/>
      <c r="L582" s="169"/>
      <c r="M582" s="169"/>
    </row>
    <row r="583" spans="1:13" ht="12.75" customHeight="1" x14ac:dyDescent="0.2">
      <c r="A583" s="57"/>
      <c r="B583" s="3"/>
      <c r="C583" s="4"/>
      <c r="D583" s="79"/>
      <c r="E583" s="79"/>
      <c r="F583" s="79"/>
      <c r="G583" s="79"/>
      <c r="H583" s="88"/>
      <c r="I583" s="5"/>
      <c r="J583" s="5"/>
      <c r="K583" s="168"/>
      <c r="L583" s="169"/>
      <c r="M583" s="169"/>
    </row>
    <row r="584" spans="1:13" ht="12.75" customHeight="1" x14ac:dyDescent="0.2">
      <c r="A584" s="57"/>
      <c r="B584" s="3"/>
      <c r="C584" s="4"/>
      <c r="D584" s="79"/>
      <c r="E584" s="79"/>
      <c r="F584" s="79"/>
      <c r="G584" s="79"/>
      <c r="H584" s="88"/>
      <c r="I584" s="5"/>
      <c r="J584" s="5"/>
      <c r="K584" s="168"/>
      <c r="L584" s="169"/>
      <c r="M584" s="169"/>
    </row>
    <row r="585" spans="1:13" ht="12.75" customHeight="1" x14ac:dyDescent="0.2">
      <c r="A585" s="57"/>
      <c r="B585" s="3"/>
      <c r="C585" s="4"/>
      <c r="D585" s="79"/>
      <c r="E585" s="79"/>
      <c r="F585" s="79"/>
      <c r="G585" s="79"/>
      <c r="H585" s="88"/>
      <c r="I585" s="5"/>
      <c r="J585" s="5"/>
      <c r="K585" s="168"/>
      <c r="L585" s="169"/>
      <c r="M585" s="169"/>
    </row>
    <row r="586" spans="1:13" ht="132" customHeight="1" x14ac:dyDescent="0.2">
      <c r="A586" s="57"/>
      <c r="B586" s="3"/>
      <c r="C586" s="4"/>
      <c r="D586" s="79"/>
      <c r="E586" s="79"/>
      <c r="F586" s="79"/>
      <c r="G586" s="79"/>
      <c r="H586" s="88"/>
      <c r="I586" s="5"/>
      <c r="J586" s="5"/>
      <c r="K586" s="168"/>
      <c r="L586" s="169"/>
      <c r="M586" s="169"/>
    </row>
    <row r="587" spans="1:13" ht="12.75" customHeight="1" x14ac:dyDescent="0.2">
      <c r="A587" s="34"/>
      <c r="B587" s="3"/>
      <c r="C587" s="4"/>
      <c r="D587" s="79"/>
      <c r="E587" s="79"/>
      <c r="F587" s="79"/>
      <c r="G587" s="79"/>
      <c r="H587" s="88"/>
      <c r="I587" s="5"/>
      <c r="J587" s="5"/>
      <c r="K587" s="168"/>
      <c r="L587" s="169"/>
      <c r="M587" s="169"/>
    </row>
    <row r="588" spans="1:13" ht="12.75" customHeight="1" x14ac:dyDescent="0.2">
      <c r="A588" s="55">
        <v>3</v>
      </c>
      <c r="B588" s="7"/>
      <c r="C588" s="8"/>
      <c r="D588" s="79"/>
      <c r="E588" s="79"/>
      <c r="F588" s="79"/>
      <c r="G588" s="79"/>
      <c r="H588" s="89"/>
      <c r="I588" s="9"/>
      <c r="J588" s="9"/>
      <c r="K588" s="170"/>
      <c r="L588" s="171"/>
      <c r="M588" s="171"/>
    </row>
    <row r="589" spans="1:13" ht="12.75" customHeight="1" x14ac:dyDescent="0.2">
      <c r="A589" s="34"/>
    </row>
    <row r="590" spans="1:13" ht="36" customHeight="1" x14ac:dyDescent="0.2">
      <c r="A590" s="97"/>
    </row>
    <row r="591" spans="1:13" ht="12.75" customHeight="1" x14ac:dyDescent="0.2">
      <c r="A591" s="34"/>
    </row>
    <row r="592" spans="1:13" ht="12.75" customHeight="1" x14ac:dyDescent="0.2">
      <c r="A592" s="46"/>
    </row>
    <row r="593" spans="1:1" ht="36" customHeight="1" x14ac:dyDescent="0.2">
      <c r="A593" s="34"/>
    </row>
    <row r="594" spans="1:1" ht="12.75" customHeight="1" x14ac:dyDescent="0.2">
      <c r="A594" s="55">
        <v>1</v>
      </c>
    </row>
    <row r="595" spans="1:1" ht="12.75" customHeight="1" x14ac:dyDescent="0.2">
      <c r="A595" s="34"/>
    </row>
    <row r="596" spans="1:1" ht="36" customHeight="1" x14ac:dyDescent="0.2">
      <c r="A596" s="34"/>
    </row>
    <row r="597" spans="1:1" ht="100.5" customHeight="1" x14ac:dyDescent="0.2">
      <c r="A597" s="34"/>
    </row>
    <row r="598" spans="1:1" ht="79.5" customHeight="1" x14ac:dyDescent="0.2">
      <c r="A598" s="34"/>
    </row>
    <row r="599" spans="1:1" ht="36" customHeight="1" x14ac:dyDescent="0.2">
      <c r="A599" s="34"/>
    </row>
    <row r="600" spans="1:1" ht="12.75" customHeight="1" x14ac:dyDescent="0.2">
      <c r="A600" s="34"/>
    </row>
    <row r="601" spans="1:1" ht="12.75" customHeight="1" x14ac:dyDescent="0.2">
      <c r="A601" s="34"/>
    </row>
    <row r="602" spans="1:1" ht="36" customHeight="1" x14ac:dyDescent="0.2">
      <c r="A602" s="97"/>
    </row>
    <row r="603" spans="1:1" ht="12.75" customHeight="1" x14ac:dyDescent="0.2">
      <c r="A603" s="48"/>
    </row>
    <row r="604" spans="1:1" ht="12.75" customHeight="1" x14ac:dyDescent="0.2">
      <c r="A604" s="45"/>
    </row>
    <row r="605" spans="1:1" ht="36" customHeight="1" x14ac:dyDescent="0.2">
      <c r="A605" s="48"/>
    </row>
    <row r="606" spans="1:1" ht="12.75" customHeight="1" x14ac:dyDescent="0.2">
      <c r="A606" s="57">
        <v>1</v>
      </c>
    </row>
    <row r="607" spans="1:1" ht="12.75" customHeight="1" x14ac:dyDescent="0.2">
      <c r="A607" s="48"/>
    </row>
    <row r="608" spans="1:1" ht="36" customHeight="1" x14ac:dyDescent="0.2">
      <c r="A608" s="35" t="s">
        <v>27</v>
      </c>
    </row>
    <row r="609" spans="1:1" ht="12.75" customHeight="1" x14ac:dyDescent="0.2">
      <c r="A609" s="35" t="s">
        <v>28</v>
      </c>
    </row>
    <row r="610" spans="1:1" ht="12.75" customHeight="1" x14ac:dyDescent="0.2">
      <c r="A610" s="35" t="s">
        <v>190</v>
      </c>
    </row>
    <row r="611" spans="1:1" ht="36" customHeight="1" x14ac:dyDescent="0.2">
      <c r="A611" s="48"/>
    </row>
    <row r="612" spans="1:1" ht="12.75" customHeight="1" x14ac:dyDescent="0.2">
      <c r="A612" s="97"/>
    </row>
    <row r="613" spans="1:1" ht="12.75" customHeight="1" x14ac:dyDescent="0.2">
      <c r="A613" s="127"/>
    </row>
    <row r="614" spans="1:1" ht="12.75" customHeight="1" x14ac:dyDescent="0.2">
      <c r="A614" s="2"/>
    </row>
    <row r="615" spans="1:1" ht="36" customHeight="1" x14ac:dyDescent="0.2">
      <c r="A615" s="2"/>
    </row>
    <row r="616" spans="1:1" ht="12.75" customHeight="1" x14ac:dyDescent="0.2">
      <c r="A616" s="2"/>
    </row>
    <row r="617" spans="1:1" ht="12.75" customHeight="1" x14ac:dyDescent="0.2">
      <c r="A617" s="2"/>
    </row>
    <row r="618" spans="1:1" ht="36" customHeight="1" x14ac:dyDescent="0.2">
      <c r="A618" s="2"/>
    </row>
    <row r="619" spans="1:1" ht="12.75" customHeight="1" x14ac:dyDescent="0.2">
      <c r="A619" s="2"/>
    </row>
    <row r="620" spans="1:1" ht="12.75" customHeight="1" x14ac:dyDescent="0.2">
      <c r="A620" s="6"/>
    </row>
    <row r="622" spans="1:1" ht="96" customHeight="1" x14ac:dyDescent="0.2"/>
    <row r="625" ht="96" customHeight="1" x14ac:dyDescent="0.2"/>
    <row r="628" ht="96" customHeight="1" x14ac:dyDescent="0.2"/>
    <row r="631" ht="13.7" customHeight="1" x14ac:dyDescent="0.2"/>
    <row r="633" ht="25.5" customHeight="1" x14ac:dyDescent="0.2"/>
    <row r="635" ht="84" customHeight="1" x14ac:dyDescent="0.2"/>
    <row r="638" ht="48" customHeight="1" x14ac:dyDescent="0.2"/>
    <row r="652" ht="96" customHeight="1" x14ac:dyDescent="0.2"/>
    <row r="654" ht="13.7" customHeight="1" x14ac:dyDescent="0.2"/>
    <row r="656" ht="13.7" customHeight="1" x14ac:dyDescent="0.2"/>
    <row r="658" ht="96" customHeight="1" x14ac:dyDescent="0.2"/>
    <row r="666" ht="13.7" customHeight="1" x14ac:dyDescent="0.2"/>
    <row r="667" ht="15" customHeight="1" x14ac:dyDescent="0.2"/>
    <row r="668" ht="15" customHeight="1" x14ac:dyDescent="0.2"/>
    <row r="669" ht="15" customHeight="1" x14ac:dyDescent="0.2"/>
    <row r="670" ht="81" customHeight="1" x14ac:dyDescent="0.2"/>
    <row r="671" ht="15" customHeight="1" x14ac:dyDescent="0.2"/>
    <row r="672" ht="48" customHeight="1" x14ac:dyDescent="0.2"/>
    <row r="673" ht="60" customHeight="1" x14ac:dyDescent="0.2"/>
    <row r="674" ht="60" customHeight="1" x14ac:dyDescent="0.2"/>
    <row r="675" ht="15" customHeight="1" x14ac:dyDescent="0.2"/>
    <row r="676" ht="13.7"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sheetData>
  <autoFilter ref="A2:J613" xr:uid="{00000000-0009-0000-0000-000001000000}"/>
  <mergeCells count="3">
    <mergeCell ref="H1:J1"/>
    <mergeCell ref="K1:M1"/>
    <mergeCell ref="F2:G2"/>
  </mergeCells>
  <pageMargins left="0.7" right="0.7" top="0.75" bottom="0.75" header="0.3" footer="0.3"/>
  <pageSetup scale="25" orientation="portrait" r:id="rId1"/>
  <headerFooter>
    <oddFooter>&amp;C&amp;"Helvetica Neue,Regular"&amp;12&amp;K000000&amp;P</oddFooter>
  </headerFooter>
  <ignoredErrors>
    <ignoredError sqref="E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3"/>
  <sheetViews>
    <sheetView topLeftCell="A342" zoomScale="115" zoomScaleNormal="115" workbookViewId="0">
      <selection activeCell="F393" sqref="F393"/>
    </sheetView>
  </sheetViews>
  <sheetFormatPr defaultRowHeight="12.75" x14ac:dyDescent="0.2"/>
  <cols>
    <col min="2" max="2" width="51.42578125" style="333" customWidth="1"/>
    <col min="8" max="8" width="12" bestFit="1" customWidth="1"/>
    <col min="11" max="11" width="9.7109375" bestFit="1" customWidth="1"/>
  </cols>
  <sheetData>
    <row r="1" spans="1:11" ht="15.75" x14ac:dyDescent="0.2">
      <c r="A1" s="205"/>
      <c r="B1" s="343"/>
      <c r="C1" s="206"/>
      <c r="D1" s="207"/>
      <c r="E1" s="207"/>
      <c r="F1" s="416" t="s">
        <v>500</v>
      </c>
      <c r="G1" s="416"/>
      <c r="H1" s="416"/>
      <c r="I1" s="417" t="s">
        <v>501</v>
      </c>
      <c r="J1" s="417"/>
      <c r="K1" s="417"/>
    </row>
    <row r="2" spans="1:11" x14ac:dyDescent="0.2">
      <c r="A2" s="208" t="s">
        <v>502</v>
      </c>
      <c r="B2" s="208" t="s">
        <v>14</v>
      </c>
      <c r="C2" s="209" t="s">
        <v>15</v>
      </c>
      <c r="D2" s="210" t="s">
        <v>197</v>
      </c>
      <c r="E2" s="211" t="s">
        <v>202</v>
      </c>
      <c r="F2" s="212" t="s">
        <v>503</v>
      </c>
      <c r="G2" s="209" t="s">
        <v>16</v>
      </c>
      <c r="H2" s="209" t="s">
        <v>17</v>
      </c>
      <c r="I2" s="213" t="s">
        <v>503</v>
      </c>
      <c r="J2" s="214" t="s">
        <v>16</v>
      </c>
      <c r="K2" s="214" t="s">
        <v>17</v>
      </c>
    </row>
    <row r="3" spans="1:11" x14ac:dyDescent="0.2">
      <c r="A3" s="215"/>
      <c r="B3" s="215"/>
      <c r="C3" s="217"/>
      <c r="D3" s="218"/>
      <c r="E3" s="218"/>
      <c r="F3" s="216"/>
      <c r="G3" s="216"/>
      <c r="H3" s="216"/>
      <c r="I3" s="219"/>
      <c r="J3" s="219"/>
      <c r="K3" s="219"/>
    </row>
    <row r="4" spans="1:11" x14ac:dyDescent="0.2">
      <c r="A4" s="220" t="s">
        <v>504</v>
      </c>
      <c r="B4" s="344" t="s">
        <v>505</v>
      </c>
      <c r="C4" s="221"/>
      <c r="D4" s="222"/>
      <c r="E4" s="222"/>
      <c r="F4" s="223"/>
      <c r="G4" s="216"/>
      <c r="H4" s="216"/>
      <c r="I4" s="224"/>
      <c r="J4" s="219"/>
      <c r="K4" s="219"/>
    </row>
    <row r="5" spans="1:11" x14ac:dyDescent="0.2">
      <c r="A5" s="216"/>
      <c r="B5" s="225"/>
      <c r="C5" s="221"/>
      <c r="D5" s="226"/>
      <c r="E5" s="226"/>
      <c r="F5" s="227"/>
      <c r="G5" s="216"/>
      <c r="H5" s="216"/>
      <c r="I5" s="228"/>
      <c r="J5" s="219"/>
      <c r="K5" s="219"/>
    </row>
    <row r="6" spans="1:11" s="333" customFormat="1" ht="229.5" x14ac:dyDescent="0.2">
      <c r="A6" s="329">
        <v>1</v>
      </c>
      <c r="B6" s="230" t="s">
        <v>506</v>
      </c>
      <c r="C6" s="330"/>
      <c r="D6" s="331"/>
      <c r="E6" s="331"/>
      <c r="F6" s="215"/>
      <c r="G6" s="215"/>
      <c r="H6" s="215"/>
      <c r="I6" s="332"/>
      <c r="J6" s="332"/>
      <c r="K6" s="332"/>
    </row>
    <row r="7" spans="1:11" x14ac:dyDescent="0.2">
      <c r="A7" s="235">
        <v>1.1000000000000001</v>
      </c>
      <c r="B7" s="236" t="s">
        <v>507</v>
      </c>
      <c r="C7" s="237"/>
      <c r="D7" s="238"/>
      <c r="E7" s="211"/>
      <c r="F7" s="212"/>
      <c r="G7" s="239"/>
      <c r="H7" s="239"/>
      <c r="I7" s="213"/>
      <c r="J7" s="240"/>
      <c r="K7" s="240"/>
    </row>
    <row r="8" spans="1:11" x14ac:dyDescent="0.2">
      <c r="A8" s="235"/>
      <c r="B8" s="241" t="s">
        <v>303</v>
      </c>
      <c r="C8" s="237"/>
      <c r="D8" s="238"/>
      <c r="E8" s="211"/>
      <c r="F8" s="212"/>
      <c r="G8" s="239"/>
      <c r="H8" s="239"/>
      <c r="I8" s="213"/>
      <c r="J8" s="240"/>
      <c r="K8" s="240"/>
    </row>
    <row r="9" spans="1:11" x14ac:dyDescent="0.2">
      <c r="A9" s="235"/>
      <c r="B9" s="236" t="s">
        <v>508</v>
      </c>
      <c r="C9" s="237" t="s">
        <v>53</v>
      </c>
      <c r="D9" s="242">
        <v>1</v>
      </c>
      <c r="E9" s="242">
        <v>6</v>
      </c>
      <c r="F9" s="243">
        <f>+D9*E9</f>
        <v>6</v>
      </c>
      <c r="G9" s="239"/>
      <c r="H9" s="239"/>
      <c r="I9" s="244"/>
      <c r="J9" s="240"/>
      <c r="K9" s="240"/>
    </row>
    <row r="10" spans="1:11" x14ac:dyDescent="0.2">
      <c r="A10" s="235"/>
      <c r="B10" s="236" t="s">
        <v>509</v>
      </c>
      <c r="C10" s="237" t="s">
        <v>53</v>
      </c>
      <c r="D10" s="242">
        <v>1</v>
      </c>
      <c r="E10" s="242">
        <v>8.5</v>
      </c>
      <c r="F10" s="243">
        <f t="shared" ref="F10:F73" si="0">+D10*E10</f>
        <v>8.5</v>
      </c>
      <c r="G10" s="239"/>
      <c r="H10" s="239"/>
      <c r="I10" s="244"/>
      <c r="J10" s="240"/>
      <c r="K10" s="240"/>
    </row>
    <row r="11" spans="1:11" x14ac:dyDescent="0.2">
      <c r="A11" s="235"/>
      <c r="B11" s="236" t="s">
        <v>57</v>
      </c>
      <c r="C11" s="237" t="s">
        <v>53</v>
      </c>
      <c r="D11" s="242">
        <v>1</v>
      </c>
      <c r="E11" s="242">
        <v>6</v>
      </c>
      <c r="F11" s="243">
        <f t="shared" si="0"/>
        <v>6</v>
      </c>
      <c r="G11" s="239"/>
      <c r="H11" s="239"/>
      <c r="I11" s="244"/>
      <c r="J11" s="240"/>
      <c r="K11" s="240"/>
    </row>
    <row r="12" spans="1:11" x14ac:dyDescent="0.2">
      <c r="A12" s="235"/>
      <c r="B12" s="236"/>
      <c r="C12" s="237" t="s">
        <v>53</v>
      </c>
      <c r="D12" s="242">
        <v>1</v>
      </c>
      <c r="E12" s="242">
        <v>6.16</v>
      </c>
      <c r="F12" s="243">
        <f t="shared" si="0"/>
        <v>6.16</v>
      </c>
      <c r="G12" s="239"/>
      <c r="H12" s="239"/>
      <c r="I12" s="244"/>
      <c r="J12" s="240"/>
      <c r="K12" s="240"/>
    </row>
    <row r="13" spans="1:11" x14ac:dyDescent="0.2">
      <c r="A13" s="235"/>
      <c r="B13" s="236"/>
      <c r="C13" s="237" t="s">
        <v>53</v>
      </c>
      <c r="D13" s="242">
        <v>1</v>
      </c>
      <c r="E13" s="242">
        <v>7</v>
      </c>
      <c r="F13" s="243">
        <f t="shared" si="0"/>
        <v>7</v>
      </c>
      <c r="G13" s="239"/>
      <c r="H13" s="239"/>
      <c r="I13" s="244"/>
      <c r="J13" s="240"/>
      <c r="K13" s="240"/>
    </row>
    <row r="14" spans="1:11" x14ac:dyDescent="0.2">
      <c r="A14" s="235"/>
      <c r="B14" s="241" t="s">
        <v>510</v>
      </c>
      <c r="C14" s="237"/>
      <c r="D14" s="242"/>
      <c r="E14" s="242"/>
      <c r="F14" s="243"/>
      <c r="G14" s="239"/>
      <c r="H14" s="239"/>
      <c r="I14" s="244"/>
      <c r="J14" s="240"/>
      <c r="K14" s="240"/>
    </row>
    <row r="15" spans="1:11" x14ac:dyDescent="0.2">
      <c r="A15" s="235"/>
      <c r="B15" s="236" t="s">
        <v>511</v>
      </c>
      <c r="C15" s="237" t="s">
        <v>53</v>
      </c>
      <c r="D15" s="242">
        <v>1</v>
      </c>
      <c r="E15" s="242">
        <v>17</v>
      </c>
      <c r="F15" s="243">
        <f t="shared" si="0"/>
        <v>17</v>
      </c>
      <c r="G15" s="239"/>
      <c r="H15" s="239"/>
      <c r="I15" s="244"/>
      <c r="J15" s="240"/>
      <c r="K15" s="240"/>
    </row>
    <row r="16" spans="1:11" x14ac:dyDescent="0.2">
      <c r="A16" s="235"/>
      <c r="B16" s="241" t="s">
        <v>225</v>
      </c>
      <c r="C16" s="237"/>
      <c r="D16" s="242"/>
      <c r="E16" s="242"/>
      <c r="F16" s="243">
        <f t="shared" si="0"/>
        <v>0</v>
      </c>
      <c r="G16" s="239"/>
      <c r="H16" s="239"/>
      <c r="I16" s="244"/>
      <c r="J16" s="240"/>
      <c r="K16" s="240"/>
    </row>
    <row r="17" spans="1:11" x14ac:dyDescent="0.2">
      <c r="A17" s="235"/>
      <c r="B17" s="236" t="s">
        <v>512</v>
      </c>
      <c r="C17" s="237" t="s">
        <v>53</v>
      </c>
      <c r="D17" s="242">
        <v>1</v>
      </c>
      <c r="E17" s="242">
        <v>6.8330000000000002</v>
      </c>
      <c r="F17" s="243">
        <f t="shared" si="0"/>
        <v>6.8330000000000002</v>
      </c>
      <c r="G17" s="239"/>
      <c r="H17" s="239"/>
      <c r="I17" s="244"/>
      <c r="J17" s="240"/>
      <c r="K17" s="240"/>
    </row>
    <row r="18" spans="1:11" x14ac:dyDescent="0.2">
      <c r="A18" s="235"/>
      <c r="B18" s="236"/>
      <c r="C18" s="237" t="s">
        <v>53</v>
      </c>
      <c r="D18" s="242">
        <v>1</v>
      </c>
      <c r="E18" s="242">
        <v>9</v>
      </c>
      <c r="F18" s="243">
        <f t="shared" si="0"/>
        <v>9</v>
      </c>
      <c r="G18" s="239"/>
      <c r="H18" s="239"/>
      <c r="I18" s="244"/>
      <c r="J18" s="240"/>
      <c r="K18" s="240"/>
    </row>
    <row r="19" spans="1:11" x14ac:dyDescent="0.2">
      <c r="A19" s="235"/>
      <c r="B19" s="236"/>
      <c r="C19" s="237" t="s">
        <v>53</v>
      </c>
      <c r="D19" s="242">
        <v>1</v>
      </c>
      <c r="E19" s="242">
        <v>14</v>
      </c>
      <c r="F19" s="243">
        <f t="shared" si="0"/>
        <v>14</v>
      </c>
      <c r="G19" s="239"/>
      <c r="H19" s="239"/>
      <c r="I19" s="244"/>
      <c r="J19" s="240"/>
      <c r="K19" s="240"/>
    </row>
    <row r="20" spans="1:11" x14ac:dyDescent="0.2">
      <c r="A20" s="235"/>
      <c r="B20" s="236"/>
      <c r="C20" s="237" t="s">
        <v>53</v>
      </c>
      <c r="D20" s="242">
        <v>1</v>
      </c>
      <c r="E20" s="242">
        <v>7</v>
      </c>
      <c r="F20" s="243">
        <f t="shared" si="0"/>
        <v>7</v>
      </c>
      <c r="G20" s="239"/>
      <c r="H20" s="239"/>
      <c r="I20" s="244"/>
      <c r="J20" s="240"/>
      <c r="K20" s="240"/>
    </row>
    <row r="21" spans="1:11" x14ac:dyDescent="0.2">
      <c r="A21" s="235"/>
      <c r="B21" s="236" t="s">
        <v>513</v>
      </c>
      <c r="C21" s="237" t="s">
        <v>53</v>
      </c>
      <c r="D21" s="242">
        <v>1</v>
      </c>
      <c r="E21" s="242">
        <v>3.25</v>
      </c>
      <c r="F21" s="243">
        <f t="shared" si="0"/>
        <v>3.25</v>
      </c>
      <c r="G21" s="239"/>
      <c r="H21" s="239"/>
      <c r="I21" s="244"/>
      <c r="J21" s="240"/>
      <c r="K21" s="240"/>
    </row>
    <row r="22" spans="1:11" x14ac:dyDescent="0.2">
      <c r="A22" s="235"/>
      <c r="B22" s="236"/>
      <c r="C22" s="237" t="s">
        <v>53</v>
      </c>
      <c r="D22" s="242">
        <v>1</v>
      </c>
      <c r="E22" s="242">
        <v>3.25</v>
      </c>
      <c r="F22" s="243">
        <f t="shared" si="0"/>
        <v>3.25</v>
      </c>
      <c r="G22" s="239"/>
      <c r="H22" s="239"/>
      <c r="I22" s="244"/>
      <c r="J22" s="240"/>
      <c r="K22" s="240"/>
    </row>
    <row r="23" spans="1:11" x14ac:dyDescent="0.2">
      <c r="A23" s="235"/>
      <c r="B23" s="236"/>
      <c r="C23" s="237" t="s">
        <v>53</v>
      </c>
      <c r="D23" s="242">
        <v>1</v>
      </c>
      <c r="E23" s="242">
        <v>9</v>
      </c>
      <c r="F23" s="243">
        <f t="shared" si="0"/>
        <v>9</v>
      </c>
      <c r="G23" s="239"/>
      <c r="H23" s="239"/>
      <c r="I23" s="244"/>
      <c r="J23" s="240"/>
      <c r="K23" s="240"/>
    </row>
    <row r="24" spans="1:11" x14ac:dyDescent="0.2">
      <c r="A24" s="235"/>
      <c r="B24" s="236"/>
      <c r="C24" s="237" t="s">
        <v>53</v>
      </c>
      <c r="D24" s="242">
        <v>1</v>
      </c>
      <c r="E24" s="242">
        <v>14</v>
      </c>
      <c r="F24" s="243">
        <f t="shared" si="0"/>
        <v>14</v>
      </c>
      <c r="G24" s="239"/>
      <c r="H24" s="239"/>
      <c r="I24" s="244"/>
      <c r="J24" s="240"/>
      <c r="K24" s="240"/>
    </row>
    <row r="25" spans="1:11" x14ac:dyDescent="0.2">
      <c r="A25" s="235"/>
      <c r="B25" s="236"/>
      <c r="C25" s="237" t="s">
        <v>53</v>
      </c>
      <c r="D25" s="242">
        <v>1</v>
      </c>
      <c r="E25" s="242">
        <v>7</v>
      </c>
      <c r="F25" s="243">
        <f t="shared" si="0"/>
        <v>7</v>
      </c>
      <c r="G25" s="239"/>
      <c r="H25" s="239"/>
      <c r="I25" s="244"/>
      <c r="J25" s="240"/>
      <c r="K25" s="240"/>
    </row>
    <row r="26" spans="1:11" x14ac:dyDescent="0.2">
      <c r="A26" s="235"/>
      <c r="B26" s="236" t="s">
        <v>514</v>
      </c>
      <c r="C26" s="237" t="s">
        <v>53</v>
      </c>
      <c r="D26" s="242">
        <v>1</v>
      </c>
      <c r="E26" s="242">
        <v>12.5</v>
      </c>
      <c r="F26" s="243">
        <f t="shared" si="0"/>
        <v>12.5</v>
      </c>
      <c r="G26" s="239"/>
      <c r="H26" s="239"/>
      <c r="I26" s="244"/>
      <c r="J26" s="240"/>
      <c r="K26" s="240"/>
    </row>
    <row r="27" spans="1:11" x14ac:dyDescent="0.2">
      <c r="A27" s="235"/>
      <c r="B27" s="241" t="s">
        <v>316</v>
      </c>
      <c r="C27" s="237" t="s">
        <v>53</v>
      </c>
      <c r="D27" s="242">
        <v>1</v>
      </c>
      <c r="E27" s="242"/>
      <c r="F27" s="243">
        <f t="shared" si="0"/>
        <v>0</v>
      </c>
      <c r="G27" s="239"/>
      <c r="H27" s="239"/>
      <c r="I27" s="244"/>
      <c r="J27" s="240"/>
      <c r="K27" s="240"/>
    </row>
    <row r="28" spans="1:11" x14ac:dyDescent="0.2">
      <c r="A28" s="235"/>
      <c r="B28" s="236" t="s">
        <v>515</v>
      </c>
      <c r="C28" s="237" t="s">
        <v>53</v>
      </c>
      <c r="D28" s="242">
        <v>1</v>
      </c>
      <c r="E28" s="242">
        <v>10.5</v>
      </c>
      <c r="F28" s="243">
        <f t="shared" si="0"/>
        <v>10.5</v>
      </c>
      <c r="G28" s="239"/>
      <c r="H28" s="239"/>
      <c r="I28" s="244"/>
      <c r="J28" s="240"/>
      <c r="K28" s="240"/>
    </row>
    <row r="29" spans="1:11" x14ac:dyDescent="0.2">
      <c r="A29" s="235"/>
      <c r="B29" s="236"/>
      <c r="C29" s="237" t="s">
        <v>53</v>
      </c>
      <c r="D29" s="242">
        <v>1</v>
      </c>
      <c r="E29" s="242">
        <v>7.5</v>
      </c>
      <c r="F29" s="243">
        <f t="shared" si="0"/>
        <v>7.5</v>
      </c>
      <c r="G29" s="239"/>
      <c r="H29" s="239"/>
      <c r="I29" s="244"/>
      <c r="J29" s="240"/>
      <c r="K29" s="240"/>
    </row>
    <row r="30" spans="1:11" x14ac:dyDescent="0.2">
      <c r="A30" s="235"/>
      <c r="B30" s="236"/>
      <c r="C30" s="237" t="s">
        <v>53</v>
      </c>
      <c r="D30" s="242">
        <v>1</v>
      </c>
      <c r="E30" s="242">
        <v>3.8330000000000002</v>
      </c>
      <c r="F30" s="243">
        <f t="shared" si="0"/>
        <v>3.8330000000000002</v>
      </c>
      <c r="G30" s="239"/>
      <c r="H30" s="239"/>
      <c r="I30" s="244"/>
      <c r="J30" s="240"/>
      <c r="K30" s="240"/>
    </row>
    <row r="31" spans="1:11" x14ac:dyDescent="0.2">
      <c r="A31" s="235"/>
      <c r="B31" s="236"/>
      <c r="C31" s="237" t="s">
        <v>53</v>
      </c>
      <c r="D31" s="242">
        <v>1</v>
      </c>
      <c r="E31" s="242">
        <v>7.5</v>
      </c>
      <c r="F31" s="243">
        <f t="shared" si="0"/>
        <v>7.5</v>
      </c>
      <c r="G31" s="239"/>
      <c r="H31" s="239"/>
      <c r="I31" s="244"/>
      <c r="J31" s="240"/>
      <c r="K31" s="240"/>
    </row>
    <row r="32" spans="1:11" x14ac:dyDescent="0.2">
      <c r="A32" s="235"/>
      <c r="B32" s="236"/>
      <c r="C32" s="237" t="s">
        <v>53</v>
      </c>
      <c r="D32" s="242">
        <v>1</v>
      </c>
      <c r="E32" s="242">
        <v>3.9159999999999999</v>
      </c>
      <c r="F32" s="243">
        <f t="shared" si="0"/>
        <v>3.9159999999999999</v>
      </c>
      <c r="G32" s="239"/>
      <c r="H32" s="239"/>
      <c r="I32" s="244"/>
      <c r="J32" s="240"/>
      <c r="K32" s="240"/>
    </row>
    <row r="33" spans="1:11" x14ac:dyDescent="0.2">
      <c r="A33" s="235"/>
      <c r="B33" s="236"/>
      <c r="C33" s="237" t="s">
        <v>53</v>
      </c>
      <c r="D33" s="242">
        <v>1</v>
      </c>
      <c r="E33" s="242">
        <v>10</v>
      </c>
      <c r="F33" s="243">
        <f t="shared" si="0"/>
        <v>10</v>
      </c>
      <c r="G33" s="239"/>
      <c r="H33" s="239"/>
      <c r="I33" s="244"/>
      <c r="J33" s="240"/>
      <c r="K33" s="240"/>
    </row>
    <row r="34" spans="1:11" x14ac:dyDescent="0.2">
      <c r="A34" s="235"/>
      <c r="B34" s="236"/>
      <c r="C34" s="237" t="s">
        <v>53</v>
      </c>
      <c r="D34" s="242">
        <v>1</v>
      </c>
      <c r="E34" s="242">
        <v>1.33</v>
      </c>
      <c r="F34" s="243">
        <f t="shared" si="0"/>
        <v>1.33</v>
      </c>
      <c r="G34" s="239"/>
      <c r="H34" s="239"/>
      <c r="I34" s="244"/>
      <c r="J34" s="240"/>
      <c r="K34" s="240"/>
    </row>
    <row r="35" spans="1:11" x14ac:dyDescent="0.2">
      <c r="A35" s="235"/>
      <c r="B35" s="236"/>
      <c r="C35" s="237" t="s">
        <v>53</v>
      </c>
      <c r="D35" s="242">
        <v>1</v>
      </c>
      <c r="E35" s="242">
        <v>5.4160000000000004</v>
      </c>
      <c r="F35" s="243">
        <f t="shared" si="0"/>
        <v>5.4160000000000004</v>
      </c>
      <c r="G35" s="239"/>
      <c r="H35" s="239"/>
      <c r="I35" s="244"/>
      <c r="J35" s="240"/>
      <c r="K35" s="240"/>
    </row>
    <row r="36" spans="1:11" x14ac:dyDescent="0.2">
      <c r="A36" s="235"/>
      <c r="B36" s="236"/>
      <c r="C36" s="237" t="s">
        <v>53</v>
      </c>
      <c r="D36" s="242">
        <v>1</v>
      </c>
      <c r="E36" s="242">
        <v>8</v>
      </c>
      <c r="F36" s="243">
        <f t="shared" si="0"/>
        <v>8</v>
      </c>
      <c r="G36" s="239"/>
      <c r="H36" s="239"/>
      <c r="I36" s="244"/>
      <c r="J36" s="240"/>
      <c r="K36" s="240"/>
    </row>
    <row r="37" spans="1:11" x14ac:dyDescent="0.2">
      <c r="A37" s="235"/>
      <c r="B37" s="236"/>
      <c r="C37" s="237" t="s">
        <v>53</v>
      </c>
      <c r="D37" s="242">
        <v>1</v>
      </c>
      <c r="E37" s="242">
        <v>1.25</v>
      </c>
      <c r="F37" s="243">
        <f t="shared" si="0"/>
        <v>1.25</v>
      </c>
      <c r="G37" s="239"/>
      <c r="H37" s="239"/>
      <c r="I37" s="244"/>
      <c r="J37" s="240"/>
      <c r="K37" s="240"/>
    </row>
    <row r="38" spans="1:11" x14ac:dyDescent="0.2">
      <c r="A38" s="235"/>
      <c r="B38" s="236"/>
      <c r="C38" s="237" t="s">
        <v>53</v>
      </c>
      <c r="D38" s="242">
        <v>1</v>
      </c>
      <c r="E38" s="242">
        <v>10</v>
      </c>
      <c r="F38" s="243">
        <f t="shared" si="0"/>
        <v>10</v>
      </c>
      <c r="G38" s="239"/>
      <c r="H38" s="239"/>
      <c r="I38" s="244"/>
      <c r="J38" s="240"/>
      <c r="K38" s="240"/>
    </row>
    <row r="39" spans="1:11" x14ac:dyDescent="0.2">
      <c r="A39" s="235"/>
      <c r="B39" s="236"/>
      <c r="C39" s="237" t="s">
        <v>53</v>
      </c>
      <c r="D39" s="242">
        <v>1</v>
      </c>
      <c r="E39" s="242">
        <v>15</v>
      </c>
      <c r="F39" s="243">
        <f t="shared" si="0"/>
        <v>15</v>
      </c>
      <c r="G39" s="239"/>
      <c r="H39" s="239"/>
      <c r="I39" s="244"/>
      <c r="J39" s="240"/>
      <c r="K39" s="240"/>
    </row>
    <row r="40" spans="1:11" x14ac:dyDescent="0.2">
      <c r="A40" s="235"/>
      <c r="B40" s="236"/>
      <c r="C40" s="237" t="s">
        <v>53</v>
      </c>
      <c r="D40" s="242">
        <v>1</v>
      </c>
      <c r="E40" s="242">
        <v>6.33</v>
      </c>
      <c r="F40" s="243">
        <f t="shared" si="0"/>
        <v>6.33</v>
      </c>
      <c r="G40" s="239"/>
      <c r="H40" s="239"/>
      <c r="I40" s="244"/>
      <c r="J40" s="240"/>
      <c r="K40" s="240"/>
    </row>
    <row r="41" spans="1:11" x14ac:dyDescent="0.2">
      <c r="A41" s="235"/>
      <c r="B41" s="236"/>
      <c r="C41" s="237" t="s">
        <v>53</v>
      </c>
      <c r="D41" s="242">
        <v>1</v>
      </c>
      <c r="E41" s="242">
        <v>6</v>
      </c>
      <c r="F41" s="243">
        <f t="shared" si="0"/>
        <v>6</v>
      </c>
      <c r="G41" s="239"/>
      <c r="H41" s="239"/>
      <c r="I41" s="244"/>
      <c r="J41" s="240"/>
      <c r="K41" s="240"/>
    </row>
    <row r="42" spans="1:11" x14ac:dyDescent="0.2">
      <c r="A42" s="235"/>
      <c r="B42" s="236"/>
      <c r="C42" s="237" t="s">
        <v>53</v>
      </c>
      <c r="D42" s="242">
        <v>1</v>
      </c>
      <c r="E42" s="242">
        <v>4</v>
      </c>
      <c r="F42" s="243">
        <f t="shared" si="0"/>
        <v>4</v>
      </c>
      <c r="G42" s="239"/>
      <c r="H42" s="239"/>
      <c r="I42" s="244"/>
      <c r="J42" s="240"/>
      <c r="K42" s="240"/>
    </row>
    <row r="43" spans="1:11" x14ac:dyDescent="0.2">
      <c r="A43" s="235"/>
      <c r="B43" s="236"/>
      <c r="C43" s="237" t="s">
        <v>53</v>
      </c>
      <c r="D43" s="242">
        <v>1</v>
      </c>
      <c r="E43" s="242">
        <v>9</v>
      </c>
      <c r="F43" s="243">
        <f t="shared" si="0"/>
        <v>9</v>
      </c>
      <c r="G43" s="239"/>
      <c r="H43" s="239"/>
      <c r="I43" s="244"/>
      <c r="J43" s="240"/>
      <c r="K43" s="240"/>
    </row>
    <row r="44" spans="1:11" x14ac:dyDescent="0.2">
      <c r="A44" s="235"/>
      <c r="B44" s="236" t="s">
        <v>516</v>
      </c>
      <c r="C44" s="237"/>
      <c r="D44" s="242"/>
      <c r="E44" s="242"/>
      <c r="F44" s="243"/>
      <c r="G44" s="239"/>
      <c r="H44" s="239"/>
      <c r="I44" s="244"/>
      <c r="J44" s="240"/>
      <c r="K44" s="240"/>
    </row>
    <row r="45" spans="1:11" x14ac:dyDescent="0.2">
      <c r="A45" s="235"/>
      <c r="B45" s="236"/>
      <c r="C45" s="237" t="s">
        <v>53</v>
      </c>
      <c r="D45" s="242">
        <v>1</v>
      </c>
      <c r="E45" s="242">
        <v>6.33</v>
      </c>
      <c r="F45" s="243">
        <f t="shared" si="0"/>
        <v>6.33</v>
      </c>
      <c r="G45" s="239"/>
      <c r="H45" s="239"/>
      <c r="I45" s="244"/>
      <c r="J45" s="240"/>
      <c r="K45" s="240"/>
    </row>
    <row r="46" spans="1:11" x14ac:dyDescent="0.2">
      <c r="A46" s="235"/>
      <c r="B46" s="236"/>
      <c r="C46" s="237" t="s">
        <v>53</v>
      </c>
      <c r="D46" s="242">
        <v>1</v>
      </c>
      <c r="E46" s="242">
        <v>3.5</v>
      </c>
      <c r="F46" s="243">
        <f t="shared" si="0"/>
        <v>3.5</v>
      </c>
      <c r="G46" s="239"/>
      <c r="H46" s="239"/>
      <c r="I46" s="244"/>
      <c r="J46" s="240"/>
      <c r="K46" s="240"/>
    </row>
    <row r="47" spans="1:11" x14ac:dyDescent="0.2">
      <c r="A47" s="235"/>
      <c r="B47" s="236"/>
      <c r="C47" s="237" t="s">
        <v>53</v>
      </c>
      <c r="D47" s="242">
        <v>1</v>
      </c>
      <c r="E47" s="242">
        <v>4.75</v>
      </c>
      <c r="F47" s="243">
        <f t="shared" si="0"/>
        <v>4.75</v>
      </c>
      <c r="G47" s="239"/>
      <c r="H47" s="239"/>
      <c r="I47" s="244"/>
      <c r="J47" s="240"/>
      <c r="K47" s="240"/>
    </row>
    <row r="48" spans="1:11" x14ac:dyDescent="0.2">
      <c r="A48" s="235"/>
      <c r="B48" s="236"/>
      <c r="C48" s="237" t="s">
        <v>53</v>
      </c>
      <c r="D48" s="242">
        <v>1</v>
      </c>
      <c r="E48" s="242">
        <v>8</v>
      </c>
      <c r="F48" s="243">
        <f t="shared" si="0"/>
        <v>8</v>
      </c>
      <c r="G48" s="239"/>
      <c r="H48" s="239"/>
      <c r="I48" s="244"/>
      <c r="J48" s="240"/>
      <c r="K48" s="240"/>
    </row>
    <row r="49" spans="1:11" x14ac:dyDescent="0.2">
      <c r="A49" s="235"/>
      <c r="B49" s="236"/>
      <c r="C49" s="237" t="s">
        <v>53</v>
      </c>
      <c r="D49" s="242">
        <v>1</v>
      </c>
      <c r="E49" s="242">
        <v>15</v>
      </c>
      <c r="F49" s="243">
        <f t="shared" si="0"/>
        <v>15</v>
      </c>
      <c r="G49" s="239"/>
      <c r="H49" s="239"/>
      <c r="I49" s="244"/>
      <c r="J49" s="240"/>
      <c r="K49" s="240"/>
    </row>
    <row r="50" spans="1:11" x14ac:dyDescent="0.2">
      <c r="A50" s="235"/>
      <c r="B50" s="236"/>
      <c r="C50" s="237" t="s">
        <v>53</v>
      </c>
      <c r="D50" s="242">
        <v>1</v>
      </c>
      <c r="E50" s="242">
        <v>6.33</v>
      </c>
      <c r="F50" s="243">
        <f t="shared" si="0"/>
        <v>6.33</v>
      </c>
      <c r="G50" s="239"/>
      <c r="H50" s="239"/>
      <c r="I50" s="244"/>
      <c r="J50" s="240"/>
      <c r="K50" s="240"/>
    </row>
    <row r="51" spans="1:11" x14ac:dyDescent="0.2">
      <c r="A51" s="235"/>
      <c r="B51" s="236"/>
      <c r="C51" s="237" t="s">
        <v>53</v>
      </c>
      <c r="D51" s="242">
        <v>1</v>
      </c>
      <c r="E51" s="242">
        <v>5</v>
      </c>
      <c r="F51" s="243">
        <f t="shared" si="0"/>
        <v>5</v>
      </c>
      <c r="G51" s="239"/>
      <c r="H51" s="239"/>
      <c r="I51" s="244"/>
      <c r="J51" s="240"/>
      <c r="K51" s="240"/>
    </row>
    <row r="52" spans="1:11" x14ac:dyDescent="0.2">
      <c r="A52" s="235"/>
      <c r="B52" s="236"/>
      <c r="C52" s="237" t="s">
        <v>53</v>
      </c>
      <c r="D52" s="242">
        <v>1</v>
      </c>
      <c r="E52" s="242">
        <v>15</v>
      </c>
      <c r="F52" s="243">
        <f t="shared" si="0"/>
        <v>15</v>
      </c>
      <c r="G52" s="239"/>
      <c r="H52" s="239"/>
      <c r="I52" s="244"/>
      <c r="J52" s="240"/>
      <c r="K52" s="240"/>
    </row>
    <row r="53" spans="1:11" x14ac:dyDescent="0.2">
      <c r="A53" s="235"/>
      <c r="B53" s="236"/>
      <c r="C53" s="237" t="s">
        <v>53</v>
      </c>
      <c r="D53" s="242">
        <v>1</v>
      </c>
      <c r="E53" s="242">
        <v>5</v>
      </c>
      <c r="F53" s="243">
        <f t="shared" si="0"/>
        <v>5</v>
      </c>
      <c r="G53" s="239"/>
      <c r="H53" s="239"/>
      <c r="I53" s="244"/>
      <c r="J53" s="240"/>
      <c r="K53" s="240"/>
    </row>
    <row r="54" spans="1:11" x14ac:dyDescent="0.2">
      <c r="A54" s="235"/>
      <c r="B54" s="236"/>
      <c r="C54" s="237" t="s">
        <v>53</v>
      </c>
      <c r="D54" s="242">
        <v>1</v>
      </c>
      <c r="E54" s="242">
        <v>1</v>
      </c>
      <c r="F54" s="243">
        <f t="shared" si="0"/>
        <v>1</v>
      </c>
      <c r="G54" s="239"/>
      <c r="H54" s="239"/>
      <c r="I54" s="244"/>
      <c r="J54" s="240"/>
      <c r="K54" s="240"/>
    </row>
    <row r="55" spans="1:11" x14ac:dyDescent="0.2">
      <c r="A55" s="235"/>
      <c r="B55" s="236" t="s">
        <v>508</v>
      </c>
      <c r="C55" s="237" t="s">
        <v>53</v>
      </c>
      <c r="D55" s="242">
        <v>1</v>
      </c>
      <c r="E55" s="242">
        <v>6</v>
      </c>
      <c r="F55" s="243">
        <f t="shared" si="0"/>
        <v>6</v>
      </c>
      <c r="G55" s="239"/>
      <c r="H55" s="239"/>
      <c r="I55" s="244"/>
      <c r="J55" s="240"/>
      <c r="K55" s="240"/>
    </row>
    <row r="56" spans="1:11" x14ac:dyDescent="0.2">
      <c r="A56" s="235"/>
      <c r="B56" s="236" t="s">
        <v>517</v>
      </c>
      <c r="C56" s="237" t="s">
        <v>53</v>
      </c>
      <c r="D56" s="242">
        <v>1</v>
      </c>
      <c r="E56" s="242">
        <v>15</v>
      </c>
      <c r="F56" s="243">
        <f t="shared" si="0"/>
        <v>15</v>
      </c>
      <c r="G56" s="239"/>
      <c r="H56" s="239"/>
      <c r="I56" s="244"/>
      <c r="J56" s="240"/>
      <c r="K56" s="240"/>
    </row>
    <row r="57" spans="1:11" x14ac:dyDescent="0.2">
      <c r="A57" s="235"/>
      <c r="B57" s="241" t="s">
        <v>308</v>
      </c>
      <c r="C57" s="237" t="s">
        <v>53</v>
      </c>
      <c r="D57" s="242">
        <v>1</v>
      </c>
      <c r="E57" s="242">
        <v>1</v>
      </c>
      <c r="F57" s="243">
        <f t="shared" si="0"/>
        <v>1</v>
      </c>
      <c r="G57" s="239"/>
      <c r="H57" s="239"/>
      <c r="I57" s="244"/>
      <c r="J57" s="240"/>
      <c r="K57" s="240"/>
    </row>
    <row r="58" spans="1:11" x14ac:dyDescent="0.2">
      <c r="A58" s="235"/>
      <c r="B58" s="236" t="s">
        <v>518</v>
      </c>
      <c r="C58" s="237" t="s">
        <v>53</v>
      </c>
      <c r="D58" s="242">
        <v>1</v>
      </c>
      <c r="E58" s="242">
        <v>8</v>
      </c>
      <c r="F58" s="243">
        <f t="shared" si="0"/>
        <v>8</v>
      </c>
      <c r="G58" s="239"/>
      <c r="H58" s="239"/>
      <c r="I58" s="244"/>
      <c r="J58" s="240"/>
      <c r="K58" s="240"/>
    </row>
    <row r="59" spans="1:11" x14ac:dyDescent="0.2">
      <c r="A59" s="235"/>
      <c r="B59" s="236"/>
      <c r="C59" s="237" t="s">
        <v>53</v>
      </c>
      <c r="D59" s="242">
        <v>1</v>
      </c>
      <c r="E59" s="242">
        <v>6</v>
      </c>
      <c r="F59" s="243">
        <f t="shared" si="0"/>
        <v>6</v>
      </c>
      <c r="G59" s="239"/>
      <c r="H59" s="239"/>
      <c r="I59" s="244"/>
      <c r="J59" s="240"/>
      <c r="K59" s="240"/>
    </row>
    <row r="60" spans="1:11" x14ac:dyDescent="0.2">
      <c r="A60" s="235"/>
      <c r="B60" s="236"/>
      <c r="C60" s="237" t="s">
        <v>53</v>
      </c>
      <c r="D60" s="242">
        <v>1</v>
      </c>
      <c r="E60" s="242">
        <v>44</v>
      </c>
      <c r="F60" s="243">
        <f t="shared" si="0"/>
        <v>44</v>
      </c>
      <c r="G60" s="239"/>
      <c r="H60" s="239"/>
      <c r="I60" s="244"/>
      <c r="J60" s="240"/>
      <c r="K60" s="240"/>
    </row>
    <row r="61" spans="1:11" x14ac:dyDescent="0.2">
      <c r="A61" s="235"/>
      <c r="B61" s="236"/>
      <c r="C61" s="237" t="s">
        <v>53</v>
      </c>
      <c r="D61" s="242">
        <v>1</v>
      </c>
      <c r="E61" s="242">
        <v>7.66</v>
      </c>
      <c r="F61" s="243">
        <f t="shared" si="0"/>
        <v>7.66</v>
      </c>
      <c r="G61" s="239"/>
      <c r="H61" s="239"/>
      <c r="I61" s="244"/>
      <c r="J61" s="240"/>
      <c r="K61" s="240"/>
    </row>
    <row r="62" spans="1:11" x14ac:dyDescent="0.2">
      <c r="A62" s="235"/>
      <c r="B62" s="236"/>
      <c r="C62" s="237" t="s">
        <v>53</v>
      </c>
      <c r="D62" s="242">
        <v>1</v>
      </c>
      <c r="E62" s="242">
        <v>9.5</v>
      </c>
      <c r="F62" s="243">
        <f t="shared" si="0"/>
        <v>9.5</v>
      </c>
      <c r="G62" s="239"/>
      <c r="H62" s="239"/>
      <c r="I62" s="244"/>
      <c r="J62" s="240"/>
      <c r="K62" s="240"/>
    </row>
    <row r="63" spans="1:11" x14ac:dyDescent="0.2">
      <c r="A63" s="235"/>
      <c r="B63" s="236"/>
      <c r="C63" s="237" t="s">
        <v>53</v>
      </c>
      <c r="D63" s="242">
        <v>1</v>
      </c>
      <c r="E63" s="242">
        <v>6.33</v>
      </c>
      <c r="F63" s="243">
        <f t="shared" si="0"/>
        <v>6.33</v>
      </c>
      <c r="G63" s="239"/>
      <c r="H63" s="239"/>
      <c r="I63" s="244"/>
      <c r="J63" s="240"/>
      <c r="K63" s="240"/>
    </row>
    <row r="64" spans="1:11" x14ac:dyDescent="0.2">
      <c r="A64" s="235"/>
      <c r="B64" s="236"/>
      <c r="C64" s="237" t="s">
        <v>53</v>
      </c>
      <c r="D64" s="242">
        <v>1</v>
      </c>
      <c r="E64" s="242">
        <v>5</v>
      </c>
      <c r="F64" s="243">
        <f t="shared" si="0"/>
        <v>5</v>
      </c>
      <c r="G64" s="239"/>
      <c r="H64" s="239"/>
      <c r="I64" s="244"/>
      <c r="J64" s="240"/>
      <c r="K64" s="240"/>
    </row>
    <row r="65" spans="1:11" x14ac:dyDescent="0.2">
      <c r="A65" s="235"/>
      <c r="B65" s="236"/>
      <c r="C65" s="237" t="s">
        <v>53</v>
      </c>
      <c r="D65" s="242">
        <v>1</v>
      </c>
      <c r="E65" s="242">
        <v>6.5</v>
      </c>
      <c r="F65" s="243">
        <f t="shared" si="0"/>
        <v>6.5</v>
      </c>
      <c r="G65" s="239"/>
      <c r="H65" s="239"/>
      <c r="I65" s="244"/>
      <c r="J65" s="240"/>
      <c r="K65" s="240"/>
    </row>
    <row r="66" spans="1:11" x14ac:dyDescent="0.2">
      <c r="A66" s="235"/>
      <c r="B66" s="236"/>
      <c r="C66" s="237" t="s">
        <v>53</v>
      </c>
      <c r="D66" s="242">
        <v>1</v>
      </c>
      <c r="E66" s="242">
        <v>6.5</v>
      </c>
      <c r="F66" s="243">
        <f t="shared" si="0"/>
        <v>6.5</v>
      </c>
      <c r="G66" s="239"/>
      <c r="H66" s="239"/>
      <c r="I66" s="244"/>
      <c r="J66" s="240"/>
      <c r="K66" s="240"/>
    </row>
    <row r="67" spans="1:11" x14ac:dyDescent="0.2">
      <c r="A67" s="235"/>
      <c r="B67" s="236"/>
      <c r="C67" s="237" t="s">
        <v>53</v>
      </c>
      <c r="D67" s="242">
        <v>1</v>
      </c>
      <c r="E67" s="242">
        <v>4</v>
      </c>
      <c r="F67" s="243">
        <f t="shared" si="0"/>
        <v>4</v>
      </c>
      <c r="G67" s="239"/>
      <c r="H67" s="239"/>
      <c r="I67" s="244"/>
      <c r="J67" s="240"/>
      <c r="K67" s="240"/>
    </row>
    <row r="68" spans="1:11" x14ac:dyDescent="0.2">
      <c r="A68" s="235"/>
      <c r="B68" s="236"/>
      <c r="C68" s="237" t="s">
        <v>53</v>
      </c>
      <c r="D68" s="242">
        <v>1</v>
      </c>
      <c r="E68" s="242">
        <v>4</v>
      </c>
      <c r="F68" s="243">
        <f t="shared" si="0"/>
        <v>4</v>
      </c>
      <c r="G68" s="239"/>
      <c r="H68" s="239"/>
      <c r="I68" s="244"/>
      <c r="J68" s="240"/>
      <c r="K68" s="240"/>
    </row>
    <row r="69" spans="1:11" x14ac:dyDescent="0.2">
      <c r="A69" s="235"/>
      <c r="B69" s="236"/>
      <c r="C69" s="237" t="s">
        <v>53</v>
      </c>
      <c r="D69" s="242">
        <v>1</v>
      </c>
      <c r="E69" s="242">
        <v>8</v>
      </c>
      <c r="F69" s="243">
        <f t="shared" si="0"/>
        <v>8</v>
      </c>
      <c r="G69" s="239"/>
      <c r="H69" s="239"/>
      <c r="I69" s="244"/>
      <c r="J69" s="240"/>
      <c r="K69" s="240"/>
    </row>
    <row r="70" spans="1:11" x14ac:dyDescent="0.2">
      <c r="A70" s="235"/>
      <c r="B70" s="236"/>
      <c r="C70" s="237" t="s">
        <v>53</v>
      </c>
      <c r="D70" s="242">
        <v>1</v>
      </c>
      <c r="E70" s="242">
        <v>9</v>
      </c>
      <c r="F70" s="243">
        <f t="shared" si="0"/>
        <v>9</v>
      </c>
      <c r="G70" s="239"/>
      <c r="H70" s="239"/>
      <c r="I70" s="244"/>
      <c r="J70" s="240"/>
      <c r="K70" s="240"/>
    </row>
    <row r="71" spans="1:11" x14ac:dyDescent="0.2">
      <c r="A71" s="235"/>
      <c r="B71" s="236" t="s">
        <v>509</v>
      </c>
      <c r="C71" s="237" t="s">
        <v>53</v>
      </c>
      <c r="D71" s="242">
        <v>1</v>
      </c>
      <c r="E71" s="242">
        <v>8</v>
      </c>
      <c r="F71" s="243">
        <f t="shared" si="0"/>
        <v>8</v>
      </c>
      <c r="G71" s="239"/>
      <c r="H71" s="239"/>
      <c r="I71" s="244"/>
      <c r="J71" s="240"/>
      <c r="K71" s="240"/>
    </row>
    <row r="72" spans="1:11" x14ac:dyDescent="0.2">
      <c r="A72" s="235"/>
      <c r="B72" s="236"/>
      <c r="C72" s="237" t="s">
        <v>53</v>
      </c>
      <c r="D72" s="242">
        <v>1</v>
      </c>
      <c r="E72" s="242">
        <v>4</v>
      </c>
      <c r="F72" s="243">
        <f t="shared" si="0"/>
        <v>4</v>
      </c>
      <c r="G72" s="239"/>
      <c r="H72" s="239"/>
      <c r="I72" s="244"/>
      <c r="J72" s="240"/>
      <c r="K72" s="240"/>
    </row>
    <row r="73" spans="1:11" x14ac:dyDescent="0.2">
      <c r="A73" s="235"/>
      <c r="B73" s="236"/>
      <c r="C73" s="237" t="s">
        <v>53</v>
      </c>
      <c r="D73" s="242">
        <v>1</v>
      </c>
      <c r="E73" s="242">
        <v>11</v>
      </c>
      <c r="F73" s="243">
        <f t="shared" si="0"/>
        <v>11</v>
      </c>
      <c r="G73" s="239"/>
      <c r="H73" s="239"/>
      <c r="I73" s="244"/>
      <c r="J73" s="240"/>
      <c r="K73" s="240"/>
    </row>
    <row r="74" spans="1:11" x14ac:dyDescent="0.2">
      <c r="A74" s="235"/>
      <c r="B74" s="236"/>
      <c r="C74" s="237" t="s">
        <v>53</v>
      </c>
      <c r="D74" s="242">
        <v>1</v>
      </c>
      <c r="E74" s="242">
        <v>24</v>
      </c>
      <c r="F74" s="243">
        <f t="shared" ref="F74:F98" si="1">+D74*E74</f>
        <v>24</v>
      </c>
      <c r="G74" s="239"/>
      <c r="H74" s="239"/>
      <c r="I74" s="244"/>
      <c r="J74" s="240"/>
      <c r="K74" s="240"/>
    </row>
    <row r="75" spans="1:11" x14ac:dyDescent="0.2">
      <c r="A75" s="235"/>
      <c r="B75" s="236"/>
      <c r="C75" s="237" t="s">
        <v>53</v>
      </c>
      <c r="D75" s="242">
        <v>1</v>
      </c>
      <c r="E75" s="242">
        <v>7.66</v>
      </c>
      <c r="F75" s="243">
        <f t="shared" si="1"/>
        <v>7.66</v>
      </c>
      <c r="G75" s="239"/>
      <c r="H75" s="239"/>
      <c r="I75" s="244"/>
      <c r="J75" s="240"/>
      <c r="K75" s="240"/>
    </row>
    <row r="76" spans="1:11" x14ac:dyDescent="0.2">
      <c r="A76" s="235"/>
      <c r="B76" s="236"/>
      <c r="C76" s="237" t="s">
        <v>53</v>
      </c>
      <c r="D76" s="242">
        <v>1</v>
      </c>
      <c r="E76" s="242">
        <v>8.5</v>
      </c>
      <c r="F76" s="243">
        <f t="shared" si="1"/>
        <v>8.5</v>
      </c>
      <c r="G76" s="245" t="s">
        <v>57</v>
      </c>
      <c r="H76" s="239"/>
      <c r="I76" s="244"/>
      <c r="J76" s="246" t="s">
        <v>57</v>
      </c>
      <c r="K76" s="240"/>
    </row>
    <row r="77" spans="1:11" x14ac:dyDescent="0.2">
      <c r="A77" s="235"/>
      <c r="B77" s="236" t="s">
        <v>509</v>
      </c>
      <c r="C77" s="237" t="s">
        <v>53</v>
      </c>
      <c r="D77" s="242">
        <v>1</v>
      </c>
      <c r="E77" s="242">
        <v>6.33</v>
      </c>
      <c r="F77" s="243">
        <f t="shared" si="1"/>
        <v>6.33</v>
      </c>
      <c r="G77" s="239"/>
      <c r="H77" s="239"/>
      <c r="I77" s="244"/>
      <c r="J77" s="240"/>
      <c r="K77" s="240"/>
    </row>
    <row r="78" spans="1:11" x14ac:dyDescent="0.2">
      <c r="A78" s="235"/>
      <c r="B78" s="236"/>
      <c r="C78" s="237" t="s">
        <v>53</v>
      </c>
      <c r="D78" s="242">
        <v>1</v>
      </c>
      <c r="E78" s="242">
        <v>5</v>
      </c>
      <c r="F78" s="243">
        <f t="shared" si="1"/>
        <v>5</v>
      </c>
      <c r="G78" s="239"/>
      <c r="H78" s="239"/>
      <c r="I78" s="244"/>
      <c r="J78" s="240"/>
      <c r="K78" s="240"/>
    </row>
    <row r="79" spans="1:11" x14ac:dyDescent="0.2">
      <c r="A79" s="235"/>
      <c r="B79" s="236"/>
      <c r="C79" s="237" t="s">
        <v>53</v>
      </c>
      <c r="D79" s="242">
        <v>1</v>
      </c>
      <c r="E79" s="242">
        <v>6.5</v>
      </c>
      <c r="F79" s="243">
        <f t="shared" si="1"/>
        <v>6.5</v>
      </c>
      <c r="G79" s="239"/>
      <c r="H79" s="239"/>
      <c r="I79" s="244"/>
      <c r="J79" s="240"/>
      <c r="K79" s="240"/>
    </row>
    <row r="80" spans="1:11" x14ac:dyDescent="0.2">
      <c r="A80" s="235"/>
      <c r="B80" s="236"/>
      <c r="C80" s="237" t="s">
        <v>53</v>
      </c>
      <c r="D80" s="242">
        <v>1</v>
      </c>
      <c r="E80" s="242">
        <v>8</v>
      </c>
      <c r="F80" s="243">
        <f t="shared" si="1"/>
        <v>8</v>
      </c>
      <c r="G80" s="239"/>
      <c r="H80" s="239"/>
      <c r="I80" s="244"/>
      <c r="J80" s="240"/>
      <c r="K80" s="240"/>
    </row>
    <row r="81" spans="1:11" x14ac:dyDescent="0.2">
      <c r="A81" s="235"/>
      <c r="B81" s="236"/>
      <c r="C81" s="237" t="s">
        <v>53</v>
      </c>
      <c r="D81" s="242">
        <v>1</v>
      </c>
      <c r="E81" s="242">
        <v>17</v>
      </c>
      <c r="F81" s="243">
        <f t="shared" si="1"/>
        <v>17</v>
      </c>
      <c r="G81" s="239"/>
      <c r="H81" s="239"/>
      <c r="I81" s="244"/>
      <c r="J81" s="240"/>
      <c r="K81" s="240"/>
    </row>
    <row r="82" spans="1:11" x14ac:dyDescent="0.2">
      <c r="A82" s="235"/>
      <c r="B82" s="241" t="s">
        <v>519</v>
      </c>
      <c r="C82" s="237" t="s">
        <v>53</v>
      </c>
      <c r="D82" s="242">
        <v>1</v>
      </c>
      <c r="E82" s="242">
        <v>6</v>
      </c>
      <c r="F82" s="243">
        <f t="shared" si="1"/>
        <v>6</v>
      </c>
      <c r="G82" s="239"/>
      <c r="H82" s="239"/>
      <c r="I82" s="244"/>
      <c r="J82" s="240"/>
      <c r="K82" s="240"/>
    </row>
    <row r="83" spans="1:11" x14ac:dyDescent="0.2">
      <c r="A83" s="235"/>
      <c r="B83" s="236"/>
      <c r="C83" s="237" t="s">
        <v>53</v>
      </c>
      <c r="D83" s="242">
        <v>1</v>
      </c>
      <c r="E83" s="242">
        <v>5</v>
      </c>
      <c r="F83" s="243">
        <f t="shared" si="1"/>
        <v>5</v>
      </c>
      <c r="G83" s="239"/>
      <c r="H83" s="239"/>
      <c r="I83" s="244"/>
      <c r="J83" s="240"/>
      <c r="K83" s="240"/>
    </row>
    <row r="84" spans="1:11" x14ac:dyDescent="0.2">
      <c r="A84" s="235"/>
      <c r="B84" s="236" t="s">
        <v>508</v>
      </c>
      <c r="C84" s="237" t="s">
        <v>53</v>
      </c>
      <c r="D84" s="242">
        <v>1</v>
      </c>
      <c r="E84" s="242">
        <v>3</v>
      </c>
      <c r="F84" s="243">
        <f t="shared" si="1"/>
        <v>3</v>
      </c>
      <c r="G84" s="239"/>
      <c r="H84" s="239"/>
      <c r="I84" s="244"/>
      <c r="J84" s="240"/>
      <c r="K84" s="240"/>
    </row>
    <row r="85" spans="1:11" x14ac:dyDescent="0.2">
      <c r="A85" s="235"/>
      <c r="B85" s="236"/>
      <c r="C85" s="237" t="s">
        <v>53</v>
      </c>
      <c r="D85" s="242">
        <v>1</v>
      </c>
      <c r="E85" s="242">
        <v>11</v>
      </c>
      <c r="F85" s="243">
        <f t="shared" si="1"/>
        <v>11</v>
      </c>
      <c r="G85" s="239"/>
      <c r="H85" s="239"/>
      <c r="I85" s="244"/>
      <c r="J85" s="240"/>
      <c r="K85" s="240"/>
    </row>
    <row r="86" spans="1:11" x14ac:dyDescent="0.2">
      <c r="A86" s="235"/>
      <c r="B86" s="236"/>
      <c r="C86" s="237" t="s">
        <v>53</v>
      </c>
      <c r="D86" s="242">
        <v>1</v>
      </c>
      <c r="E86" s="242">
        <v>5</v>
      </c>
      <c r="F86" s="243">
        <f t="shared" si="1"/>
        <v>5</v>
      </c>
      <c r="G86" s="239"/>
      <c r="H86" s="239"/>
      <c r="I86" s="244"/>
      <c r="J86" s="240"/>
      <c r="K86" s="240"/>
    </row>
    <row r="87" spans="1:11" x14ac:dyDescent="0.2">
      <c r="A87" s="235"/>
      <c r="B87" s="236" t="s">
        <v>520</v>
      </c>
      <c r="C87" s="237" t="s">
        <v>53</v>
      </c>
      <c r="D87" s="242">
        <v>1</v>
      </c>
      <c r="E87" s="242">
        <v>19</v>
      </c>
      <c r="F87" s="243">
        <f t="shared" si="1"/>
        <v>19</v>
      </c>
      <c r="G87" s="239"/>
      <c r="H87" s="239"/>
      <c r="I87" s="244"/>
      <c r="J87" s="240"/>
      <c r="K87" s="240"/>
    </row>
    <row r="88" spans="1:11" x14ac:dyDescent="0.2">
      <c r="A88" s="235"/>
      <c r="B88" s="241" t="s">
        <v>442</v>
      </c>
      <c r="C88" s="237" t="s">
        <v>53</v>
      </c>
      <c r="D88" s="242">
        <v>1</v>
      </c>
      <c r="E88" s="242">
        <v>8.5830000000000002</v>
      </c>
      <c r="F88" s="243">
        <f t="shared" si="1"/>
        <v>8.5830000000000002</v>
      </c>
      <c r="G88" s="239"/>
      <c r="H88" s="239"/>
      <c r="I88" s="244"/>
      <c r="J88" s="240"/>
      <c r="K88" s="240"/>
    </row>
    <row r="89" spans="1:11" x14ac:dyDescent="0.2">
      <c r="A89" s="235"/>
      <c r="B89" s="236" t="s">
        <v>508</v>
      </c>
      <c r="C89" s="237" t="s">
        <v>53</v>
      </c>
      <c r="D89" s="242">
        <v>1</v>
      </c>
      <c r="E89" s="242">
        <v>5.4160000000000004</v>
      </c>
      <c r="F89" s="243">
        <f t="shared" si="1"/>
        <v>5.4160000000000004</v>
      </c>
      <c r="G89" s="239"/>
      <c r="H89" s="239"/>
      <c r="I89" s="244"/>
      <c r="J89" s="240"/>
      <c r="K89" s="240"/>
    </row>
    <row r="90" spans="1:11" x14ac:dyDescent="0.2">
      <c r="A90" s="235"/>
      <c r="B90" s="236"/>
      <c r="C90" s="237" t="s">
        <v>53</v>
      </c>
      <c r="D90" s="242">
        <v>1</v>
      </c>
      <c r="E90" s="242">
        <v>10</v>
      </c>
      <c r="F90" s="243">
        <f t="shared" si="1"/>
        <v>10</v>
      </c>
      <c r="G90" s="239"/>
      <c r="H90" s="239"/>
      <c r="I90" s="244"/>
      <c r="J90" s="240"/>
      <c r="K90" s="240"/>
    </row>
    <row r="91" spans="1:11" x14ac:dyDescent="0.2">
      <c r="A91" s="235"/>
      <c r="B91" s="236"/>
      <c r="C91" s="237" t="s">
        <v>53</v>
      </c>
      <c r="D91" s="242">
        <v>1</v>
      </c>
      <c r="E91" s="242">
        <v>13.166</v>
      </c>
      <c r="F91" s="243">
        <f t="shared" si="1"/>
        <v>13.166</v>
      </c>
      <c r="G91" s="239"/>
      <c r="H91" s="239"/>
      <c r="I91" s="244"/>
      <c r="J91" s="240"/>
      <c r="K91" s="240"/>
    </row>
    <row r="92" spans="1:11" x14ac:dyDescent="0.2">
      <c r="A92" s="235" t="s">
        <v>57</v>
      </c>
      <c r="B92" s="236"/>
      <c r="C92" s="237" t="s">
        <v>53</v>
      </c>
      <c r="D92" s="242">
        <v>1</v>
      </c>
      <c r="E92" s="242">
        <v>8.5</v>
      </c>
      <c r="F92" s="243">
        <f t="shared" si="1"/>
        <v>8.5</v>
      </c>
      <c r="G92" s="239"/>
      <c r="H92" s="239"/>
      <c r="I92" s="244"/>
      <c r="J92" s="240"/>
      <c r="K92" s="240"/>
    </row>
    <row r="93" spans="1:11" x14ac:dyDescent="0.2">
      <c r="A93" s="235"/>
      <c r="B93" s="236" t="s">
        <v>509</v>
      </c>
      <c r="C93" s="237" t="s">
        <v>53</v>
      </c>
      <c r="D93" s="242">
        <v>1</v>
      </c>
      <c r="E93" s="242">
        <v>3.8330000000000002</v>
      </c>
      <c r="F93" s="243">
        <f t="shared" si="1"/>
        <v>3.8330000000000002</v>
      </c>
      <c r="G93" s="239"/>
      <c r="H93" s="239"/>
      <c r="I93" s="244"/>
      <c r="J93" s="240"/>
      <c r="K93" s="240"/>
    </row>
    <row r="94" spans="1:11" x14ac:dyDescent="0.2">
      <c r="A94" s="235"/>
      <c r="B94" s="236"/>
      <c r="C94" s="237" t="s">
        <v>53</v>
      </c>
      <c r="D94" s="242">
        <v>1</v>
      </c>
      <c r="E94" s="242">
        <v>10.5</v>
      </c>
      <c r="F94" s="243">
        <f t="shared" si="1"/>
        <v>10.5</v>
      </c>
      <c r="G94" s="239"/>
      <c r="H94" s="239"/>
      <c r="I94" s="244"/>
      <c r="J94" s="240"/>
      <c r="K94" s="240"/>
    </row>
    <row r="95" spans="1:11" x14ac:dyDescent="0.2">
      <c r="A95" s="235"/>
      <c r="B95" s="236"/>
      <c r="C95" s="237" t="s">
        <v>53</v>
      </c>
      <c r="D95" s="242">
        <v>1</v>
      </c>
      <c r="E95" s="242">
        <v>13.16</v>
      </c>
      <c r="F95" s="243">
        <f t="shared" si="1"/>
        <v>13.16</v>
      </c>
      <c r="G95" s="239"/>
      <c r="H95" s="239"/>
      <c r="I95" s="244"/>
      <c r="J95" s="240"/>
      <c r="K95" s="240"/>
    </row>
    <row r="96" spans="1:11" x14ac:dyDescent="0.2">
      <c r="A96" s="235"/>
      <c r="B96" s="236"/>
      <c r="C96" s="237" t="s">
        <v>53</v>
      </c>
      <c r="D96" s="242">
        <v>1</v>
      </c>
      <c r="E96" s="242">
        <v>8.5</v>
      </c>
      <c r="F96" s="243">
        <f t="shared" si="1"/>
        <v>8.5</v>
      </c>
      <c r="G96" s="239"/>
      <c r="H96" s="239"/>
      <c r="I96" s="244"/>
      <c r="J96" s="240"/>
      <c r="K96" s="240"/>
    </row>
    <row r="97" spans="1:11" x14ac:dyDescent="0.2">
      <c r="A97" s="235"/>
      <c r="B97" s="236"/>
      <c r="C97" s="237" t="s">
        <v>53</v>
      </c>
      <c r="D97" s="242">
        <v>1</v>
      </c>
      <c r="E97" s="242">
        <v>8.66</v>
      </c>
      <c r="F97" s="243">
        <f t="shared" si="1"/>
        <v>8.66</v>
      </c>
      <c r="G97" s="239"/>
      <c r="H97" s="239"/>
      <c r="I97" s="244"/>
      <c r="J97" s="240"/>
      <c r="K97" s="240"/>
    </row>
    <row r="98" spans="1:11" x14ac:dyDescent="0.2">
      <c r="A98" s="235"/>
      <c r="B98" s="236"/>
      <c r="C98" s="237" t="s">
        <v>53</v>
      </c>
      <c r="D98" s="242">
        <v>1</v>
      </c>
      <c r="E98" s="242">
        <v>8.25</v>
      </c>
      <c r="F98" s="243">
        <f t="shared" si="1"/>
        <v>8.25</v>
      </c>
      <c r="G98" s="239"/>
      <c r="H98" s="239"/>
      <c r="I98" s="244"/>
      <c r="J98" s="240"/>
      <c r="K98" s="240"/>
    </row>
    <row r="99" spans="1:11" x14ac:dyDescent="0.2">
      <c r="A99" s="235"/>
      <c r="B99" s="241" t="s">
        <v>230</v>
      </c>
      <c r="C99" s="237"/>
      <c r="D99" s="238"/>
      <c r="E99" s="211"/>
      <c r="F99" s="212"/>
      <c r="G99" s="239"/>
      <c r="H99" s="239"/>
      <c r="I99" s="213"/>
      <c r="J99" s="240"/>
      <c r="K99" s="240"/>
    </row>
    <row r="100" spans="1:11" x14ac:dyDescent="0.2">
      <c r="A100" s="235"/>
      <c r="B100" s="236" t="s">
        <v>521</v>
      </c>
      <c r="C100" s="237" t="s">
        <v>53</v>
      </c>
      <c r="D100" s="242">
        <v>1</v>
      </c>
      <c r="E100" s="242">
        <v>7.66</v>
      </c>
      <c r="F100" s="243">
        <f t="shared" ref="F100:F141" si="2">+D100*E100</f>
        <v>7.66</v>
      </c>
      <c r="G100" s="239"/>
      <c r="H100" s="239"/>
      <c r="I100" s="244"/>
      <c r="J100" s="240"/>
      <c r="K100" s="240"/>
    </row>
    <row r="101" spans="1:11" x14ac:dyDescent="0.2">
      <c r="A101" s="235"/>
      <c r="B101" s="236"/>
      <c r="C101" s="237" t="s">
        <v>53</v>
      </c>
      <c r="D101" s="242">
        <v>1</v>
      </c>
      <c r="E101" s="242">
        <v>4.5830000000000002</v>
      </c>
      <c r="F101" s="243">
        <f t="shared" si="2"/>
        <v>4.5830000000000002</v>
      </c>
      <c r="G101" s="239"/>
      <c r="H101" s="239"/>
      <c r="I101" s="244"/>
      <c r="J101" s="240"/>
      <c r="K101" s="240"/>
    </row>
    <row r="102" spans="1:11" x14ac:dyDescent="0.2">
      <c r="A102" s="235"/>
      <c r="B102" s="236"/>
      <c r="C102" s="237" t="s">
        <v>53</v>
      </c>
      <c r="D102" s="242">
        <v>1</v>
      </c>
      <c r="E102" s="242">
        <v>3.66</v>
      </c>
      <c r="F102" s="243">
        <f t="shared" si="2"/>
        <v>3.66</v>
      </c>
      <c r="G102" s="239"/>
      <c r="H102" s="239"/>
      <c r="I102" s="244"/>
      <c r="J102" s="240"/>
      <c r="K102" s="240"/>
    </row>
    <row r="103" spans="1:11" x14ac:dyDescent="0.2">
      <c r="A103" s="235"/>
      <c r="B103" s="236"/>
      <c r="C103" s="237" t="s">
        <v>53</v>
      </c>
      <c r="D103" s="242">
        <v>1</v>
      </c>
      <c r="E103" s="242">
        <v>3</v>
      </c>
      <c r="F103" s="243">
        <f t="shared" si="2"/>
        <v>3</v>
      </c>
      <c r="G103" s="239"/>
      <c r="H103" s="239"/>
      <c r="I103" s="244"/>
      <c r="J103" s="240"/>
      <c r="K103" s="240"/>
    </row>
    <row r="104" spans="1:11" x14ac:dyDescent="0.2">
      <c r="A104" s="235"/>
      <c r="B104" s="236"/>
      <c r="C104" s="237" t="s">
        <v>53</v>
      </c>
      <c r="D104" s="242">
        <v>1</v>
      </c>
      <c r="E104" s="242">
        <v>8</v>
      </c>
      <c r="F104" s="243">
        <f t="shared" si="2"/>
        <v>8</v>
      </c>
      <c r="G104" s="239"/>
      <c r="H104" s="239"/>
      <c r="I104" s="244"/>
      <c r="J104" s="240"/>
      <c r="K104" s="240"/>
    </row>
    <row r="105" spans="1:11" x14ac:dyDescent="0.2">
      <c r="A105" s="235"/>
      <c r="B105" s="236"/>
      <c r="C105" s="237" t="s">
        <v>53</v>
      </c>
      <c r="D105" s="242">
        <v>1</v>
      </c>
      <c r="E105" s="242">
        <v>10.75</v>
      </c>
      <c r="F105" s="243">
        <f t="shared" si="2"/>
        <v>10.75</v>
      </c>
      <c r="G105" s="239"/>
      <c r="H105" s="239"/>
      <c r="I105" s="244"/>
      <c r="J105" s="240"/>
      <c r="K105" s="240"/>
    </row>
    <row r="106" spans="1:11" x14ac:dyDescent="0.2">
      <c r="A106" s="235"/>
      <c r="B106" s="236"/>
      <c r="C106" s="237" t="s">
        <v>53</v>
      </c>
      <c r="D106" s="242">
        <v>1</v>
      </c>
      <c r="E106" s="242">
        <v>17</v>
      </c>
      <c r="F106" s="243">
        <f t="shared" si="2"/>
        <v>17</v>
      </c>
      <c r="G106" s="239"/>
      <c r="H106" s="239"/>
      <c r="I106" s="244"/>
      <c r="J106" s="240"/>
      <c r="K106" s="240"/>
    </row>
    <row r="107" spans="1:11" x14ac:dyDescent="0.2">
      <c r="A107" s="235"/>
      <c r="B107" s="236"/>
      <c r="C107" s="237" t="s">
        <v>53</v>
      </c>
      <c r="D107" s="242">
        <v>1</v>
      </c>
      <c r="E107" s="242">
        <v>1</v>
      </c>
      <c r="F107" s="243">
        <f t="shared" si="2"/>
        <v>1</v>
      </c>
      <c r="G107" s="239"/>
      <c r="H107" s="239"/>
      <c r="I107" s="244"/>
      <c r="J107" s="240"/>
      <c r="K107" s="240"/>
    </row>
    <row r="108" spans="1:11" x14ac:dyDescent="0.2">
      <c r="A108" s="235"/>
      <c r="B108" s="236" t="s">
        <v>508</v>
      </c>
      <c r="C108" s="237" t="s">
        <v>53</v>
      </c>
      <c r="D108" s="242">
        <v>1</v>
      </c>
      <c r="E108" s="242">
        <v>5.66</v>
      </c>
      <c r="F108" s="243">
        <v>3</v>
      </c>
      <c r="G108" s="239"/>
      <c r="H108" s="239"/>
      <c r="I108" s="244"/>
      <c r="J108" s="240"/>
      <c r="K108" s="240"/>
    </row>
    <row r="109" spans="1:11" x14ac:dyDescent="0.2">
      <c r="A109" s="235"/>
      <c r="B109" s="236"/>
      <c r="C109" s="237" t="s">
        <v>53</v>
      </c>
      <c r="D109" s="242">
        <v>1</v>
      </c>
      <c r="E109" s="242">
        <v>3</v>
      </c>
      <c r="F109" s="243">
        <f t="shared" si="2"/>
        <v>3</v>
      </c>
      <c r="G109" s="239"/>
      <c r="H109" s="239"/>
      <c r="I109" s="244"/>
      <c r="J109" s="240"/>
      <c r="K109" s="240"/>
    </row>
    <row r="110" spans="1:11" x14ac:dyDescent="0.2">
      <c r="A110" s="235"/>
      <c r="B110" s="236"/>
      <c r="C110" s="237" t="s">
        <v>53</v>
      </c>
      <c r="D110" s="242">
        <v>1</v>
      </c>
      <c r="E110" s="242">
        <v>10.75</v>
      </c>
      <c r="F110" s="243">
        <f t="shared" si="2"/>
        <v>10.75</v>
      </c>
      <c r="G110" s="239"/>
      <c r="H110" s="239"/>
      <c r="I110" s="244"/>
      <c r="J110" s="240"/>
      <c r="K110" s="240"/>
    </row>
    <row r="111" spans="1:11" x14ac:dyDescent="0.2">
      <c r="A111" s="235"/>
      <c r="B111" s="236"/>
      <c r="C111" s="237" t="s">
        <v>53</v>
      </c>
      <c r="D111" s="242">
        <v>1</v>
      </c>
      <c r="E111" s="242">
        <v>1.583</v>
      </c>
      <c r="F111" s="243">
        <f t="shared" si="2"/>
        <v>1.583</v>
      </c>
      <c r="G111" s="239"/>
      <c r="H111" s="239"/>
      <c r="I111" s="244"/>
      <c r="J111" s="240"/>
      <c r="K111" s="240"/>
    </row>
    <row r="112" spans="1:11" x14ac:dyDescent="0.2">
      <c r="A112" s="235"/>
      <c r="B112" s="236"/>
      <c r="C112" s="237" t="s">
        <v>53</v>
      </c>
      <c r="D112" s="242">
        <v>1</v>
      </c>
      <c r="E112" s="242">
        <v>1</v>
      </c>
      <c r="F112" s="243">
        <f t="shared" si="2"/>
        <v>1</v>
      </c>
      <c r="G112" s="239"/>
      <c r="H112" s="239"/>
      <c r="I112" s="244"/>
      <c r="J112" s="240"/>
      <c r="K112" s="240"/>
    </row>
    <row r="113" spans="1:11" x14ac:dyDescent="0.2">
      <c r="A113" s="235"/>
      <c r="B113" s="236" t="s">
        <v>509</v>
      </c>
      <c r="C113" s="237" t="s">
        <v>53</v>
      </c>
      <c r="D113" s="242">
        <v>1</v>
      </c>
      <c r="E113" s="242">
        <v>4.4160000000000004</v>
      </c>
      <c r="F113" s="243">
        <f t="shared" si="2"/>
        <v>4.4160000000000004</v>
      </c>
      <c r="G113" s="239"/>
      <c r="H113" s="239"/>
      <c r="I113" s="244"/>
      <c r="J113" s="240"/>
      <c r="K113" s="240"/>
    </row>
    <row r="114" spans="1:11" x14ac:dyDescent="0.2">
      <c r="A114" s="235"/>
      <c r="B114" s="236"/>
      <c r="C114" s="237" t="s">
        <v>53</v>
      </c>
      <c r="D114" s="242">
        <v>1</v>
      </c>
      <c r="E114" s="242">
        <v>8</v>
      </c>
      <c r="F114" s="243">
        <f t="shared" si="2"/>
        <v>8</v>
      </c>
      <c r="G114" s="239"/>
      <c r="H114" s="239"/>
      <c r="I114" s="244"/>
      <c r="J114" s="240"/>
      <c r="K114" s="240"/>
    </row>
    <row r="115" spans="1:11" x14ac:dyDescent="0.2">
      <c r="A115" s="235"/>
      <c r="B115" s="236"/>
      <c r="C115" s="237" t="s">
        <v>53</v>
      </c>
      <c r="D115" s="242">
        <v>1</v>
      </c>
      <c r="E115" s="242">
        <v>10.75</v>
      </c>
      <c r="F115" s="243">
        <f t="shared" si="2"/>
        <v>10.75</v>
      </c>
      <c r="G115" s="239"/>
      <c r="H115" s="239"/>
      <c r="I115" s="244"/>
      <c r="J115" s="240"/>
      <c r="K115" s="240"/>
    </row>
    <row r="116" spans="1:11" x14ac:dyDescent="0.2">
      <c r="A116" s="235"/>
      <c r="B116" s="236"/>
      <c r="C116" s="237" t="s">
        <v>53</v>
      </c>
      <c r="D116" s="242">
        <v>1</v>
      </c>
      <c r="E116" s="242">
        <v>5</v>
      </c>
      <c r="F116" s="243">
        <f t="shared" si="2"/>
        <v>5</v>
      </c>
      <c r="G116" s="239"/>
      <c r="H116" s="239"/>
      <c r="I116" s="244"/>
      <c r="J116" s="240"/>
      <c r="K116" s="240"/>
    </row>
    <row r="117" spans="1:11" x14ac:dyDescent="0.2">
      <c r="A117" s="235"/>
      <c r="B117" s="236"/>
      <c r="C117" s="237" t="s">
        <v>53</v>
      </c>
      <c r="D117" s="242">
        <v>1</v>
      </c>
      <c r="E117" s="242">
        <v>10</v>
      </c>
      <c r="F117" s="243">
        <f t="shared" si="2"/>
        <v>10</v>
      </c>
      <c r="G117" s="239"/>
      <c r="H117" s="239"/>
      <c r="I117" s="244"/>
      <c r="J117" s="240"/>
      <c r="K117" s="240"/>
    </row>
    <row r="118" spans="1:11" x14ac:dyDescent="0.2">
      <c r="A118" s="235"/>
      <c r="B118" s="236" t="s">
        <v>312</v>
      </c>
      <c r="C118" s="237" t="s">
        <v>53</v>
      </c>
      <c r="D118" s="242">
        <v>1</v>
      </c>
      <c r="E118" s="242">
        <v>6</v>
      </c>
      <c r="F118" s="243">
        <f t="shared" si="2"/>
        <v>6</v>
      </c>
      <c r="G118" s="239"/>
      <c r="H118" s="239"/>
      <c r="I118" s="244"/>
      <c r="J118" s="240"/>
      <c r="K118" s="240"/>
    </row>
    <row r="119" spans="1:11" x14ac:dyDescent="0.2">
      <c r="A119" s="235"/>
      <c r="B119" s="236"/>
      <c r="C119" s="237" t="s">
        <v>53</v>
      </c>
      <c r="D119" s="242">
        <v>1</v>
      </c>
      <c r="E119" s="242">
        <v>6</v>
      </c>
      <c r="F119" s="243">
        <f t="shared" si="2"/>
        <v>6</v>
      </c>
      <c r="G119" s="239"/>
      <c r="H119" s="239"/>
      <c r="I119" s="244"/>
      <c r="J119" s="240"/>
      <c r="K119" s="240"/>
    </row>
    <row r="120" spans="1:11" x14ac:dyDescent="0.2">
      <c r="A120" s="235"/>
      <c r="B120" s="236"/>
      <c r="C120" s="237" t="s">
        <v>53</v>
      </c>
      <c r="D120" s="242">
        <v>1</v>
      </c>
      <c r="E120" s="242">
        <v>2</v>
      </c>
      <c r="F120" s="243">
        <f t="shared" si="2"/>
        <v>2</v>
      </c>
      <c r="G120" s="239"/>
      <c r="H120" s="239"/>
      <c r="I120" s="244"/>
      <c r="J120" s="240"/>
      <c r="K120" s="240"/>
    </row>
    <row r="121" spans="1:11" x14ac:dyDescent="0.2">
      <c r="A121" s="235"/>
      <c r="B121" s="236"/>
      <c r="C121" s="237" t="s">
        <v>53</v>
      </c>
      <c r="D121" s="242">
        <v>1</v>
      </c>
      <c r="E121" s="242">
        <v>57</v>
      </c>
      <c r="F121" s="243">
        <f t="shared" si="2"/>
        <v>57</v>
      </c>
      <c r="G121" s="239"/>
      <c r="H121" s="239"/>
      <c r="I121" s="244"/>
      <c r="J121" s="240"/>
      <c r="K121" s="240"/>
    </row>
    <row r="122" spans="1:11" x14ac:dyDescent="0.2">
      <c r="A122" s="235"/>
      <c r="B122" s="236" t="s">
        <v>509</v>
      </c>
      <c r="C122" s="237" t="s">
        <v>53</v>
      </c>
      <c r="D122" s="242">
        <v>1</v>
      </c>
      <c r="E122" s="242">
        <v>10</v>
      </c>
      <c r="F122" s="243">
        <f t="shared" si="2"/>
        <v>10</v>
      </c>
      <c r="G122" s="239"/>
      <c r="H122" s="239"/>
      <c r="I122" s="244"/>
      <c r="J122" s="240"/>
      <c r="K122" s="240"/>
    </row>
    <row r="123" spans="1:11" x14ac:dyDescent="0.2">
      <c r="A123" s="235"/>
      <c r="B123" s="236"/>
      <c r="C123" s="237" t="s">
        <v>53</v>
      </c>
      <c r="D123" s="242">
        <v>1</v>
      </c>
      <c r="E123" s="242">
        <v>11</v>
      </c>
      <c r="F123" s="243">
        <f t="shared" si="2"/>
        <v>11</v>
      </c>
      <c r="G123" s="239"/>
      <c r="H123" s="239"/>
      <c r="I123" s="244"/>
      <c r="J123" s="240"/>
      <c r="K123" s="240"/>
    </row>
    <row r="124" spans="1:11" x14ac:dyDescent="0.2">
      <c r="A124" s="235"/>
      <c r="B124" s="236"/>
      <c r="C124" s="237" t="s">
        <v>53</v>
      </c>
      <c r="D124" s="242">
        <v>1</v>
      </c>
      <c r="E124" s="242">
        <v>7.5</v>
      </c>
      <c r="F124" s="243">
        <f t="shared" si="2"/>
        <v>7.5</v>
      </c>
      <c r="G124" s="239"/>
      <c r="H124" s="239"/>
      <c r="I124" s="244"/>
      <c r="J124" s="240"/>
      <c r="K124" s="240"/>
    </row>
    <row r="125" spans="1:11" x14ac:dyDescent="0.2">
      <c r="A125" s="235"/>
      <c r="B125" s="236"/>
      <c r="C125" s="237" t="s">
        <v>53</v>
      </c>
      <c r="D125" s="242">
        <v>1</v>
      </c>
      <c r="E125" s="242">
        <v>14.66</v>
      </c>
      <c r="F125" s="243">
        <f t="shared" si="2"/>
        <v>14.66</v>
      </c>
      <c r="G125" s="239"/>
      <c r="H125" s="239"/>
      <c r="I125" s="244"/>
      <c r="J125" s="240"/>
      <c r="K125" s="240"/>
    </row>
    <row r="126" spans="1:11" x14ac:dyDescent="0.2">
      <c r="A126" s="235"/>
      <c r="B126" s="236"/>
      <c r="C126" s="237" t="s">
        <v>53</v>
      </c>
      <c r="D126" s="242">
        <v>1</v>
      </c>
      <c r="E126" s="242">
        <v>4</v>
      </c>
      <c r="F126" s="243">
        <f t="shared" si="2"/>
        <v>4</v>
      </c>
      <c r="G126" s="239"/>
      <c r="H126" s="239"/>
      <c r="I126" s="244"/>
      <c r="J126" s="240"/>
      <c r="K126" s="240"/>
    </row>
    <row r="127" spans="1:11" x14ac:dyDescent="0.2">
      <c r="A127" s="235"/>
      <c r="B127" s="236" t="s">
        <v>522</v>
      </c>
      <c r="C127" s="237"/>
      <c r="D127" s="242"/>
      <c r="E127" s="242"/>
      <c r="F127" s="243"/>
      <c r="G127" s="239"/>
      <c r="H127" s="239"/>
      <c r="I127" s="244"/>
      <c r="J127" s="240"/>
      <c r="K127" s="240"/>
    </row>
    <row r="128" spans="1:11" x14ac:dyDescent="0.2">
      <c r="A128" s="235"/>
      <c r="B128" s="236" t="s">
        <v>509</v>
      </c>
      <c r="C128" s="237" t="s">
        <v>53</v>
      </c>
      <c r="D128" s="242">
        <v>1</v>
      </c>
      <c r="E128" s="242">
        <v>14.583</v>
      </c>
      <c r="F128" s="243">
        <f t="shared" si="2"/>
        <v>14.583</v>
      </c>
      <c r="G128" s="239"/>
      <c r="H128" s="239"/>
      <c r="I128" s="244"/>
      <c r="J128" s="240"/>
      <c r="K128" s="240"/>
    </row>
    <row r="129" spans="1:11" x14ac:dyDescent="0.2">
      <c r="A129" s="235"/>
      <c r="B129" s="236" t="s">
        <v>508</v>
      </c>
      <c r="C129" s="237" t="s">
        <v>53</v>
      </c>
      <c r="D129" s="242">
        <v>1</v>
      </c>
      <c r="E129" s="242">
        <v>8.5</v>
      </c>
      <c r="F129" s="243">
        <f t="shared" si="2"/>
        <v>8.5</v>
      </c>
      <c r="G129" s="239"/>
      <c r="H129" s="239"/>
      <c r="I129" s="244"/>
      <c r="J129" s="240"/>
      <c r="K129" s="240"/>
    </row>
    <row r="130" spans="1:11" x14ac:dyDescent="0.2">
      <c r="A130" s="235"/>
      <c r="B130" s="236"/>
      <c r="C130" s="237" t="s">
        <v>53</v>
      </c>
      <c r="D130" s="242">
        <v>1</v>
      </c>
      <c r="E130" s="242">
        <v>20.582999999999998</v>
      </c>
      <c r="F130" s="243">
        <f t="shared" si="2"/>
        <v>20.582999999999998</v>
      </c>
      <c r="G130" s="239"/>
      <c r="H130" s="239"/>
      <c r="I130" s="244"/>
      <c r="J130" s="240"/>
      <c r="K130" s="240"/>
    </row>
    <row r="131" spans="1:11" x14ac:dyDescent="0.2">
      <c r="A131" s="235"/>
      <c r="B131" s="236"/>
      <c r="C131" s="237" t="s">
        <v>53</v>
      </c>
      <c r="D131" s="242">
        <v>1</v>
      </c>
      <c r="E131" s="242">
        <v>33</v>
      </c>
      <c r="F131" s="243">
        <f t="shared" si="2"/>
        <v>33</v>
      </c>
      <c r="G131" s="239"/>
      <c r="H131" s="239"/>
      <c r="I131" s="244"/>
      <c r="J131" s="240"/>
      <c r="K131" s="240"/>
    </row>
    <row r="132" spans="1:11" x14ac:dyDescent="0.2">
      <c r="A132" s="235"/>
      <c r="B132" s="236"/>
      <c r="C132" s="237" t="s">
        <v>53</v>
      </c>
      <c r="D132" s="242">
        <v>1</v>
      </c>
      <c r="E132" s="242">
        <v>7</v>
      </c>
      <c r="F132" s="243">
        <f t="shared" si="2"/>
        <v>7</v>
      </c>
      <c r="G132" s="239"/>
      <c r="H132" s="239"/>
      <c r="I132" s="244"/>
      <c r="J132" s="240"/>
      <c r="K132" s="240"/>
    </row>
    <row r="133" spans="1:11" x14ac:dyDescent="0.2">
      <c r="A133" s="235"/>
      <c r="B133" s="236" t="s">
        <v>57</v>
      </c>
      <c r="C133" s="237" t="s">
        <v>53</v>
      </c>
      <c r="D133" s="242">
        <v>1</v>
      </c>
      <c r="E133" s="242">
        <v>37</v>
      </c>
      <c r="F133" s="243">
        <f t="shared" si="2"/>
        <v>37</v>
      </c>
      <c r="G133" s="239"/>
      <c r="H133" s="239"/>
      <c r="I133" s="244"/>
      <c r="J133" s="240"/>
      <c r="K133" s="240"/>
    </row>
    <row r="134" spans="1:11" x14ac:dyDescent="0.2">
      <c r="A134" s="235"/>
      <c r="B134" s="236"/>
      <c r="C134" s="237" t="s">
        <v>53</v>
      </c>
      <c r="D134" s="242">
        <v>1</v>
      </c>
      <c r="E134" s="242">
        <v>11</v>
      </c>
      <c r="F134" s="243">
        <f t="shared" si="2"/>
        <v>11</v>
      </c>
      <c r="G134" s="239"/>
      <c r="H134" s="239"/>
      <c r="I134" s="244"/>
      <c r="J134" s="240"/>
      <c r="K134" s="240"/>
    </row>
    <row r="135" spans="1:11" x14ac:dyDescent="0.2">
      <c r="A135" s="235"/>
      <c r="B135" s="241" t="s">
        <v>234</v>
      </c>
      <c r="C135" s="237" t="s">
        <v>53</v>
      </c>
      <c r="D135" s="242">
        <v>1</v>
      </c>
      <c r="E135" s="242">
        <v>67</v>
      </c>
      <c r="F135" s="243">
        <f t="shared" si="2"/>
        <v>67</v>
      </c>
      <c r="G135" s="239"/>
      <c r="H135" s="239"/>
      <c r="I135" s="244"/>
      <c r="J135" s="240"/>
      <c r="K135" s="240"/>
    </row>
    <row r="136" spans="1:11" x14ac:dyDescent="0.2">
      <c r="A136" s="235"/>
      <c r="B136" s="236"/>
      <c r="C136" s="237" t="s">
        <v>53</v>
      </c>
      <c r="D136" s="242">
        <v>1</v>
      </c>
      <c r="E136" s="242">
        <v>90</v>
      </c>
      <c r="F136" s="243">
        <f t="shared" si="2"/>
        <v>90</v>
      </c>
      <c r="G136" s="239"/>
      <c r="H136" s="239"/>
      <c r="I136" s="244"/>
      <c r="J136" s="240"/>
      <c r="K136" s="240"/>
    </row>
    <row r="137" spans="1:11" x14ac:dyDescent="0.2">
      <c r="A137" s="235"/>
      <c r="B137" s="236"/>
      <c r="C137" s="237" t="s">
        <v>53</v>
      </c>
      <c r="D137" s="242">
        <v>1</v>
      </c>
      <c r="E137" s="242">
        <v>46</v>
      </c>
      <c r="F137" s="243">
        <f t="shared" si="2"/>
        <v>46</v>
      </c>
      <c r="G137" s="239"/>
      <c r="H137" s="239"/>
      <c r="I137" s="244"/>
      <c r="J137" s="240"/>
      <c r="K137" s="240"/>
    </row>
    <row r="138" spans="1:11" x14ac:dyDescent="0.2">
      <c r="A138" s="235"/>
      <c r="B138" s="236"/>
      <c r="C138" s="237" t="s">
        <v>53</v>
      </c>
      <c r="D138" s="242">
        <v>1</v>
      </c>
      <c r="E138" s="242">
        <v>85</v>
      </c>
      <c r="F138" s="243">
        <f t="shared" si="2"/>
        <v>85</v>
      </c>
      <c r="G138" s="239"/>
      <c r="H138" s="239"/>
      <c r="I138" s="244"/>
      <c r="J138" s="240"/>
      <c r="K138" s="240"/>
    </row>
    <row r="139" spans="1:11" x14ac:dyDescent="0.2">
      <c r="A139" s="235"/>
      <c r="B139" s="236" t="s">
        <v>523</v>
      </c>
      <c r="C139" s="237" t="s">
        <v>53</v>
      </c>
      <c r="D139" s="242">
        <v>1</v>
      </c>
      <c r="E139" s="242">
        <v>61</v>
      </c>
      <c r="F139" s="243">
        <f t="shared" si="2"/>
        <v>61</v>
      </c>
      <c r="G139" s="239"/>
      <c r="H139" s="239"/>
      <c r="I139" s="244"/>
      <c r="J139" s="240"/>
      <c r="K139" s="240"/>
    </row>
    <row r="140" spans="1:11" x14ac:dyDescent="0.2">
      <c r="A140" s="235"/>
      <c r="B140" s="236"/>
      <c r="C140" s="237" t="s">
        <v>53</v>
      </c>
      <c r="D140" s="242">
        <v>1</v>
      </c>
      <c r="E140" s="242">
        <v>2</v>
      </c>
      <c r="F140" s="243">
        <f t="shared" si="2"/>
        <v>2</v>
      </c>
      <c r="G140" s="239"/>
      <c r="H140" s="239"/>
      <c r="I140" s="244"/>
      <c r="J140" s="240"/>
      <c r="K140" s="240"/>
    </row>
    <row r="141" spans="1:11" x14ac:dyDescent="0.2">
      <c r="A141" s="235"/>
      <c r="B141" s="236" t="s">
        <v>524</v>
      </c>
      <c r="C141" s="237" t="s">
        <v>53</v>
      </c>
      <c r="D141" s="242">
        <v>1</v>
      </c>
      <c r="E141" s="242">
        <v>90</v>
      </c>
      <c r="F141" s="243">
        <f t="shared" si="2"/>
        <v>90</v>
      </c>
      <c r="G141" s="239"/>
      <c r="H141" s="239"/>
      <c r="I141" s="244"/>
      <c r="J141" s="240"/>
      <c r="K141" s="240"/>
    </row>
    <row r="142" spans="1:11" x14ac:dyDescent="0.2">
      <c r="A142" s="235"/>
      <c r="B142" s="236"/>
      <c r="C142" s="237" t="s">
        <v>53</v>
      </c>
      <c r="D142" s="242">
        <v>1</v>
      </c>
      <c r="E142" s="242">
        <v>41</v>
      </c>
      <c r="F142" s="243">
        <v>36</v>
      </c>
      <c r="G142" s="239"/>
      <c r="H142" s="239"/>
      <c r="I142" s="244"/>
      <c r="J142" s="240"/>
      <c r="K142" s="240"/>
    </row>
    <row r="143" spans="1:11" x14ac:dyDescent="0.2">
      <c r="A143" s="235"/>
      <c r="B143" s="241" t="s">
        <v>444</v>
      </c>
      <c r="C143" s="237" t="s">
        <v>53</v>
      </c>
      <c r="D143" s="242">
        <v>1</v>
      </c>
      <c r="E143" s="242">
        <v>20</v>
      </c>
      <c r="F143" s="243">
        <v>36</v>
      </c>
      <c r="G143" s="239"/>
      <c r="H143" s="239"/>
      <c r="I143" s="244"/>
      <c r="J143" s="240"/>
      <c r="K143" s="240"/>
    </row>
    <row r="144" spans="1:11" x14ac:dyDescent="0.2">
      <c r="A144" s="235"/>
      <c r="B144" s="236"/>
      <c r="C144" s="237"/>
      <c r="D144" s="242"/>
      <c r="E144" s="242"/>
      <c r="F144" s="243"/>
      <c r="G144" s="239"/>
      <c r="H144" s="239"/>
      <c r="I144" s="244"/>
      <c r="J144" s="240"/>
      <c r="K144" s="240"/>
    </row>
    <row r="145" spans="1:11" x14ac:dyDescent="0.2">
      <c r="A145" s="235"/>
      <c r="B145" s="236"/>
      <c r="C145" s="237"/>
      <c r="D145" s="238"/>
      <c r="E145" s="211"/>
      <c r="F145" s="243">
        <f>+SUM(F6:F144)</f>
        <v>1592.0039999999999</v>
      </c>
      <c r="G145" s="239"/>
      <c r="H145" s="239"/>
      <c r="I145" s="244"/>
      <c r="J145" s="240"/>
      <c r="K145" s="240"/>
    </row>
    <row r="146" spans="1:11" x14ac:dyDescent="0.2">
      <c r="A146" s="235"/>
      <c r="B146" s="236"/>
      <c r="C146" s="237"/>
      <c r="D146" s="238"/>
      <c r="E146" s="211"/>
      <c r="F146" s="243" t="s">
        <v>443</v>
      </c>
      <c r="G146" s="239"/>
      <c r="H146" s="239"/>
      <c r="I146" s="244"/>
      <c r="J146" s="240"/>
      <c r="K146" s="240"/>
    </row>
    <row r="147" spans="1:11" x14ac:dyDescent="0.2">
      <c r="A147" s="235"/>
      <c r="B147" s="236"/>
      <c r="C147" s="237" t="s">
        <v>434</v>
      </c>
      <c r="D147" s="238"/>
      <c r="E147" s="211"/>
      <c r="F147" s="243">
        <f>+F145/3.28</f>
        <v>485.36707317073171</v>
      </c>
      <c r="G147" s="239">
        <v>250</v>
      </c>
      <c r="H147" s="239">
        <f>+G147*F147</f>
        <v>121341.76829268293</v>
      </c>
      <c r="I147" s="244">
        <f>+'[1]PLB BOQ'!$E$7</f>
        <v>130</v>
      </c>
      <c r="J147" s="240">
        <v>250</v>
      </c>
      <c r="K147" s="240">
        <f>+J147*I147</f>
        <v>32500</v>
      </c>
    </row>
    <row r="148" spans="1:11" x14ac:dyDescent="0.2">
      <c r="A148" s="235"/>
      <c r="B148" s="236"/>
      <c r="C148" s="237"/>
      <c r="D148" s="238"/>
      <c r="E148" s="211"/>
      <c r="F148" s="243"/>
      <c r="G148" s="239"/>
      <c r="H148" s="239"/>
      <c r="I148" s="244"/>
      <c r="J148" s="240"/>
      <c r="K148" s="240"/>
    </row>
    <row r="149" spans="1:11" x14ac:dyDescent="0.2">
      <c r="A149" s="235"/>
      <c r="B149" s="236"/>
      <c r="C149" s="237"/>
      <c r="D149" s="238"/>
      <c r="E149" s="211"/>
      <c r="F149" s="243"/>
      <c r="G149" s="239"/>
      <c r="H149" s="239"/>
      <c r="I149" s="244"/>
      <c r="J149" s="240"/>
      <c r="K149" s="240"/>
    </row>
    <row r="150" spans="1:11" x14ac:dyDescent="0.2">
      <c r="A150" s="235">
        <v>1.2</v>
      </c>
      <c r="B150" s="236" t="s">
        <v>525</v>
      </c>
      <c r="C150" s="237"/>
      <c r="D150" s="238"/>
      <c r="E150" s="211"/>
      <c r="F150" s="212"/>
      <c r="G150" s="239"/>
      <c r="H150" s="239"/>
      <c r="I150" s="213"/>
      <c r="J150" s="240"/>
      <c r="K150" s="240"/>
    </row>
    <row r="151" spans="1:11" x14ac:dyDescent="0.2">
      <c r="A151" s="235"/>
      <c r="B151" s="241" t="s">
        <v>526</v>
      </c>
      <c r="C151" s="237" t="s">
        <v>53</v>
      </c>
      <c r="D151" s="242">
        <v>1</v>
      </c>
      <c r="E151" s="242">
        <v>42</v>
      </c>
      <c r="F151" s="243">
        <f t="shared" ref="F151:F162" si="3">+D151*E151</f>
        <v>42</v>
      </c>
      <c r="G151" s="239"/>
      <c r="H151" s="239"/>
      <c r="I151" s="244"/>
      <c r="J151" s="240"/>
      <c r="K151" s="240"/>
    </row>
    <row r="152" spans="1:11" x14ac:dyDescent="0.2">
      <c r="A152" s="235"/>
      <c r="B152" s="236" t="s">
        <v>527</v>
      </c>
      <c r="C152" s="237" t="s">
        <v>53</v>
      </c>
      <c r="D152" s="242">
        <v>1</v>
      </c>
      <c r="E152" s="242">
        <v>10</v>
      </c>
      <c r="F152" s="243">
        <f t="shared" si="3"/>
        <v>10</v>
      </c>
      <c r="G152" s="239"/>
      <c r="H152" s="239"/>
      <c r="I152" s="244"/>
      <c r="J152" s="240"/>
      <c r="K152" s="240"/>
    </row>
    <row r="153" spans="1:11" x14ac:dyDescent="0.2">
      <c r="A153" s="235"/>
      <c r="B153" s="236"/>
      <c r="C153" s="237" t="s">
        <v>53</v>
      </c>
      <c r="D153" s="242">
        <v>1</v>
      </c>
      <c r="E153" s="242">
        <v>36</v>
      </c>
      <c r="F153" s="243">
        <f t="shared" si="3"/>
        <v>36</v>
      </c>
      <c r="G153" s="239"/>
      <c r="H153" s="239"/>
      <c r="I153" s="244"/>
      <c r="J153" s="240"/>
      <c r="K153" s="240"/>
    </row>
    <row r="154" spans="1:11" x14ac:dyDescent="0.2">
      <c r="A154" s="235"/>
      <c r="B154" s="236" t="s">
        <v>528</v>
      </c>
      <c r="C154" s="237" t="s">
        <v>53</v>
      </c>
      <c r="D154" s="242">
        <v>1</v>
      </c>
      <c r="E154" s="242">
        <v>11.66</v>
      </c>
      <c r="F154" s="243">
        <f t="shared" si="3"/>
        <v>11.66</v>
      </c>
      <c r="G154" s="239"/>
      <c r="H154" s="239"/>
      <c r="I154" s="244"/>
      <c r="J154" s="240"/>
      <c r="K154" s="240"/>
    </row>
    <row r="155" spans="1:11" x14ac:dyDescent="0.2">
      <c r="A155" s="235"/>
      <c r="B155" s="236"/>
      <c r="C155" s="237" t="s">
        <v>53</v>
      </c>
      <c r="D155" s="242">
        <v>1</v>
      </c>
      <c r="E155" s="242">
        <v>20</v>
      </c>
      <c r="F155" s="243">
        <f t="shared" si="3"/>
        <v>20</v>
      </c>
      <c r="G155" s="239"/>
      <c r="H155" s="239"/>
      <c r="I155" s="244"/>
      <c r="J155" s="240"/>
      <c r="K155" s="240"/>
    </row>
    <row r="156" spans="1:11" x14ac:dyDescent="0.2">
      <c r="A156" s="235"/>
      <c r="B156" s="236"/>
      <c r="C156" s="237" t="s">
        <v>53</v>
      </c>
      <c r="D156" s="242"/>
      <c r="E156" s="242"/>
      <c r="F156" s="243">
        <f>SUM(F151:F155)</f>
        <v>119.66</v>
      </c>
      <c r="G156" s="239"/>
      <c r="H156" s="239"/>
      <c r="I156" s="244"/>
      <c r="J156" s="240"/>
      <c r="K156" s="240"/>
    </row>
    <row r="157" spans="1:11" x14ac:dyDescent="0.2">
      <c r="A157" s="235"/>
      <c r="B157" s="236"/>
      <c r="C157" s="237"/>
      <c r="D157" s="242"/>
      <c r="E157" s="242"/>
      <c r="F157" s="243" t="s">
        <v>443</v>
      </c>
      <c r="G157" s="239"/>
      <c r="H157" s="239"/>
      <c r="I157" s="244"/>
      <c r="J157" s="240"/>
      <c r="K157" s="240"/>
    </row>
    <row r="158" spans="1:11" x14ac:dyDescent="0.2">
      <c r="A158" s="235"/>
      <c r="B158" s="236"/>
      <c r="C158" s="237" t="s">
        <v>434</v>
      </c>
      <c r="D158" s="242"/>
      <c r="E158" s="242"/>
      <c r="F158" s="243">
        <f>+F156/3.28</f>
        <v>36.481707317073173</v>
      </c>
      <c r="G158" s="239">
        <v>300</v>
      </c>
      <c r="H158" s="239">
        <f>+G158*F158</f>
        <v>10944.512195121952</v>
      </c>
      <c r="I158" s="244">
        <f>+'[1]PLB BOQ'!$E$8</f>
        <v>12</v>
      </c>
      <c r="J158" s="240">
        <v>300</v>
      </c>
      <c r="K158" s="240">
        <f>+J158*I158</f>
        <v>3600</v>
      </c>
    </row>
    <row r="159" spans="1:11" x14ac:dyDescent="0.2">
      <c r="A159" s="235">
        <v>1.3</v>
      </c>
      <c r="B159" s="236" t="s">
        <v>529</v>
      </c>
      <c r="C159" s="237"/>
      <c r="D159" s="247"/>
      <c r="E159" s="248"/>
      <c r="F159" s="249"/>
      <c r="G159" s="239"/>
      <c r="H159" s="239"/>
      <c r="I159" s="250"/>
      <c r="J159" s="240"/>
      <c r="K159" s="240"/>
    </row>
    <row r="160" spans="1:11" x14ac:dyDescent="0.2">
      <c r="A160" s="235"/>
      <c r="B160" s="236" t="s">
        <v>530</v>
      </c>
      <c r="C160" s="237" t="s">
        <v>53</v>
      </c>
      <c r="D160" s="242">
        <v>1</v>
      </c>
      <c r="E160" s="242">
        <v>6</v>
      </c>
      <c r="F160" s="243">
        <f t="shared" si="3"/>
        <v>6</v>
      </c>
      <c r="G160" s="239"/>
      <c r="H160" s="239"/>
      <c r="I160" s="244"/>
      <c r="J160" s="240"/>
      <c r="K160" s="240"/>
    </row>
    <row r="161" spans="1:11" x14ac:dyDescent="0.2">
      <c r="A161" s="235"/>
      <c r="B161" s="236"/>
      <c r="C161" s="237" t="s">
        <v>53</v>
      </c>
      <c r="D161" s="242">
        <v>1</v>
      </c>
      <c r="E161" s="242">
        <v>130</v>
      </c>
      <c r="F161" s="243">
        <f t="shared" si="3"/>
        <v>130</v>
      </c>
      <c r="G161" s="239"/>
      <c r="H161" s="239"/>
      <c r="I161" s="244"/>
      <c r="J161" s="240"/>
      <c r="K161" s="240"/>
    </row>
    <row r="162" spans="1:11" x14ac:dyDescent="0.2">
      <c r="A162" s="235"/>
      <c r="B162" s="236"/>
      <c r="C162" s="237" t="s">
        <v>53</v>
      </c>
      <c r="D162" s="242">
        <v>1</v>
      </c>
      <c r="E162" s="242">
        <v>37</v>
      </c>
      <c r="F162" s="243">
        <f t="shared" si="3"/>
        <v>37</v>
      </c>
      <c r="G162" s="239"/>
      <c r="H162" s="239"/>
      <c r="I162" s="244"/>
      <c r="J162" s="240"/>
      <c r="K162" s="240"/>
    </row>
    <row r="163" spans="1:11" x14ac:dyDescent="0.2">
      <c r="A163" s="235"/>
      <c r="B163" s="236"/>
      <c r="C163" s="237" t="s">
        <v>53</v>
      </c>
      <c r="D163" s="242"/>
      <c r="E163" s="242"/>
      <c r="F163" s="243">
        <f>SUM(F160:F162)</f>
        <v>173</v>
      </c>
      <c r="G163" s="239"/>
      <c r="H163" s="239"/>
      <c r="I163" s="244"/>
      <c r="J163" s="240"/>
      <c r="K163" s="240"/>
    </row>
    <row r="164" spans="1:11" x14ac:dyDescent="0.2">
      <c r="A164" s="235"/>
      <c r="B164" s="236"/>
      <c r="C164" s="237"/>
      <c r="D164" s="238"/>
      <c r="E164" s="211"/>
      <c r="F164" s="243" t="s">
        <v>443</v>
      </c>
      <c r="G164" s="239"/>
      <c r="H164" s="239"/>
      <c r="I164" s="244"/>
      <c r="J164" s="240"/>
      <c r="K164" s="240"/>
    </row>
    <row r="165" spans="1:11" x14ac:dyDescent="0.2">
      <c r="A165" s="235"/>
      <c r="B165" s="236"/>
      <c r="C165" s="237" t="s">
        <v>434</v>
      </c>
      <c r="D165" s="238"/>
      <c r="E165" s="211"/>
      <c r="F165" s="243">
        <f>+F163/3.28</f>
        <v>52.743902439024396</v>
      </c>
      <c r="G165" s="239">
        <v>350</v>
      </c>
      <c r="H165" s="239">
        <f>+G165*F165</f>
        <v>18460.365853658539</v>
      </c>
      <c r="I165" s="244">
        <f>+'[1]PLB BOQ'!$E$9</f>
        <v>10</v>
      </c>
      <c r="J165" s="240">
        <v>350</v>
      </c>
      <c r="K165" s="240">
        <f>+J165*I165</f>
        <v>3500</v>
      </c>
    </row>
    <row r="166" spans="1:11" x14ac:dyDescent="0.2">
      <c r="A166" s="235"/>
      <c r="B166" s="236"/>
      <c r="C166" s="237"/>
      <c r="D166" s="238"/>
      <c r="E166" s="211"/>
      <c r="F166" s="212"/>
      <c r="G166" s="239"/>
      <c r="H166" s="239"/>
      <c r="I166" s="213"/>
      <c r="J166" s="240"/>
      <c r="K166" s="240"/>
    </row>
    <row r="167" spans="1:11" x14ac:dyDescent="0.2">
      <c r="A167" s="216"/>
      <c r="B167" s="225"/>
      <c r="C167" s="221"/>
      <c r="D167" s="232"/>
      <c r="E167" s="232"/>
      <c r="F167" s="233"/>
      <c r="G167" s="216"/>
      <c r="H167" s="216"/>
      <c r="I167" s="234"/>
      <c r="J167" s="219"/>
      <c r="K167" s="219"/>
    </row>
    <row r="168" spans="1:11" ht="51" customHeight="1" x14ac:dyDescent="0.2">
      <c r="A168" s="229">
        <v>2</v>
      </c>
      <c r="B168" s="230" t="s">
        <v>531</v>
      </c>
      <c r="C168" s="221"/>
      <c r="D168" s="232"/>
      <c r="E168" s="232"/>
      <c r="F168" s="233"/>
      <c r="G168" s="216"/>
      <c r="H168" s="216"/>
      <c r="I168" s="234"/>
      <c r="J168" s="219"/>
      <c r="K168" s="219"/>
    </row>
    <row r="169" spans="1:11" x14ac:dyDescent="0.2">
      <c r="A169" s="235">
        <v>2.1</v>
      </c>
      <c r="B169" s="236" t="s">
        <v>532</v>
      </c>
      <c r="C169" s="251"/>
      <c r="D169" s="247"/>
      <c r="E169" s="248"/>
      <c r="F169" s="249"/>
      <c r="G169" s="239"/>
      <c r="H169" s="239"/>
      <c r="I169" s="250"/>
      <c r="J169" s="240"/>
      <c r="K169" s="240"/>
    </row>
    <row r="170" spans="1:11" x14ac:dyDescent="0.2">
      <c r="A170" s="235"/>
      <c r="B170" s="236" t="s">
        <v>303</v>
      </c>
      <c r="C170" s="251" t="s">
        <v>533</v>
      </c>
      <c r="D170" s="247"/>
      <c r="E170" s="248"/>
      <c r="F170" s="249">
        <v>1</v>
      </c>
      <c r="G170" s="239"/>
      <c r="H170" s="239"/>
      <c r="I170" s="250"/>
      <c r="J170" s="240"/>
      <c r="K170" s="240"/>
    </row>
    <row r="171" spans="1:11" x14ac:dyDescent="0.2">
      <c r="A171" s="235"/>
      <c r="B171" s="236" t="s">
        <v>534</v>
      </c>
      <c r="C171" s="251" t="s">
        <v>533</v>
      </c>
      <c r="D171" s="247"/>
      <c r="E171" s="248"/>
      <c r="F171" s="249">
        <v>1</v>
      </c>
      <c r="G171" s="239"/>
      <c r="H171" s="239"/>
      <c r="I171" s="250"/>
      <c r="J171" s="240"/>
      <c r="K171" s="240"/>
    </row>
    <row r="172" spans="1:11" x14ac:dyDescent="0.2">
      <c r="A172" s="235"/>
      <c r="B172" s="236" t="s">
        <v>445</v>
      </c>
      <c r="C172" s="251" t="s">
        <v>533</v>
      </c>
      <c r="D172" s="247"/>
      <c r="E172" s="248"/>
      <c r="F172" s="249">
        <v>2</v>
      </c>
      <c r="G172" s="239"/>
      <c r="H172" s="239"/>
      <c r="I172" s="250"/>
      <c r="J172" s="240"/>
      <c r="K172" s="240"/>
    </row>
    <row r="173" spans="1:11" x14ac:dyDescent="0.2">
      <c r="A173" s="235"/>
      <c r="B173" s="236" t="s">
        <v>316</v>
      </c>
      <c r="C173" s="251" t="s">
        <v>533</v>
      </c>
      <c r="D173" s="247"/>
      <c r="E173" s="248"/>
      <c r="F173" s="249">
        <v>4</v>
      </c>
      <c r="G173" s="239"/>
      <c r="H173" s="239"/>
      <c r="I173" s="250"/>
      <c r="J173" s="240"/>
      <c r="K173" s="240"/>
    </row>
    <row r="174" spans="1:11" x14ac:dyDescent="0.2">
      <c r="A174" s="235"/>
      <c r="B174" s="236" t="s">
        <v>308</v>
      </c>
      <c r="C174" s="251" t="s">
        <v>533</v>
      </c>
      <c r="D174" s="247"/>
      <c r="E174" s="248"/>
      <c r="F174" s="249">
        <v>1</v>
      </c>
      <c r="G174" s="239"/>
      <c r="H174" s="239"/>
      <c r="I174" s="250"/>
      <c r="J174" s="240"/>
      <c r="K174" s="240"/>
    </row>
    <row r="175" spans="1:11" x14ac:dyDescent="0.2">
      <c r="A175" s="235"/>
      <c r="B175" s="236" t="s">
        <v>311</v>
      </c>
      <c r="C175" s="251" t="s">
        <v>533</v>
      </c>
      <c r="D175" s="247"/>
      <c r="E175" s="248"/>
      <c r="F175" s="249">
        <v>1</v>
      </c>
      <c r="G175" s="239"/>
      <c r="H175" s="239"/>
      <c r="I175" s="250"/>
      <c r="J175" s="240"/>
      <c r="K175" s="240"/>
    </row>
    <row r="176" spans="1:11" x14ac:dyDescent="0.2">
      <c r="A176" s="235"/>
      <c r="B176" s="236" t="s">
        <v>229</v>
      </c>
      <c r="C176" s="251" t="s">
        <v>533</v>
      </c>
      <c r="D176" s="247"/>
      <c r="E176" s="248"/>
      <c r="F176" s="249">
        <v>1</v>
      </c>
      <c r="G176" s="239"/>
      <c r="H176" s="239"/>
      <c r="I176" s="250"/>
      <c r="J176" s="240"/>
      <c r="K176" s="240"/>
    </row>
    <row r="177" spans="1:11" x14ac:dyDescent="0.2">
      <c r="A177" s="235"/>
      <c r="B177" s="236" t="s">
        <v>230</v>
      </c>
      <c r="C177" s="251" t="s">
        <v>533</v>
      </c>
      <c r="D177" s="247"/>
      <c r="E177" s="248"/>
      <c r="F177" s="249">
        <v>1</v>
      </c>
      <c r="G177" s="239"/>
      <c r="H177" s="239"/>
      <c r="I177" s="250"/>
      <c r="J177" s="240"/>
      <c r="K177" s="240"/>
    </row>
    <row r="178" spans="1:11" x14ac:dyDescent="0.2">
      <c r="A178" s="235"/>
      <c r="B178" s="236" t="s">
        <v>264</v>
      </c>
      <c r="C178" s="251" t="s">
        <v>533</v>
      </c>
      <c r="D178" s="247"/>
      <c r="E178" s="248"/>
      <c r="F178" s="249">
        <v>2</v>
      </c>
      <c r="G178" s="239"/>
      <c r="H178" s="239"/>
      <c r="I178" s="250"/>
      <c r="J178" s="240"/>
      <c r="K178" s="240"/>
    </row>
    <row r="179" spans="1:11" x14ac:dyDescent="0.2">
      <c r="A179" s="235"/>
      <c r="B179" s="236" t="s">
        <v>232</v>
      </c>
      <c r="C179" s="251" t="s">
        <v>533</v>
      </c>
      <c r="D179" s="247"/>
      <c r="E179" s="248"/>
      <c r="F179" s="249">
        <v>1</v>
      </c>
      <c r="G179" s="239"/>
      <c r="H179" s="239"/>
      <c r="I179" s="250"/>
      <c r="J179" s="240"/>
      <c r="K179" s="240"/>
    </row>
    <row r="180" spans="1:11" x14ac:dyDescent="0.2">
      <c r="A180" s="235"/>
      <c r="B180" s="236" t="s">
        <v>535</v>
      </c>
      <c r="C180" s="251" t="s">
        <v>533</v>
      </c>
      <c r="D180" s="247"/>
      <c r="E180" s="248"/>
      <c r="F180" s="249">
        <v>10</v>
      </c>
      <c r="G180" s="239"/>
      <c r="H180" s="239"/>
      <c r="I180" s="250"/>
      <c r="J180" s="240"/>
      <c r="K180" s="240"/>
    </row>
    <row r="181" spans="1:11" x14ac:dyDescent="0.2">
      <c r="A181" s="235"/>
      <c r="B181" s="236" t="s">
        <v>536</v>
      </c>
      <c r="C181" s="251" t="s">
        <v>533</v>
      </c>
      <c r="D181" s="247"/>
      <c r="E181" s="248"/>
      <c r="F181" s="249">
        <v>4</v>
      </c>
      <c r="G181" s="239"/>
      <c r="H181" s="239"/>
      <c r="I181" s="250"/>
      <c r="J181" s="240"/>
      <c r="K181" s="240"/>
    </row>
    <row r="182" spans="1:11" s="333" customFormat="1" x14ac:dyDescent="0.2">
      <c r="A182" s="335"/>
      <c r="B182" s="236" t="s">
        <v>537</v>
      </c>
      <c r="C182" s="336" t="s">
        <v>533</v>
      </c>
      <c r="D182" s="337"/>
      <c r="E182" s="338"/>
      <c r="F182" s="339">
        <v>6</v>
      </c>
      <c r="G182" s="340"/>
      <c r="H182" s="340"/>
      <c r="I182" s="341"/>
      <c r="J182" s="342"/>
      <c r="K182" s="342"/>
    </row>
    <row r="183" spans="1:11" x14ac:dyDescent="0.2">
      <c r="A183" s="235"/>
      <c r="B183" s="236"/>
      <c r="C183" s="251" t="s">
        <v>533</v>
      </c>
      <c r="D183" s="247"/>
      <c r="E183" s="248"/>
      <c r="F183" s="249">
        <f>SUM(F170:F182)</f>
        <v>35</v>
      </c>
      <c r="G183" s="239">
        <v>500</v>
      </c>
      <c r="H183" s="239">
        <f>+G183*F183</f>
        <v>17500</v>
      </c>
      <c r="I183" s="250">
        <f>+'[1]PLB BOQ'!$E$13</f>
        <v>3</v>
      </c>
      <c r="J183" s="240">
        <v>500</v>
      </c>
      <c r="K183" s="240">
        <f>+J183*I183</f>
        <v>1500</v>
      </c>
    </row>
    <row r="184" spans="1:11" x14ac:dyDescent="0.2">
      <c r="A184" s="235"/>
      <c r="B184" s="236"/>
      <c r="C184" s="251"/>
      <c r="D184" s="247"/>
      <c r="E184" s="248"/>
      <c r="F184" s="249"/>
      <c r="G184" s="239"/>
      <c r="H184" s="239"/>
      <c r="I184" s="250"/>
      <c r="J184" s="240"/>
      <c r="K184" s="240"/>
    </row>
    <row r="185" spans="1:11" x14ac:dyDescent="0.2">
      <c r="A185" s="235"/>
      <c r="B185" s="236"/>
      <c r="C185" s="251"/>
      <c r="D185" s="247"/>
      <c r="E185" s="248"/>
      <c r="F185" s="249"/>
      <c r="G185" s="239"/>
      <c r="H185" s="239"/>
      <c r="I185" s="250"/>
      <c r="J185" s="240"/>
      <c r="K185" s="240"/>
    </row>
    <row r="186" spans="1:11" x14ac:dyDescent="0.2">
      <c r="A186" s="235">
        <v>2.2000000000000002</v>
      </c>
      <c r="B186" s="236" t="s">
        <v>538</v>
      </c>
      <c r="C186" s="251"/>
      <c r="D186" s="247"/>
      <c r="E186" s="248"/>
      <c r="F186" s="249"/>
      <c r="G186" s="239"/>
      <c r="H186" s="239"/>
      <c r="I186" s="250"/>
      <c r="J186" s="240"/>
      <c r="K186" s="240"/>
    </row>
    <row r="187" spans="1:11" x14ac:dyDescent="0.2">
      <c r="A187" s="235"/>
      <c r="B187" s="236" t="s">
        <v>536</v>
      </c>
      <c r="C187" s="251" t="s">
        <v>533</v>
      </c>
      <c r="D187" s="247"/>
      <c r="E187" s="248"/>
      <c r="F187" s="249">
        <v>6</v>
      </c>
      <c r="G187" s="239">
        <v>600</v>
      </c>
      <c r="H187" s="239">
        <f>+G187*F187</f>
        <v>3600</v>
      </c>
      <c r="I187" s="250">
        <f>+'[1]PLB BOQ'!$E$14</f>
        <v>1</v>
      </c>
      <c r="J187" s="240">
        <v>600</v>
      </c>
      <c r="K187" s="240">
        <f>+J187*I187</f>
        <v>600</v>
      </c>
    </row>
    <row r="188" spans="1:11" x14ac:dyDescent="0.2">
      <c r="A188" s="235"/>
      <c r="B188" s="236"/>
      <c r="C188" s="251"/>
      <c r="D188" s="247"/>
      <c r="E188" s="248"/>
      <c r="F188" s="249"/>
      <c r="G188" s="239"/>
      <c r="H188" s="239"/>
      <c r="I188" s="250"/>
      <c r="J188" s="240"/>
      <c r="K188" s="240"/>
    </row>
    <row r="189" spans="1:11" x14ac:dyDescent="0.2">
      <c r="A189" s="235"/>
      <c r="B189" s="236"/>
      <c r="C189" s="251"/>
      <c r="D189" s="247"/>
      <c r="E189" s="248"/>
      <c r="F189" s="249"/>
      <c r="G189" s="239"/>
      <c r="H189" s="239"/>
      <c r="I189" s="250"/>
      <c r="J189" s="240"/>
      <c r="K189" s="240"/>
    </row>
    <row r="190" spans="1:11" x14ac:dyDescent="0.2">
      <c r="A190" s="235">
        <v>2.2999999999999998</v>
      </c>
      <c r="B190" s="345" t="s">
        <v>529</v>
      </c>
      <c r="C190" s="251"/>
      <c r="D190" s="247"/>
      <c r="E190" s="248"/>
      <c r="F190" s="249"/>
      <c r="G190" s="239"/>
      <c r="H190" s="239"/>
      <c r="I190" s="250"/>
      <c r="J190" s="240"/>
      <c r="K190" s="240"/>
    </row>
    <row r="191" spans="1:11" x14ac:dyDescent="0.2">
      <c r="A191" s="235"/>
      <c r="B191" s="345" t="s">
        <v>308</v>
      </c>
      <c r="C191" s="251" t="s">
        <v>533</v>
      </c>
      <c r="D191" s="247"/>
      <c r="E191" s="248"/>
      <c r="F191" s="249">
        <v>2</v>
      </c>
      <c r="G191" s="239"/>
      <c r="H191" s="239"/>
      <c r="I191" s="250"/>
      <c r="J191" s="240"/>
      <c r="K191" s="240"/>
    </row>
    <row r="192" spans="1:11" x14ac:dyDescent="0.2">
      <c r="A192" s="235"/>
      <c r="B192" s="345" t="s">
        <v>536</v>
      </c>
      <c r="C192" s="251" t="s">
        <v>533</v>
      </c>
      <c r="D192" s="247"/>
      <c r="E192" s="248"/>
      <c r="F192" s="249">
        <v>5</v>
      </c>
      <c r="G192" s="239"/>
      <c r="H192" s="239"/>
      <c r="I192" s="250"/>
      <c r="J192" s="240"/>
      <c r="K192" s="240"/>
    </row>
    <row r="193" spans="1:11" x14ac:dyDescent="0.2">
      <c r="A193" s="235"/>
      <c r="B193" s="345"/>
      <c r="C193" s="251" t="s">
        <v>533</v>
      </c>
      <c r="D193" s="247"/>
      <c r="E193" s="248"/>
      <c r="F193" s="249">
        <f>SUM(F191:F192)</f>
        <v>7</v>
      </c>
      <c r="G193" s="239">
        <v>700</v>
      </c>
      <c r="H193" s="239">
        <f>+G193*F193</f>
        <v>4900</v>
      </c>
      <c r="I193" s="250">
        <f>+'[1]PLB BOQ'!$E$15</f>
        <v>2</v>
      </c>
      <c r="J193" s="240">
        <v>700</v>
      </c>
      <c r="K193" s="240">
        <f>+J193*I193</f>
        <v>1400</v>
      </c>
    </row>
    <row r="194" spans="1:11" x14ac:dyDescent="0.2">
      <c r="A194" s="235"/>
      <c r="B194" s="345"/>
      <c r="C194" s="251"/>
      <c r="D194" s="247"/>
      <c r="E194" s="248"/>
      <c r="F194" s="249"/>
      <c r="G194" s="239"/>
      <c r="H194" s="239"/>
      <c r="I194" s="250"/>
      <c r="J194" s="240"/>
      <c r="K194" s="240"/>
    </row>
    <row r="195" spans="1:11" x14ac:dyDescent="0.2">
      <c r="A195" s="216"/>
      <c r="B195" s="346"/>
      <c r="C195" s="252"/>
      <c r="D195" s="232"/>
      <c r="E195" s="232"/>
      <c r="F195" s="233"/>
      <c r="G195" s="216"/>
      <c r="H195" s="216"/>
      <c r="I195" s="234"/>
      <c r="J195" s="219"/>
      <c r="K195" s="219"/>
    </row>
    <row r="196" spans="1:11" s="333" customFormat="1" ht="63.75" x14ac:dyDescent="0.2">
      <c r="A196" s="329">
        <v>3</v>
      </c>
      <c r="B196" s="230" t="s">
        <v>539</v>
      </c>
      <c r="C196" s="334"/>
      <c r="D196" s="331"/>
      <c r="E196" s="331"/>
      <c r="F196" s="215"/>
      <c r="G196" s="215"/>
      <c r="H196" s="215"/>
      <c r="I196" s="332"/>
      <c r="J196" s="332"/>
      <c r="K196" s="332"/>
    </row>
    <row r="197" spans="1:11" x14ac:dyDescent="0.2">
      <c r="A197" s="229">
        <v>3.1</v>
      </c>
      <c r="B197" s="230" t="s">
        <v>540</v>
      </c>
      <c r="C197" s="253" t="s">
        <v>533</v>
      </c>
      <c r="D197" s="254"/>
      <c r="E197" s="232"/>
      <c r="F197" s="233"/>
      <c r="G197" s="255">
        <v>5500</v>
      </c>
      <c r="H197" s="255"/>
      <c r="I197" s="234"/>
      <c r="J197" s="256">
        <v>5500</v>
      </c>
      <c r="K197" s="256"/>
    </row>
    <row r="198" spans="1:11" x14ac:dyDescent="0.2">
      <c r="A198" s="229">
        <v>3.2</v>
      </c>
      <c r="B198" s="230" t="s">
        <v>541</v>
      </c>
      <c r="C198" s="253" t="s">
        <v>533</v>
      </c>
      <c r="D198" s="254"/>
      <c r="E198" s="232"/>
      <c r="F198" s="233"/>
      <c r="G198" s="255">
        <v>6500</v>
      </c>
      <c r="H198" s="255"/>
      <c r="I198" s="234"/>
      <c r="J198" s="256">
        <v>6500</v>
      </c>
      <c r="K198" s="256"/>
    </row>
    <row r="199" spans="1:11" x14ac:dyDescent="0.2">
      <c r="A199" s="229">
        <v>3.3</v>
      </c>
      <c r="B199" s="230" t="s">
        <v>542</v>
      </c>
      <c r="C199" s="253" t="s">
        <v>533</v>
      </c>
      <c r="D199" s="254"/>
      <c r="E199" s="232"/>
      <c r="F199" s="233"/>
      <c r="G199" s="255">
        <v>7500</v>
      </c>
      <c r="H199" s="255"/>
      <c r="I199" s="234"/>
      <c r="J199" s="256">
        <v>7500</v>
      </c>
      <c r="K199" s="256"/>
    </row>
    <row r="200" spans="1:11" x14ac:dyDescent="0.2">
      <c r="A200" s="216"/>
      <c r="B200" s="225"/>
      <c r="C200" s="252"/>
      <c r="D200" s="232"/>
      <c r="E200" s="232"/>
      <c r="F200" s="233"/>
      <c r="G200" s="216"/>
      <c r="H200" s="216"/>
      <c r="I200" s="234"/>
      <c r="J200" s="219"/>
      <c r="K200" s="219"/>
    </row>
    <row r="201" spans="1:11" ht="76.5" x14ac:dyDescent="0.2">
      <c r="A201" s="229">
        <v>4</v>
      </c>
      <c r="B201" s="257" t="s">
        <v>543</v>
      </c>
      <c r="C201" s="253"/>
      <c r="D201" s="232"/>
      <c r="E201" s="232"/>
      <c r="F201" s="233"/>
      <c r="G201" s="216"/>
      <c r="H201" s="216"/>
      <c r="I201" s="234"/>
      <c r="J201" s="219"/>
      <c r="K201" s="219"/>
    </row>
    <row r="202" spans="1:11" x14ac:dyDescent="0.2">
      <c r="A202" s="235">
        <v>4.0999999999999996</v>
      </c>
      <c r="B202" s="258" t="s">
        <v>544</v>
      </c>
      <c r="C202" s="251"/>
      <c r="D202" s="247"/>
      <c r="E202" s="248"/>
      <c r="F202" s="249"/>
      <c r="G202" s="212"/>
      <c r="H202" s="216"/>
      <c r="I202" s="250"/>
      <c r="J202" s="213"/>
      <c r="K202" s="219"/>
    </row>
    <row r="203" spans="1:11" x14ac:dyDescent="0.2">
      <c r="A203" s="235"/>
      <c r="B203" s="258" t="s">
        <v>303</v>
      </c>
      <c r="C203" s="251" t="s">
        <v>533</v>
      </c>
      <c r="D203" s="247"/>
      <c r="E203" s="248"/>
      <c r="F203" s="249">
        <v>1</v>
      </c>
      <c r="G203" s="212">
        <v>8500</v>
      </c>
      <c r="H203" s="216">
        <f>+G203*F203</f>
        <v>8500</v>
      </c>
      <c r="I203" s="250">
        <f>+'[1]PLB BOQ'!$E$24</f>
        <v>1</v>
      </c>
      <c r="J203" s="213">
        <v>8500</v>
      </c>
      <c r="K203" s="219">
        <f>+J203*I203</f>
        <v>8500</v>
      </c>
    </row>
    <row r="204" spans="1:11" x14ac:dyDescent="0.2">
      <c r="A204" s="235">
        <v>4.2</v>
      </c>
      <c r="B204" s="258" t="s">
        <v>545</v>
      </c>
      <c r="C204" s="251" t="s">
        <v>533</v>
      </c>
      <c r="D204" s="247"/>
      <c r="E204" s="248"/>
      <c r="F204" s="249" t="s">
        <v>57</v>
      </c>
      <c r="G204" s="212"/>
      <c r="H204" s="239"/>
      <c r="I204" s="250">
        <v>3</v>
      </c>
      <c r="J204" s="213">
        <v>1100</v>
      </c>
      <c r="K204" s="219">
        <f>+J204*I204</f>
        <v>3300</v>
      </c>
    </row>
    <row r="205" spans="1:11" x14ac:dyDescent="0.2">
      <c r="A205" s="229">
        <v>4.3</v>
      </c>
      <c r="B205" s="257" t="s">
        <v>546</v>
      </c>
      <c r="C205" s="253"/>
      <c r="D205" s="254"/>
      <c r="E205" s="232"/>
      <c r="F205" s="233"/>
      <c r="G205" s="216"/>
      <c r="H205" s="216"/>
      <c r="I205" s="234"/>
      <c r="J205" s="219"/>
      <c r="K205" s="219"/>
    </row>
    <row r="206" spans="1:11" x14ac:dyDescent="0.2">
      <c r="A206" s="216"/>
      <c r="B206" s="259" t="s">
        <v>224</v>
      </c>
      <c r="C206" s="260" t="s">
        <v>533</v>
      </c>
      <c r="D206" s="232"/>
      <c r="E206" s="232"/>
      <c r="F206" s="233">
        <v>1</v>
      </c>
      <c r="G206" s="216"/>
      <c r="H206" s="216"/>
      <c r="I206" s="234"/>
      <c r="J206" s="219"/>
      <c r="K206" s="219"/>
    </row>
    <row r="207" spans="1:11" x14ac:dyDescent="0.2">
      <c r="A207" s="216"/>
      <c r="B207" s="259" t="s">
        <v>316</v>
      </c>
      <c r="C207" s="260" t="s">
        <v>533</v>
      </c>
      <c r="D207" s="232"/>
      <c r="E207" s="232"/>
      <c r="F207" s="233">
        <v>2</v>
      </c>
      <c r="G207" s="216"/>
      <c r="H207" s="216"/>
      <c r="I207" s="234"/>
      <c r="J207" s="219"/>
      <c r="K207" s="219"/>
    </row>
    <row r="208" spans="1:11" x14ac:dyDescent="0.2">
      <c r="A208" s="216"/>
      <c r="B208" s="259" t="s">
        <v>308</v>
      </c>
      <c r="C208" s="260" t="s">
        <v>533</v>
      </c>
      <c r="D208" s="232"/>
      <c r="E208" s="232"/>
      <c r="F208" s="233">
        <v>2</v>
      </c>
      <c r="G208" s="216"/>
      <c r="H208" s="216"/>
      <c r="I208" s="234"/>
      <c r="J208" s="219"/>
      <c r="K208" s="219"/>
    </row>
    <row r="209" spans="1:11" x14ac:dyDescent="0.2">
      <c r="A209" s="216"/>
      <c r="B209" s="259" t="s">
        <v>230</v>
      </c>
      <c r="C209" s="260" t="s">
        <v>533</v>
      </c>
      <c r="D209" s="232"/>
      <c r="E209" s="232"/>
      <c r="F209" s="233">
        <v>1</v>
      </c>
      <c r="G209" s="216"/>
      <c r="H209" s="216"/>
      <c r="I209" s="234"/>
      <c r="J209" s="219"/>
      <c r="K209" s="219"/>
    </row>
    <row r="210" spans="1:11" x14ac:dyDescent="0.2">
      <c r="A210" s="216"/>
      <c r="B210" s="259" t="s">
        <v>264</v>
      </c>
      <c r="C210" s="260" t="s">
        <v>533</v>
      </c>
      <c r="D210" s="232"/>
      <c r="E210" s="232"/>
      <c r="F210" s="233">
        <v>1</v>
      </c>
      <c r="G210" s="216"/>
      <c r="H210" s="216"/>
      <c r="I210" s="234"/>
      <c r="J210" s="219"/>
      <c r="K210" s="219"/>
    </row>
    <row r="211" spans="1:11" x14ac:dyDescent="0.2">
      <c r="A211" s="216"/>
      <c r="B211" s="259" t="s">
        <v>444</v>
      </c>
      <c r="C211" s="260" t="s">
        <v>533</v>
      </c>
      <c r="D211" s="232"/>
      <c r="E211" s="232"/>
      <c r="F211" s="233">
        <v>1</v>
      </c>
      <c r="G211" s="216"/>
      <c r="H211" s="216"/>
      <c r="I211" s="234"/>
      <c r="J211" s="219"/>
      <c r="K211" s="219"/>
    </row>
    <row r="212" spans="1:11" x14ac:dyDescent="0.2">
      <c r="A212" s="216"/>
      <c r="B212" s="259"/>
      <c r="C212" s="260" t="s">
        <v>499</v>
      </c>
      <c r="D212" s="232"/>
      <c r="E212" s="232"/>
      <c r="F212" s="233">
        <f>SUM(F206:F211)</f>
        <v>8</v>
      </c>
      <c r="G212" s="216">
        <v>17500</v>
      </c>
      <c r="H212" s="216">
        <f>+G212*F212</f>
        <v>140000</v>
      </c>
      <c r="I212" s="234"/>
      <c r="J212" s="219">
        <v>17500</v>
      </c>
      <c r="K212" s="219">
        <f>+J212*I212</f>
        <v>0</v>
      </c>
    </row>
    <row r="213" spans="1:11" x14ac:dyDescent="0.2">
      <c r="A213" s="216"/>
      <c r="B213" s="259"/>
      <c r="C213" s="252"/>
      <c r="D213" s="232"/>
      <c r="E213" s="232"/>
      <c r="F213" s="233"/>
      <c r="G213" s="216"/>
      <c r="H213" s="216"/>
      <c r="I213" s="234"/>
      <c r="J213" s="219"/>
      <c r="K213" s="219"/>
    </row>
    <row r="214" spans="1:11" x14ac:dyDescent="0.2">
      <c r="A214" s="216"/>
      <c r="B214" s="259"/>
      <c r="C214" s="252"/>
      <c r="D214" s="232"/>
      <c r="E214" s="232"/>
      <c r="F214" s="233"/>
      <c r="G214" s="216"/>
      <c r="H214" s="216"/>
      <c r="I214" s="234"/>
      <c r="J214" s="219"/>
      <c r="K214" s="219"/>
    </row>
    <row r="215" spans="1:11" ht="76.5" x14ac:dyDescent="0.2">
      <c r="A215" s="229">
        <v>5</v>
      </c>
      <c r="B215" s="257" t="s">
        <v>547</v>
      </c>
      <c r="C215" s="252"/>
      <c r="D215" s="232"/>
      <c r="E215" s="232"/>
      <c r="F215" s="233"/>
      <c r="G215" s="216"/>
      <c r="H215" s="216"/>
      <c r="I215" s="234"/>
      <c r="J215" s="219"/>
      <c r="K215" s="219"/>
    </row>
    <row r="216" spans="1:11" x14ac:dyDescent="0.2">
      <c r="A216" s="229">
        <v>5.0999999999999996</v>
      </c>
      <c r="B216" s="257" t="s">
        <v>548</v>
      </c>
      <c r="C216" s="253" t="s">
        <v>533</v>
      </c>
      <c r="D216" s="254"/>
      <c r="E216" s="232"/>
      <c r="F216" s="233"/>
      <c r="G216" s="255"/>
      <c r="H216" s="255"/>
      <c r="I216" s="234"/>
      <c r="J216" s="256"/>
      <c r="K216" s="256"/>
    </row>
    <row r="217" spans="1:11" x14ac:dyDescent="0.2">
      <c r="A217" s="229">
        <v>5.2</v>
      </c>
      <c r="B217" s="257" t="s">
        <v>549</v>
      </c>
      <c r="C217" s="253" t="s">
        <v>533</v>
      </c>
      <c r="D217" s="254"/>
      <c r="E217" s="232"/>
      <c r="F217" s="233"/>
      <c r="G217" s="216"/>
      <c r="H217" s="216"/>
      <c r="I217" s="234"/>
      <c r="J217" s="219"/>
      <c r="K217" s="219"/>
    </row>
    <row r="218" spans="1:11" x14ac:dyDescent="0.2">
      <c r="A218" s="229">
        <v>5.3</v>
      </c>
      <c r="B218" s="257" t="s">
        <v>550</v>
      </c>
      <c r="C218" s="253" t="s">
        <v>533</v>
      </c>
      <c r="D218" s="254"/>
      <c r="E218" s="232"/>
      <c r="F218" s="233"/>
      <c r="G218" s="255"/>
      <c r="H218" s="255"/>
      <c r="I218" s="234"/>
      <c r="J218" s="256"/>
      <c r="K218" s="256"/>
    </row>
    <row r="219" spans="1:11" x14ac:dyDescent="0.2">
      <c r="A219" s="216"/>
      <c r="B219" s="259"/>
      <c r="C219" s="252"/>
      <c r="D219" s="232"/>
      <c r="E219" s="232"/>
      <c r="F219" s="233"/>
      <c r="G219" s="255"/>
      <c r="H219" s="255"/>
      <c r="I219" s="234"/>
      <c r="J219" s="256"/>
      <c r="K219" s="256"/>
    </row>
    <row r="220" spans="1:11" ht="38.25" x14ac:dyDescent="0.2">
      <c r="A220" s="216"/>
      <c r="B220" s="230" t="s">
        <v>551</v>
      </c>
      <c r="C220" s="221"/>
      <c r="D220" s="232"/>
      <c r="E220" s="232"/>
      <c r="F220" s="233"/>
      <c r="G220" s="216"/>
      <c r="H220" s="216"/>
      <c r="I220" s="234"/>
      <c r="J220" s="219"/>
      <c r="K220" s="219"/>
    </row>
    <row r="221" spans="1:11" x14ac:dyDescent="0.2">
      <c r="A221" s="216"/>
      <c r="B221" s="225"/>
      <c r="C221" s="221"/>
      <c r="D221" s="232"/>
      <c r="E221" s="232"/>
      <c r="F221" s="233"/>
      <c r="G221" s="216"/>
      <c r="H221" s="216"/>
      <c r="I221" s="234"/>
      <c r="J221" s="219"/>
      <c r="K221" s="219"/>
    </row>
    <row r="222" spans="1:11" x14ac:dyDescent="0.2">
      <c r="A222" s="229">
        <v>6</v>
      </c>
      <c r="B222" s="230" t="s">
        <v>552</v>
      </c>
      <c r="C222" s="261" t="s">
        <v>553</v>
      </c>
      <c r="D222" s="254"/>
      <c r="E222" s="232"/>
      <c r="F222" s="233"/>
      <c r="G222" s="255"/>
      <c r="H222" s="255"/>
      <c r="I222" s="234"/>
      <c r="J222" s="256"/>
      <c r="K222" s="256"/>
    </row>
    <row r="223" spans="1:11" x14ac:dyDescent="0.2">
      <c r="A223" s="216"/>
      <c r="B223" s="225"/>
      <c r="C223" s="262"/>
      <c r="D223" s="263"/>
      <c r="E223" s="263"/>
      <c r="F223" s="264"/>
      <c r="G223" s="255"/>
      <c r="H223" s="255"/>
      <c r="I223" s="265"/>
      <c r="J223" s="256"/>
      <c r="K223" s="256"/>
    </row>
    <row r="224" spans="1:11" ht="36" x14ac:dyDescent="0.2">
      <c r="A224" s="235">
        <v>7</v>
      </c>
      <c r="B224" s="236" t="s">
        <v>554</v>
      </c>
      <c r="C224" s="266" t="s">
        <v>553</v>
      </c>
      <c r="D224" s="267"/>
      <c r="E224" s="268"/>
      <c r="F224" s="269"/>
      <c r="G224" s="239">
        <v>350000</v>
      </c>
      <c r="H224" s="239"/>
      <c r="I224" s="270"/>
      <c r="J224" s="240">
        <v>350000</v>
      </c>
      <c r="K224" s="240"/>
    </row>
    <row r="225" spans="1:11" x14ac:dyDescent="0.2">
      <c r="A225" s="216"/>
      <c r="B225" s="225"/>
      <c r="C225" s="262"/>
      <c r="D225" s="263"/>
      <c r="E225" s="263"/>
      <c r="F225" s="264"/>
      <c r="G225" s="255"/>
      <c r="H225" s="255"/>
      <c r="I225" s="265"/>
      <c r="J225" s="256"/>
      <c r="K225" s="256"/>
    </row>
    <row r="226" spans="1:11" x14ac:dyDescent="0.2">
      <c r="A226" s="235">
        <v>8</v>
      </c>
      <c r="B226" s="236" t="s">
        <v>555</v>
      </c>
      <c r="C226" s="266" t="s">
        <v>553</v>
      </c>
      <c r="D226" s="271"/>
      <c r="E226" s="248"/>
      <c r="F226" s="249"/>
      <c r="G226" s="239">
        <v>55000</v>
      </c>
      <c r="H226" s="239"/>
      <c r="I226" s="250"/>
      <c r="J226" s="240">
        <v>55000</v>
      </c>
      <c r="K226" s="240"/>
    </row>
    <row r="227" spans="1:11" x14ac:dyDescent="0.2">
      <c r="A227" s="216"/>
      <c r="B227" s="225"/>
      <c r="C227" s="262"/>
      <c r="D227" s="232"/>
      <c r="E227" s="232"/>
      <c r="F227" s="233"/>
      <c r="G227" s="255"/>
      <c r="H227" s="255"/>
      <c r="I227" s="234"/>
      <c r="J227" s="256"/>
      <c r="K227" s="256"/>
    </row>
    <row r="228" spans="1:11" x14ac:dyDescent="0.2">
      <c r="A228" s="229">
        <v>9</v>
      </c>
      <c r="B228" s="230" t="s">
        <v>556</v>
      </c>
      <c r="C228" s="261" t="s">
        <v>553</v>
      </c>
      <c r="D228" s="254"/>
      <c r="E228" s="232"/>
      <c r="F228" s="233"/>
      <c r="G228" s="255">
        <v>25000</v>
      </c>
      <c r="H228" s="255"/>
      <c r="I228" s="234"/>
      <c r="J228" s="256">
        <v>25000</v>
      </c>
      <c r="K228" s="256"/>
    </row>
    <row r="229" spans="1:11" x14ac:dyDescent="0.2">
      <c r="A229" s="216"/>
      <c r="B229" s="225"/>
      <c r="C229" s="262"/>
      <c r="D229" s="232"/>
      <c r="E229" s="232"/>
      <c r="F229" s="233"/>
      <c r="G229" s="255"/>
      <c r="H229" s="255"/>
      <c r="I229" s="234"/>
      <c r="J229" s="256"/>
      <c r="K229" s="256"/>
    </row>
    <row r="230" spans="1:11" ht="36" x14ac:dyDescent="0.2">
      <c r="A230" s="272">
        <v>8</v>
      </c>
      <c r="B230" s="273" t="s">
        <v>557</v>
      </c>
      <c r="C230" s="274" t="s">
        <v>553</v>
      </c>
      <c r="D230" s="275"/>
      <c r="E230" s="275"/>
      <c r="F230" s="276"/>
      <c r="G230" s="277">
        <v>55000</v>
      </c>
      <c r="H230" s="277" t="s">
        <v>57</v>
      </c>
      <c r="I230" s="278"/>
      <c r="J230" s="279">
        <v>55000</v>
      </c>
      <c r="K230" s="279" t="s">
        <v>57</v>
      </c>
    </row>
    <row r="231" spans="1:11" x14ac:dyDescent="0.2">
      <c r="A231" s="216"/>
      <c r="B231" s="225"/>
      <c r="C231" s="221"/>
      <c r="D231" s="232"/>
      <c r="E231" s="232"/>
      <c r="F231" s="233"/>
      <c r="G231" s="216"/>
      <c r="H231" s="216"/>
      <c r="I231" s="234"/>
      <c r="J231" s="219"/>
      <c r="K231" s="219"/>
    </row>
    <row r="232" spans="1:11" x14ac:dyDescent="0.2">
      <c r="A232" s="220" t="s">
        <v>504</v>
      </c>
      <c r="B232" s="344" t="s">
        <v>558</v>
      </c>
      <c r="C232" s="221"/>
      <c r="D232" s="232"/>
      <c r="E232" s="232"/>
      <c r="F232" s="233"/>
      <c r="G232" s="255"/>
      <c r="H232" s="255"/>
      <c r="I232" s="234"/>
      <c r="J232" s="256"/>
      <c r="K232" s="256"/>
    </row>
    <row r="233" spans="1:11" x14ac:dyDescent="0.2">
      <c r="A233" s="216"/>
      <c r="B233" s="346"/>
      <c r="C233" s="231"/>
      <c r="D233" s="232"/>
      <c r="E233" s="232"/>
      <c r="F233" s="233"/>
      <c r="G233" s="216"/>
      <c r="H233" s="216"/>
      <c r="I233" s="234"/>
      <c r="J233" s="219"/>
      <c r="K233" s="219"/>
    </row>
    <row r="234" spans="1:11" x14ac:dyDescent="0.2">
      <c r="A234" s="220" t="s">
        <v>195</v>
      </c>
      <c r="B234" s="344" t="s">
        <v>559</v>
      </c>
      <c r="C234" s="280"/>
      <c r="D234" s="232"/>
      <c r="E234" s="232"/>
      <c r="F234" s="233"/>
      <c r="G234" s="216"/>
      <c r="H234" s="216"/>
      <c r="I234" s="234"/>
      <c r="J234" s="219"/>
      <c r="K234" s="219"/>
    </row>
    <row r="235" spans="1:11" ht="165.75" x14ac:dyDescent="0.2">
      <c r="A235" s="229">
        <v>1</v>
      </c>
      <c r="B235" s="230" t="s">
        <v>560</v>
      </c>
      <c r="C235" s="231"/>
      <c r="D235" s="232"/>
      <c r="E235" s="232"/>
      <c r="F235" s="233"/>
      <c r="G235" s="216"/>
      <c r="H235" s="216"/>
      <c r="I235" s="234"/>
      <c r="J235" s="219"/>
      <c r="K235" s="219"/>
    </row>
    <row r="236" spans="1:11" x14ac:dyDescent="0.2">
      <c r="A236" s="235">
        <v>1.1000000000000001</v>
      </c>
      <c r="B236" s="345" t="s">
        <v>561</v>
      </c>
      <c r="C236" s="237"/>
      <c r="D236" s="247"/>
      <c r="E236" s="248"/>
      <c r="F236" s="249"/>
      <c r="G236" s="212"/>
      <c r="H236" s="239"/>
      <c r="I236" s="250"/>
      <c r="J236" s="213"/>
      <c r="K236" s="240"/>
    </row>
    <row r="237" spans="1:11" x14ac:dyDescent="0.2">
      <c r="A237" s="235"/>
      <c r="B237" s="345" t="s">
        <v>562</v>
      </c>
      <c r="C237" s="237" t="s">
        <v>53</v>
      </c>
      <c r="D237" s="242">
        <v>1</v>
      </c>
      <c r="E237" s="242">
        <v>19.5</v>
      </c>
      <c r="F237" s="243">
        <f t="shared" ref="F237:F241" si="4">+D237*E237</f>
        <v>19.5</v>
      </c>
      <c r="G237" s="212"/>
      <c r="H237" s="239"/>
      <c r="I237" s="244"/>
      <c r="J237" s="213"/>
      <c r="K237" s="240"/>
    </row>
    <row r="238" spans="1:11" x14ac:dyDescent="0.2">
      <c r="A238" s="235"/>
      <c r="B238" s="345"/>
      <c r="C238" s="237" t="s">
        <v>53</v>
      </c>
      <c r="D238" s="242">
        <v>1</v>
      </c>
      <c r="E238" s="242">
        <v>8</v>
      </c>
      <c r="F238" s="243">
        <f t="shared" si="4"/>
        <v>8</v>
      </c>
      <c r="G238" s="212"/>
      <c r="H238" s="239"/>
      <c r="I238" s="244"/>
      <c r="J238" s="213"/>
      <c r="K238" s="240"/>
    </row>
    <row r="239" spans="1:11" x14ac:dyDescent="0.2">
      <c r="A239" s="235"/>
      <c r="B239" s="345"/>
      <c r="C239" s="237" t="s">
        <v>53</v>
      </c>
      <c r="D239" s="242">
        <v>1</v>
      </c>
      <c r="E239" s="242">
        <v>8</v>
      </c>
      <c r="F239" s="243">
        <f t="shared" si="4"/>
        <v>8</v>
      </c>
      <c r="G239" s="212"/>
      <c r="H239" s="239"/>
      <c r="I239" s="244"/>
      <c r="J239" s="213"/>
      <c r="K239" s="240"/>
    </row>
    <row r="240" spans="1:11" x14ac:dyDescent="0.2">
      <c r="A240" s="235"/>
      <c r="B240" s="345"/>
      <c r="C240" s="237" t="s">
        <v>53</v>
      </c>
      <c r="D240" s="242">
        <v>1</v>
      </c>
      <c r="E240" s="242">
        <v>8</v>
      </c>
      <c r="F240" s="243">
        <f t="shared" si="4"/>
        <v>8</v>
      </c>
      <c r="G240" s="212"/>
      <c r="H240" s="239"/>
      <c r="I240" s="244"/>
      <c r="J240" s="213"/>
      <c r="K240" s="240"/>
    </row>
    <row r="241" spans="1:11" x14ac:dyDescent="0.2">
      <c r="A241" s="235"/>
      <c r="B241" s="345"/>
      <c r="C241" s="237" t="s">
        <v>53</v>
      </c>
      <c r="D241" s="242">
        <v>1</v>
      </c>
      <c r="E241" s="242">
        <v>8</v>
      </c>
      <c r="F241" s="243">
        <f t="shared" si="4"/>
        <v>8</v>
      </c>
      <c r="G241" s="212"/>
      <c r="H241" s="239"/>
      <c r="I241" s="244"/>
      <c r="J241" s="213"/>
      <c r="K241" s="240"/>
    </row>
    <row r="242" spans="1:11" x14ac:dyDescent="0.2">
      <c r="A242" s="235"/>
      <c r="B242" s="345"/>
      <c r="C242" s="237" t="s">
        <v>563</v>
      </c>
      <c r="D242" s="247"/>
      <c r="E242" s="248"/>
      <c r="F242" s="281">
        <f>SUM(F237:F241)</f>
        <v>51.5</v>
      </c>
      <c r="G242" s="212"/>
      <c r="H242" s="239"/>
      <c r="I242" s="282"/>
      <c r="J242" s="213"/>
      <c r="K242" s="240"/>
    </row>
    <row r="243" spans="1:11" x14ac:dyDescent="0.2">
      <c r="A243" s="235"/>
      <c r="B243" s="345"/>
      <c r="C243" s="237" t="s">
        <v>57</v>
      </c>
      <c r="D243" s="247"/>
      <c r="E243" s="248"/>
      <c r="F243" s="243" t="s">
        <v>443</v>
      </c>
      <c r="G243" s="212"/>
      <c r="H243" s="239"/>
      <c r="I243" s="244"/>
      <c r="J243" s="213"/>
      <c r="K243" s="240"/>
    </row>
    <row r="244" spans="1:11" x14ac:dyDescent="0.2">
      <c r="A244" s="235"/>
      <c r="B244" s="345"/>
      <c r="C244" s="237" t="s">
        <v>564</v>
      </c>
      <c r="D244" s="247"/>
      <c r="E244" s="248"/>
      <c r="F244" s="243">
        <f>+F242/3.28</f>
        <v>15.701219512195124</v>
      </c>
      <c r="G244" s="212">
        <v>400</v>
      </c>
      <c r="H244" s="239">
        <f>+G244*F244</f>
        <v>6280.4878048780492</v>
      </c>
      <c r="I244" s="244">
        <f>+'[1]PLB BOQ'!$E$49</f>
        <v>30</v>
      </c>
      <c r="J244" s="213">
        <v>400</v>
      </c>
      <c r="K244" s="240">
        <f>+J244*I244</f>
        <v>12000</v>
      </c>
    </row>
    <row r="245" spans="1:11" x14ac:dyDescent="0.2">
      <c r="A245" s="235"/>
      <c r="B245" s="345"/>
      <c r="C245" s="237" t="s">
        <v>57</v>
      </c>
      <c r="D245" s="247"/>
      <c r="E245" s="248"/>
      <c r="F245" s="249"/>
      <c r="G245" s="212"/>
      <c r="H245" s="239"/>
      <c r="I245" s="250"/>
      <c r="J245" s="213"/>
      <c r="K245" s="240"/>
    </row>
    <row r="246" spans="1:11" x14ac:dyDescent="0.2">
      <c r="A246" s="235">
        <v>1.2</v>
      </c>
      <c r="B246" s="345" t="s">
        <v>565</v>
      </c>
      <c r="C246" s="237" t="s">
        <v>564</v>
      </c>
      <c r="D246" s="283"/>
      <c r="E246" s="247"/>
      <c r="F246" s="249"/>
      <c r="G246" s="212"/>
      <c r="H246" s="239">
        <f>G246*E246</f>
        <v>0</v>
      </c>
      <c r="I246" s="284">
        <v>20</v>
      </c>
      <c r="J246" s="213">
        <v>425</v>
      </c>
      <c r="K246" s="240">
        <f t="shared" ref="K246:K248" si="5">+J246*I246</f>
        <v>8500</v>
      </c>
    </row>
    <row r="247" spans="1:11" x14ac:dyDescent="0.2">
      <c r="A247" s="235">
        <v>1.3</v>
      </c>
      <c r="B247" s="345" t="s">
        <v>566</v>
      </c>
      <c r="C247" s="237" t="s">
        <v>564</v>
      </c>
      <c r="D247" s="283"/>
      <c r="E247" s="247"/>
      <c r="F247" s="249"/>
      <c r="G247" s="212"/>
      <c r="H247" s="239">
        <f>G247*E247</f>
        <v>0</v>
      </c>
      <c r="I247" s="284">
        <v>10</v>
      </c>
      <c r="J247" s="213">
        <v>450</v>
      </c>
      <c r="K247" s="240">
        <f t="shared" si="5"/>
        <v>4500</v>
      </c>
    </row>
    <row r="248" spans="1:11" x14ac:dyDescent="0.2">
      <c r="A248" s="235">
        <v>1.4</v>
      </c>
      <c r="B248" s="345" t="s">
        <v>567</v>
      </c>
      <c r="C248" s="237" t="s">
        <v>564</v>
      </c>
      <c r="D248" s="283"/>
      <c r="E248" s="247"/>
      <c r="F248" s="249"/>
      <c r="G248" s="212"/>
      <c r="H248" s="239">
        <f>G248*E248</f>
        <v>0</v>
      </c>
      <c r="I248" s="284">
        <v>10</v>
      </c>
      <c r="J248" s="213">
        <v>500</v>
      </c>
      <c r="K248" s="240">
        <f t="shared" si="5"/>
        <v>5000</v>
      </c>
    </row>
    <row r="249" spans="1:11" x14ac:dyDescent="0.2">
      <c r="A249" s="235"/>
      <c r="B249" s="345"/>
      <c r="C249" s="237"/>
      <c r="D249" s="247"/>
      <c r="E249" s="248"/>
      <c r="F249" s="249"/>
      <c r="G249" s="212"/>
      <c r="H249" s="239"/>
      <c r="I249" s="250"/>
      <c r="J249" s="213"/>
      <c r="K249" s="240"/>
    </row>
    <row r="250" spans="1:11" x14ac:dyDescent="0.2">
      <c r="A250" s="235"/>
      <c r="B250" s="345"/>
      <c r="C250" s="237"/>
      <c r="D250" s="247"/>
      <c r="E250" s="248"/>
      <c r="F250" s="249"/>
      <c r="G250" s="212"/>
      <c r="H250" s="239"/>
      <c r="I250" s="250"/>
      <c r="J250" s="213"/>
      <c r="K250" s="240"/>
    </row>
    <row r="251" spans="1:11" x14ac:dyDescent="0.2">
      <c r="A251" s="235">
        <v>1.5</v>
      </c>
      <c r="B251" s="345" t="s">
        <v>568</v>
      </c>
      <c r="C251" s="251" t="s">
        <v>564</v>
      </c>
      <c r="D251" s="247"/>
      <c r="E251" s="248"/>
      <c r="F251" s="249"/>
      <c r="G251" s="212"/>
      <c r="H251" s="239"/>
      <c r="I251" s="250"/>
      <c r="J251" s="213"/>
      <c r="K251" s="240"/>
    </row>
    <row r="252" spans="1:11" x14ac:dyDescent="0.2">
      <c r="A252" s="229"/>
      <c r="B252" s="347" t="s">
        <v>303</v>
      </c>
      <c r="C252" s="237" t="s">
        <v>53</v>
      </c>
      <c r="D252" s="242">
        <v>1</v>
      </c>
      <c r="E252" s="242">
        <v>4</v>
      </c>
      <c r="F252" s="243">
        <f t="shared" ref="F252:F305" si="6">+D252*E252</f>
        <v>4</v>
      </c>
      <c r="G252" s="255"/>
      <c r="H252" s="255"/>
      <c r="I252" s="244"/>
      <c r="J252" s="256"/>
      <c r="K252" s="256"/>
    </row>
    <row r="253" spans="1:11" x14ac:dyDescent="0.2">
      <c r="A253" s="216"/>
      <c r="B253" s="346"/>
      <c r="C253" s="237" t="s">
        <v>53</v>
      </c>
      <c r="D253" s="242">
        <v>1</v>
      </c>
      <c r="E253" s="242">
        <v>5</v>
      </c>
      <c r="F253" s="243">
        <f t="shared" si="6"/>
        <v>5</v>
      </c>
      <c r="G253" s="216"/>
      <c r="H253" s="216"/>
      <c r="I253" s="244"/>
      <c r="J253" s="219"/>
      <c r="K253" s="219"/>
    </row>
    <row r="254" spans="1:11" x14ac:dyDescent="0.2">
      <c r="A254" s="216"/>
      <c r="B254" s="346"/>
      <c r="C254" s="237" t="s">
        <v>53</v>
      </c>
      <c r="D254" s="242">
        <v>1</v>
      </c>
      <c r="E254" s="242">
        <v>7</v>
      </c>
      <c r="F254" s="243">
        <f t="shared" si="6"/>
        <v>7</v>
      </c>
      <c r="G254" s="216"/>
      <c r="H254" s="216"/>
      <c r="I254" s="244"/>
      <c r="J254" s="219"/>
      <c r="K254" s="219"/>
    </row>
    <row r="255" spans="1:11" x14ac:dyDescent="0.2">
      <c r="A255" s="216"/>
      <c r="B255" s="348" t="s">
        <v>510</v>
      </c>
      <c r="C255" s="237" t="s">
        <v>53</v>
      </c>
      <c r="D255" s="242">
        <v>1</v>
      </c>
      <c r="E255" s="242">
        <v>8</v>
      </c>
      <c r="F255" s="243">
        <f t="shared" si="6"/>
        <v>8</v>
      </c>
      <c r="G255" s="216"/>
      <c r="H255" s="216"/>
      <c r="I255" s="244"/>
      <c r="J255" s="219"/>
      <c r="K255" s="219"/>
    </row>
    <row r="256" spans="1:11" x14ac:dyDescent="0.2">
      <c r="A256" s="216"/>
      <c r="B256" s="348" t="s">
        <v>445</v>
      </c>
      <c r="C256" s="237" t="s">
        <v>53</v>
      </c>
      <c r="D256" s="242">
        <v>1</v>
      </c>
      <c r="E256" s="242">
        <v>18</v>
      </c>
      <c r="F256" s="243">
        <f t="shared" si="6"/>
        <v>18</v>
      </c>
      <c r="G256" s="216"/>
      <c r="H256" s="216"/>
      <c r="I256" s="244"/>
      <c r="J256" s="219"/>
      <c r="K256" s="219"/>
    </row>
    <row r="257" spans="1:11" x14ac:dyDescent="0.2">
      <c r="A257" s="216"/>
      <c r="B257" s="349" t="s">
        <v>226</v>
      </c>
      <c r="C257" s="237" t="s">
        <v>57</v>
      </c>
      <c r="D257" s="242" t="s">
        <v>57</v>
      </c>
      <c r="E257" s="242" t="s">
        <v>57</v>
      </c>
      <c r="F257" s="243" t="s">
        <v>57</v>
      </c>
      <c r="G257" s="216"/>
      <c r="H257" s="216"/>
      <c r="I257" s="244"/>
      <c r="J257" s="219"/>
      <c r="K257" s="219"/>
    </row>
    <row r="258" spans="1:11" x14ac:dyDescent="0.2">
      <c r="A258" s="216"/>
      <c r="B258" s="346"/>
      <c r="C258" s="237" t="s">
        <v>53</v>
      </c>
      <c r="D258" s="242">
        <v>1</v>
      </c>
      <c r="E258" s="242">
        <v>4.1660000000000004</v>
      </c>
      <c r="F258" s="243">
        <f t="shared" si="6"/>
        <v>4.1660000000000004</v>
      </c>
      <c r="G258" s="216"/>
      <c r="H258" s="216"/>
      <c r="I258" s="244"/>
      <c r="J258" s="219"/>
      <c r="K258" s="219"/>
    </row>
    <row r="259" spans="1:11" x14ac:dyDescent="0.2">
      <c r="A259" s="216"/>
      <c r="B259" s="346"/>
      <c r="C259" s="237" t="s">
        <v>53</v>
      </c>
      <c r="D259" s="242">
        <v>1</v>
      </c>
      <c r="E259" s="242">
        <v>3</v>
      </c>
      <c r="F259" s="243">
        <f t="shared" si="6"/>
        <v>3</v>
      </c>
      <c r="G259" s="216"/>
      <c r="H259" s="216"/>
      <c r="I259" s="244"/>
      <c r="J259" s="219"/>
      <c r="K259" s="219"/>
    </row>
    <row r="260" spans="1:11" x14ac:dyDescent="0.2">
      <c r="A260" s="216"/>
      <c r="B260" s="346"/>
      <c r="C260" s="237" t="s">
        <v>53</v>
      </c>
      <c r="D260" s="242">
        <v>1</v>
      </c>
      <c r="E260" s="242">
        <v>3</v>
      </c>
      <c r="F260" s="243">
        <f t="shared" si="6"/>
        <v>3</v>
      </c>
      <c r="G260" s="216"/>
      <c r="H260" s="216"/>
      <c r="I260" s="244"/>
      <c r="J260" s="219"/>
      <c r="K260" s="219"/>
    </row>
    <row r="261" spans="1:11" x14ac:dyDescent="0.2">
      <c r="A261" s="216"/>
      <c r="B261" s="346"/>
      <c r="C261" s="237" t="s">
        <v>53</v>
      </c>
      <c r="D261" s="242">
        <v>1</v>
      </c>
      <c r="E261" s="242">
        <v>0.83299999999999996</v>
      </c>
      <c r="F261" s="243">
        <f t="shared" si="6"/>
        <v>0.83299999999999996</v>
      </c>
      <c r="G261" s="216"/>
      <c r="H261" s="216"/>
      <c r="I261" s="244"/>
      <c r="J261" s="219"/>
      <c r="K261" s="219"/>
    </row>
    <row r="262" spans="1:11" x14ac:dyDescent="0.2">
      <c r="A262" s="216"/>
      <c r="B262" s="346"/>
      <c r="C262" s="237" t="s">
        <v>53</v>
      </c>
      <c r="D262" s="242">
        <v>1</v>
      </c>
      <c r="E262" s="242">
        <v>14.66</v>
      </c>
      <c r="F262" s="243">
        <f t="shared" si="6"/>
        <v>14.66</v>
      </c>
      <c r="G262" s="216"/>
      <c r="H262" s="216"/>
      <c r="I262" s="244"/>
      <c r="J262" s="219"/>
      <c r="K262" s="219"/>
    </row>
    <row r="263" spans="1:11" x14ac:dyDescent="0.2">
      <c r="A263" s="216"/>
      <c r="B263" s="346"/>
      <c r="C263" s="237" t="s">
        <v>53</v>
      </c>
      <c r="D263" s="242">
        <v>1</v>
      </c>
      <c r="E263" s="242">
        <v>3.9159999999999999</v>
      </c>
      <c r="F263" s="243">
        <f t="shared" si="6"/>
        <v>3.9159999999999999</v>
      </c>
      <c r="G263" s="216"/>
      <c r="H263" s="216"/>
      <c r="I263" s="244"/>
      <c r="J263" s="219"/>
      <c r="K263" s="219"/>
    </row>
    <row r="264" spans="1:11" x14ac:dyDescent="0.2">
      <c r="A264" s="216"/>
      <c r="B264" s="349" t="s">
        <v>515</v>
      </c>
      <c r="C264" s="237" t="s">
        <v>53</v>
      </c>
      <c r="D264" s="242">
        <v>1</v>
      </c>
      <c r="E264" s="242">
        <v>16</v>
      </c>
      <c r="F264" s="243">
        <f t="shared" si="6"/>
        <v>16</v>
      </c>
      <c r="G264" s="216"/>
      <c r="H264" s="216"/>
      <c r="I264" s="244"/>
      <c r="J264" s="219"/>
      <c r="K264" s="219"/>
    </row>
    <row r="265" spans="1:11" x14ac:dyDescent="0.2">
      <c r="A265" s="216"/>
      <c r="B265" s="346"/>
      <c r="C265" s="237" t="s">
        <v>53</v>
      </c>
      <c r="D265" s="242">
        <v>1</v>
      </c>
      <c r="E265" s="242">
        <v>3</v>
      </c>
      <c r="F265" s="243">
        <f t="shared" si="6"/>
        <v>3</v>
      </c>
      <c r="G265" s="216"/>
      <c r="H265" s="216"/>
      <c r="I265" s="244"/>
      <c r="J265" s="219"/>
      <c r="K265" s="219"/>
    </row>
    <row r="266" spans="1:11" x14ac:dyDescent="0.2">
      <c r="A266" s="216"/>
      <c r="B266" s="346"/>
      <c r="C266" s="237" t="s">
        <v>53</v>
      </c>
      <c r="D266" s="242">
        <v>1</v>
      </c>
      <c r="E266" s="242">
        <v>4.25</v>
      </c>
      <c r="F266" s="243">
        <f t="shared" si="6"/>
        <v>4.25</v>
      </c>
      <c r="G266" s="216"/>
      <c r="H266" s="216"/>
      <c r="I266" s="244"/>
      <c r="J266" s="219"/>
      <c r="K266" s="219"/>
    </row>
    <row r="267" spans="1:11" x14ac:dyDescent="0.2">
      <c r="A267" s="216"/>
      <c r="B267" s="346"/>
      <c r="C267" s="237" t="s">
        <v>53</v>
      </c>
      <c r="D267" s="242">
        <v>1</v>
      </c>
      <c r="E267" s="242">
        <v>6.1265999999999998</v>
      </c>
      <c r="F267" s="243">
        <f t="shared" si="6"/>
        <v>6.1265999999999998</v>
      </c>
      <c r="G267" s="216"/>
      <c r="H267" s="216"/>
      <c r="I267" s="244"/>
      <c r="J267" s="219"/>
      <c r="K267" s="219"/>
    </row>
    <row r="268" spans="1:11" x14ac:dyDescent="0.2">
      <c r="A268" s="216"/>
      <c r="B268" s="348" t="s">
        <v>308</v>
      </c>
      <c r="C268" s="237" t="s">
        <v>57</v>
      </c>
      <c r="D268" s="242" t="s">
        <v>57</v>
      </c>
      <c r="E268" s="242" t="s">
        <v>57</v>
      </c>
      <c r="F268" s="243" t="s">
        <v>57</v>
      </c>
      <c r="G268" s="216"/>
      <c r="H268" s="216"/>
      <c r="I268" s="244"/>
      <c r="J268" s="219"/>
      <c r="K268" s="219"/>
    </row>
    <row r="269" spans="1:11" x14ac:dyDescent="0.2">
      <c r="A269" s="216" t="s">
        <v>563</v>
      </c>
      <c r="B269" s="346"/>
      <c r="C269" s="237" t="s">
        <v>53</v>
      </c>
      <c r="D269" s="242">
        <v>1</v>
      </c>
      <c r="E269" s="242">
        <v>4.5</v>
      </c>
      <c r="F269" s="243">
        <f t="shared" si="6"/>
        <v>4.5</v>
      </c>
      <c r="G269" s="216"/>
      <c r="H269" s="216"/>
      <c r="I269" s="244"/>
      <c r="J269" s="219"/>
      <c r="K269" s="219"/>
    </row>
    <row r="270" spans="1:11" x14ac:dyDescent="0.2">
      <c r="A270" s="216"/>
      <c r="B270" s="346"/>
      <c r="C270" s="237" t="s">
        <v>53</v>
      </c>
      <c r="D270" s="242">
        <v>1</v>
      </c>
      <c r="E270" s="242">
        <v>3.5</v>
      </c>
      <c r="F270" s="243">
        <f t="shared" si="6"/>
        <v>3.5</v>
      </c>
      <c r="G270" s="216"/>
      <c r="H270" s="216"/>
      <c r="I270" s="244"/>
      <c r="J270" s="219"/>
      <c r="K270" s="219"/>
    </row>
    <row r="271" spans="1:11" x14ac:dyDescent="0.2">
      <c r="A271" s="216"/>
      <c r="B271" s="346"/>
      <c r="C271" s="237" t="s">
        <v>53</v>
      </c>
      <c r="D271" s="242">
        <v>1</v>
      </c>
      <c r="E271" s="242">
        <v>5.8330000000000002</v>
      </c>
      <c r="F271" s="243">
        <f t="shared" si="6"/>
        <v>5.8330000000000002</v>
      </c>
      <c r="G271" s="216"/>
      <c r="H271" s="216"/>
      <c r="I271" s="244"/>
      <c r="J271" s="219"/>
      <c r="K271" s="219"/>
    </row>
    <row r="272" spans="1:11" x14ac:dyDescent="0.2">
      <c r="A272" s="216"/>
      <c r="B272" s="346"/>
      <c r="C272" s="237" t="s">
        <v>53</v>
      </c>
      <c r="D272" s="242">
        <v>1</v>
      </c>
      <c r="E272" s="242">
        <v>10.25</v>
      </c>
      <c r="F272" s="243">
        <f t="shared" si="6"/>
        <v>10.25</v>
      </c>
      <c r="G272" s="216"/>
      <c r="H272" s="216"/>
      <c r="I272" s="244"/>
      <c r="J272" s="219"/>
      <c r="K272" s="219"/>
    </row>
    <row r="273" spans="1:11" x14ac:dyDescent="0.2">
      <c r="A273" s="216"/>
      <c r="B273" s="346"/>
      <c r="C273" s="237" t="s">
        <v>53</v>
      </c>
      <c r="D273" s="242">
        <v>1</v>
      </c>
      <c r="E273" s="242">
        <v>6.5</v>
      </c>
      <c r="F273" s="243">
        <f t="shared" si="6"/>
        <v>6.5</v>
      </c>
      <c r="G273" s="216"/>
      <c r="H273" s="216"/>
      <c r="I273" s="244"/>
      <c r="J273" s="219"/>
      <c r="K273" s="219"/>
    </row>
    <row r="274" spans="1:11" x14ac:dyDescent="0.2">
      <c r="A274" s="216"/>
      <c r="B274" s="346"/>
      <c r="C274" s="237" t="s">
        <v>53</v>
      </c>
      <c r="D274" s="242">
        <v>1</v>
      </c>
      <c r="E274" s="242">
        <v>6.9160000000000004</v>
      </c>
      <c r="F274" s="243">
        <f t="shared" si="6"/>
        <v>6.9160000000000004</v>
      </c>
      <c r="G274" s="216"/>
      <c r="H274" s="216"/>
      <c r="I274" s="244"/>
      <c r="J274" s="219"/>
      <c r="K274" s="219"/>
    </row>
    <row r="275" spans="1:11" x14ac:dyDescent="0.2">
      <c r="A275" s="216"/>
      <c r="B275" s="346"/>
      <c r="C275" s="237" t="s">
        <v>53</v>
      </c>
      <c r="D275" s="242">
        <v>1</v>
      </c>
      <c r="E275" s="242">
        <v>3.5830000000000002</v>
      </c>
      <c r="F275" s="243">
        <f t="shared" si="6"/>
        <v>3.5830000000000002</v>
      </c>
      <c r="G275" s="216"/>
      <c r="H275" s="216"/>
      <c r="I275" s="244"/>
      <c r="J275" s="219"/>
      <c r="K275" s="219"/>
    </row>
    <row r="276" spans="1:11" x14ac:dyDescent="0.2">
      <c r="A276" s="216"/>
      <c r="B276" s="346"/>
      <c r="C276" s="237" t="s">
        <v>53</v>
      </c>
      <c r="D276" s="242">
        <v>1</v>
      </c>
      <c r="E276" s="242">
        <v>11.583</v>
      </c>
      <c r="F276" s="243">
        <f t="shared" si="6"/>
        <v>11.583</v>
      </c>
      <c r="G276" s="216"/>
      <c r="H276" s="216"/>
      <c r="I276" s="244"/>
      <c r="J276" s="219"/>
      <c r="K276" s="219"/>
    </row>
    <row r="277" spans="1:11" x14ac:dyDescent="0.2">
      <c r="A277" s="216"/>
      <c r="B277" s="346"/>
      <c r="C277" s="237" t="s">
        <v>53</v>
      </c>
      <c r="D277" s="242">
        <v>1</v>
      </c>
      <c r="E277" s="242">
        <v>7</v>
      </c>
      <c r="F277" s="243">
        <f t="shared" si="6"/>
        <v>7</v>
      </c>
      <c r="G277" s="216"/>
      <c r="H277" s="216"/>
      <c r="I277" s="244"/>
      <c r="J277" s="219"/>
      <c r="K277" s="219"/>
    </row>
    <row r="278" spans="1:11" x14ac:dyDescent="0.2">
      <c r="A278" s="216"/>
      <c r="B278" s="346"/>
      <c r="C278" s="237" t="s">
        <v>53</v>
      </c>
      <c r="D278" s="242">
        <v>1</v>
      </c>
      <c r="E278" s="242">
        <v>7.5</v>
      </c>
      <c r="F278" s="243">
        <f t="shared" si="6"/>
        <v>7.5</v>
      </c>
      <c r="G278" s="216"/>
      <c r="H278" s="216"/>
      <c r="I278" s="244"/>
      <c r="J278" s="219"/>
      <c r="K278" s="219"/>
    </row>
    <row r="279" spans="1:11" x14ac:dyDescent="0.2">
      <c r="A279" s="216"/>
      <c r="B279" s="346"/>
      <c r="C279" s="237" t="s">
        <v>53</v>
      </c>
      <c r="D279" s="242">
        <v>1</v>
      </c>
      <c r="E279" s="242">
        <v>8.5830000000000002</v>
      </c>
      <c r="F279" s="243">
        <f t="shared" si="6"/>
        <v>8.5830000000000002</v>
      </c>
      <c r="G279" s="216"/>
      <c r="H279" s="216"/>
      <c r="I279" s="244"/>
      <c r="J279" s="219"/>
      <c r="K279" s="219"/>
    </row>
    <row r="280" spans="1:11" x14ac:dyDescent="0.2">
      <c r="A280" s="216"/>
      <c r="B280" s="346"/>
      <c r="C280" s="237" t="s">
        <v>53</v>
      </c>
      <c r="D280" s="242">
        <v>1</v>
      </c>
      <c r="E280" s="242">
        <v>13</v>
      </c>
      <c r="F280" s="243">
        <f t="shared" si="6"/>
        <v>13</v>
      </c>
      <c r="G280" s="216"/>
      <c r="H280" s="216"/>
      <c r="I280" s="244"/>
      <c r="J280" s="219"/>
      <c r="K280" s="219"/>
    </row>
    <row r="281" spans="1:11" x14ac:dyDescent="0.2">
      <c r="A281" s="216"/>
      <c r="B281" s="346"/>
      <c r="C281" s="237" t="s">
        <v>53</v>
      </c>
      <c r="D281" s="242">
        <v>1</v>
      </c>
      <c r="E281" s="242">
        <v>6.5</v>
      </c>
      <c r="F281" s="243">
        <f t="shared" si="6"/>
        <v>6.5</v>
      </c>
      <c r="G281" s="216"/>
      <c r="H281" s="216"/>
      <c r="I281" s="244"/>
      <c r="J281" s="219"/>
      <c r="K281" s="219"/>
    </row>
    <row r="282" spans="1:11" x14ac:dyDescent="0.2">
      <c r="A282" s="216"/>
      <c r="B282" s="346"/>
      <c r="C282" s="237" t="s">
        <v>53</v>
      </c>
      <c r="D282" s="242">
        <v>1</v>
      </c>
      <c r="E282" s="242">
        <v>10</v>
      </c>
      <c r="F282" s="243">
        <f t="shared" si="6"/>
        <v>10</v>
      </c>
      <c r="G282" s="216"/>
      <c r="H282" s="216"/>
      <c r="I282" s="244"/>
      <c r="J282" s="219"/>
      <c r="K282" s="219"/>
    </row>
    <row r="283" spans="1:11" x14ac:dyDescent="0.2">
      <c r="A283" s="216"/>
      <c r="B283" s="346"/>
      <c r="C283" s="237" t="s">
        <v>53</v>
      </c>
      <c r="D283" s="242">
        <v>1</v>
      </c>
      <c r="E283" s="242">
        <v>4</v>
      </c>
      <c r="F283" s="243">
        <f t="shared" si="6"/>
        <v>4</v>
      </c>
      <c r="G283" s="216"/>
      <c r="H283" s="216"/>
      <c r="I283" s="244"/>
      <c r="J283" s="219"/>
      <c r="K283" s="219"/>
    </row>
    <row r="284" spans="1:11" x14ac:dyDescent="0.2">
      <c r="A284" s="216"/>
      <c r="B284" s="348" t="s">
        <v>311</v>
      </c>
      <c r="C284" s="237" t="s">
        <v>53</v>
      </c>
      <c r="D284" s="242">
        <v>1</v>
      </c>
      <c r="E284" s="242">
        <v>5.5</v>
      </c>
      <c r="F284" s="243">
        <f t="shared" si="6"/>
        <v>5.5</v>
      </c>
      <c r="G284" s="216"/>
      <c r="H284" s="216"/>
      <c r="I284" s="244"/>
      <c r="J284" s="219"/>
      <c r="K284" s="219"/>
    </row>
    <row r="285" spans="1:11" x14ac:dyDescent="0.2">
      <c r="A285" s="216"/>
      <c r="B285" s="348" t="s">
        <v>442</v>
      </c>
      <c r="C285" s="237" t="s">
        <v>53</v>
      </c>
      <c r="D285" s="242">
        <v>1</v>
      </c>
      <c r="E285" s="242">
        <v>3</v>
      </c>
      <c r="F285" s="243">
        <f t="shared" si="6"/>
        <v>3</v>
      </c>
      <c r="G285" s="216"/>
      <c r="H285" s="216"/>
      <c r="I285" s="244"/>
      <c r="J285" s="219"/>
      <c r="K285" s="219"/>
    </row>
    <row r="286" spans="1:11" x14ac:dyDescent="0.2">
      <c r="A286" s="216"/>
      <c r="B286" s="346"/>
      <c r="C286" s="237" t="s">
        <v>53</v>
      </c>
      <c r="D286" s="242">
        <v>1</v>
      </c>
      <c r="E286" s="242">
        <v>11</v>
      </c>
      <c r="F286" s="243">
        <f t="shared" si="6"/>
        <v>11</v>
      </c>
      <c r="G286" s="216"/>
      <c r="H286" s="216"/>
      <c r="I286" s="244"/>
      <c r="J286" s="219"/>
      <c r="K286" s="219"/>
    </row>
    <row r="287" spans="1:11" x14ac:dyDescent="0.2">
      <c r="A287" s="216"/>
      <c r="B287" s="346"/>
      <c r="C287" s="237" t="s">
        <v>53</v>
      </c>
      <c r="D287" s="242">
        <v>1</v>
      </c>
      <c r="E287" s="242">
        <v>16.832999999999998</v>
      </c>
      <c r="F287" s="243">
        <f t="shared" si="6"/>
        <v>16.832999999999998</v>
      </c>
      <c r="G287" s="216"/>
      <c r="H287" s="216"/>
      <c r="I287" s="244"/>
      <c r="J287" s="219"/>
      <c r="K287" s="219"/>
    </row>
    <row r="288" spans="1:11" x14ac:dyDescent="0.2">
      <c r="A288" s="216"/>
      <c r="B288" s="346"/>
      <c r="C288" s="237" t="s">
        <v>53</v>
      </c>
      <c r="D288" s="242">
        <v>1</v>
      </c>
      <c r="E288" s="242">
        <v>13</v>
      </c>
      <c r="F288" s="243">
        <f t="shared" si="6"/>
        <v>13</v>
      </c>
      <c r="G288" s="216"/>
      <c r="H288" s="216"/>
      <c r="I288" s="244"/>
      <c r="J288" s="219"/>
      <c r="K288" s="219"/>
    </row>
    <row r="289" spans="1:11" x14ac:dyDescent="0.2">
      <c r="A289" s="216"/>
      <c r="B289" s="348" t="s">
        <v>230</v>
      </c>
      <c r="C289" s="237" t="s">
        <v>53</v>
      </c>
      <c r="D289" s="242">
        <v>1</v>
      </c>
      <c r="E289" s="242">
        <v>2</v>
      </c>
      <c r="F289" s="243">
        <f t="shared" si="6"/>
        <v>2</v>
      </c>
      <c r="G289" s="216"/>
      <c r="H289" s="216"/>
      <c r="I289" s="244"/>
      <c r="J289" s="219"/>
      <c r="K289" s="219"/>
    </row>
    <row r="290" spans="1:11" x14ac:dyDescent="0.2">
      <c r="A290" s="216"/>
      <c r="B290" s="346"/>
      <c r="C290" s="237" t="s">
        <v>53</v>
      </c>
      <c r="D290" s="242">
        <v>1</v>
      </c>
      <c r="E290" s="242">
        <v>3.4159999999999999</v>
      </c>
      <c r="F290" s="243">
        <f t="shared" si="6"/>
        <v>3.4159999999999999</v>
      </c>
      <c r="G290" s="216"/>
      <c r="H290" s="216"/>
      <c r="I290" s="244"/>
      <c r="J290" s="219"/>
      <c r="K290" s="219"/>
    </row>
    <row r="291" spans="1:11" x14ac:dyDescent="0.2">
      <c r="A291" s="216"/>
      <c r="B291" s="346"/>
      <c r="C291" s="237" t="s">
        <v>53</v>
      </c>
      <c r="D291" s="242">
        <v>1</v>
      </c>
      <c r="E291" s="242">
        <v>7.5830000000000002</v>
      </c>
      <c r="F291" s="243">
        <f t="shared" si="6"/>
        <v>7.5830000000000002</v>
      </c>
      <c r="G291" s="216"/>
      <c r="H291" s="216"/>
      <c r="I291" s="244"/>
      <c r="J291" s="219"/>
      <c r="K291" s="219"/>
    </row>
    <row r="292" spans="1:11" x14ac:dyDescent="0.2">
      <c r="A292" s="216"/>
      <c r="B292" s="346"/>
      <c r="C292" s="237" t="s">
        <v>53</v>
      </c>
      <c r="D292" s="242">
        <v>1</v>
      </c>
      <c r="E292" s="242">
        <v>5.9160000000000004</v>
      </c>
      <c r="F292" s="243">
        <f t="shared" si="6"/>
        <v>5.9160000000000004</v>
      </c>
      <c r="G292" s="216"/>
      <c r="H292" s="216"/>
      <c r="I292" s="244"/>
      <c r="J292" s="219"/>
      <c r="K292" s="219"/>
    </row>
    <row r="293" spans="1:11" x14ac:dyDescent="0.2">
      <c r="A293" s="216"/>
      <c r="B293" s="346"/>
      <c r="C293" s="237" t="s">
        <v>53</v>
      </c>
      <c r="D293" s="242">
        <v>1</v>
      </c>
      <c r="E293" s="242">
        <v>3.66</v>
      </c>
      <c r="F293" s="243">
        <f t="shared" si="6"/>
        <v>3.66</v>
      </c>
      <c r="G293" s="216"/>
      <c r="H293" s="216"/>
      <c r="I293" s="244"/>
      <c r="J293" s="219"/>
      <c r="K293" s="219"/>
    </row>
    <row r="294" spans="1:11" x14ac:dyDescent="0.2">
      <c r="A294" s="216"/>
      <c r="B294" s="346"/>
      <c r="C294" s="237" t="s">
        <v>53</v>
      </c>
      <c r="D294" s="242">
        <v>1</v>
      </c>
      <c r="E294" s="242">
        <v>6.8330000000000002</v>
      </c>
      <c r="F294" s="243">
        <f t="shared" si="6"/>
        <v>6.8330000000000002</v>
      </c>
      <c r="G294" s="216"/>
      <c r="H294" s="216"/>
      <c r="I294" s="244"/>
      <c r="J294" s="219"/>
      <c r="K294" s="219"/>
    </row>
    <row r="295" spans="1:11" x14ac:dyDescent="0.2">
      <c r="A295" s="216"/>
      <c r="B295" s="346"/>
      <c r="C295" s="237" t="s">
        <v>53</v>
      </c>
      <c r="D295" s="242">
        <v>1</v>
      </c>
      <c r="E295" s="242">
        <v>3.8330000000000002</v>
      </c>
      <c r="F295" s="243">
        <f t="shared" si="6"/>
        <v>3.8330000000000002</v>
      </c>
      <c r="G295" s="216"/>
      <c r="H295" s="216"/>
      <c r="I295" s="244"/>
      <c r="J295" s="219"/>
      <c r="K295" s="219"/>
    </row>
    <row r="296" spans="1:11" x14ac:dyDescent="0.2">
      <c r="A296" s="216"/>
      <c r="B296" s="348" t="s">
        <v>264</v>
      </c>
      <c r="C296" s="237" t="s">
        <v>53</v>
      </c>
      <c r="D296" s="242">
        <v>1</v>
      </c>
      <c r="E296" s="242">
        <v>4</v>
      </c>
      <c r="F296" s="243">
        <f t="shared" si="6"/>
        <v>4</v>
      </c>
      <c r="G296" s="216"/>
      <c r="H296" s="216"/>
      <c r="I296" s="244"/>
      <c r="J296" s="219"/>
      <c r="K296" s="219"/>
    </row>
    <row r="297" spans="1:11" x14ac:dyDescent="0.2">
      <c r="A297" s="216"/>
      <c r="B297" s="346"/>
      <c r="C297" s="237" t="s">
        <v>53</v>
      </c>
      <c r="D297" s="242">
        <v>1</v>
      </c>
      <c r="E297" s="242">
        <v>3.75</v>
      </c>
      <c r="F297" s="243">
        <f t="shared" si="6"/>
        <v>3.75</v>
      </c>
      <c r="G297" s="216"/>
      <c r="H297" s="216"/>
      <c r="I297" s="244"/>
      <c r="J297" s="219"/>
      <c r="K297" s="219"/>
    </row>
    <row r="298" spans="1:11" x14ac:dyDescent="0.2">
      <c r="A298" s="216"/>
      <c r="B298" s="346"/>
      <c r="C298" s="237" t="s">
        <v>53</v>
      </c>
      <c r="D298" s="242">
        <v>1</v>
      </c>
      <c r="E298" s="242">
        <v>2.5830000000000002</v>
      </c>
      <c r="F298" s="243">
        <f t="shared" si="6"/>
        <v>2.5830000000000002</v>
      </c>
      <c r="G298" s="216"/>
      <c r="H298" s="216"/>
      <c r="I298" s="244"/>
      <c r="J298" s="219"/>
      <c r="K298" s="219"/>
    </row>
    <row r="299" spans="1:11" x14ac:dyDescent="0.2">
      <c r="A299" s="216"/>
      <c r="B299" s="346"/>
      <c r="C299" s="237" t="s">
        <v>53</v>
      </c>
      <c r="D299" s="242">
        <v>1</v>
      </c>
      <c r="E299" s="242">
        <v>6.4160000000000004</v>
      </c>
      <c r="F299" s="243">
        <f t="shared" si="6"/>
        <v>6.4160000000000004</v>
      </c>
      <c r="G299" s="216"/>
      <c r="H299" s="216"/>
      <c r="I299" s="244"/>
      <c r="J299" s="219"/>
      <c r="K299" s="219"/>
    </row>
    <row r="300" spans="1:11" x14ac:dyDescent="0.2">
      <c r="A300" s="216"/>
      <c r="B300" s="346"/>
      <c r="C300" s="237" t="s">
        <v>53</v>
      </c>
      <c r="D300" s="242">
        <v>1</v>
      </c>
      <c r="E300" s="242">
        <v>3.8330000000000002</v>
      </c>
      <c r="F300" s="243">
        <f t="shared" si="6"/>
        <v>3.8330000000000002</v>
      </c>
      <c r="G300" s="216"/>
      <c r="H300" s="216"/>
      <c r="I300" s="244"/>
      <c r="J300" s="219"/>
      <c r="K300" s="219"/>
    </row>
    <row r="301" spans="1:11" x14ac:dyDescent="0.2">
      <c r="A301" s="216"/>
      <c r="B301" s="346"/>
      <c r="C301" s="237" t="s">
        <v>53</v>
      </c>
      <c r="D301" s="242">
        <v>1</v>
      </c>
      <c r="E301" s="242">
        <v>28</v>
      </c>
      <c r="F301" s="243">
        <f t="shared" si="6"/>
        <v>28</v>
      </c>
      <c r="G301" s="216"/>
      <c r="H301" s="216"/>
      <c r="I301" s="244"/>
      <c r="J301" s="219"/>
      <c r="K301" s="219"/>
    </row>
    <row r="302" spans="1:11" x14ac:dyDescent="0.2">
      <c r="A302" s="216"/>
      <c r="B302" s="348" t="s">
        <v>232</v>
      </c>
      <c r="C302" s="237" t="s">
        <v>53</v>
      </c>
      <c r="D302" s="242">
        <v>1</v>
      </c>
      <c r="E302" s="242">
        <v>3.33</v>
      </c>
      <c r="F302" s="243">
        <f t="shared" si="6"/>
        <v>3.33</v>
      </c>
      <c r="G302" s="216"/>
      <c r="H302" s="216"/>
      <c r="I302" s="244"/>
      <c r="J302" s="219"/>
      <c r="K302" s="219"/>
    </row>
    <row r="303" spans="1:11" x14ac:dyDescent="0.2">
      <c r="A303" s="216"/>
      <c r="B303" s="346"/>
      <c r="C303" s="237" t="s">
        <v>53</v>
      </c>
      <c r="D303" s="242">
        <v>1</v>
      </c>
      <c r="E303" s="242">
        <v>1.66</v>
      </c>
      <c r="F303" s="243">
        <f t="shared" si="6"/>
        <v>1.66</v>
      </c>
      <c r="G303" s="216"/>
      <c r="H303" s="216"/>
      <c r="I303" s="244"/>
      <c r="J303" s="219"/>
      <c r="K303" s="219"/>
    </row>
    <row r="304" spans="1:11" x14ac:dyDescent="0.2">
      <c r="A304" s="216"/>
      <c r="B304" s="346"/>
      <c r="C304" s="237" t="s">
        <v>53</v>
      </c>
      <c r="D304" s="242">
        <v>1</v>
      </c>
      <c r="E304" s="242">
        <v>7</v>
      </c>
      <c r="F304" s="243">
        <f t="shared" si="6"/>
        <v>7</v>
      </c>
      <c r="G304" s="216"/>
      <c r="H304" s="216"/>
      <c r="I304" s="244"/>
      <c r="J304" s="219"/>
      <c r="K304" s="219"/>
    </row>
    <row r="305" spans="1:11" x14ac:dyDescent="0.2">
      <c r="A305" s="216"/>
      <c r="B305" s="346"/>
      <c r="C305" s="237" t="s">
        <v>53</v>
      </c>
      <c r="D305" s="242">
        <v>1</v>
      </c>
      <c r="E305" s="242">
        <v>3</v>
      </c>
      <c r="F305" s="243">
        <f t="shared" si="6"/>
        <v>3</v>
      </c>
      <c r="G305" s="216"/>
      <c r="H305" s="216"/>
      <c r="I305" s="244"/>
      <c r="J305" s="219"/>
      <c r="K305" s="219"/>
    </row>
    <row r="306" spans="1:11" x14ac:dyDescent="0.2">
      <c r="A306" s="216"/>
      <c r="B306" s="346"/>
      <c r="C306" s="237"/>
      <c r="D306" s="242"/>
      <c r="E306" s="242"/>
      <c r="F306" s="243">
        <f>+SUM(F252:F305)</f>
        <v>356.34560000000016</v>
      </c>
      <c r="G306" s="216"/>
      <c r="H306" s="216"/>
      <c r="I306" s="244"/>
      <c r="J306" s="219"/>
      <c r="K306" s="219"/>
    </row>
    <row r="307" spans="1:11" x14ac:dyDescent="0.2">
      <c r="A307" s="216"/>
      <c r="B307" s="346"/>
      <c r="C307" s="237"/>
      <c r="D307" s="242"/>
      <c r="E307" s="242"/>
      <c r="F307" s="243"/>
      <c r="G307" s="216"/>
      <c r="H307" s="216"/>
      <c r="I307" s="244"/>
      <c r="J307" s="219"/>
      <c r="K307" s="219"/>
    </row>
    <row r="308" spans="1:11" x14ac:dyDescent="0.2">
      <c r="A308" s="216"/>
      <c r="B308" s="346"/>
      <c r="C308" s="237" t="s">
        <v>434</v>
      </c>
      <c r="D308" s="242"/>
      <c r="E308" s="242"/>
      <c r="F308" s="243">
        <f>+F306/3.28</f>
        <v>108.64195121951225</v>
      </c>
      <c r="G308" s="216">
        <v>650</v>
      </c>
      <c r="H308" s="216">
        <f>+G308*F308</f>
        <v>70617.268292682958</v>
      </c>
      <c r="I308" s="244">
        <f>+'[1]PLB BOQ'!$E$53</f>
        <v>10</v>
      </c>
      <c r="J308" s="219">
        <v>650</v>
      </c>
      <c r="K308" s="219">
        <f>+J308*I308</f>
        <v>6500</v>
      </c>
    </row>
    <row r="309" spans="1:11" x14ac:dyDescent="0.2">
      <c r="A309" s="216"/>
      <c r="B309" s="346"/>
      <c r="C309" s="237"/>
      <c r="D309" s="242"/>
      <c r="E309" s="242"/>
      <c r="F309" s="243"/>
      <c r="G309" s="216"/>
      <c r="H309" s="216"/>
      <c r="I309" s="244"/>
      <c r="J309" s="219"/>
      <c r="K309" s="219"/>
    </row>
    <row r="310" spans="1:11" x14ac:dyDescent="0.2">
      <c r="A310" s="216"/>
      <c r="B310" s="346"/>
      <c r="C310" s="237"/>
      <c r="D310" s="242"/>
      <c r="E310" s="242"/>
      <c r="F310" s="243"/>
      <c r="G310" s="216"/>
      <c r="H310" s="216"/>
      <c r="I310" s="244"/>
      <c r="J310" s="219"/>
      <c r="K310" s="219"/>
    </row>
    <row r="311" spans="1:11" ht="38.25" x14ac:dyDescent="0.2">
      <c r="A311" s="229">
        <v>2</v>
      </c>
      <c r="B311" s="285" t="s">
        <v>569</v>
      </c>
      <c r="C311" s="253"/>
      <c r="D311" s="254"/>
      <c r="E311" s="232"/>
      <c r="F311" s="233"/>
      <c r="G311" s="255"/>
      <c r="H311" s="255"/>
      <c r="I311" s="234"/>
      <c r="J311" s="256"/>
      <c r="K311" s="256"/>
    </row>
    <row r="312" spans="1:11" x14ac:dyDescent="0.2">
      <c r="A312" s="216"/>
      <c r="B312" s="286" t="s">
        <v>303</v>
      </c>
      <c r="C312" s="287" t="s">
        <v>446</v>
      </c>
      <c r="D312" s="232"/>
      <c r="E312" s="232"/>
      <c r="F312" s="233">
        <v>0</v>
      </c>
      <c r="G312" s="216"/>
      <c r="H312" s="216"/>
      <c r="I312" s="234"/>
      <c r="J312" s="219"/>
      <c r="K312" s="219"/>
    </row>
    <row r="313" spans="1:11" x14ac:dyDescent="0.2">
      <c r="A313" s="216"/>
      <c r="B313" s="288" t="s">
        <v>445</v>
      </c>
      <c r="C313" s="260" t="s">
        <v>446</v>
      </c>
      <c r="D313" s="232"/>
      <c r="E313" s="232"/>
      <c r="F313" s="233">
        <v>0</v>
      </c>
      <c r="G313" s="289"/>
      <c r="H313" s="217"/>
      <c r="I313" s="234"/>
      <c r="J313" s="290"/>
      <c r="K313" s="291"/>
    </row>
    <row r="314" spans="1:11" x14ac:dyDescent="0.2">
      <c r="A314" s="216"/>
      <c r="B314" s="288" t="s">
        <v>316</v>
      </c>
      <c r="C314" s="260" t="s">
        <v>446</v>
      </c>
      <c r="D314" s="232"/>
      <c r="E314" s="232"/>
      <c r="F314" s="233">
        <v>0</v>
      </c>
      <c r="G314" s="289"/>
      <c r="H314" s="217"/>
      <c r="I314" s="234"/>
      <c r="J314" s="290"/>
      <c r="K314" s="291"/>
    </row>
    <row r="315" spans="1:11" x14ac:dyDescent="0.2">
      <c r="A315" s="216"/>
      <c r="B315" s="288" t="s">
        <v>308</v>
      </c>
      <c r="C315" s="260" t="s">
        <v>446</v>
      </c>
      <c r="D315" s="232"/>
      <c r="E315" s="232"/>
      <c r="F315" s="233">
        <v>0</v>
      </c>
      <c r="G315" s="289"/>
      <c r="H315" s="217"/>
      <c r="I315" s="234"/>
      <c r="J315" s="290"/>
      <c r="K315" s="291"/>
    </row>
    <row r="316" spans="1:11" x14ac:dyDescent="0.2">
      <c r="A316" s="216"/>
      <c r="B316" s="288" t="s">
        <v>442</v>
      </c>
      <c r="C316" s="260" t="s">
        <v>446</v>
      </c>
      <c r="D316" s="232"/>
      <c r="E316" s="232"/>
      <c r="F316" s="233">
        <v>0</v>
      </c>
      <c r="G316" s="289"/>
      <c r="H316" s="217"/>
      <c r="I316" s="234"/>
      <c r="J316" s="290"/>
      <c r="K316" s="291"/>
    </row>
    <row r="317" spans="1:11" x14ac:dyDescent="0.2">
      <c r="A317" s="216"/>
      <c r="B317" s="288" t="s">
        <v>230</v>
      </c>
      <c r="C317" s="260" t="s">
        <v>446</v>
      </c>
      <c r="D317" s="232"/>
      <c r="E317" s="232"/>
      <c r="F317" s="233">
        <v>0</v>
      </c>
      <c r="G317" s="289"/>
      <c r="H317" s="217"/>
      <c r="I317" s="234"/>
      <c r="J317" s="290"/>
      <c r="K317" s="291"/>
    </row>
    <row r="318" spans="1:11" x14ac:dyDescent="0.2">
      <c r="A318" s="216"/>
      <c r="B318" s="288" t="s">
        <v>264</v>
      </c>
      <c r="C318" s="260" t="s">
        <v>446</v>
      </c>
      <c r="D318" s="232"/>
      <c r="E318" s="232"/>
      <c r="F318" s="233">
        <v>0</v>
      </c>
      <c r="G318" s="289"/>
      <c r="H318" s="217"/>
      <c r="I318" s="234"/>
      <c r="J318" s="290"/>
      <c r="K318" s="291"/>
    </row>
    <row r="319" spans="1:11" x14ac:dyDescent="0.2">
      <c r="A319" s="216"/>
      <c r="B319" s="288" t="s">
        <v>232</v>
      </c>
      <c r="C319" s="260" t="s">
        <v>446</v>
      </c>
      <c r="D319" s="232"/>
      <c r="E319" s="232"/>
      <c r="F319" s="233">
        <v>0</v>
      </c>
      <c r="G319" s="289"/>
      <c r="H319" s="217"/>
      <c r="I319" s="234"/>
      <c r="J319" s="290"/>
      <c r="K319" s="291"/>
    </row>
    <row r="320" spans="1:11" x14ac:dyDescent="0.2">
      <c r="A320" s="216"/>
      <c r="B320" s="288"/>
      <c r="C320" s="252" t="s">
        <v>446</v>
      </c>
      <c r="D320" s="232"/>
      <c r="E320" s="232"/>
      <c r="F320" s="233">
        <v>0</v>
      </c>
      <c r="G320" s="289">
        <v>1500</v>
      </c>
      <c r="H320" s="217">
        <f>+G320*F320</f>
        <v>0</v>
      </c>
      <c r="I320" s="234"/>
      <c r="J320" s="290">
        <v>1500</v>
      </c>
      <c r="K320" s="291">
        <f>+J320*I320</f>
        <v>0</v>
      </c>
    </row>
    <row r="321" spans="1:11" x14ac:dyDescent="0.2">
      <c r="A321" s="216"/>
      <c r="B321" s="286"/>
      <c r="C321" s="252"/>
      <c r="D321" s="232"/>
      <c r="E321" s="232"/>
      <c r="F321" s="233"/>
      <c r="G321" s="216"/>
      <c r="H321" s="216"/>
      <c r="I321" s="234"/>
      <c r="J321" s="219"/>
      <c r="K321" s="219"/>
    </row>
    <row r="322" spans="1:11" ht="48" x14ac:dyDescent="0.2">
      <c r="A322" s="235">
        <v>3</v>
      </c>
      <c r="B322" s="292" t="s">
        <v>570</v>
      </c>
      <c r="C322" s="251" t="s">
        <v>533</v>
      </c>
      <c r="D322" s="247"/>
      <c r="E322" s="248"/>
      <c r="F322" s="248"/>
      <c r="G322" s="293">
        <v>3500</v>
      </c>
      <c r="H322" s="293">
        <v>0</v>
      </c>
      <c r="I322" s="250">
        <v>8</v>
      </c>
      <c r="J322" s="240">
        <v>3500</v>
      </c>
      <c r="K322" s="291">
        <f>+J322*I322</f>
        <v>28000</v>
      </c>
    </row>
    <row r="323" spans="1:11" x14ac:dyDescent="0.2">
      <c r="A323" s="216"/>
      <c r="B323" s="225"/>
      <c r="C323" s="252"/>
      <c r="D323" s="232"/>
      <c r="E323" s="232"/>
      <c r="F323" s="233"/>
      <c r="G323" s="216"/>
      <c r="H323" s="216"/>
      <c r="I323" s="234"/>
      <c r="J323" s="219"/>
      <c r="K323" s="219"/>
    </row>
    <row r="324" spans="1:11" ht="48" x14ac:dyDescent="0.2">
      <c r="A324" s="235">
        <v>5</v>
      </c>
      <c r="B324" s="292" t="s">
        <v>571</v>
      </c>
      <c r="C324" s="266"/>
      <c r="D324" s="247"/>
      <c r="E324" s="248"/>
      <c r="F324" s="249"/>
      <c r="G324" s="212"/>
      <c r="H324" s="239"/>
      <c r="I324" s="250"/>
      <c r="J324" s="213"/>
      <c r="K324" s="240"/>
    </row>
    <row r="325" spans="1:11" x14ac:dyDescent="0.2">
      <c r="A325" s="216"/>
      <c r="B325" s="286" t="s">
        <v>303</v>
      </c>
      <c r="C325" s="287" t="s">
        <v>446</v>
      </c>
      <c r="D325" s="232"/>
      <c r="E325" s="232"/>
      <c r="F325" s="233">
        <v>1</v>
      </c>
      <c r="G325" s="216"/>
      <c r="H325" s="216"/>
      <c r="I325" s="234"/>
      <c r="J325" s="219"/>
      <c r="K325" s="219"/>
    </row>
    <row r="326" spans="1:11" x14ac:dyDescent="0.2">
      <c r="A326" s="216"/>
      <c r="B326" s="288" t="s">
        <v>445</v>
      </c>
      <c r="C326" s="260" t="s">
        <v>446</v>
      </c>
      <c r="D326" s="232"/>
      <c r="E326" s="232"/>
      <c r="F326" s="233">
        <v>4</v>
      </c>
      <c r="G326" s="289"/>
      <c r="H326" s="217"/>
      <c r="I326" s="234"/>
      <c r="J326" s="290"/>
      <c r="K326" s="291"/>
    </row>
    <row r="327" spans="1:11" x14ac:dyDescent="0.2">
      <c r="A327" s="216"/>
      <c r="B327" s="288" t="s">
        <v>316</v>
      </c>
      <c r="C327" s="260" t="s">
        <v>446</v>
      </c>
      <c r="D327" s="232"/>
      <c r="E327" s="232"/>
      <c r="F327" s="233">
        <v>5</v>
      </c>
      <c r="G327" s="289"/>
      <c r="H327" s="217"/>
      <c r="I327" s="234"/>
      <c r="J327" s="290"/>
      <c r="K327" s="291"/>
    </row>
    <row r="328" spans="1:11" x14ac:dyDescent="0.2">
      <c r="A328" s="216"/>
      <c r="B328" s="288" t="s">
        <v>308</v>
      </c>
      <c r="C328" s="260" t="s">
        <v>446</v>
      </c>
      <c r="D328" s="232"/>
      <c r="E328" s="232"/>
      <c r="F328" s="233">
        <v>8</v>
      </c>
      <c r="G328" s="289"/>
      <c r="H328" s="217"/>
      <c r="I328" s="234"/>
      <c r="J328" s="290"/>
      <c r="K328" s="291"/>
    </row>
    <row r="329" spans="1:11" x14ac:dyDescent="0.2">
      <c r="A329" s="216"/>
      <c r="B329" s="288" t="s">
        <v>442</v>
      </c>
      <c r="C329" s="260" t="s">
        <v>446</v>
      </c>
      <c r="D329" s="232"/>
      <c r="E329" s="232"/>
      <c r="F329" s="233">
        <v>2</v>
      </c>
      <c r="G329" s="289"/>
      <c r="H329" s="217"/>
      <c r="I329" s="234"/>
      <c r="J329" s="290"/>
      <c r="K329" s="291"/>
    </row>
    <row r="330" spans="1:11" x14ac:dyDescent="0.2">
      <c r="A330" s="216"/>
      <c r="B330" s="288" t="s">
        <v>230</v>
      </c>
      <c r="C330" s="260" t="s">
        <v>446</v>
      </c>
      <c r="D330" s="232"/>
      <c r="E330" s="232"/>
      <c r="F330" s="233">
        <v>4</v>
      </c>
      <c r="G330" s="289"/>
      <c r="H330" s="217"/>
      <c r="I330" s="234"/>
      <c r="J330" s="290"/>
      <c r="K330" s="291"/>
    </row>
    <row r="331" spans="1:11" x14ac:dyDescent="0.2">
      <c r="A331" s="216"/>
      <c r="B331" s="288" t="s">
        <v>264</v>
      </c>
      <c r="C331" s="260" t="s">
        <v>446</v>
      </c>
      <c r="D331" s="232"/>
      <c r="E331" s="232"/>
      <c r="F331" s="233">
        <v>3</v>
      </c>
      <c r="G331" s="289"/>
      <c r="H331" s="217"/>
      <c r="I331" s="234"/>
      <c r="J331" s="290"/>
      <c r="K331" s="291"/>
    </row>
    <row r="332" spans="1:11" x14ac:dyDescent="0.2">
      <c r="A332" s="216"/>
      <c r="B332" s="288" t="s">
        <v>232</v>
      </c>
      <c r="C332" s="260" t="s">
        <v>446</v>
      </c>
      <c r="D332" s="232"/>
      <c r="E332" s="232"/>
      <c r="F332" s="233">
        <v>3</v>
      </c>
      <c r="G332" s="289"/>
      <c r="H332" s="217"/>
      <c r="I332" s="234"/>
      <c r="J332" s="290"/>
      <c r="K332" s="291"/>
    </row>
    <row r="333" spans="1:11" x14ac:dyDescent="0.2">
      <c r="A333" s="216"/>
      <c r="B333" s="288"/>
      <c r="C333" s="252" t="s">
        <v>446</v>
      </c>
      <c r="D333" s="232"/>
      <c r="E333" s="232"/>
      <c r="F333" s="233">
        <f>SUM(F325:F332)</f>
        <v>30</v>
      </c>
      <c r="G333" s="289">
        <v>1500</v>
      </c>
      <c r="H333" s="217">
        <f>+G333*F333</f>
        <v>45000</v>
      </c>
      <c r="I333" s="234">
        <f>+'[1]PLB BOQ'!$E$61</f>
        <v>2</v>
      </c>
      <c r="J333" s="290">
        <v>1500</v>
      </c>
      <c r="K333" s="291">
        <f>+J333*I333</f>
        <v>3000</v>
      </c>
    </row>
    <row r="334" spans="1:11" x14ac:dyDescent="0.2">
      <c r="A334" s="216"/>
      <c r="B334" s="288"/>
      <c r="C334" s="252"/>
      <c r="D334" s="232"/>
      <c r="E334" s="232"/>
      <c r="F334" s="233"/>
      <c r="G334" s="289"/>
      <c r="H334" s="217"/>
      <c r="I334" s="234"/>
      <c r="J334" s="290"/>
      <c r="K334" s="291"/>
    </row>
    <row r="335" spans="1:11" x14ac:dyDescent="0.2">
      <c r="A335" s="216"/>
      <c r="B335" s="344" t="s">
        <v>572</v>
      </c>
      <c r="C335" s="231"/>
      <c r="D335" s="232"/>
      <c r="E335" s="232"/>
      <c r="F335" s="233"/>
      <c r="G335" s="216"/>
      <c r="H335" s="216"/>
      <c r="I335" s="234"/>
      <c r="J335" s="219"/>
      <c r="K335" s="219"/>
    </row>
    <row r="336" spans="1:11" x14ac:dyDescent="0.2">
      <c r="A336" s="216"/>
      <c r="B336" s="346"/>
      <c r="C336" s="231"/>
      <c r="D336" s="232"/>
      <c r="E336" s="232"/>
      <c r="F336" s="233"/>
      <c r="G336" s="216"/>
      <c r="H336" s="216"/>
      <c r="I336" s="234"/>
      <c r="J336" s="219"/>
      <c r="K336" s="219"/>
    </row>
    <row r="337" spans="1:11" x14ac:dyDescent="0.2">
      <c r="A337" s="216"/>
      <c r="B337" s="346"/>
      <c r="C337" s="252"/>
      <c r="D337" s="232"/>
      <c r="E337" s="232"/>
      <c r="F337" s="233"/>
      <c r="G337" s="216"/>
      <c r="H337" s="216"/>
      <c r="I337" s="234"/>
      <c r="J337" s="219"/>
      <c r="K337" s="219"/>
    </row>
    <row r="338" spans="1:11" x14ac:dyDescent="0.2">
      <c r="A338" s="294" t="s">
        <v>573</v>
      </c>
      <c r="B338" s="350" t="s">
        <v>574</v>
      </c>
      <c r="C338" s="216"/>
      <c r="D338" s="295"/>
      <c r="E338" s="295"/>
      <c r="F338" s="296"/>
      <c r="G338" s="297"/>
      <c r="H338" s="298"/>
      <c r="I338" s="299"/>
      <c r="J338" s="300"/>
      <c r="K338" s="301"/>
    </row>
    <row r="339" spans="1:11" ht="25.5" x14ac:dyDescent="0.2">
      <c r="A339" s="302"/>
      <c r="B339" s="303" t="s">
        <v>575</v>
      </c>
      <c r="C339" s="216"/>
      <c r="D339" s="295"/>
      <c r="E339" s="295"/>
      <c r="F339" s="296"/>
      <c r="G339" s="297"/>
      <c r="H339" s="298"/>
      <c r="I339" s="299"/>
      <c r="J339" s="300"/>
      <c r="K339" s="301"/>
    </row>
    <row r="340" spans="1:11" x14ac:dyDescent="0.2">
      <c r="A340" s="302"/>
      <c r="B340" s="288"/>
      <c r="C340" s="216"/>
      <c r="D340" s="295"/>
      <c r="E340" s="295"/>
      <c r="F340" s="296"/>
      <c r="G340" s="297"/>
      <c r="H340" s="298"/>
      <c r="I340" s="299"/>
      <c r="J340" s="300"/>
      <c r="K340" s="301"/>
    </row>
    <row r="341" spans="1:11" x14ac:dyDescent="0.2">
      <c r="A341" s="235">
        <v>1.1000000000000001</v>
      </c>
      <c r="B341" s="304" t="s">
        <v>576</v>
      </c>
      <c r="C341" s="266" t="s">
        <v>553</v>
      </c>
      <c r="D341" s="268"/>
      <c r="E341" s="268"/>
      <c r="F341" s="269"/>
      <c r="G341" s="239">
        <v>2000</v>
      </c>
      <c r="H341" s="239"/>
      <c r="I341" s="270">
        <v>7</v>
      </c>
      <c r="J341" s="240">
        <v>2000</v>
      </c>
      <c r="K341" s="291">
        <f t="shared" ref="K341:K343" si="7">+J341*I341</f>
        <v>14000</v>
      </c>
    </row>
    <row r="342" spans="1:11" x14ac:dyDescent="0.2">
      <c r="A342" s="235">
        <v>1.2</v>
      </c>
      <c r="B342" s="304" t="s">
        <v>577</v>
      </c>
      <c r="C342" s="266" t="s">
        <v>553</v>
      </c>
      <c r="D342" s="268"/>
      <c r="E342" s="268"/>
      <c r="F342" s="269"/>
      <c r="G342" s="239">
        <v>500</v>
      </c>
      <c r="H342" s="239"/>
      <c r="I342" s="270">
        <v>7</v>
      </c>
      <c r="J342" s="240">
        <v>500</v>
      </c>
      <c r="K342" s="291">
        <f t="shared" si="7"/>
        <v>3500</v>
      </c>
    </row>
    <row r="343" spans="1:11" x14ac:dyDescent="0.2">
      <c r="A343" s="235">
        <v>1.3</v>
      </c>
      <c r="B343" s="304" t="s">
        <v>578</v>
      </c>
      <c r="C343" s="266" t="s">
        <v>553</v>
      </c>
      <c r="D343" s="268"/>
      <c r="E343" s="268"/>
      <c r="F343" s="269"/>
      <c r="G343" s="239">
        <v>400</v>
      </c>
      <c r="H343" s="239"/>
      <c r="I343" s="270">
        <v>7</v>
      </c>
      <c r="J343" s="240">
        <v>400</v>
      </c>
      <c r="K343" s="291">
        <f t="shared" si="7"/>
        <v>2800</v>
      </c>
    </row>
    <row r="344" spans="1:11" ht="24" x14ac:dyDescent="0.2">
      <c r="A344" s="235">
        <v>1.4</v>
      </c>
      <c r="B344" s="304" t="s">
        <v>579</v>
      </c>
      <c r="C344" s="266" t="s">
        <v>57</v>
      </c>
      <c r="D344" s="268"/>
      <c r="E344" s="268"/>
      <c r="F344" s="269"/>
      <c r="G344" s="239"/>
      <c r="H344" s="239"/>
      <c r="I344" s="270"/>
      <c r="J344" s="240"/>
      <c r="K344" s="240"/>
    </row>
    <row r="345" spans="1:11" x14ac:dyDescent="0.2">
      <c r="A345" s="235"/>
      <c r="B345" s="305" t="s">
        <v>303</v>
      </c>
      <c r="C345" s="306" t="s">
        <v>446</v>
      </c>
      <c r="D345" s="307"/>
      <c r="E345" s="307"/>
      <c r="F345" s="308">
        <v>4</v>
      </c>
      <c r="G345" s="309"/>
      <c r="H345" s="310"/>
      <c r="I345" s="311"/>
      <c r="J345" s="312"/>
      <c r="K345" s="313"/>
    </row>
    <row r="346" spans="1:11" x14ac:dyDescent="0.2">
      <c r="A346" s="235"/>
      <c r="B346" s="305" t="s">
        <v>445</v>
      </c>
      <c r="C346" s="306" t="s">
        <v>446</v>
      </c>
      <c r="D346" s="307"/>
      <c r="E346" s="307"/>
      <c r="F346" s="308">
        <v>3</v>
      </c>
      <c r="G346" s="309"/>
      <c r="H346" s="310"/>
      <c r="I346" s="311"/>
      <c r="J346" s="312"/>
      <c r="K346" s="313"/>
    </row>
    <row r="347" spans="1:11" x14ac:dyDescent="0.2">
      <c r="A347" s="235"/>
      <c r="B347" s="305" t="s">
        <v>316</v>
      </c>
      <c r="C347" s="306" t="s">
        <v>446</v>
      </c>
      <c r="D347" s="307"/>
      <c r="E347" s="307"/>
      <c r="F347" s="308">
        <v>11</v>
      </c>
      <c r="G347" s="309"/>
      <c r="H347" s="310"/>
      <c r="I347" s="311"/>
      <c r="J347" s="312"/>
      <c r="K347" s="313"/>
    </row>
    <row r="348" spans="1:11" x14ac:dyDescent="0.2">
      <c r="A348" s="235"/>
      <c r="B348" s="305" t="s">
        <v>308</v>
      </c>
      <c r="C348" s="306" t="s">
        <v>446</v>
      </c>
      <c r="D348" s="307"/>
      <c r="E348" s="307"/>
      <c r="F348" s="308">
        <v>16</v>
      </c>
      <c r="G348" s="309"/>
      <c r="H348" s="310"/>
      <c r="I348" s="311"/>
      <c r="J348" s="312"/>
      <c r="K348" s="313"/>
    </row>
    <row r="349" spans="1:11" x14ac:dyDescent="0.2">
      <c r="A349" s="235"/>
      <c r="B349" s="305" t="s">
        <v>311</v>
      </c>
      <c r="C349" s="306" t="s">
        <v>446</v>
      </c>
      <c r="D349" s="307"/>
      <c r="E349" s="307"/>
      <c r="F349" s="308">
        <v>3</v>
      </c>
      <c r="G349" s="309"/>
      <c r="H349" s="310"/>
      <c r="I349" s="311"/>
      <c r="J349" s="312"/>
      <c r="K349" s="313"/>
    </row>
    <row r="350" spans="1:11" x14ac:dyDescent="0.2">
      <c r="A350" s="235"/>
      <c r="B350" s="305" t="s">
        <v>230</v>
      </c>
      <c r="C350" s="306" t="s">
        <v>446</v>
      </c>
      <c r="D350" s="307"/>
      <c r="E350" s="307"/>
      <c r="F350" s="308">
        <v>13</v>
      </c>
      <c r="G350" s="309"/>
      <c r="H350" s="310"/>
      <c r="I350" s="311"/>
      <c r="J350" s="312"/>
      <c r="K350" s="313"/>
    </row>
    <row r="351" spans="1:11" x14ac:dyDescent="0.2">
      <c r="A351" s="235"/>
      <c r="B351" s="305" t="s">
        <v>312</v>
      </c>
      <c r="C351" s="306" t="s">
        <v>446</v>
      </c>
      <c r="D351" s="307"/>
      <c r="E351" s="307"/>
      <c r="F351" s="308">
        <v>5</v>
      </c>
      <c r="G351" s="309"/>
      <c r="H351" s="310"/>
      <c r="I351" s="311"/>
      <c r="J351" s="312"/>
      <c r="K351" s="313"/>
    </row>
    <row r="352" spans="1:11" x14ac:dyDescent="0.2">
      <c r="A352" s="235"/>
      <c r="B352" s="305" t="s">
        <v>444</v>
      </c>
      <c r="C352" s="306" t="s">
        <v>446</v>
      </c>
      <c r="D352" s="307"/>
      <c r="E352" s="307"/>
      <c r="F352" s="308">
        <v>4</v>
      </c>
      <c r="G352" s="309"/>
      <c r="H352" s="310"/>
      <c r="I352" s="311"/>
      <c r="J352" s="312"/>
      <c r="K352" s="313"/>
    </row>
    <row r="353" spans="1:11" x14ac:dyDescent="0.2">
      <c r="A353" s="235"/>
      <c r="B353" s="305"/>
      <c r="C353" s="306" t="s">
        <v>499</v>
      </c>
      <c r="D353" s="307"/>
      <c r="E353" s="307"/>
      <c r="F353" s="308">
        <f>SUM(F345:F352)</f>
        <v>59</v>
      </c>
      <c r="G353" s="309">
        <v>350</v>
      </c>
      <c r="H353" s="310">
        <f>+G353*F353</f>
        <v>20650</v>
      </c>
      <c r="I353" s="314">
        <f>+'[1]PLB BOQ'!$E$73</f>
        <v>24</v>
      </c>
      <c r="J353" s="312">
        <v>350</v>
      </c>
      <c r="K353" s="313">
        <f>+J353*I353</f>
        <v>8400</v>
      </c>
    </row>
    <row r="354" spans="1:11" x14ac:dyDescent="0.2">
      <c r="A354" s="235"/>
      <c r="B354" s="304"/>
      <c r="C354" s="266"/>
      <c r="D354" s="268"/>
      <c r="E354" s="268"/>
      <c r="F354" s="269"/>
      <c r="G354" s="239"/>
      <c r="H354" s="239"/>
      <c r="I354" s="270"/>
      <c r="J354" s="240"/>
      <c r="K354" s="240"/>
    </row>
    <row r="355" spans="1:11" x14ac:dyDescent="0.2">
      <c r="A355" s="229">
        <v>1.5</v>
      </c>
      <c r="B355" s="230" t="s">
        <v>580</v>
      </c>
      <c r="C355" s="261" t="s">
        <v>553</v>
      </c>
      <c r="D355" s="254"/>
      <c r="E355" s="232"/>
      <c r="F355" s="233"/>
      <c r="G355" s="255">
        <v>3500</v>
      </c>
      <c r="H355" s="255"/>
      <c r="I355" s="234"/>
      <c r="J355" s="256">
        <v>3500</v>
      </c>
      <c r="K355" s="313">
        <f t="shared" ref="K355:K361" si="8">+J355*I355</f>
        <v>0</v>
      </c>
    </row>
    <row r="356" spans="1:11" x14ac:dyDescent="0.2">
      <c r="A356" s="229">
        <v>1.6</v>
      </c>
      <c r="B356" s="230" t="s">
        <v>581</v>
      </c>
      <c r="C356" s="261" t="s">
        <v>553</v>
      </c>
      <c r="D356" s="254"/>
      <c r="E356" s="232"/>
      <c r="F356" s="233"/>
      <c r="G356" s="255">
        <v>750</v>
      </c>
      <c r="H356" s="255"/>
      <c r="I356" s="234"/>
      <c r="J356" s="256">
        <v>750</v>
      </c>
      <c r="K356" s="313">
        <f t="shared" si="8"/>
        <v>0</v>
      </c>
    </row>
    <row r="357" spans="1:11" x14ac:dyDescent="0.2">
      <c r="A357" s="229">
        <v>1.7</v>
      </c>
      <c r="B357" s="230" t="s">
        <v>582</v>
      </c>
      <c r="C357" s="261" t="s">
        <v>553</v>
      </c>
      <c r="D357" s="254"/>
      <c r="E357" s="232"/>
      <c r="F357" s="233"/>
      <c r="G357" s="255">
        <v>500</v>
      </c>
      <c r="H357" s="255"/>
      <c r="I357" s="234"/>
      <c r="J357" s="256">
        <v>500</v>
      </c>
      <c r="K357" s="313">
        <f t="shared" si="8"/>
        <v>0</v>
      </c>
    </row>
    <row r="358" spans="1:11" x14ac:dyDescent="0.2">
      <c r="A358" s="229">
        <v>1.8</v>
      </c>
      <c r="B358" s="230" t="s">
        <v>583</v>
      </c>
      <c r="C358" s="261" t="s">
        <v>553</v>
      </c>
      <c r="D358" s="254"/>
      <c r="E358" s="232"/>
      <c r="F358" s="233"/>
      <c r="G358" s="255">
        <v>250</v>
      </c>
      <c r="H358" s="255"/>
      <c r="I358" s="234"/>
      <c r="J358" s="256">
        <v>250</v>
      </c>
      <c r="K358" s="313">
        <f t="shared" si="8"/>
        <v>0</v>
      </c>
    </row>
    <row r="359" spans="1:11" x14ac:dyDescent="0.2">
      <c r="A359" s="235">
        <v>1.9</v>
      </c>
      <c r="B359" s="304" t="s">
        <v>584</v>
      </c>
      <c r="C359" s="266" t="s">
        <v>553</v>
      </c>
      <c r="D359" s="268"/>
      <c r="E359" s="268"/>
      <c r="F359" s="269"/>
      <c r="G359" s="239">
        <v>1500</v>
      </c>
      <c r="H359" s="239"/>
      <c r="I359" s="270">
        <v>4</v>
      </c>
      <c r="J359" s="240">
        <v>1500</v>
      </c>
      <c r="K359" s="313">
        <f t="shared" si="8"/>
        <v>6000</v>
      </c>
    </row>
    <row r="360" spans="1:11" x14ac:dyDescent="0.2">
      <c r="A360" s="243">
        <v>1.1000000000000001</v>
      </c>
      <c r="B360" s="304" t="s">
        <v>585</v>
      </c>
      <c r="C360" s="266" t="s">
        <v>553</v>
      </c>
      <c r="D360" s="268"/>
      <c r="E360" s="268"/>
      <c r="F360" s="269"/>
      <c r="G360" s="239">
        <v>650</v>
      </c>
      <c r="H360" s="239"/>
      <c r="I360" s="270">
        <v>4</v>
      </c>
      <c r="J360" s="240">
        <v>650</v>
      </c>
      <c r="K360" s="313">
        <f t="shared" si="8"/>
        <v>2600</v>
      </c>
    </row>
    <row r="361" spans="1:11" x14ac:dyDescent="0.2">
      <c r="A361" s="235">
        <v>1.1100000000000001</v>
      </c>
      <c r="B361" s="304" t="s">
        <v>586</v>
      </c>
      <c r="C361" s="266" t="s">
        <v>553</v>
      </c>
      <c r="D361" s="268"/>
      <c r="E361" s="268"/>
      <c r="F361" s="269"/>
      <c r="G361" s="239">
        <v>500</v>
      </c>
      <c r="H361" s="239"/>
      <c r="I361" s="270">
        <v>4</v>
      </c>
      <c r="J361" s="240">
        <v>500</v>
      </c>
      <c r="K361" s="313">
        <f t="shared" si="8"/>
        <v>2000</v>
      </c>
    </row>
    <row r="362" spans="1:11" x14ac:dyDescent="0.2">
      <c r="A362" s="315"/>
      <c r="B362" s="288"/>
      <c r="C362" s="216"/>
      <c r="D362" s="295"/>
      <c r="E362" s="295"/>
      <c r="F362" s="296"/>
      <c r="G362" s="316"/>
      <c r="H362" s="317"/>
      <c r="I362" s="299"/>
      <c r="J362" s="318"/>
      <c r="K362" s="319"/>
    </row>
    <row r="363" spans="1:11" ht="25.5" x14ac:dyDescent="0.2">
      <c r="A363" s="320"/>
      <c r="B363" s="321" t="s">
        <v>587</v>
      </c>
      <c r="C363" s="322"/>
      <c r="D363" s="295"/>
      <c r="E363" s="295"/>
      <c r="F363" s="296"/>
      <c r="G363" s="316"/>
      <c r="H363" s="317"/>
      <c r="I363" s="299"/>
      <c r="J363" s="318"/>
      <c r="K363" s="319"/>
    </row>
    <row r="364" spans="1:11" x14ac:dyDescent="0.2">
      <c r="A364" s="320"/>
      <c r="B364" s="286"/>
      <c r="C364" s="322"/>
      <c r="D364" s="295"/>
      <c r="E364" s="295"/>
      <c r="F364" s="296"/>
      <c r="G364" s="297"/>
      <c r="H364" s="298"/>
      <c r="I364" s="299"/>
      <c r="J364" s="300"/>
      <c r="K364" s="301"/>
    </row>
    <row r="365" spans="1:11" x14ac:dyDescent="0.2">
      <c r="A365" s="294" t="s">
        <v>588</v>
      </c>
      <c r="B365" s="350" t="s">
        <v>589</v>
      </c>
      <c r="C365" s="216"/>
      <c r="D365" s="295"/>
      <c r="E365" s="295"/>
      <c r="F365" s="296"/>
      <c r="G365" s="297"/>
      <c r="H365" s="298"/>
      <c r="I365" s="299"/>
      <c r="J365" s="300"/>
      <c r="K365" s="301"/>
    </row>
    <row r="366" spans="1:11" x14ac:dyDescent="0.2">
      <c r="A366" s="302"/>
      <c r="B366" s="303" t="s">
        <v>590</v>
      </c>
      <c r="C366" s="216"/>
      <c r="D366" s="295"/>
      <c r="E366" s="295"/>
      <c r="F366" s="296"/>
      <c r="G366" s="297"/>
      <c r="H366" s="298"/>
      <c r="I366" s="299"/>
      <c r="J366" s="300"/>
      <c r="K366" s="301"/>
    </row>
    <row r="367" spans="1:11" x14ac:dyDescent="0.2">
      <c r="A367" s="302"/>
      <c r="B367" s="288"/>
      <c r="C367" s="216"/>
      <c r="D367" s="295"/>
      <c r="E367" s="295"/>
      <c r="F367" s="296"/>
      <c r="G367" s="297"/>
      <c r="H367" s="298"/>
      <c r="I367" s="299"/>
      <c r="J367" s="300"/>
      <c r="K367" s="301"/>
    </row>
    <row r="368" spans="1:11" ht="72" x14ac:dyDescent="0.2">
      <c r="A368" s="266" t="s">
        <v>27</v>
      </c>
      <c r="B368" s="323" t="s">
        <v>591</v>
      </c>
      <c r="C368" s="266"/>
      <c r="D368" s="247"/>
      <c r="E368" s="248"/>
      <c r="F368" s="249"/>
      <c r="G368" s="239"/>
      <c r="H368" s="239"/>
      <c r="I368" s="250"/>
      <c r="J368" s="240"/>
      <c r="K368" s="240"/>
    </row>
    <row r="369" spans="1:11" x14ac:dyDescent="0.2">
      <c r="A369" s="289"/>
      <c r="B369" s="324" t="s">
        <v>303</v>
      </c>
      <c r="C369" s="297" t="s">
        <v>446</v>
      </c>
      <c r="D369" s="232"/>
      <c r="E369" s="232"/>
      <c r="F369" s="233">
        <v>1</v>
      </c>
      <c r="G369" s="297"/>
      <c r="H369" s="298"/>
      <c r="I369" s="234"/>
      <c r="J369" s="300"/>
      <c r="K369" s="301"/>
    </row>
    <row r="370" spans="1:11" x14ac:dyDescent="0.2">
      <c r="A370" s="289"/>
      <c r="B370" s="324" t="s">
        <v>510</v>
      </c>
      <c r="C370" s="297" t="s">
        <v>446</v>
      </c>
      <c r="D370" s="232"/>
      <c r="E370" s="232"/>
      <c r="F370" s="233">
        <v>1</v>
      </c>
      <c r="G370" s="297"/>
      <c r="H370" s="298"/>
      <c r="I370" s="234"/>
      <c r="J370" s="300"/>
      <c r="K370" s="301"/>
    </row>
    <row r="371" spans="1:11" x14ac:dyDescent="0.2">
      <c r="A371" s="289"/>
      <c r="B371" s="324" t="s">
        <v>225</v>
      </c>
      <c r="C371" s="297" t="s">
        <v>446</v>
      </c>
      <c r="D371" s="232"/>
      <c r="E371" s="232"/>
      <c r="F371" s="233">
        <v>1</v>
      </c>
      <c r="G371" s="297"/>
      <c r="H371" s="298"/>
      <c r="I371" s="234"/>
      <c r="J371" s="300"/>
      <c r="K371" s="301"/>
    </row>
    <row r="372" spans="1:11" x14ac:dyDescent="0.2">
      <c r="A372" s="289"/>
      <c r="B372" s="324" t="s">
        <v>592</v>
      </c>
      <c r="C372" s="297" t="s">
        <v>446</v>
      </c>
      <c r="D372" s="232"/>
      <c r="E372" s="232"/>
      <c r="F372" s="233">
        <v>1</v>
      </c>
      <c r="G372" s="297"/>
      <c r="H372" s="298"/>
      <c r="I372" s="234"/>
      <c r="J372" s="300"/>
      <c r="K372" s="301"/>
    </row>
    <row r="373" spans="1:11" x14ac:dyDescent="0.2">
      <c r="A373" s="289"/>
      <c r="B373" s="324" t="s">
        <v>593</v>
      </c>
      <c r="C373" s="297" t="s">
        <v>446</v>
      </c>
      <c r="D373" s="232"/>
      <c r="E373" s="232"/>
      <c r="F373" s="233">
        <v>9</v>
      </c>
      <c r="G373" s="297"/>
      <c r="H373" s="298"/>
      <c r="I373" s="234"/>
      <c r="J373" s="300"/>
      <c r="K373" s="301"/>
    </row>
    <row r="374" spans="1:11" x14ac:dyDescent="0.2">
      <c r="A374" s="289"/>
      <c r="B374" s="324" t="s">
        <v>594</v>
      </c>
      <c r="C374" s="297" t="s">
        <v>446</v>
      </c>
      <c r="D374" s="232"/>
      <c r="E374" s="232"/>
      <c r="F374" s="233">
        <v>2</v>
      </c>
      <c r="G374" s="297"/>
      <c r="H374" s="298"/>
      <c r="I374" s="234"/>
      <c r="J374" s="300"/>
      <c r="K374" s="301"/>
    </row>
    <row r="375" spans="1:11" x14ac:dyDescent="0.2">
      <c r="A375" s="289"/>
      <c r="B375" s="324" t="s">
        <v>442</v>
      </c>
      <c r="C375" s="297" t="s">
        <v>446</v>
      </c>
      <c r="D375" s="232"/>
      <c r="E375" s="232"/>
      <c r="F375" s="233">
        <v>1</v>
      </c>
      <c r="G375" s="297"/>
      <c r="H375" s="298"/>
      <c r="I375" s="234"/>
      <c r="J375" s="300"/>
      <c r="K375" s="301"/>
    </row>
    <row r="376" spans="1:11" x14ac:dyDescent="0.2">
      <c r="A376" s="289"/>
      <c r="B376" s="324" t="s">
        <v>230</v>
      </c>
      <c r="C376" s="297" t="s">
        <v>446</v>
      </c>
      <c r="D376" s="232"/>
      <c r="E376" s="232"/>
      <c r="F376" s="233">
        <v>3</v>
      </c>
      <c r="G376" s="297"/>
      <c r="H376" s="298"/>
      <c r="I376" s="234"/>
      <c r="J376" s="300"/>
      <c r="K376" s="301"/>
    </row>
    <row r="377" spans="1:11" x14ac:dyDescent="0.2">
      <c r="A377" s="289"/>
      <c r="B377" s="324" t="s">
        <v>312</v>
      </c>
      <c r="C377" s="297" t="s">
        <v>446</v>
      </c>
      <c r="D377" s="232"/>
      <c r="E377" s="232"/>
      <c r="F377" s="233">
        <v>3</v>
      </c>
      <c r="G377" s="297"/>
      <c r="H377" s="298"/>
      <c r="I377" s="234"/>
      <c r="J377" s="300"/>
      <c r="K377" s="301"/>
    </row>
    <row r="378" spans="1:11" x14ac:dyDescent="0.2">
      <c r="A378" s="289"/>
      <c r="B378" s="324" t="s">
        <v>232</v>
      </c>
      <c r="C378" s="297" t="s">
        <v>446</v>
      </c>
      <c r="D378" s="232"/>
      <c r="E378" s="232"/>
      <c r="F378" s="233">
        <v>1</v>
      </c>
      <c r="G378" s="297"/>
      <c r="H378" s="298"/>
      <c r="I378" s="234"/>
      <c r="J378" s="300"/>
      <c r="K378" s="301"/>
    </row>
    <row r="379" spans="1:11" x14ac:dyDescent="0.2">
      <c r="A379" s="289"/>
      <c r="B379" s="324"/>
      <c r="C379" s="297"/>
      <c r="D379" s="232"/>
      <c r="E379" s="232"/>
      <c r="F379" s="233">
        <f>SUM(F369:F378)</f>
        <v>23</v>
      </c>
      <c r="G379" s="297">
        <v>3500</v>
      </c>
      <c r="H379" s="298">
        <f>+G379*F379</f>
        <v>80500</v>
      </c>
      <c r="I379" s="234">
        <f>+'[1]PLB BOQ'!$E$87</f>
        <v>13</v>
      </c>
      <c r="J379" s="300">
        <v>3500</v>
      </c>
      <c r="K379" s="301">
        <f>+J379*I379</f>
        <v>45500</v>
      </c>
    </row>
    <row r="380" spans="1:11" x14ac:dyDescent="0.2">
      <c r="A380" s="289"/>
      <c r="B380" s="324"/>
      <c r="C380" s="297"/>
      <c r="D380" s="232"/>
      <c r="E380" s="232"/>
      <c r="F380" s="233"/>
      <c r="G380" s="297"/>
      <c r="H380" s="298"/>
      <c r="I380" s="234"/>
      <c r="J380" s="300"/>
      <c r="K380" s="301"/>
    </row>
    <row r="381" spans="1:11" x14ac:dyDescent="0.2">
      <c r="A381" s="289"/>
      <c r="B381" s="324"/>
      <c r="C381" s="297"/>
      <c r="D381" s="232"/>
      <c r="E381" s="232"/>
      <c r="F381" s="233"/>
      <c r="G381" s="297"/>
      <c r="H381" s="298"/>
      <c r="I381" s="234"/>
      <c r="J381" s="300"/>
      <c r="K381" s="301"/>
    </row>
    <row r="382" spans="1:11" ht="76.5" x14ac:dyDescent="0.2">
      <c r="A382" s="261" t="s">
        <v>28</v>
      </c>
      <c r="B382" s="325" t="s">
        <v>595</v>
      </c>
      <c r="C382" s="261" t="s">
        <v>533</v>
      </c>
      <c r="D382" s="254"/>
      <c r="E382" s="232"/>
      <c r="F382" s="233"/>
      <c r="G382" s="255">
        <v>3500</v>
      </c>
      <c r="H382" s="255"/>
      <c r="I382" s="234"/>
      <c r="J382" s="256">
        <v>3500</v>
      </c>
      <c r="K382" s="256"/>
    </row>
    <row r="383" spans="1:11" x14ac:dyDescent="0.2">
      <c r="A383" s="289"/>
      <c r="B383" s="324"/>
      <c r="C383" s="297"/>
      <c r="D383" s="232"/>
      <c r="E383" s="232"/>
      <c r="F383" s="233"/>
      <c r="G383" s="255"/>
      <c r="H383" s="255"/>
      <c r="I383" s="234"/>
      <c r="J383" s="256"/>
      <c r="K383" s="256"/>
    </row>
    <row r="384" spans="1:11" ht="76.5" x14ac:dyDescent="0.2">
      <c r="A384" s="261" t="s">
        <v>190</v>
      </c>
      <c r="B384" s="325" t="s">
        <v>596</v>
      </c>
      <c r="C384" s="261" t="s">
        <v>533</v>
      </c>
      <c r="D384" s="254"/>
      <c r="E384" s="232"/>
      <c r="F384" s="233"/>
      <c r="G384" s="255">
        <v>3500</v>
      </c>
      <c r="H384" s="255"/>
      <c r="I384" s="234"/>
      <c r="J384" s="256">
        <v>3500</v>
      </c>
      <c r="K384" s="256"/>
    </row>
    <row r="385" spans="1:11" x14ac:dyDescent="0.2">
      <c r="A385" s="289"/>
      <c r="B385" s="324"/>
      <c r="C385" s="297"/>
      <c r="D385" s="232"/>
      <c r="E385" s="232"/>
      <c r="F385" s="233"/>
      <c r="G385" s="297"/>
      <c r="H385" s="298"/>
      <c r="I385" s="234"/>
      <c r="J385" s="300"/>
      <c r="K385" s="301"/>
    </row>
    <row r="386" spans="1:11" ht="25.5" x14ac:dyDescent="0.2">
      <c r="A386" s="320"/>
      <c r="B386" s="321" t="s">
        <v>597</v>
      </c>
      <c r="C386" s="322"/>
      <c r="D386" s="295"/>
      <c r="E386" s="295"/>
      <c r="F386" s="296"/>
      <c r="G386" s="316"/>
      <c r="H386" s="317"/>
      <c r="I386" s="299"/>
      <c r="J386" s="318"/>
      <c r="K386" s="319"/>
    </row>
    <row r="387" spans="1:11" x14ac:dyDescent="0.2">
      <c r="A387" s="216"/>
      <c r="B387" s="346"/>
      <c r="C387" s="252"/>
      <c r="D387" s="232"/>
      <c r="E387" s="232"/>
      <c r="F387" s="233"/>
      <c r="G387" s="216"/>
      <c r="H387" s="216"/>
      <c r="I387" s="234"/>
      <c r="J387" s="219"/>
      <c r="K387" s="219"/>
    </row>
    <row r="388" spans="1:11" x14ac:dyDescent="0.2">
      <c r="A388" s="326"/>
      <c r="B388" s="351" t="s">
        <v>598</v>
      </c>
      <c r="C388" s="327"/>
      <c r="D388" s="328"/>
      <c r="E388" s="328"/>
      <c r="F388" s="326"/>
      <c r="G388" s="326"/>
      <c r="H388" s="326">
        <f>+SUM(H3:H387)</f>
        <v>548294.40243902442</v>
      </c>
      <c r="I388" s="256"/>
      <c r="J388" s="256"/>
      <c r="K388" s="256">
        <f>+SUM(K3:K387)</f>
        <v>207200</v>
      </c>
    </row>
    <row r="389" spans="1:11" x14ac:dyDescent="0.2">
      <c r="A389" s="216"/>
      <c r="B389" s="346"/>
      <c r="C389" s="231"/>
      <c r="D389" s="218"/>
      <c r="E389" s="218"/>
      <c r="F389" s="216"/>
      <c r="G389" s="217"/>
      <c r="H389" s="217"/>
      <c r="I389" s="219"/>
      <c r="J389" s="291"/>
      <c r="K389" s="291"/>
    </row>
    <row r="390" spans="1:11" x14ac:dyDescent="0.2">
      <c r="A390" s="216"/>
      <c r="B390" s="230" t="s">
        <v>599</v>
      </c>
      <c r="C390" s="231"/>
      <c r="D390" s="218"/>
      <c r="E390" s="218"/>
      <c r="F390" s="216"/>
      <c r="G390" s="217"/>
      <c r="H390" s="217"/>
      <c r="I390" s="219"/>
      <c r="J390" s="291"/>
      <c r="K390" s="291"/>
    </row>
    <row r="391" spans="1:11" x14ac:dyDescent="0.2">
      <c r="A391" s="216"/>
      <c r="B391" s="230" t="s">
        <v>600</v>
      </c>
      <c r="C391" s="231"/>
      <c r="D391" s="218"/>
      <c r="E391" s="218"/>
      <c r="F391" s="216"/>
      <c r="G391" s="217"/>
      <c r="H391" s="217"/>
      <c r="I391" s="219"/>
      <c r="J391" s="291"/>
      <c r="K391" s="291"/>
    </row>
    <row r="392" spans="1:11" ht="25.5" x14ac:dyDescent="0.2">
      <c r="A392" s="216"/>
      <c r="B392" s="230" t="s">
        <v>601</v>
      </c>
      <c r="C392" s="231"/>
      <c r="D392" s="218"/>
      <c r="E392" s="218"/>
      <c r="F392" s="216"/>
      <c r="G392" s="217"/>
      <c r="H392" s="217"/>
      <c r="I392" s="219"/>
      <c r="J392" s="291"/>
      <c r="K392" s="291"/>
    </row>
    <row r="393" spans="1:11" x14ac:dyDescent="0.2">
      <c r="A393" s="216"/>
      <c r="B393" s="230" t="s">
        <v>602</v>
      </c>
      <c r="C393" s="231"/>
      <c r="D393" s="218"/>
      <c r="E393" s="218"/>
      <c r="F393" s="216"/>
      <c r="G393" s="217"/>
      <c r="H393" s="217"/>
      <c r="I393" s="219"/>
      <c r="J393" s="291"/>
      <c r="K393" s="291"/>
    </row>
  </sheetData>
  <mergeCells count="2">
    <mergeCell ref="F1:H1"/>
    <mergeCell ref="I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9"/>
  <sheetViews>
    <sheetView showGridLines="0" workbookViewId="0"/>
  </sheetViews>
  <sheetFormatPr defaultColWidth="8.85546875" defaultRowHeight="12.75" customHeight="1" x14ac:dyDescent="0.2"/>
  <cols>
    <col min="1" max="11" width="8.85546875" style="1" customWidth="1"/>
    <col min="12" max="16384" width="8.85546875" style="1"/>
  </cols>
  <sheetData>
    <row r="1" spans="1:10" ht="13.7" customHeight="1" x14ac:dyDescent="0.2">
      <c r="A1" s="10"/>
      <c r="B1" s="10"/>
      <c r="C1" s="10"/>
      <c r="D1" s="10"/>
      <c r="E1" s="10"/>
      <c r="F1" s="10"/>
      <c r="G1" s="10"/>
      <c r="H1" s="10"/>
      <c r="I1" s="10"/>
      <c r="J1" s="10"/>
    </row>
    <row r="2" spans="1:10" ht="13.7" customHeight="1" x14ac:dyDescent="0.2">
      <c r="A2" s="10"/>
      <c r="B2" s="10"/>
      <c r="C2" s="10"/>
      <c r="D2" s="10"/>
      <c r="E2" s="10"/>
      <c r="F2" s="10"/>
      <c r="G2" s="10"/>
      <c r="H2" s="10"/>
      <c r="I2" s="10"/>
      <c r="J2" s="10"/>
    </row>
    <row r="3" spans="1:10" ht="13.7" customHeight="1" x14ac:dyDescent="0.2">
      <c r="A3" s="10"/>
      <c r="B3" s="10"/>
      <c r="C3" s="10"/>
      <c r="D3" s="10"/>
      <c r="E3" s="10"/>
      <c r="F3" s="10"/>
      <c r="G3" s="10"/>
      <c r="H3" s="10"/>
      <c r="I3" s="10"/>
      <c r="J3" s="10"/>
    </row>
    <row r="4" spans="1:10" ht="13.7" customHeight="1" x14ac:dyDescent="0.2">
      <c r="A4" s="10"/>
      <c r="B4" s="10"/>
      <c r="C4" s="10"/>
      <c r="D4" s="10"/>
      <c r="E4" s="10"/>
      <c r="F4" s="10"/>
      <c r="G4" s="10"/>
      <c r="H4" s="10"/>
      <c r="I4" s="10"/>
      <c r="J4" s="10"/>
    </row>
    <row r="5" spans="1:10" ht="13.7" customHeight="1" x14ac:dyDescent="0.2">
      <c r="A5" s="10"/>
      <c r="B5" s="10"/>
      <c r="C5" s="11">
        <v>403</v>
      </c>
      <c r="D5" s="11">
        <f>C5*10%+C5</f>
        <v>443.3</v>
      </c>
      <c r="E5" s="11">
        <v>444</v>
      </c>
      <c r="F5" s="11">
        <v>67.66</v>
      </c>
      <c r="G5" s="11">
        <v>6.1</v>
      </c>
      <c r="H5" s="11">
        <f>F5+G5</f>
        <v>73.759999999999991</v>
      </c>
      <c r="I5" s="11">
        <f>H5+E5</f>
        <v>517.76</v>
      </c>
      <c r="J5" s="11">
        <v>518</v>
      </c>
    </row>
    <row r="6" spans="1:10" ht="13.7" customHeight="1" x14ac:dyDescent="0.2">
      <c r="A6" s="10"/>
      <c r="B6" s="10"/>
      <c r="C6" s="10"/>
      <c r="D6" s="10"/>
      <c r="E6" s="10"/>
      <c r="F6" s="10"/>
      <c r="G6" s="10"/>
      <c r="H6" s="10"/>
      <c r="I6" s="10"/>
      <c r="J6" s="10"/>
    </row>
    <row r="7" spans="1:10" ht="13.7" customHeight="1" x14ac:dyDescent="0.2">
      <c r="A7" s="10"/>
      <c r="B7" s="10"/>
      <c r="C7" s="11">
        <v>6.6</v>
      </c>
      <c r="D7" s="11">
        <v>2.1</v>
      </c>
      <c r="E7" s="11">
        <f>C7*D7</f>
        <v>13.86</v>
      </c>
      <c r="F7" s="10"/>
      <c r="G7" s="10"/>
      <c r="H7" s="10"/>
      <c r="I7" s="10"/>
      <c r="J7" s="10"/>
    </row>
    <row r="8" spans="1:10" ht="13.7" customHeight="1" x14ac:dyDescent="0.2">
      <c r="A8" s="10"/>
      <c r="B8" s="10"/>
      <c r="C8" s="11">
        <v>2.6</v>
      </c>
      <c r="D8" s="11">
        <v>2.1</v>
      </c>
      <c r="E8" s="11">
        <f>C8*D8</f>
        <v>5.4600000000000009</v>
      </c>
      <c r="F8" s="10"/>
      <c r="G8" s="10"/>
      <c r="H8" s="10"/>
      <c r="I8" s="10"/>
      <c r="J8" s="10"/>
    </row>
    <row r="9" spans="1:10" ht="13.7" customHeight="1" x14ac:dyDescent="0.2">
      <c r="A9" s="10"/>
      <c r="B9" s="10"/>
      <c r="C9" s="10"/>
      <c r="D9" s="10"/>
      <c r="E9" s="11">
        <f>SUM(E7:E8)</f>
        <v>19.32</v>
      </c>
      <c r="F9" s="10"/>
      <c r="G9" s="10"/>
      <c r="H9" s="10"/>
      <c r="I9" s="10"/>
      <c r="J9" s="10"/>
    </row>
    <row r="10" spans="1:10" ht="13.7" customHeight="1" x14ac:dyDescent="0.2">
      <c r="A10" s="10"/>
      <c r="B10" s="10"/>
      <c r="C10" s="10"/>
      <c r="D10" s="10"/>
      <c r="E10" s="11">
        <f>E9*10%+E9</f>
        <v>21.251999999999999</v>
      </c>
      <c r="F10" s="11">
        <v>22</v>
      </c>
      <c r="G10" s="10"/>
      <c r="H10" s="10"/>
      <c r="I10" s="10"/>
      <c r="J10" s="10"/>
    </row>
    <row r="11" spans="1:10" ht="13.7" customHeight="1" x14ac:dyDescent="0.2">
      <c r="A11" s="10"/>
      <c r="B11" s="10"/>
      <c r="C11" s="10"/>
      <c r="D11" s="10"/>
      <c r="E11" s="10"/>
      <c r="F11" s="10"/>
      <c r="G11" s="10"/>
      <c r="H11" s="10"/>
      <c r="I11" s="10"/>
      <c r="J11" s="10"/>
    </row>
    <row r="12" spans="1:10" ht="13.7" customHeight="1" x14ac:dyDescent="0.2">
      <c r="A12" s="10"/>
      <c r="B12" s="11">
        <v>2.8</v>
      </c>
      <c r="C12" s="11">
        <v>19.32</v>
      </c>
      <c r="D12" s="11">
        <v>2.8</v>
      </c>
      <c r="E12" s="11">
        <f>C12+D12+B12</f>
        <v>24.92</v>
      </c>
      <c r="F12" s="10"/>
      <c r="G12" s="10"/>
      <c r="H12" s="10"/>
      <c r="I12" s="10"/>
      <c r="J12" s="10"/>
    </row>
    <row r="13" spans="1:10" ht="13.7" customHeight="1" x14ac:dyDescent="0.2">
      <c r="A13" s="10"/>
      <c r="B13" s="10"/>
      <c r="C13" s="10"/>
      <c r="D13" s="10"/>
      <c r="E13" s="11">
        <f>E12*10%+E12</f>
        <v>27.412000000000003</v>
      </c>
      <c r="F13" s="11">
        <v>28</v>
      </c>
      <c r="G13" s="10"/>
      <c r="H13" s="10"/>
      <c r="I13" s="10"/>
      <c r="J13" s="10"/>
    </row>
    <row r="14" spans="1:10" ht="13.7" customHeight="1" x14ac:dyDescent="0.2">
      <c r="A14" s="10"/>
      <c r="B14" s="10"/>
      <c r="C14" s="10"/>
      <c r="D14" s="10"/>
      <c r="E14" s="10"/>
      <c r="F14" s="10"/>
      <c r="G14" s="10"/>
      <c r="H14" s="10"/>
      <c r="I14" s="10"/>
      <c r="J14" s="10"/>
    </row>
    <row r="15" spans="1:10" ht="13.7" customHeight="1" x14ac:dyDescent="0.2">
      <c r="A15" s="10"/>
      <c r="B15" s="10"/>
      <c r="C15" s="10"/>
      <c r="D15" s="10"/>
      <c r="E15" s="10"/>
      <c r="F15" s="10"/>
      <c r="G15" s="10"/>
      <c r="H15" s="11">
        <v>3.3</v>
      </c>
      <c r="I15" s="11">
        <v>1.2</v>
      </c>
      <c r="J15" s="11">
        <f>H15-I15</f>
        <v>2.0999999999999996</v>
      </c>
    </row>
    <row r="16" spans="1:10" ht="13.7" customHeight="1" x14ac:dyDescent="0.2">
      <c r="A16" s="10"/>
      <c r="B16" s="11">
        <v>12</v>
      </c>
      <c r="C16" s="11">
        <v>3</v>
      </c>
      <c r="D16" s="10"/>
      <c r="E16" s="11">
        <f>B16*C16</f>
        <v>36</v>
      </c>
      <c r="F16" s="10"/>
      <c r="G16" s="10"/>
      <c r="H16" s="10"/>
      <c r="I16" s="10"/>
      <c r="J16" s="10"/>
    </row>
    <row r="17" spans="1:10" ht="13.7" customHeight="1" x14ac:dyDescent="0.2">
      <c r="A17" s="10"/>
      <c r="B17" s="11">
        <v>2.4</v>
      </c>
      <c r="C17" s="11">
        <v>2</v>
      </c>
      <c r="D17" s="11">
        <v>1.8</v>
      </c>
      <c r="E17" s="11">
        <f>B17*C17*D17</f>
        <v>8.64</v>
      </c>
      <c r="F17" s="10"/>
      <c r="G17" s="10"/>
      <c r="H17" s="10"/>
      <c r="I17" s="10"/>
      <c r="J17" s="10"/>
    </row>
    <row r="18" spans="1:10" ht="13.7" customHeight="1" x14ac:dyDescent="0.2">
      <c r="A18" s="10"/>
      <c r="B18" s="10"/>
      <c r="C18" s="10"/>
      <c r="D18" s="10"/>
      <c r="E18" s="11">
        <f>SUM(E16:E17)</f>
        <v>44.64</v>
      </c>
      <c r="F18" s="11">
        <f>E18*10%+E18</f>
        <v>49.103999999999999</v>
      </c>
      <c r="G18" s="10"/>
      <c r="H18" s="10"/>
      <c r="I18" s="10"/>
      <c r="J18" s="10"/>
    </row>
    <row r="19" spans="1:10" ht="13.7" customHeight="1" x14ac:dyDescent="0.2">
      <c r="A19" s="10"/>
      <c r="B19" s="10"/>
      <c r="C19" s="10"/>
      <c r="D19" s="10"/>
      <c r="E19" s="10"/>
      <c r="F19" s="11">
        <v>49</v>
      </c>
      <c r="G19" s="10"/>
      <c r="H19" s="10"/>
      <c r="I19" s="10"/>
      <c r="J19" s="10"/>
    </row>
  </sheetData>
  <pageMargins left="0.7" right="0.7" top="0.75" bottom="0.75" header="0.3" footer="0.3"/>
  <pageSetup orientation="portrait" r:id="rId1"/>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35d5372721fc31f092ef8bfabde017bd">
  <xsd:schema xmlns:xsd="http://www.w3.org/2001/XMLSchema" xmlns:xs="http://www.w3.org/2001/XMLSchema" xmlns:p="http://schemas.microsoft.com/office/2006/metadata/properties" xmlns:ns3="93f5a7a4-2ad1-46b6-8cf3-ba87f7d66d3e" xmlns:ns4="1edca550-45ec-413d-b410-eb5899b7564f" targetNamespace="http://schemas.microsoft.com/office/2006/metadata/properties" ma:root="true" ma:fieldsID="c679004908bd5533fe22c524a973077a" ns3:_="" ns4:_="">
    <xsd:import namespace="93f5a7a4-2ad1-46b6-8cf3-ba87f7d66d3e"/>
    <xsd:import namespace="1edca550-45ec-413d-b410-eb5899b7564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LengthInSeconds" minOccurs="0"/>
                <xsd:element ref="ns4:_activity" minOccurs="0"/>
                <xsd:element ref="ns4:MediaServiceOCR"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57A390-AC49-441B-8334-76E551024980}">
  <ds:schemaRefs>
    <ds:schemaRef ds:uri="http://purl.org/dc/elements/1.1/"/>
    <ds:schemaRef ds:uri="http://purl.org/dc/terms/"/>
    <ds:schemaRef ds:uri="93f5a7a4-2ad1-46b6-8cf3-ba87f7d66d3e"/>
    <ds:schemaRef ds:uri="http://purl.org/dc/dcmitype/"/>
    <ds:schemaRef ds:uri="http://schemas.microsoft.com/office/2006/documentManagement/types"/>
    <ds:schemaRef ds:uri="1edca550-45ec-413d-b410-eb5899b7564f"/>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EBBE721-AB2F-464C-9382-4A0F3B1F13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5a7a4-2ad1-46b6-8cf3-ba87f7d66d3e"/>
    <ds:schemaRef ds:uri="1edca550-45ec-413d-b410-eb5899b75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53BBE-37F9-4475-8BDA-B24737A205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Summary</vt:lpstr>
      <vt:lpstr>C&amp;I BOQ</vt:lpstr>
      <vt:lpstr>Plumbing</vt:lpstr>
      <vt:lpstr>CALCULATION PAINT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Binu Balachandran</dc:creator>
  <cp:lastModifiedBy>DELL</cp:lastModifiedBy>
  <dcterms:created xsi:type="dcterms:W3CDTF">2022-12-20T07:01:23Z</dcterms:created>
  <dcterms:modified xsi:type="dcterms:W3CDTF">2024-03-26T06:17:04Z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