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Lucknow\Cafeccino B-03 - B04\Additional Work\"/>
    </mc:Choice>
  </mc:AlternateContent>
  <bookViews>
    <workbookView xWindow="-120" yWindow="-120" windowWidth="20730" windowHeight="11040" tabRatio="735"/>
  </bookViews>
  <sheets>
    <sheet name="CAfeccino" sheetId="11" r:id="rId1"/>
    <sheet name="Counter Rate Analysis" sheetId="16" r:id="rId2"/>
    <sheet name="Counter Rate Analysis - Adani" sheetId="18" r:id="rId3"/>
    <sheet name="Bills" sheetId="15" r:id="rId4"/>
    <sheet name="Manpower" sheetId="17" state="hidden" r:id="rId5"/>
  </sheets>
  <externalReferences>
    <externalReference r:id="rId6"/>
  </externalReference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0">CAfeccino!$1:$4</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3" i="11" l="1"/>
  <c r="M42" i="11"/>
  <c r="M37" i="11"/>
  <c r="M32" i="11"/>
  <c r="M28" i="11"/>
  <c r="M23" i="11"/>
  <c r="M22" i="11"/>
  <c r="M21" i="11"/>
  <c r="K13" i="18"/>
  <c r="K11" i="18"/>
  <c r="K10" i="18"/>
  <c r="K8" i="18"/>
  <c r="A8" i="18"/>
  <c r="A9" i="18" s="1"/>
  <c r="A10" i="18" s="1"/>
  <c r="I7" i="18"/>
  <c r="K7" i="18" s="1"/>
  <c r="K6" i="18"/>
  <c r="I6" i="18"/>
  <c r="K5" i="18"/>
  <c r="K4" i="18"/>
  <c r="K13" i="16"/>
  <c r="J42" i="11"/>
  <c r="K50" i="15"/>
  <c r="E13" i="17"/>
  <c r="I13" i="17" s="1"/>
  <c r="L13" i="17" s="1"/>
  <c r="E12" i="17"/>
  <c r="E7" i="17"/>
  <c r="I7" i="17" s="1"/>
  <c r="L7" i="17" s="1"/>
  <c r="I12" i="17"/>
  <c r="L12" i="17" s="1"/>
  <c r="I9" i="17"/>
  <c r="L9" i="17" s="1"/>
  <c r="E11" i="17"/>
  <c r="I11" i="17" s="1"/>
  <c r="L11" i="17" s="1"/>
  <c r="E8" i="17"/>
  <c r="I8" i="17" s="1"/>
  <c r="L8" i="17" s="1"/>
  <c r="E10" i="17"/>
  <c r="I10" i="17" s="1"/>
  <c r="L10" i="17" s="1"/>
  <c r="E9" i="17"/>
  <c r="E6" i="17"/>
  <c r="I6" i="17" s="1"/>
  <c r="L6" i="17" s="1"/>
  <c r="K11" i="16"/>
  <c r="K10" i="16"/>
  <c r="K8" i="16"/>
  <c r="I6" i="16"/>
  <c r="I7" i="16" s="1"/>
  <c r="K7" i="16" s="1"/>
  <c r="K5" i="16"/>
  <c r="A8" i="16"/>
  <c r="A9" i="16" s="1"/>
  <c r="A10" i="16" s="1"/>
  <c r="K4" i="16"/>
  <c r="J9" i="18" l="1"/>
  <c r="K9" i="18" s="1"/>
  <c r="K12" i="18" s="1"/>
  <c r="K51" i="15"/>
  <c r="K52" i="15" s="1"/>
  <c r="L15" i="17"/>
  <c r="K6" i="16"/>
  <c r="K14" i="18" l="1"/>
  <c r="K12" i="16"/>
  <c r="J9" i="16"/>
  <c r="K9" i="16" s="1"/>
  <c r="K14" i="16" l="1"/>
  <c r="J49" i="15" l="1"/>
  <c r="J50" i="15" s="1"/>
  <c r="J51" i="15" s="1"/>
  <c r="J12" i="15"/>
  <c r="J13" i="15" s="1"/>
  <c r="J14" i="15" s="1"/>
  <c r="K43" i="11"/>
  <c r="K42" i="11"/>
  <c r="K45" i="11" s="1"/>
  <c r="K37" i="11"/>
  <c r="K32" i="11"/>
  <c r="K28" i="11"/>
  <c r="K23" i="11"/>
  <c r="K22" i="11"/>
  <c r="K21" i="11"/>
  <c r="J52" i="15" l="1"/>
  <c r="J15" i="15"/>
  <c r="H22" i="11" l="1"/>
  <c r="I23" i="11" l="1"/>
  <c r="I22" i="11"/>
  <c r="I21" i="11"/>
  <c r="I28" i="11"/>
  <c r="I32" i="11"/>
  <c r="I43" i="11"/>
  <c r="I37" i="11"/>
  <c r="I45" i="11" l="1"/>
  <c r="M45" i="11"/>
  <c r="B43" i="11"/>
  <c r="G43" i="11"/>
  <c r="G42" i="11" l="1"/>
  <c r="G37" i="11" l="1"/>
  <c r="G32" i="11"/>
  <c r="G28" i="11"/>
  <c r="G23" i="11" l="1"/>
  <c r="G22" i="11"/>
  <c r="G21" i="11"/>
  <c r="G45" i="11" l="1"/>
</calcChain>
</file>

<file path=xl/sharedStrings.xml><?xml version="1.0" encoding="utf-8"?>
<sst xmlns="http://schemas.openxmlformats.org/spreadsheetml/2006/main" count="211" uniqueCount="134">
  <si>
    <t>Description</t>
  </si>
  <si>
    <t xml:space="preserve">FALSE CEILING WORKS </t>
  </si>
  <si>
    <t xml:space="preserve">PAINTING WORKS </t>
  </si>
  <si>
    <t>S. No.</t>
  </si>
  <si>
    <t>Location</t>
  </si>
  <si>
    <t>Unit</t>
  </si>
  <si>
    <t>Qty.</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</si>
  <si>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</si>
  <si>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</si>
  <si>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</si>
  <si>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</si>
  <si>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</si>
  <si>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</si>
  <si>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</si>
  <si>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</si>
  <si>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</si>
  <si>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</si>
  <si>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</si>
  <si>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</si>
  <si>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</si>
  <si>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</si>
  <si>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</si>
  <si>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</si>
  <si>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</si>
  <si>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</si>
  <si>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</si>
  <si>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</si>
  <si>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FALSE CEILING</t>
  </si>
  <si>
    <t>PAINT FINISH</t>
  </si>
  <si>
    <t>B03 &amp; B04-Cafeccino, T3, Lucknow Airport</t>
  </si>
  <si>
    <t>BILL OF QUANTITIES- INTERIOR Additional  WORKS</t>
  </si>
  <si>
    <t>Srore Room Walls Paint</t>
  </si>
  <si>
    <t xml:space="preserve">GRID CEILING
Store Area
</t>
  </si>
  <si>
    <t xml:space="preserve">SURFACE CEILING LIGHT </t>
  </si>
  <si>
    <t>600mmX600mm Surface Ceiling light (Make Philips Osram wipro- 18 watt. )</t>
  </si>
  <si>
    <t xml:space="preserve">PCC F.O.H Area </t>
  </si>
  <si>
    <t xml:space="preserve">TILE WORK -FLOORING </t>
  </si>
  <si>
    <t>"Metal Grid ceiling  -Alminium Perameter of size 0.55 mm thick having one flange of 20mm and another flange of 30mm and a web of 27mm along with perimeter of ceiling, 
 The suspending Aluminium T channels of size 25mm 0.9mm thick with two flanges of 15mm each from the soffit at 600mm
centers with ceiling angle of width 25X25 mm thick fixed to soffit with GI cleat and steel expansion fasteners. Ceiling section of 0.55mm thickness having
knurled web of 51.5mm and two flanges of 26mm each with lips of 10.5mm"</t>
  </si>
  <si>
    <t>Flooring PCC And Tile</t>
  </si>
  <si>
    <t>PCC And Tile</t>
  </si>
  <si>
    <t>PCC BOH</t>
  </si>
  <si>
    <t xml:space="preserve">Preparing of  90mm PPC floor Leveling Store Back Side Area </t>
  </si>
  <si>
    <t>Preparing of 50-38mm PPC bed for  floor Leveling  at FOH</t>
  </si>
  <si>
    <t xml:space="preserve"> Supply and fixing of floor tile Belgium Grey Tile 600 X 600MM Vetrified - FULL BODY,
 </t>
  </si>
  <si>
    <t>TOTAL</t>
  </si>
  <si>
    <t>GST EXTRA</t>
  </si>
  <si>
    <t>Electrical &amp; Lighting Work</t>
  </si>
  <si>
    <t>BOH</t>
  </si>
  <si>
    <r>
      <t xml:space="preserve">Providing and applying three (minimum) coats of </t>
    </r>
    <r>
      <rPr>
        <b/>
        <sz val="12"/>
        <rFont val="Aptos"/>
        <family val="2"/>
      </rPr>
      <t>White</t>
    </r>
    <r>
      <rPr>
        <sz val="12"/>
        <rFont val="Aptos"/>
        <family val="2"/>
      </rPr>
      <t xml:space="preserve"> </t>
    </r>
    <r>
      <rPr>
        <b/>
        <sz val="12"/>
        <rFont val="Aptos"/>
        <family val="2"/>
      </rPr>
      <t>- Emlsion</t>
    </r>
    <r>
      <rPr>
        <sz val="12"/>
        <rFont val="Aptos"/>
        <family val="2"/>
      </rPr>
      <t>, Make - Asian Paint,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</si>
  <si>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Furniture</t>
  </si>
  <si>
    <t>Supply &amp; Installation of Fill Unit of available space, make of 18mm &amp; 12mm FR Plywood, 1mm Laminate finish inside, exterior finish with existing matching c12mm Solic Acrylic Surfance.</t>
  </si>
  <si>
    <t>Front Count</t>
  </si>
  <si>
    <t>Sqm.</t>
  </si>
  <si>
    <t>Nos.</t>
  </si>
  <si>
    <t>Providing &amp; Fixing Corian CR-02 in L-shape of size 82x225mm at left the side edges of the outlet as shown in detail civil draing over existing HDHMR board panelling.</t>
  </si>
  <si>
    <t>RM</t>
  </si>
  <si>
    <t>Rate</t>
  </si>
  <si>
    <t>Amount</t>
  </si>
  <si>
    <t>Pls share the rate analysis</t>
  </si>
  <si>
    <t xml:space="preserve">Total </t>
  </si>
  <si>
    <t>FDT Proposal</t>
  </si>
  <si>
    <t>Adani CO</t>
  </si>
  <si>
    <t>Particular</t>
  </si>
  <si>
    <t>UOM</t>
  </si>
  <si>
    <t>Qty</t>
  </si>
  <si>
    <t>Amount(INR)</t>
  </si>
  <si>
    <t>Sub Total</t>
  </si>
  <si>
    <t>Sqft.</t>
  </si>
  <si>
    <t xml:space="preserve"> FDT Final Proposal'</t>
  </si>
  <si>
    <t>Material Rate</t>
  </si>
  <si>
    <t>Electrician</t>
  </si>
  <si>
    <t>Mark up</t>
  </si>
  <si>
    <t>Total</t>
  </si>
  <si>
    <t>Rate Analysis</t>
  </si>
  <si>
    <t>Total Cost</t>
  </si>
  <si>
    <t>Overheads</t>
  </si>
  <si>
    <t>Round off</t>
  </si>
  <si>
    <t>Secure Energy Meter</t>
  </si>
  <si>
    <t>SS Sink :</t>
  </si>
  <si>
    <t>Plumber/Fitting</t>
  </si>
  <si>
    <t>Accessories</t>
  </si>
  <si>
    <t>Refabrication</t>
  </si>
  <si>
    <t>S.N</t>
  </si>
  <si>
    <t>Item</t>
  </si>
  <si>
    <t>Unit Location</t>
  </si>
  <si>
    <t>Spec.</t>
  </si>
  <si>
    <t>L</t>
  </si>
  <si>
    <t>B</t>
  </si>
  <si>
    <t>Pcs</t>
  </si>
  <si>
    <t>Amount(Rs.)</t>
  </si>
  <si>
    <t>19mm FR Plywood</t>
  </si>
  <si>
    <t xml:space="preserve">Shutter </t>
  </si>
  <si>
    <t>Century FR</t>
  </si>
  <si>
    <t>shutter , Floor, Side Partition &amp; Back with Door</t>
  </si>
  <si>
    <t>Merino</t>
  </si>
  <si>
    <t>12mm Corian Cladding</t>
  </si>
  <si>
    <t>Front Corian</t>
  </si>
  <si>
    <t>Corian Fabrication</t>
  </si>
  <si>
    <t>Re fixing of Front artwork</t>
  </si>
  <si>
    <t>Adhesive Corian &amp; Silicon</t>
  </si>
  <si>
    <t>No</t>
  </si>
  <si>
    <t>Overhead &amp; Wastages</t>
  </si>
  <si>
    <t>Screw, Adhesive, Machine hours, Wastages</t>
  </si>
  <si>
    <t>Re Fabrication</t>
  </si>
  <si>
    <t>Labour Carpentry , Finishing, SS  fixing, Local Transport, Material loading, bits tools etc.</t>
  </si>
  <si>
    <t>EA</t>
  </si>
  <si>
    <t>A</t>
  </si>
  <si>
    <t>Contractor Markup</t>
  </si>
  <si>
    <t>C</t>
  </si>
  <si>
    <t>COST</t>
  </si>
  <si>
    <t>Filler Counter</t>
  </si>
  <si>
    <t>1mm Laminate</t>
  </si>
  <si>
    <t>Transportation, &amp; Traveling, Accomodation, Allowances</t>
  </si>
  <si>
    <t>RATE</t>
  </si>
  <si>
    <t>3 Manpower &amp; To &amp; Fro</t>
  </si>
  <si>
    <t>Annexure attached</t>
  </si>
  <si>
    <t>Supervisor</t>
  </si>
  <si>
    <t>Carpenter</t>
  </si>
  <si>
    <t>Painter</t>
  </si>
  <si>
    <t>Tile Meson</t>
  </si>
  <si>
    <t xml:space="preserve">Ceiling </t>
  </si>
  <si>
    <t>MS Welder</t>
  </si>
  <si>
    <t>Manpower Type</t>
  </si>
  <si>
    <t>Per Day Wages</t>
  </si>
  <si>
    <t>Accomodation</t>
  </si>
  <si>
    <t xml:space="preserve">Footing </t>
  </si>
  <si>
    <t>Local Conveyance</t>
  </si>
  <si>
    <t>No. of Manpower Deployed</t>
  </si>
  <si>
    <t>Days</t>
  </si>
  <si>
    <t>S.No</t>
  </si>
  <si>
    <t>Labour Hel0er</t>
  </si>
  <si>
    <t>TOTAL MANPOWER</t>
  </si>
  <si>
    <t>Detail of Manpower Losses due to Changes &amp; Delay in Takeover the Site.</t>
  </si>
  <si>
    <t>Adani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</si>
</sst>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_(* #,##0_);_(* \(#,##0\);_(* \-??_);_(@_)"/>
    <numFmt numFmtId="165" formatCode="_(* #,##0.00_);_(* \(#,##0.00\);_(* \-??_);_(@_)"/>
    <numFmt numFmtId="166" formatCode="0.0"/>
    <numFmt numFmtId="167" formatCode="_(* #,##0.00_);_(* \(#,##0.00\);_(* &quot;-&quot;??_);_(@_)"/>
    <numFmt numFmtId="168" formatCode="_ * #,##0_ ;_ * \-#,##0_ ;_ * &quot;-&quot;??_ ;_ @_ "/>
    <numFmt numFmtId="169" formatCode="_ * #,##0.0_ ;_ * \-#,##0.0_ ;_ * &quot;-&quot;??_ ;_ @_ "/>
  </numFmts>
  <fonts count="27">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sz val="11"/>
      <color indexed="8"/>
      <name val="Calibri"/>
      <family val="2"/>
    </font>
    <font>
      <b/>
      <sz val="12"/>
      <name val="Aptos"/>
      <family val="2"/>
    </font>
    <font>
      <sz val="12"/>
      <name val="Aptos"/>
      <family val="2"/>
    </font>
    <font>
      <b/>
      <i/>
      <u/>
      <sz val="12"/>
      <name val="Aptos"/>
      <family val="2"/>
    </font>
    <font>
      <sz val="12"/>
      <color theme="1"/>
      <name val="Aptos"/>
      <family val="2"/>
    </font>
    <font>
      <sz val="12"/>
      <color rgb="FF000000"/>
      <name val="Aptos"/>
      <family val="2"/>
    </font>
    <font>
      <b/>
      <sz val="12"/>
      <color rgb="FF000000"/>
      <name val="Aptos"/>
      <family val="2"/>
    </font>
    <font>
      <b/>
      <sz val="12"/>
      <color theme="0"/>
      <name val="Aptos"/>
      <family val="2"/>
    </font>
    <font>
      <b/>
      <sz val="11"/>
      <color rgb="FF000000"/>
      <name val="Calibri"/>
      <family val="2"/>
    </font>
    <font>
      <sz val="11"/>
      <color rgb="FF000000"/>
      <name val="Calibri"/>
      <family val="2"/>
    </font>
    <font>
      <sz val="10.5"/>
      <color theme="1"/>
      <name val="Adani Regular"/>
    </font>
    <font>
      <b/>
      <sz val="10.5"/>
      <color rgb="FF000000"/>
      <name val="Adani Regular"/>
    </font>
    <font>
      <b/>
      <sz val="10.5"/>
      <color theme="1"/>
      <name val="Adani Regular"/>
    </font>
    <font>
      <sz val="10.5"/>
      <color rgb="FF000000"/>
      <name val="Adani Regular"/>
    </font>
    <font>
      <b/>
      <sz val="12"/>
      <color theme="1"/>
      <name val="Aptos"/>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bottom/>
      <diagonal/>
    </border>
    <border>
      <left style="thin">
        <color indexed="64"/>
      </left>
      <right/>
      <top/>
      <bottom style="thin">
        <color indexed="64"/>
      </bottom>
      <diagonal/>
    </border>
  </borders>
  <cellStyleXfs count="30">
    <xf numFmtId="0" fontId="0" fillId="0" borderId="0"/>
    <xf numFmtId="0" fontId="5" fillId="0" borderId="0" applyBorder="0" applyProtection="0"/>
    <xf numFmtId="0" fontId="6" fillId="0" borderId="0"/>
    <xf numFmtId="0" fontId="7" fillId="0" borderId="0" applyBorder="0" applyProtection="0"/>
    <xf numFmtId="0" fontId="4" fillId="0" borderId="0"/>
    <xf numFmtId="43" fontId="4" fillId="0" borderId="0" applyFont="0" applyFill="0" applyBorder="0" applyAlignment="0" applyProtection="0"/>
    <xf numFmtId="0" fontId="6" fillId="0" borderId="0"/>
    <xf numFmtId="0" fontId="4" fillId="0" borderId="0"/>
    <xf numFmtId="0" fontId="9" fillId="0" borderId="0"/>
    <xf numFmtId="0" fontId="10" fillId="0" borderId="0"/>
    <xf numFmtId="0" fontId="6" fillId="0" borderId="0"/>
    <xf numFmtId="0" fontId="3" fillId="0" borderId="0"/>
    <xf numFmtId="0" fontId="6" fillId="0" borderId="0"/>
    <xf numFmtId="43" fontId="6" fillId="0" borderId="0" applyFont="0" applyFill="0" applyBorder="0" applyAlignment="0" applyProtection="0"/>
    <xf numFmtId="165" fontId="6" fillId="0" borderId="0" applyFill="0" applyBorder="0" applyAlignment="0" applyProtection="0"/>
    <xf numFmtId="0" fontId="6" fillId="0" borderId="0"/>
    <xf numFmtId="167" fontId="12"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3" fontId="1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 fillId="0" borderId="0"/>
    <xf numFmtId="0" fontId="6" fillId="0" borderId="0"/>
    <xf numFmtId="43" fontId="8" fillId="0" borderId="0" applyFont="0" applyFill="0" applyBorder="0" applyAlignment="0" applyProtection="0"/>
  </cellStyleXfs>
  <cellXfs count="122">
    <xf numFmtId="0" fontId="0" fillId="0" borderId="0" xfId="0"/>
    <xf numFmtId="0" fontId="13" fillId="3" borderId="1" xfId="27" applyFont="1" applyFill="1" applyBorder="1" applyAlignment="1" applyProtection="1">
      <alignment horizontal="center" vertical="center" wrapText="1"/>
      <protection locked="0"/>
    </xf>
    <xf numFmtId="0" fontId="13" fillId="0" borderId="0" xfId="4" applyFont="1" applyAlignment="1">
      <alignment horizontal="center" vertical="center"/>
    </xf>
    <xf numFmtId="0" fontId="14" fillId="0" borderId="0" xfId="4" applyFont="1" applyAlignment="1">
      <alignment vertical="center"/>
    </xf>
    <xf numFmtId="2" fontId="14" fillId="0" borderId="0" xfId="4" applyNumberFormat="1" applyFont="1" applyAlignment="1">
      <alignment horizontal="center" vertical="center"/>
    </xf>
    <xf numFmtId="0" fontId="14" fillId="0" borderId="0" xfId="4" applyFont="1" applyAlignment="1">
      <alignment horizontal="center" vertical="center"/>
    </xf>
    <xf numFmtId="0" fontId="14" fillId="0" borderId="1" xfId="4" applyFont="1" applyBorder="1" applyAlignment="1">
      <alignment vertical="center"/>
    </xf>
    <xf numFmtId="0" fontId="13" fillId="0" borderId="1" xfId="4" applyFont="1" applyBorder="1" applyAlignment="1">
      <alignment horizontal="center" vertical="center"/>
    </xf>
    <xf numFmtId="0" fontId="14" fillId="0" borderId="1" xfId="4" applyFont="1" applyBorder="1" applyAlignment="1">
      <alignment horizontal="center" vertical="center" wrapText="1"/>
    </xf>
    <xf numFmtId="0" fontId="15" fillId="0" borderId="1" xfId="4" applyFont="1" applyBorder="1" applyAlignment="1">
      <alignment horizontal="justify" vertical="center"/>
    </xf>
    <xf numFmtId="164" fontId="14" fillId="0" borderId="1" xfId="5" applyNumberFormat="1" applyFont="1" applyFill="1" applyBorder="1" applyAlignment="1">
      <alignment horizontal="center" vertical="center"/>
    </xf>
    <xf numFmtId="2" fontId="14" fillId="0" borderId="1" xfId="5" applyNumberFormat="1" applyFont="1" applyFill="1" applyBorder="1" applyAlignment="1">
      <alignment horizontal="center" vertical="center" wrapText="1"/>
    </xf>
    <xf numFmtId="164" fontId="16" fillId="0" borderId="1" xfId="5" applyNumberFormat="1" applyFont="1" applyFill="1" applyBorder="1" applyAlignment="1" applyProtection="1">
      <alignment horizontal="center" vertical="center"/>
    </xf>
    <xf numFmtId="0" fontId="13" fillId="0" borderId="1" xfId="4" applyFont="1" applyBorder="1" applyAlignment="1">
      <alignment horizontal="center" vertical="center" wrapText="1"/>
    </xf>
    <xf numFmtId="0" fontId="14" fillId="0" borderId="1" xfId="4" applyFont="1" applyBorder="1" applyAlignment="1" applyProtection="1">
      <alignment horizontal="justify" vertical="center"/>
      <protection locked="0"/>
    </xf>
    <xf numFmtId="164" fontId="14" fillId="0" borderId="1" xfId="5" applyNumberFormat="1" applyFont="1" applyFill="1" applyBorder="1" applyAlignment="1">
      <alignment horizontal="center" vertical="center" wrapText="1"/>
    </xf>
    <xf numFmtId="165" fontId="14" fillId="0" borderId="1" xfId="5" applyNumberFormat="1" applyFont="1" applyFill="1" applyBorder="1" applyAlignment="1" applyProtection="1">
      <alignment horizontal="center" vertical="center"/>
    </xf>
    <xf numFmtId="2" fontId="14" fillId="2" borderId="1" xfId="5" applyNumberFormat="1" applyFont="1" applyFill="1" applyBorder="1" applyAlignment="1">
      <alignment horizontal="center" vertical="center" wrapText="1"/>
    </xf>
    <xf numFmtId="165" fontId="14" fillId="2" borderId="1" xfId="5" applyNumberFormat="1" applyFont="1" applyFill="1" applyBorder="1" applyAlignment="1" applyProtection="1">
      <alignment horizontal="center" vertical="center"/>
    </xf>
    <xf numFmtId="0" fontId="14" fillId="0" borderId="1" xfId="4" applyFont="1" applyBorder="1" applyAlignment="1">
      <alignment horizontal="justify" vertical="center"/>
    </xf>
    <xf numFmtId="166" fontId="13" fillId="4" borderId="1" xfId="4" applyNumberFormat="1" applyFont="1" applyFill="1" applyBorder="1" applyAlignment="1">
      <alignment horizontal="center" vertical="center" wrapText="1"/>
    </xf>
    <xf numFmtId="0" fontId="13" fillId="4" borderId="1" xfId="4" applyFont="1" applyFill="1" applyBorder="1" applyAlignment="1">
      <alignment horizontal="justify" vertical="center"/>
    </xf>
    <xf numFmtId="164" fontId="14" fillId="4" borderId="1" xfId="5" applyNumberFormat="1" applyFont="1" applyFill="1" applyBorder="1" applyAlignment="1">
      <alignment horizontal="center" vertical="center" wrapText="1"/>
    </xf>
    <xf numFmtId="2" fontId="14" fillId="4" borderId="1" xfId="5" applyNumberFormat="1" applyFont="1" applyFill="1" applyBorder="1" applyAlignment="1">
      <alignment horizontal="center" vertical="center" wrapText="1"/>
    </xf>
    <xf numFmtId="165" fontId="14" fillId="4" borderId="1" xfId="5" applyNumberFormat="1" applyFont="1" applyFill="1" applyBorder="1" applyAlignment="1" applyProtection="1">
      <alignment horizontal="center" vertical="center"/>
    </xf>
    <xf numFmtId="0" fontId="13" fillId="0" borderId="1" xfId="4" applyFont="1" applyBorder="1" applyAlignment="1" applyProtection="1">
      <alignment horizontal="justify" vertical="center"/>
      <protection locked="0"/>
    </xf>
    <xf numFmtId="2" fontId="14" fillId="0" borderId="1" xfId="5" applyNumberFormat="1" applyFont="1" applyFill="1" applyBorder="1" applyAlignment="1">
      <alignment horizontal="center" vertical="center"/>
    </xf>
    <xf numFmtId="0" fontId="13" fillId="0" borderId="1" xfId="4" applyFont="1" applyBorder="1" applyAlignment="1">
      <alignment horizontal="center" vertical="top" wrapText="1"/>
    </xf>
    <xf numFmtId="0" fontId="17" fillId="0" borderId="1" xfId="0" applyFont="1" applyBorder="1" applyAlignment="1">
      <alignment vertical="top" wrapText="1"/>
    </xf>
    <xf numFmtId="2" fontId="14" fillId="2" borderId="1" xfId="5" applyNumberFormat="1" applyFont="1" applyFill="1" applyBorder="1" applyAlignment="1">
      <alignment horizontal="center" vertical="center"/>
    </xf>
    <xf numFmtId="0" fontId="13" fillId="0" borderId="1" xfId="4" applyFont="1" applyBorder="1" applyAlignment="1">
      <alignment horizontal="justify" vertical="center"/>
    </xf>
    <xf numFmtId="0" fontId="14" fillId="0" borderId="1" xfId="4" applyFont="1" applyBorder="1" applyAlignment="1">
      <alignment horizontal="center" vertical="center"/>
    </xf>
    <xf numFmtId="166" fontId="13" fillId="0" borderId="1" xfId="4" applyNumberFormat="1" applyFont="1" applyBorder="1" applyAlignment="1">
      <alignment horizontal="center" vertical="center" wrapText="1"/>
    </xf>
    <xf numFmtId="0" fontId="18" fillId="0" borderId="1" xfId="0" applyFont="1" applyBorder="1"/>
    <xf numFmtId="0" fontId="17" fillId="0" borderId="1" xfId="0" applyFont="1" applyBorder="1"/>
    <xf numFmtId="2" fontId="14" fillId="0" borderId="1" xfId="19" applyNumberFormat="1" applyFont="1" applyFill="1" applyBorder="1" applyAlignment="1">
      <alignment horizontal="center" vertical="center"/>
    </xf>
    <xf numFmtId="43" fontId="16" fillId="0" borderId="1" xfId="29" applyFont="1" applyBorder="1" applyAlignment="1">
      <alignment horizontal="center" vertical="center"/>
    </xf>
    <xf numFmtId="0" fontId="14" fillId="0" borderId="0" xfId="4" applyFont="1" applyAlignment="1">
      <alignment horizontal="center" vertical="center" wrapText="1"/>
    </xf>
    <xf numFmtId="0" fontId="14" fillId="0" borderId="0" xfId="4" applyFont="1" applyAlignment="1">
      <alignment horizontal="justify" vertical="center"/>
    </xf>
    <xf numFmtId="0" fontId="19" fillId="4" borderId="1" xfId="4" applyFont="1" applyFill="1" applyBorder="1" applyAlignment="1">
      <alignment horizontal="center" vertical="center"/>
    </xf>
    <xf numFmtId="0" fontId="19" fillId="4" borderId="1" xfId="4" applyFont="1" applyFill="1" applyBorder="1" applyAlignment="1">
      <alignment horizontal="center" vertical="center" wrapText="1"/>
    </xf>
    <xf numFmtId="0" fontId="19" fillId="4" borderId="1" xfId="4" applyFont="1" applyFill="1" applyBorder="1" applyAlignment="1">
      <alignment horizontal="justify" vertical="center"/>
    </xf>
    <xf numFmtId="2" fontId="19" fillId="4" borderId="1" xfId="4" applyNumberFormat="1" applyFont="1" applyFill="1" applyBorder="1" applyAlignment="1">
      <alignment horizontal="center" vertical="center"/>
    </xf>
    <xf numFmtId="165" fontId="19" fillId="4" borderId="1" xfId="4" applyNumberFormat="1" applyFont="1" applyFill="1" applyBorder="1" applyAlignment="1">
      <alignment horizontal="center" vertical="center"/>
    </xf>
    <xf numFmtId="2" fontId="14" fillId="0" borderId="1" xfId="4" applyNumberFormat="1" applyFont="1" applyBorder="1" applyAlignment="1">
      <alignment horizontal="center" vertical="center"/>
    </xf>
    <xf numFmtId="0" fontId="13" fillId="3" borderId="1" xfId="4" applyFont="1" applyFill="1" applyBorder="1" applyAlignment="1">
      <alignment horizontal="center" vertical="center" wrapText="1"/>
    </xf>
    <xf numFmtId="0" fontId="13" fillId="3" borderId="1" xfId="4" applyFont="1" applyFill="1" applyBorder="1" applyAlignment="1">
      <alignment horizontal="center" vertical="center"/>
    </xf>
    <xf numFmtId="2" fontId="13" fillId="3" borderId="1" xfId="4" applyNumberFormat="1" applyFont="1" applyFill="1" applyBorder="1" applyAlignment="1">
      <alignment horizontal="center" vertical="center" wrapText="1"/>
    </xf>
    <xf numFmtId="0" fontId="18" fillId="0" borderId="1" xfId="0" applyFont="1" applyBorder="1" applyAlignment="1">
      <alignment vertical="top"/>
    </xf>
    <xf numFmtId="0" fontId="14" fillId="0" borderId="1" xfId="4" applyFont="1" applyBorder="1" applyAlignment="1">
      <alignment horizontal="justify" vertical="top"/>
    </xf>
    <xf numFmtId="43" fontId="14" fillId="0" borderId="1" xfId="4" applyNumberFormat="1" applyFont="1" applyBorder="1" applyAlignment="1">
      <alignment horizontal="center" vertical="center"/>
    </xf>
    <xf numFmtId="0" fontId="0" fillId="0" borderId="1" xfId="0" applyBorder="1"/>
    <xf numFmtId="0" fontId="17" fillId="0" borderId="1" xfId="0" applyFont="1" applyBorder="1" applyAlignment="1">
      <alignment vertical="top"/>
    </xf>
    <xf numFmtId="0" fontId="14" fillId="0" borderId="1" xfId="4" applyFont="1" applyBorder="1" applyAlignment="1" applyProtection="1">
      <alignment horizontal="justify" vertical="center" wrapText="1"/>
      <protection locked="0"/>
    </xf>
    <xf numFmtId="0" fontId="13" fillId="5" borderId="1" xfId="27" applyFont="1" applyFill="1" applyBorder="1" applyAlignment="1" applyProtection="1">
      <alignment horizontal="center" vertical="center" wrapText="1"/>
      <protection locked="0"/>
    </xf>
    <xf numFmtId="165" fontId="14" fillId="6" borderId="1" xfId="5" applyNumberFormat="1" applyFont="1" applyFill="1" applyBorder="1" applyAlignment="1" applyProtection="1">
      <alignment horizontal="center" vertical="top"/>
    </xf>
    <xf numFmtId="165" fontId="14" fillId="6" borderId="1" xfId="5" applyNumberFormat="1" applyFont="1" applyFill="1" applyBorder="1" applyAlignment="1" applyProtection="1">
      <alignment horizontal="center" vertical="center"/>
    </xf>
    <xf numFmtId="43" fontId="14" fillId="0" borderId="1" xfId="4" applyNumberFormat="1" applyFont="1" applyBorder="1" applyAlignment="1">
      <alignment vertical="center"/>
    </xf>
    <xf numFmtId="0" fontId="20" fillId="0" borderId="0" xfId="0" applyFont="1"/>
    <xf numFmtId="0" fontId="20" fillId="0" borderId="1" xfId="0" applyFont="1" applyBorder="1"/>
    <xf numFmtId="43" fontId="0" fillId="0" borderId="1" xfId="29" applyFont="1" applyBorder="1"/>
    <xf numFmtId="43" fontId="20" fillId="0" borderId="1" xfId="29" applyFont="1" applyBorder="1"/>
    <xf numFmtId="43" fontId="21" fillId="0" borderId="1" xfId="29" applyFont="1" applyBorder="1"/>
    <xf numFmtId="43" fontId="0" fillId="0" borderId="0" xfId="29" applyFont="1"/>
    <xf numFmtId="0" fontId="22" fillId="7" borderId="2" xfId="0" applyFont="1" applyFill="1" applyBorder="1" applyAlignment="1">
      <alignment vertical="center"/>
    </xf>
    <xf numFmtId="0" fontId="22" fillId="7" borderId="3" xfId="0" applyFont="1" applyFill="1" applyBorder="1" applyAlignment="1">
      <alignment vertical="center"/>
    </xf>
    <xf numFmtId="0" fontId="22" fillId="0" borderId="3" xfId="0" applyFont="1" applyBorder="1" applyAlignment="1">
      <alignment vertical="center"/>
    </xf>
    <xf numFmtId="0" fontId="23" fillId="0" borderId="2" xfId="0" applyFont="1" applyBorder="1" applyAlignment="1">
      <alignment horizontal="left" vertical="center"/>
    </xf>
    <xf numFmtId="0" fontId="23" fillId="0" borderId="3" xfId="0" applyFont="1" applyBorder="1" applyAlignment="1">
      <alignment vertical="center"/>
    </xf>
    <xf numFmtId="0" fontId="22" fillId="0" borderId="3"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vertical="center"/>
    </xf>
    <xf numFmtId="0" fontId="24" fillId="0" borderId="3" xfId="0" applyFont="1" applyBorder="1" applyAlignment="1">
      <alignment horizontal="center" vertical="center"/>
    </xf>
    <xf numFmtId="43" fontId="24" fillId="0" borderId="3" xfId="29" applyFont="1" applyBorder="1" applyAlignment="1">
      <alignment horizontal="center" vertical="center"/>
    </xf>
    <xf numFmtId="168" fontId="24" fillId="0" borderId="3" xfId="29"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vertical="center" wrapText="1"/>
    </xf>
    <xf numFmtId="0" fontId="25" fillId="0" borderId="3" xfId="0" applyFont="1" applyBorder="1" applyAlignment="1">
      <alignment horizontal="center" vertical="center"/>
    </xf>
    <xf numFmtId="0" fontId="22" fillId="0" borderId="3" xfId="0" applyFont="1" applyBorder="1" applyAlignment="1">
      <alignment horizontal="center" vertical="center"/>
    </xf>
    <xf numFmtId="43" fontId="22" fillId="0" borderId="3" xfId="29" applyFont="1" applyBorder="1" applyAlignment="1">
      <alignment horizontal="center" vertical="center"/>
    </xf>
    <xf numFmtId="168" fontId="22" fillId="0" borderId="3" xfId="29" applyNumberFormat="1" applyFont="1" applyBorder="1" applyAlignment="1">
      <alignment horizontal="center" vertical="center"/>
    </xf>
    <xf numFmtId="0" fontId="25" fillId="0" borderId="3" xfId="0" applyFont="1" applyBorder="1" applyAlignment="1">
      <alignment vertical="center" wrapText="1"/>
    </xf>
    <xf numFmtId="0" fontId="25"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4" fillId="8" borderId="2" xfId="0" applyFont="1" applyFill="1" applyBorder="1" applyAlignment="1">
      <alignment horizontal="center" vertical="center"/>
    </xf>
    <xf numFmtId="0" fontId="23" fillId="8" borderId="3" xfId="0" applyFont="1" applyFill="1" applyBorder="1" applyAlignment="1">
      <alignment vertical="center" wrapText="1"/>
    </xf>
    <xf numFmtId="0" fontId="24" fillId="8" borderId="3" xfId="0" applyFont="1" applyFill="1" applyBorder="1" applyAlignment="1">
      <alignment horizontal="center" vertical="center" wrapText="1"/>
    </xf>
    <xf numFmtId="0" fontId="24" fillId="8" borderId="3" xfId="0" applyFont="1" applyFill="1" applyBorder="1" applyAlignment="1">
      <alignment horizontal="center" vertical="center"/>
    </xf>
    <xf numFmtId="0" fontId="23" fillId="8" borderId="3" xfId="0" applyFont="1" applyFill="1" applyBorder="1" applyAlignment="1">
      <alignment horizontal="center" vertical="center"/>
    </xf>
    <xf numFmtId="43" fontId="24" fillId="8" borderId="3" xfId="29" applyFont="1" applyFill="1" applyBorder="1" applyAlignment="1">
      <alignment horizontal="center" vertical="center"/>
    </xf>
    <xf numFmtId="168" fontId="24" fillId="8" borderId="3" xfId="29" applyNumberFormat="1" applyFont="1" applyFill="1" applyBorder="1" applyAlignment="1">
      <alignment horizontal="center" vertical="center"/>
    </xf>
    <xf numFmtId="0" fontId="22" fillId="8" borderId="2" xfId="0" applyFont="1" applyFill="1" applyBorder="1" applyAlignment="1">
      <alignment horizontal="center" vertical="center"/>
    </xf>
    <xf numFmtId="0" fontId="25" fillId="8" borderId="3" xfId="0" applyFont="1" applyFill="1" applyBorder="1" applyAlignment="1">
      <alignment vertical="center" wrapText="1"/>
    </xf>
    <xf numFmtId="0" fontId="22" fillId="8" borderId="3" xfId="0" applyFont="1" applyFill="1" applyBorder="1" applyAlignment="1">
      <alignment horizontal="center" vertical="center" wrapText="1"/>
    </xf>
    <xf numFmtId="0" fontId="22" fillId="8" borderId="3" xfId="0" applyFont="1" applyFill="1" applyBorder="1" applyAlignment="1">
      <alignment horizontal="center" vertical="center"/>
    </xf>
    <xf numFmtId="0" fontId="25" fillId="8" borderId="3" xfId="0" applyFont="1" applyFill="1" applyBorder="1" applyAlignment="1">
      <alignment horizontal="center" vertical="center"/>
    </xf>
    <xf numFmtId="43" fontId="22" fillId="8" borderId="3" xfId="29" applyFont="1" applyFill="1" applyBorder="1" applyAlignment="1">
      <alignment horizontal="center" vertical="center"/>
    </xf>
    <xf numFmtId="168" fontId="22" fillId="8" borderId="3" xfId="29" applyNumberFormat="1" applyFont="1" applyFill="1" applyBorder="1" applyAlignment="1">
      <alignment horizontal="center" vertical="center"/>
    </xf>
    <xf numFmtId="168" fontId="0" fillId="0" borderId="0" xfId="0" applyNumberFormat="1"/>
    <xf numFmtId="0" fontId="25" fillId="0" borderId="4" xfId="0" applyFont="1" applyBorder="1" applyAlignment="1">
      <alignment vertical="center" wrapText="1"/>
    </xf>
    <xf numFmtId="0" fontId="14" fillId="0" borderId="1" xfId="4" applyFont="1" applyBorder="1" applyAlignment="1">
      <alignment vertical="center" wrapText="1"/>
    </xf>
    <xf numFmtId="169" fontId="0" fillId="0" borderId="1" xfId="29" applyNumberFormat="1" applyFont="1" applyBorder="1"/>
    <xf numFmtId="169" fontId="0" fillId="0" borderId="0" xfId="29" applyNumberFormat="1" applyFont="1"/>
    <xf numFmtId="168" fontId="0" fillId="0" borderId="1" xfId="29" applyNumberFormat="1" applyFont="1" applyBorder="1"/>
    <xf numFmtId="0" fontId="13" fillId="0" borderId="1" xfId="27" applyFont="1" applyBorder="1" applyAlignment="1" applyProtection="1">
      <alignment horizontal="center" vertical="center" wrapText="1"/>
      <protection locked="0"/>
    </xf>
    <xf numFmtId="165" fontId="14" fillId="0" borderId="1" xfId="5" applyNumberFormat="1" applyFont="1" applyFill="1" applyBorder="1" applyAlignment="1" applyProtection="1">
      <alignment horizontal="center" vertical="top"/>
    </xf>
    <xf numFmtId="0" fontId="19" fillId="0" borderId="1" xfId="4" applyFont="1" applyBorder="1" applyAlignment="1">
      <alignment horizontal="center" vertical="center"/>
    </xf>
    <xf numFmtId="165" fontId="26" fillId="0" borderId="1" xfId="4" applyNumberFormat="1" applyFont="1" applyBorder="1" applyAlignment="1">
      <alignment horizontal="center" vertical="center"/>
    </xf>
    <xf numFmtId="0" fontId="13" fillId="7" borderId="1" xfId="4" applyFont="1" applyFill="1" applyBorder="1" applyAlignment="1">
      <alignment horizontal="center" vertical="center"/>
    </xf>
    <xf numFmtId="0" fontId="13" fillId="7" borderId="1" xfId="27" applyFont="1" applyFill="1" applyBorder="1" applyAlignment="1" applyProtection="1">
      <alignment horizontal="center" vertical="center" wrapText="1"/>
      <protection locked="0"/>
    </xf>
    <xf numFmtId="164" fontId="16" fillId="7" borderId="1" xfId="5" applyNumberFormat="1" applyFont="1" applyFill="1" applyBorder="1" applyAlignment="1" applyProtection="1">
      <alignment horizontal="center" vertical="center"/>
    </xf>
    <xf numFmtId="165" fontId="14" fillId="7" borderId="1" xfId="5" applyNumberFormat="1" applyFont="1" applyFill="1" applyBorder="1" applyAlignment="1" applyProtection="1">
      <alignment horizontal="center" vertical="center"/>
    </xf>
    <xf numFmtId="165" fontId="14" fillId="7" borderId="1" xfId="5" applyNumberFormat="1" applyFont="1" applyFill="1" applyBorder="1" applyAlignment="1" applyProtection="1">
      <alignment horizontal="center" vertical="top"/>
    </xf>
    <xf numFmtId="0" fontId="14" fillId="7" borderId="1" xfId="4" applyFont="1" applyFill="1" applyBorder="1" applyAlignment="1">
      <alignment horizontal="center" vertical="center"/>
    </xf>
    <xf numFmtId="0" fontId="14" fillId="7" borderId="1" xfId="4" applyFont="1" applyFill="1" applyBorder="1" applyAlignment="1">
      <alignment horizontal="center" vertical="center" wrapText="1"/>
    </xf>
    <xf numFmtId="43" fontId="14" fillId="7" borderId="1" xfId="4" applyNumberFormat="1" applyFont="1" applyFill="1" applyBorder="1" applyAlignment="1">
      <alignment horizontal="center" vertical="center"/>
    </xf>
    <xf numFmtId="0" fontId="19" fillId="7" borderId="1" xfId="4" applyFont="1" applyFill="1" applyBorder="1" applyAlignment="1">
      <alignment horizontal="center" vertical="center"/>
    </xf>
    <xf numFmtId="165" fontId="26" fillId="7" borderId="1" xfId="4" applyNumberFormat="1" applyFont="1" applyFill="1" applyBorder="1" applyAlignment="1">
      <alignment horizontal="center" vertical="center"/>
    </xf>
    <xf numFmtId="0" fontId="13" fillId="0" borderId="1" xfId="4" applyFont="1" applyBorder="1" applyAlignment="1">
      <alignment horizontal="center" vertical="center"/>
    </xf>
    <xf numFmtId="0" fontId="13" fillId="7" borderId="1" xfId="4"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cellXfs>
  <cellStyles count="30">
    <cellStyle name="Comma" xfId="29" builtinId="3"/>
    <cellStyle name="Comma 2" xfId="5"/>
    <cellStyle name="Comma 2 2" xfId="13"/>
    <cellStyle name="Comma 2 2 2" xfId="22"/>
    <cellStyle name="Comma 2 2 2 5" xfId="14"/>
    <cellStyle name="Comma 2 3" xfId="19"/>
    <cellStyle name="Comma 2 5" xfId="25"/>
    <cellStyle name="Comma 3" xfId="17"/>
    <cellStyle name="Comma 84" xfId="16"/>
    <cellStyle name="Comma 84 2" xfId="23"/>
    <cellStyle name="Excel Built-in Explanatory Text" xfId="3"/>
    <cellStyle name="Excel Built-in Explanatory Text 2" xfId="8"/>
    <cellStyle name="Explanatory Text" xfId="1" builtinId="53" customBuiltin="1"/>
    <cellStyle name="Normal" xfId="0" builtinId="0"/>
    <cellStyle name="Normal - Style1" xfId="27"/>
    <cellStyle name="Normal 10 2" xfId="6"/>
    <cellStyle name="Normal 11" xfId="28"/>
    <cellStyle name="Normal 13" xfId="10"/>
    <cellStyle name="Normal 14 2" xfId="7"/>
    <cellStyle name="Normal 14 2 2" xfId="20"/>
    <cellStyle name="Normal 15" xfId="2"/>
    <cellStyle name="Normal 2" xfId="4"/>
    <cellStyle name="Normal 2 1" xfId="12"/>
    <cellStyle name="Normal 2 2" xfId="15"/>
    <cellStyle name="Normal 2 3" xfId="18"/>
    <cellStyle name="Normal 2 3 2" xfId="26"/>
    <cellStyle name="Normal 2 4" xfId="24"/>
    <cellStyle name="Normal 3" xfId="11"/>
    <cellStyle name="Normal 3 2" xfId="21"/>
    <cellStyle name="Normal 4" xfId="9"/>
  </cellStyles>
  <dxfs count="15">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3428999</xdr:colOff>
      <xdr:row>41</xdr:row>
      <xdr:rowOff>490337</xdr:rowOff>
    </xdr:from>
    <xdr:to>
      <xdr:col>2</xdr:col>
      <xdr:colOff>5567080</xdr:colOff>
      <xdr:row>41</xdr:row>
      <xdr:rowOff>1452036</xdr:rowOff>
    </xdr:to>
    <xdr:pic>
      <xdr:nvPicPr>
        <xdr:cNvPr id="3" name="Picture 2">
          <a:extLst>
            <a:ext uri="{FF2B5EF4-FFF2-40B4-BE49-F238E27FC236}">
              <a16:creationId xmlns:a16="http://schemas.microsoft.com/office/drawing/2014/main" id="{4D1266AC-004C-9024-61FB-E122C0865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4146" y="9197308"/>
          <a:ext cx="2138081" cy="961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7990</xdr:colOff>
      <xdr:row>32</xdr:row>
      <xdr:rowOff>84334</xdr:rowOff>
    </xdr:to>
    <xdr:pic>
      <xdr:nvPicPr>
        <xdr:cNvPr id="2" name="Picture 1">
          <a:extLst>
            <a:ext uri="{FF2B5EF4-FFF2-40B4-BE49-F238E27FC236}">
              <a16:creationId xmlns:a16="http://schemas.microsoft.com/office/drawing/2014/main" id="{3A2EDC7F-966D-C2DC-39D7-412BB95E4C22}"/>
            </a:ext>
          </a:extLst>
        </xdr:cNvPr>
        <xdr:cNvPicPr>
          <a:picLocks noChangeAspect="1"/>
        </xdr:cNvPicPr>
      </xdr:nvPicPr>
      <xdr:blipFill>
        <a:blip xmlns:r="http://schemas.openxmlformats.org/officeDocument/2006/relationships" r:embed="rId1"/>
        <a:stretch>
          <a:fillRect/>
        </a:stretch>
      </xdr:blipFill>
      <xdr:spPr>
        <a:xfrm>
          <a:off x="0" y="0"/>
          <a:ext cx="4275190" cy="5936494"/>
        </a:xfrm>
        <a:prstGeom prst="rect">
          <a:avLst/>
        </a:prstGeom>
      </xdr:spPr>
    </xdr:pic>
    <xdr:clientData/>
  </xdr:twoCellAnchor>
  <xdr:twoCellAnchor editAs="oneCell">
    <xdr:from>
      <xdr:col>0</xdr:col>
      <xdr:colOff>0</xdr:colOff>
      <xdr:row>34</xdr:row>
      <xdr:rowOff>99060</xdr:rowOff>
    </xdr:from>
    <xdr:to>
      <xdr:col>7</xdr:col>
      <xdr:colOff>91818</xdr:colOff>
      <xdr:row>66</xdr:row>
      <xdr:rowOff>15740</xdr:rowOff>
    </xdr:to>
    <xdr:pic>
      <xdr:nvPicPr>
        <xdr:cNvPr id="3" name="Picture 2">
          <a:extLst>
            <a:ext uri="{FF2B5EF4-FFF2-40B4-BE49-F238E27FC236}">
              <a16:creationId xmlns:a16="http://schemas.microsoft.com/office/drawing/2014/main" id="{D30B8579-0AB5-D246-B456-C4BD0021F9C1}"/>
            </a:ext>
          </a:extLst>
        </xdr:cNvPr>
        <xdr:cNvPicPr>
          <a:picLocks noChangeAspect="1"/>
        </xdr:cNvPicPr>
      </xdr:nvPicPr>
      <xdr:blipFill>
        <a:blip xmlns:r="http://schemas.openxmlformats.org/officeDocument/2006/relationships" r:embed="rId2"/>
        <a:stretch>
          <a:fillRect/>
        </a:stretch>
      </xdr:blipFill>
      <xdr:spPr>
        <a:xfrm>
          <a:off x="0" y="6134100"/>
          <a:ext cx="4359018" cy="57688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DT%20Acc\DESKTOP%20106\TFS\Cafeccino%20T3\RA%201%204-4-24\JMS%20and%20BOQ\RA_01_B03%20&amp;B04-Cafeccino%20C&amp;%20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ost"/>
      <sheetName val="Civil BOQ"/>
    </sheetNames>
    <sheetDataSet>
      <sheetData sheetId="0"/>
      <sheetData sheetId="1">
        <row r="82">
          <cell r="B82" t="str">
            <v>Corian L-Corner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8"/>
  <sheetViews>
    <sheetView tabSelected="1" zoomScale="85" zoomScaleNormal="85" workbookViewId="0">
      <selection activeCell="C28" sqref="C28"/>
    </sheetView>
  </sheetViews>
  <sheetFormatPr defaultColWidth="11.42578125" defaultRowHeight="15.75"/>
  <cols>
    <col min="1" max="1" width="7.85546875" style="2" bestFit="1" customWidth="1"/>
    <col min="2" max="2" width="29.42578125" style="37" bestFit="1" customWidth="1"/>
    <col min="3" max="3" width="110.5703125" style="38" bestFit="1" customWidth="1"/>
    <col min="4" max="4" width="7.140625" style="5" bestFit="1" customWidth="1"/>
    <col min="5" max="5" width="7.140625" style="4" bestFit="1" customWidth="1"/>
    <col min="6" max="6" width="12.28515625" style="5" bestFit="1" customWidth="1"/>
    <col min="7" max="7" width="15.7109375" style="5" bestFit="1" customWidth="1"/>
    <col min="8" max="8" width="15.28515625" style="5" bestFit="1" customWidth="1"/>
    <col min="9" max="9" width="13.7109375" style="5" bestFit="1" customWidth="1"/>
    <col min="10" max="10" width="23.5703125" style="3" bestFit="1" customWidth="1"/>
    <col min="11" max="11" width="15.7109375" style="3" bestFit="1" customWidth="1"/>
    <col min="12" max="12" width="12.28515625" style="5" bestFit="1" customWidth="1"/>
    <col min="13" max="13" width="15.7109375" style="5" bestFit="1" customWidth="1"/>
    <col min="14" max="14" width="11.28515625" style="3" bestFit="1" customWidth="1"/>
    <col min="15" max="216" width="11.42578125" style="3"/>
    <col min="217" max="217" width="8.140625" style="3" customWidth="1"/>
    <col min="218" max="218" width="0" style="3" hidden="1" customWidth="1"/>
    <col min="219" max="219" width="59.5703125" style="3" customWidth="1"/>
    <col min="220" max="220" width="5.140625" style="3" bestFit="1" customWidth="1"/>
    <col min="221" max="221" width="9.42578125" style="3" customWidth="1"/>
    <col min="222" max="222" width="12.140625" style="3" customWidth="1"/>
    <col min="223" max="223" width="14.85546875" style="3" bestFit="1" customWidth="1"/>
    <col min="224" max="224" width="12" style="3" customWidth="1"/>
    <col min="225" max="225" width="14.85546875" style="3" bestFit="1" customWidth="1"/>
    <col min="226" max="226" width="12.42578125" style="3" customWidth="1"/>
    <col min="227" max="227" width="14.85546875" style="3" bestFit="1" customWidth="1"/>
    <col min="228" max="228" width="11.28515625" style="3" bestFit="1" customWidth="1"/>
    <col min="229" max="229" width="15" style="3" customWidth="1"/>
    <col min="230" max="230" width="10.28515625" style="3" customWidth="1"/>
    <col min="231" max="231" width="14.85546875" style="3" bestFit="1" customWidth="1"/>
    <col min="232" max="232" width="3.42578125" style="3" customWidth="1"/>
    <col min="233" max="472" width="11.42578125" style="3"/>
    <col min="473" max="473" width="8.140625" style="3" customWidth="1"/>
    <col min="474" max="474" width="0" style="3" hidden="1" customWidth="1"/>
    <col min="475" max="475" width="59.5703125" style="3" customWidth="1"/>
    <col min="476" max="476" width="5.140625" style="3" bestFit="1" customWidth="1"/>
    <col min="477" max="477" width="9.42578125" style="3" customWidth="1"/>
    <col min="478" max="478" width="12.140625" style="3" customWidth="1"/>
    <col min="479" max="479" width="14.85546875" style="3" bestFit="1" customWidth="1"/>
    <col min="480" max="480" width="12" style="3" customWidth="1"/>
    <col min="481" max="481" width="14.85546875" style="3" bestFit="1" customWidth="1"/>
    <col min="482" max="482" width="12.42578125" style="3" customWidth="1"/>
    <col min="483" max="483" width="14.85546875" style="3" bestFit="1" customWidth="1"/>
    <col min="484" max="484" width="11.28515625" style="3" bestFit="1" customWidth="1"/>
    <col min="485" max="485" width="15" style="3" customWidth="1"/>
    <col min="486" max="486" width="10.28515625" style="3" customWidth="1"/>
    <col min="487" max="487" width="14.85546875" style="3" bestFit="1" customWidth="1"/>
    <col min="488" max="488" width="3.42578125" style="3" customWidth="1"/>
    <col min="489" max="728" width="11.42578125" style="3"/>
    <col min="729" max="729" width="8.140625" style="3" customWidth="1"/>
    <col min="730" max="730" width="0" style="3" hidden="1" customWidth="1"/>
    <col min="731" max="731" width="59.5703125" style="3" customWidth="1"/>
    <col min="732" max="732" width="5.140625" style="3" bestFit="1" customWidth="1"/>
    <col min="733" max="733" width="9.42578125" style="3" customWidth="1"/>
    <col min="734" max="734" width="12.140625" style="3" customWidth="1"/>
    <col min="735" max="735" width="14.85546875" style="3" bestFit="1" customWidth="1"/>
    <col min="736" max="736" width="12" style="3" customWidth="1"/>
    <col min="737" max="737" width="14.85546875" style="3" bestFit="1" customWidth="1"/>
    <col min="738" max="738" width="12.42578125" style="3" customWidth="1"/>
    <col min="739" max="739" width="14.85546875" style="3" bestFit="1" customWidth="1"/>
    <col min="740" max="740" width="11.28515625" style="3" bestFit="1" customWidth="1"/>
    <col min="741" max="741" width="15" style="3" customWidth="1"/>
    <col min="742" max="742" width="10.28515625" style="3" customWidth="1"/>
    <col min="743" max="743" width="14.85546875" style="3" bestFit="1" customWidth="1"/>
    <col min="744" max="744" width="3.42578125" style="3" customWidth="1"/>
    <col min="745" max="984" width="11.42578125" style="3"/>
    <col min="985" max="985" width="8.140625" style="3" customWidth="1"/>
    <col min="986" max="986" width="0" style="3" hidden="1" customWidth="1"/>
    <col min="987" max="987" width="59.5703125" style="3" customWidth="1"/>
    <col min="988" max="988" width="5.140625" style="3" bestFit="1" customWidth="1"/>
    <col min="989" max="989" width="9.42578125" style="3" customWidth="1"/>
    <col min="990" max="990" width="12.140625" style="3" customWidth="1"/>
    <col min="991" max="991" width="14.85546875" style="3" bestFit="1" customWidth="1"/>
    <col min="992" max="992" width="12" style="3" customWidth="1"/>
    <col min="993" max="993" width="14.85546875" style="3" bestFit="1" customWidth="1"/>
    <col min="994" max="994" width="12.42578125" style="3" customWidth="1"/>
    <col min="995" max="995" width="14.85546875" style="3" bestFit="1" customWidth="1"/>
    <col min="996" max="996" width="11.28515625" style="3" bestFit="1" customWidth="1"/>
    <col min="997" max="997" width="15" style="3" customWidth="1"/>
    <col min="998" max="998" width="10.28515625" style="3" customWidth="1"/>
    <col min="999" max="999" width="14.85546875" style="3" bestFit="1" customWidth="1"/>
    <col min="1000" max="1000" width="3.42578125" style="3" customWidth="1"/>
    <col min="1001" max="1240" width="11.42578125" style="3"/>
    <col min="1241" max="1241" width="8.140625" style="3" customWidth="1"/>
    <col min="1242" max="1242" width="0" style="3" hidden="1" customWidth="1"/>
    <col min="1243" max="1243" width="59.5703125" style="3" customWidth="1"/>
    <col min="1244" max="1244" width="5.140625" style="3" bestFit="1" customWidth="1"/>
    <col min="1245" max="1245" width="9.42578125" style="3" customWidth="1"/>
    <col min="1246" max="1246" width="12.140625" style="3" customWidth="1"/>
    <col min="1247" max="1247" width="14.85546875" style="3" bestFit="1" customWidth="1"/>
    <col min="1248" max="1248" width="12" style="3" customWidth="1"/>
    <col min="1249" max="1249" width="14.85546875" style="3" bestFit="1" customWidth="1"/>
    <col min="1250" max="1250" width="12.42578125" style="3" customWidth="1"/>
    <col min="1251" max="1251" width="14.85546875" style="3" bestFit="1" customWidth="1"/>
    <col min="1252" max="1252" width="11.28515625" style="3" bestFit="1" customWidth="1"/>
    <col min="1253" max="1253" width="15" style="3" customWidth="1"/>
    <col min="1254" max="1254" width="10.28515625" style="3" customWidth="1"/>
    <col min="1255" max="1255" width="14.85546875" style="3" bestFit="1" customWidth="1"/>
    <col min="1256" max="1256" width="3.42578125" style="3" customWidth="1"/>
    <col min="1257" max="1496" width="11.42578125" style="3"/>
    <col min="1497" max="1497" width="8.140625" style="3" customWidth="1"/>
    <col min="1498" max="1498" width="0" style="3" hidden="1" customWidth="1"/>
    <col min="1499" max="1499" width="59.5703125" style="3" customWidth="1"/>
    <col min="1500" max="1500" width="5.140625" style="3" bestFit="1" customWidth="1"/>
    <col min="1501" max="1501" width="9.42578125" style="3" customWidth="1"/>
    <col min="1502" max="1502" width="12.140625" style="3" customWidth="1"/>
    <col min="1503" max="1503" width="14.85546875" style="3" bestFit="1" customWidth="1"/>
    <col min="1504" max="1504" width="12" style="3" customWidth="1"/>
    <col min="1505" max="1505" width="14.85546875" style="3" bestFit="1" customWidth="1"/>
    <col min="1506" max="1506" width="12.42578125" style="3" customWidth="1"/>
    <col min="1507" max="1507" width="14.85546875" style="3" bestFit="1" customWidth="1"/>
    <col min="1508" max="1508" width="11.28515625" style="3" bestFit="1" customWidth="1"/>
    <col min="1509" max="1509" width="15" style="3" customWidth="1"/>
    <col min="1510" max="1510" width="10.28515625" style="3" customWidth="1"/>
    <col min="1511" max="1511" width="14.85546875" style="3" bestFit="1" customWidth="1"/>
    <col min="1512" max="1512" width="3.42578125" style="3" customWidth="1"/>
    <col min="1513" max="1752" width="11.42578125" style="3"/>
    <col min="1753" max="1753" width="8.140625" style="3" customWidth="1"/>
    <col min="1754" max="1754" width="0" style="3" hidden="1" customWidth="1"/>
    <col min="1755" max="1755" width="59.5703125" style="3" customWidth="1"/>
    <col min="1756" max="1756" width="5.140625" style="3" bestFit="1" customWidth="1"/>
    <col min="1757" max="1757" width="9.42578125" style="3" customWidth="1"/>
    <col min="1758" max="1758" width="12.140625" style="3" customWidth="1"/>
    <col min="1759" max="1759" width="14.85546875" style="3" bestFit="1" customWidth="1"/>
    <col min="1760" max="1760" width="12" style="3" customWidth="1"/>
    <col min="1761" max="1761" width="14.85546875" style="3" bestFit="1" customWidth="1"/>
    <col min="1762" max="1762" width="12.42578125" style="3" customWidth="1"/>
    <col min="1763" max="1763" width="14.85546875" style="3" bestFit="1" customWidth="1"/>
    <col min="1764" max="1764" width="11.28515625" style="3" bestFit="1" customWidth="1"/>
    <col min="1765" max="1765" width="15" style="3" customWidth="1"/>
    <col min="1766" max="1766" width="10.28515625" style="3" customWidth="1"/>
    <col min="1767" max="1767" width="14.85546875" style="3" bestFit="1" customWidth="1"/>
    <col min="1768" max="1768" width="3.42578125" style="3" customWidth="1"/>
    <col min="1769" max="2008" width="11.42578125" style="3"/>
    <col min="2009" max="2009" width="8.140625" style="3" customWidth="1"/>
    <col min="2010" max="2010" width="0" style="3" hidden="1" customWidth="1"/>
    <col min="2011" max="2011" width="59.5703125" style="3" customWidth="1"/>
    <col min="2012" max="2012" width="5.140625" style="3" bestFit="1" customWidth="1"/>
    <col min="2013" max="2013" width="9.42578125" style="3" customWidth="1"/>
    <col min="2014" max="2014" width="12.140625" style="3" customWidth="1"/>
    <col min="2015" max="2015" width="14.85546875" style="3" bestFit="1" customWidth="1"/>
    <col min="2016" max="2016" width="12" style="3" customWidth="1"/>
    <col min="2017" max="2017" width="14.85546875" style="3" bestFit="1" customWidth="1"/>
    <col min="2018" max="2018" width="12.42578125" style="3" customWidth="1"/>
    <col min="2019" max="2019" width="14.85546875" style="3" bestFit="1" customWidth="1"/>
    <col min="2020" max="2020" width="11.28515625" style="3" bestFit="1" customWidth="1"/>
    <col min="2021" max="2021" width="15" style="3" customWidth="1"/>
    <col min="2022" max="2022" width="10.28515625" style="3" customWidth="1"/>
    <col min="2023" max="2023" width="14.85546875" style="3" bestFit="1" customWidth="1"/>
    <col min="2024" max="2024" width="3.42578125" style="3" customWidth="1"/>
    <col min="2025" max="2264" width="11.42578125" style="3"/>
    <col min="2265" max="2265" width="8.140625" style="3" customWidth="1"/>
    <col min="2266" max="2266" width="0" style="3" hidden="1" customWidth="1"/>
    <col min="2267" max="2267" width="59.5703125" style="3" customWidth="1"/>
    <col min="2268" max="2268" width="5.140625" style="3" bestFit="1" customWidth="1"/>
    <col min="2269" max="2269" width="9.42578125" style="3" customWidth="1"/>
    <col min="2270" max="2270" width="12.140625" style="3" customWidth="1"/>
    <col min="2271" max="2271" width="14.85546875" style="3" bestFit="1" customWidth="1"/>
    <col min="2272" max="2272" width="12" style="3" customWidth="1"/>
    <col min="2273" max="2273" width="14.85546875" style="3" bestFit="1" customWidth="1"/>
    <col min="2274" max="2274" width="12.42578125" style="3" customWidth="1"/>
    <col min="2275" max="2275" width="14.85546875" style="3" bestFit="1" customWidth="1"/>
    <col min="2276" max="2276" width="11.28515625" style="3" bestFit="1" customWidth="1"/>
    <col min="2277" max="2277" width="15" style="3" customWidth="1"/>
    <col min="2278" max="2278" width="10.28515625" style="3" customWidth="1"/>
    <col min="2279" max="2279" width="14.85546875" style="3" bestFit="1" customWidth="1"/>
    <col min="2280" max="2280" width="3.42578125" style="3" customWidth="1"/>
    <col min="2281" max="2520" width="11.42578125" style="3"/>
    <col min="2521" max="2521" width="8.140625" style="3" customWidth="1"/>
    <col min="2522" max="2522" width="0" style="3" hidden="1" customWidth="1"/>
    <col min="2523" max="2523" width="59.5703125" style="3" customWidth="1"/>
    <col min="2524" max="2524" width="5.140625" style="3" bestFit="1" customWidth="1"/>
    <col min="2525" max="2525" width="9.42578125" style="3" customWidth="1"/>
    <col min="2526" max="2526" width="12.140625" style="3" customWidth="1"/>
    <col min="2527" max="2527" width="14.85546875" style="3" bestFit="1" customWidth="1"/>
    <col min="2528" max="2528" width="12" style="3" customWidth="1"/>
    <col min="2529" max="2529" width="14.85546875" style="3" bestFit="1" customWidth="1"/>
    <col min="2530" max="2530" width="12.42578125" style="3" customWidth="1"/>
    <col min="2531" max="2531" width="14.85546875" style="3" bestFit="1" customWidth="1"/>
    <col min="2532" max="2532" width="11.28515625" style="3" bestFit="1" customWidth="1"/>
    <col min="2533" max="2533" width="15" style="3" customWidth="1"/>
    <col min="2534" max="2534" width="10.28515625" style="3" customWidth="1"/>
    <col min="2535" max="2535" width="14.85546875" style="3" bestFit="1" customWidth="1"/>
    <col min="2536" max="2536" width="3.42578125" style="3" customWidth="1"/>
    <col min="2537" max="2776" width="11.42578125" style="3"/>
    <col min="2777" max="2777" width="8.140625" style="3" customWidth="1"/>
    <col min="2778" max="2778" width="0" style="3" hidden="1" customWidth="1"/>
    <col min="2779" max="2779" width="59.5703125" style="3" customWidth="1"/>
    <col min="2780" max="2780" width="5.140625" style="3" bestFit="1" customWidth="1"/>
    <col min="2781" max="2781" width="9.42578125" style="3" customWidth="1"/>
    <col min="2782" max="2782" width="12.140625" style="3" customWidth="1"/>
    <col min="2783" max="2783" width="14.85546875" style="3" bestFit="1" customWidth="1"/>
    <col min="2784" max="2784" width="12" style="3" customWidth="1"/>
    <col min="2785" max="2785" width="14.85546875" style="3" bestFit="1" customWidth="1"/>
    <col min="2786" max="2786" width="12.42578125" style="3" customWidth="1"/>
    <col min="2787" max="2787" width="14.85546875" style="3" bestFit="1" customWidth="1"/>
    <col min="2788" max="2788" width="11.28515625" style="3" bestFit="1" customWidth="1"/>
    <col min="2789" max="2789" width="15" style="3" customWidth="1"/>
    <col min="2790" max="2790" width="10.28515625" style="3" customWidth="1"/>
    <col min="2791" max="2791" width="14.85546875" style="3" bestFit="1" customWidth="1"/>
    <col min="2792" max="2792" width="3.42578125" style="3" customWidth="1"/>
    <col min="2793" max="3032" width="11.42578125" style="3"/>
    <col min="3033" max="3033" width="8.140625" style="3" customWidth="1"/>
    <col min="3034" max="3034" width="0" style="3" hidden="1" customWidth="1"/>
    <col min="3035" max="3035" width="59.5703125" style="3" customWidth="1"/>
    <col min="3036" max="3036" width="5.140625" style="3" bestFit="1" customWidth="1"/>
    <col min="3037" max="3037" width="9.42578125" style="3" customWidth="1"/>
    <col min="3038" max="3038" width="12.140625" style="3" customWidth="1"/>
    <col min="3039" max="3039" width="14.85546875" style="3" bestFit="1" customWidth="1"/>
    <col min="3040" max="3040" width="12" style="3" customWidth="1"/>
    <col min="3041" max="3041" width="14.85546875" style="3" bestFit="1" customWidth="1"/>
    <col min="3042" max="3042" width="12.42578125" style="3" customWidth="1"/>
    <col min="3043" max="3043" width="14.85546875" style="3" bestFit="1" customWidth="1"/>
    <col min="3044" max="3044" width="11.28515625" style="3" bestFit="1" customWidth="1"/>
    <col min="3045" max="3045" width="15" style="3" customWidth="1"/>
    <col min="3046" max="3046" width="10.28515625" style="3" customWidth="1"/>
    <col min="3047" max="3047" width="14.85546875" style="3" bestFit="1" customWidth="1"/>
    <col min="3048" max="3048" width="3.42578125" style="3" customWidth="1"/>
    <col min="3049" max="3288" width="11.42578125" style="3"/>
    <col min="3289" max="3289" width="8.140625" style="3" customWidth="1"/>
    <col min="3290" max="3290" width="0" style="3" hidden="1" customWidth="1"/>
    <col min="3291" max="3291" width="59.5703125" style="3" customWidth="1"/>
    <col min="3292" max="3292" width="5.140625" style="3" bestFit="1" customWidth="1"/>
    <col min="3293" max="3293" width="9.42578125" style="3" customWidth="1"/>
    <col min="3294" max="3294" width="12.140625" style="3" customWidth="1"/>
    <col min="3295" max="3295" width="14.85546875" style="3" bestFit="1" customWidth="1"/>
    <col min="3296" max="3296" width="12" style="3" customWidth="1"/>
    <col min="3297" max="3297" width="14.85546875" style="3" bestFit="1" customWidth="1"/>
    <col min="3298" max="3298" width="12.42578125" style="3" customWidth="1"/>
    <col min="3299" max="3299" width="14.85546875" style="3" bestFit="1" customWidth="1"/>
    <col min="3300" max="3300" width="11.28515625" style="3" bestFit="1" customWidth="1"/>
    <col min="3301" max="3301" width="15" style="3" customWidth="1"/>
    <col min="3302" max="3302" width="10.28515625" style="3" customWidth="1"/>
    <col min="3303" max="3303" width="14.85546875" style="3" bestFit="1" customWidth="1"/>
    <col min="3304" max="3304" width="3.42578125" style="3" customWidth="1"/>
    <col min="3305" max="3544" width="11.42578125" style="3"/>
    <col min="3545" max="3545" width="8.140625" style="3" customWidth="1"/>
    <col min="3546" max="3546" width="0" style="3" hidden="1" customWidth="1"/>
    <col min="3547" max="3547" width="59.5703125" style="3" customWidth="1"/>
    <col min="3548" max="3548" width="5.140625" style="3" bestFit="1" customWidth="1"/>
    <col min="3549" max="3549" width="9.42578125" style="3" customWidth="1"/>
    <col min="3550" max="3550" width="12.140625" style="3" customWidth="1"/>
    <col min="3551" max="3551" width="14.85546875" style="3" bestFit="1" customWidth="1"/>
    <col min="3552" max="3552" width="12" style="3" customWidth="1"/>
    <col min="3553" max="3553" width="14.85546875" style="3" bestFit="1" customWidth="1"/>
    <col min="3554" max="3554" width="12.42578125" style="3" customWidth="1"/>
    <col min="3555" max="3555" width="14.85546875" style="3" bestFit="1" customWidth="1"/>
    <col min="3556" max="3556" width="11.28515625" style="3" bestFit="1" customWidth="1"/>
    <col min="3557" max="3557" width="15" style="3" customWidth="1"/>
    <col min="3558" max="3558" width="10.28515625" style="3" customWidth="1"/>
    <col min="3559" max="3559" width="14.85546875" style="3" bestFit="1" customWidth="1"/>
    <col min="3560" max="3560" width="3.42578125" style="3" customWidth="1"/>
    <col min="3561" max="3800" width="11.42578125" style="3"/>
    <col min="3801" max="3801" width="8.140625" style="3" customWidth="1"/>
    <col min="3802" max="3802" width="0" style="3" hidden="1" customWidth="1"/>
    <col min="3803" max="3803" width="59.5703125" style="3" customWidth="1"/>
    <col min="3804" max="3804" width="5.140625" style="3" bestFit="1" customWidth="1"/>
    <col min="3805" max="3805" width="9.42578125" style="3" customWidth="1"/>
    <col min="3806" max="3806" width="12.140625" style="3" customWidth="1"/>
    <col min="3807" max="3807" width="14.85546875" style="3" bestFit="1" customWidth="1"/>
    <col min="3808" max="3808" width="12" style="3" customWidth="1"/>
    <col min="3809" max="3809" width="14.85546875" style="3" bestFit="1" customWidth="1"/>
    <col min="3810" max="3810" width="12.42578125" style="3" customWidth="1"/>
    <col min="3811" max="3811" width="14.85546875" style="3" bestFit="1" customWidth="1"/>
    <col min="3812" max="3812" width="11.28515625" style="3" bestFit="1" customWidth="1"/>
    <col min="3813" max="3813" width="15" style="3" customWidth="1"/>
    <col min="3814" max="3814" width="10.28515625" style="3" customWidth="1"/>
    <col min="3815" max="3815" width="14.85546875" style="3" bestFit="1" customWidth="1"/>
    <col min="3816" max="3816" width="3.42578125" style="3" customWidth="1"/>
    <col min="3817" max="4056" width="11.42578125" style="3"/>
    <col min="4057" max="4057" width="8.140625" style="3" customWidth="1"/>
    <col min="4058" max="4058" width="0" style="3" hidden="1" customWidth="1"/>
    <col min="4059" max="4059" width="59.5703125" style="3" customWidth="1"/>
    <col min="4060" max="4060" width="5.140625" style="3" bestFit="1" customWidth="1"/>
    <col min="4061" max="4061" width="9.42578125" style="3" customWidth="1"/>
    <col min="4062" max="4062" width="12.140625" style="3" customWidth="1"/>
    <col min="4063" max="4063" width="14.85546875" style="3" bestFit="1" customWidth="1"/>
    <col min="4064" max="4064" width="12" style="3" customWidth="1"/>
    <col min="4065" max="4065" width="14.85546875" style="3" bestFit="1" customWidth="1"/>
    <col min="4066" max="4066" width="12.42578125" style="3" customWidth="1"/>
    <col min="4067" max="4067" width="14.85546875" style="3" bestFit="1" customWidth="1"/>
    <col min="4068" max="4068" width="11.28515625" style="3" bestFit="1" customWidth="1"/>
    <col min="4069" max="4069" width="15" style="3" customWidth="1"/>
    <col min="4070" max="4070" width="10.28515625" style="3" customWidth="1"/>
    <col min="4071" max="4071" width="14.85546875" style="3" bestFit="1" customWidth="1"/>
    <col min="4072" max="4072" width="3.42578125" style="3" customWidth="1"/>
    <col min="4073" max="4312" width="11.42578125" style="3"/>
    <col min="4313" max="4313" width="8.140625" style="3" customWidth="1"/>
    <col min="4314" max="4314" width="0" style="3" hidden="1" customWidth="1"/>
    <col min="4315" max="4315" width="59.5703125" style="3" customWidth="1"/>
    <col min="4316" max="4316" width="5.140625" style="3" bestFit="1" customWidth="1"/>
    <col min="4317" max="4317" width="9.42578125" style="3" customWidth="1"/>
    <col min="4318" max="4318" width="12.140625" style="3" customWidth="1"/>
    <col min="4319" max="4319" width="14.85546875" style="3" bestFit="1" customWidth="1"/>
    <col min="4320" max="4320" width="12" style="3" customWidth="1"/>
    <col min="4321" max="4321" width="14.85546875" style="3" bestFit="1" customWidth="1"/>
    <col min="4322" max="4322" width="12.42578125" style="3" customWidth="1"/>
    <col min="4323" max="4323" width="14.85546875" style="3" bestFit="1" customWidth="1"/>
    <col min="4324" max="4324" width="11.28515625" style="3" bestFit="1" customWidth="1"/>
    <col min="4325" max="4325" width="15" style="3" customWidth="1"/>
    <col min="4326" max="4326" width="10.28515625" style="3" customWidth="1"/>
    <col min="4327" max="4327" width="14.85546875" style="3" bestFit="1" customWidth="1"/>
    <col min="4328" max="4328" width="3.42578125" style="3" customWidth="1"/>
    <col min="4329" max="4568" width="11.42578125" style="3"/>
    <col min="4569" max="4569" width="8.140625" style="3" customWidth="1"/>
    <col min="4570" max="4570" width="0" style="3" hidden="1" customWidth="1"/>
    <col min="4571" max="4571" width="59.5703125" style="3" customWidth="1"/>
    <col min="4572" max="4572" width="5.140625" style="3" bestFit="1" customWidth="1"/>
    <col min="4573" max="4573" width="9.42578125" style="3" customWidth="1"/>
    <col min="4574" max="4574" width="12.140625" style="3" customWidth="1"/>
    <col min="4575" max="4575" width="14.85546875" style="3" bestFit="1" customWidth="1"/>
    <col min="4576" max="4576" width="12" style="3" customWidth="1"/>
    <col min="4577" max="4577" width="14.85546875" style="3" bestFit="1" customWidth="1"/>
    <col min="4578" max="4578" width="12.42578125" style="3" customWidth="1"/>
    <col min="4579" max="4579" width="14.85546875" style="3" bestFit="1" customWidth="1"/>
    <col min="4580" max="4580" width="11.28515625" style="3" bestFit="1" customWidth="1"/>
    <col min="4581" max="4581" width="15" style="3" customWidth="1"/>
    <col min="4582" max="4582" width="10.28515625" style="3" customWidth="1"/>
    <col min="4583" max="4583" width="14.85546875" style="3" bestFit="1" customWidth="1"/>
    <col min="4584" max="4584" width="3.42578125" style="3" customWidth="1"/>
    <col min="4585" max="4824" width="11.42578125" style="3"/>
    <col min="4825" max="4825" width="8.140625" style="3" customWidth="1"/>
    <col min="4826" max="4826" width="0" style="3" hidden="1" customWidth="1"/>
    <col min="4827" max="4827" width="59.5703125" style="3" customWidth="1"/>
    <col min="4828" max="4828" width="5.140625" style="3" bestFit="1" customWidth="1"/>
    <col min="4829" max="4829" width="9.42578125" style="3" customWidth="1"/>
    <col min="4830" max="4830" width="12.140625" style="3" customWidth="1"/>
    <col min="4831" max="4831" width="14.85546875" style="3" bestFit="1" customWidth="1"/>
    <col min="4832" max="4832" width="12" style="3" customWidth="1"/>
    <col min="4833" max="4833" width="14.85546875" style="3" bestFit="1" customWidth="1"/>
    <col min="4834" max="4834" width="12.42578125" style="3" customWidth="1"/>
    <col min="4835" max="4835" width="14.85546875" style="3" bestFit="1" customWidth="1"/>
    <col min="4836" max="4836" width="11.28515625" style="3" bestFit="1" customWidth="1"/>
    <col min="4837" max="4837" width="15" style="3" customWidth="1"/>
    <col min="4838" max="4838" width="10.28515625" style="3" customWidth="1"/>
    <col min="4839" max="4839" width="14.85546875" style="3" bestFit="1" customWidth="1"/>
    <col min="4840" max="4840" width="3.42578125" style="3" customWidth="1"/>
    <col min="4841" max="5080" width="11.42578125" style="3"/>
    <col min="5081" max="5081" width="8.140625" style="3" customWidth="1"/>
    <col min="5082" max="5082" width="0" style="3" hidden="1" customWidth="1"/>
    <col min="5083" max="5083" width="59.5703125" style="3" customWidth="1"/>
    <col min="5084" max="5084" width="5.140625" style="3" bestFit="1" customWidth="1"/>
    <col min="5085" max="5085" width="9.42578125" style="3" customWidth="1"/>
    <col min="5086" max="5086" width="12.140625" style="3" customWidth="1"/>
    <col min="5087" max="5087" width="14.85546875" style="3" bestFit="1" customWidth="1"/>
    <col min="5088" max="5088" width="12" style="3" customWidth="1"/>
    <col min="5089" max="5089" width="14.85546875" style="3" bestFit="1" customWidth="1"/>
    <col min="5090" max="5090" width="12.42578125" style="3" customWidth="1"/>
    <col min="5091" max="5091" width="14.85546875" style="3" bestFit="1" customWidth="1"/>
    <col min="5092" max="5092" width="11.28515625" style="3" bestFit="1" customWidth="1"/>
    <col min="5093" max="5093" width="15" style="3" customWidth="1"/>
    <col min="5094" max="5094" width="10.28515625" style="3" customWidth="1"/>
    <col min="5095" max="5095" width="14.85546875" style="3" bestFit="1" customWidth="1"/>
    <col min="5096" max="5096" width="3.42578125" style="3" customWidth="1"/>
    <col min="5097" max="5336" width="11.42578125" style="3"/>
    <col min="5337" max="5337" width="8.140625" style="3" customWidth="1"/>
    <col min="5338" max="5338" width="0" style="3" hidden="1" customWidth="1"/>
    <col min="5339" max="5339" width="59.5703125" style="3" customWidth="1"/>
    <col min="5340" max="5340" width="5.140625" style="3" bestFit="1" customWidth="1"/>
    <col min="5341" max="5341" width="9.42578125" style="3" customWidth="1"/>
    <col min="5342" max="5342" width="12.140625" style="3" customWidth="1"/>
    <col min="5343" max="5343" width="14.85546875" style="3" bestFit="1" customWidth="1"/>
    <col min="5344" max="5344" width="12" style="3" customWidth="1"/>
    <col min="5345" max="5345" width="14.85546875" style="3" bestFit="1" customWidth="1"/>
    <col min="5346" max="5346" width="12.42578125" style="3" customWidth="1"/>
    <col min="5347" max="5347" width="14.85546875" style="3" bestFit="1" customWidth="1"/>
    <col min="5348" max="5348" width="11.28515625" style="3" bestFit="1" customWidth="1"/>
    <col min="5349" max="5349" width="15" style="3" customWidth="1"/>
    <col min="5350" max="5350" width="10.28515625" style="3" customWidth="1"/>
    <col min="5351" max="5351" width="14.85546875" style="3" bestFit="1" customWidth="1"/>
    <col min="5352" max="5352" width="3.42578125" style="3" customWidth="1"/>
    <col min="5353" max="5592" width="11.42578125" style="3"/>
    <col min="5593" max="5593" width="8.140625" style="3" customWidth="1"/>
    <col min="5594" max="5594" width="0" style="3" hidden="1" customWidth="1"/>
    <col min="5595" max="5595" width="59.5703125" style="3" customWidth="1"/>
    <col min="5596" max="5596" width="5.140625" style="3" bestFit="1" customWidth="1"/>
    <col min="5597" max="5597" width="9.42578125" style="3" customWidth="1"/>
    <col min="5598" max="5598" width="12.140625" style="3" customWidth="1"/>
    <col min="5599" max="5599" width="14.85546875" style="3" bestFit="1" customWidth="1"/>
    <col min="5600" max="5600" width="12" style="3" customWidth="1"/>
    <col min="5601" max="5601" width="14.85546875" style="3" bestFit="1" customWidth="1"/>
    <col min="5602" max="5602" width="12.42578125" style="3" customWidth="1"/>
    <col min="5603" max="5603" width="14.85546875" style="3" bestFit="1" customWidth="1"/>
    <col min="5604" max="5604" width="11.28515625" style="3" bestFit="1" customWidth="1"/>
    <col min="5605" max="5605" width="15" style="3" customWidth="1"/>
    <col min="5606" max="5606" width="10.28515625" style="3" customWidth="1"/>
    <col min="5607" max="5607" width="14.85546875" style="3" bestFit="1" customWidth="1"/>
    <col min="5608" max="5608" width="3.42578125" style="3" customWidth="1"/>
    <col min="5609" max="5848" width="11.42578125" style="3"/>
    <col min="5849" max="5849" width="8.140625" style="3" customWidth="1"/>
    <col min="5850" max="5850" width="0" style="3" hidden="1" customWidth="1"/>
    <col min="5851" max="5851" width="59.5703125" style="3" customWidth="1"/>
    <col min="5852" max="5852" width="5.140625" style="3" bestFit="1" customWidth="1"/>
    <col min="5853" max="5853" width="9.42578125" style="3" customWidth="1"/>
    <col min="5854" max="5854" width="12.140625" style="3" customWidth="1"/>
    <col min="5855" max="5855" width="14.85546875" style="3" bestFit="1" customWidth="1"/>
    <col min="5856" max="5856" width="12" style="3" customWidth="1"/>
    <col min="5857" max="5857" width="14.85546875" style="3" bestFit="1" customWidth="1"/>
    <col min="5858" max="5858" width="12.42578125" style="3" customWidth="1"/>
    <col min="5859" max="5859" width="14.85546875" style="3" bestFit="1" customWidth="1"/>
    <col min="5860" max="5860" width="11.28515625" style="3" bestFit="1" customWidth="1"/>
    <col min="5861" max="5861" width="15" style="3" customWidth="1"/>
    <col min="5862" max="5862" width="10.28515625" style="3" customWidth="1"/>
    <col min="5863" max="5863" width="14.85546875" style="3" bestFit="1" customWidth="1"/>
    <col min="5864" max="5864" width="3.42578125" style="3" customWidth="1"/>
    <col min="5865" max="6104" width="11.42578125" style="3"/>
    <col min="6105" max="6105" width="8.140625" style="3" customWidth="1"/>
    <col min="6106" max="6106" width="0" style="3" hidden="1" customWidth="1"/>
    <col min="6107" max="6107" width="59.5703125" style="3" customWidth="1"/>
    <col min="6108" max="6108" width="5.140625" style="3" bestFit="1" customWidth="1"/>
    <col min="6109" max="6109" width="9.42578125" style="3" customWidth="1"/>
    <col min="6110" max="6110" width="12.140625" style="3" customWidth="1"/>
    <col min="6111" max="6111" width="14.85546875" style="3" bestFit="1" customWidth="1"/>
    <col min="6112" max="6112" width="12" style="3" customWidth="1"/>
    <col min="6113" max="6113" width="14.85546875" style="3" bestFit="1" customWidth="1"/>
    <col min="6114" max="6114" width="12.42578125" style="3" customWidth="1"/>
    <col min="6115" max="6115" width="14.85546875" style="3" bestFit="1" customWidth="1"/>
    <col min="6116" max="6116" width="11.28515625" style="3" bestFit="1" customWidth="1"/>
    <col min="6117" max="6117" width="15" style="3" customWidth="1"/>
    <col min="6118" max="6118" width="10.28515625" style="3" customWidth="1"/>
    <col min="6119" max="6119" width="14.85546875" style="3" bestFit="1" customWidth="1"/>
    <col min="6120" max="6120" width="3.42578125" style="3" customWidth="1"/>
    <col min="6121" max="6360" width="11.42578125" style="3"/>
    <col min="6361" max="6361" width="8.140625" style="3" customWidth="1"/>
    <col min="6362" max="6362" width="0" style="3" hidden="1" customWidth="1"/>
    <col min="6363" max="6363" width="59.5703125" style="3" customWidth="1"/>
    <col min="6364" max="6364" width="5.140625" style="3" bestFit="1" customWidth="1"/>
    <col min="6365" max="6365" width="9.42578125" style="3" customWidth="1"/>
    <col min="6366" max="6366" width="12.140625" style="3" customWidth="1"/>
    <col min="6367" max="6367" width="14.85546875" style="3" bestFit="1" customWidth="1"/>
    <col min="6368" max="6368" width="12" style="3" customWidth="1"/>
    <col min="6369" max="6369" width="14.85546875" style="3" bestFit="1" customWidth="1"/>
    <col min="6370" max="6370" width="12.42578125" style="3" customWidth="1"/>
    <col min="6371" max="6371" width="14.85546875" style="3" bestFit="1" customWidth="1"/>
    <col min="6372" max="6372" width="11.28515625" style="3" bestFit="1" customWidth="1"/>
    <col min="6373" max="6373" width="15" style="3" customWidth="1"/>
    <col min="6374" max="6374" width="10.28515625" style="3" customWidth="1"/>
    <col min="6375" max="6375" width="14.85546875" style="3" bestFit="1" customWidth="1"/>
    <col min="6376" max="6376" width="3.42578125" style="3" customWidth="1"/>
    <col min="6377" max="6616" width="11.42578125" style="3"/>
    <col min="6617" max="6617" width="8.140625" style="3" customWidth="1"/>
    <col min="6618" max="6618" width="0" style="3" hidden="1" customWidth="1"/>
    <col min="6619" max="6619" width="59.5703125" style="3" customWidth="1"/>
    <col min="6620" max="6620" width="5.140625" style="3" bestFit="1" customWidth="1"/>
    <col min="6621" max="6621" width="9.42578125" style="3" customWidth="1"/>
    <col min="6622" max="6622" width="12.140625" style="3" customWidth="1"/>
    <col min="6623" max="6623" width="14.85546875" style="3" bestFit="1" customWidth="1"/>
    <col min="6624" max="6624" width="12" style="3" customWidth="1"/>
    <col min="6625" max="6625" width="14.85546875" style="3" bestFit="1" customWidth="1"/>
    <col min="6626" max="6626" width="12.42578125" style="3" customWidth="1"/>
    <col min="6627" max="6627" width="14.85546875" style="3" bestFit="1" customWidth="1"/>
    <col min="6628" max="6628" width="11.28515625" style="3" bestFit="1" customWidth="1"/>
    <col min="6629" max="6629" width="15" style="3" customWidth="1"/>
    <col min="6630" max="6630" width="10.28515625" style="3" customWidth="1"/>
    <col min="6631" max="6631" width="14.85546875" style="3" bestFit="1" customWidth="1"/>
    <col min="6632" max="6632" width="3.42578125" style="3" customWidth="1"/>
    <col min="6633" max="6872" width="11.42578125" style="3"/>
    <col min="6873" max="6873" width="8.140625" style="3" customWidth="1"/>
    <col min="6874" max="6874" width="0" style="3" hidden="1" customWidth="1"/>
    <col min="6875" max="6875" width="59.5703125" style="3" customWidth="1"/>
    <col min="6876" max="6876" width="5.140625" style="3" bestFit="1" customWidth="1"/>
    <col min="6877" max="6877" width="9.42578125" style="3" customWidth="1"/>
    <col min="6878" max="6878" width="12.140625" style="3" customWidth="1"/>
    <col min="6879" max="6879" width="14.85546875" style="3" bestFit="1" customWidth="1"/>
    <col min="6880" max="6880" width="12" style="3" customWidth="1"/>
    <col min="6881" max="6881" width="14.85546875" style="3" bestFit="1" customWidth="1"/>
    <col min="6882" max="6882" width="12.42578125" style="3" customWidth="1"/>
    <col min="6883" max="6883" width="14.85546875" style="3" bestFit="1" customWidth="1"/>
    <col min="6884" max="6884" width="11.28515625" style="3" bestFit="1" customWidth="1"/>
    <col min="6885" max="6885" width="15" style="3" customWidth="1"/>
    <col min="6886" max="6886" width="10.28515625" style="3" customWidth="1"/>
    <col min="6887" max="6887" width="14.85546875" style="3" bestFit="1" customWidth="1"/>
    <col min="6888" max="6888" width="3.42578125" style="3" customWidth="1"/>
    <col min="6889" max="7128" width="11.42578125" style="3"/>
    <col min="7129" max="7129" width="8.140625" style="3" customWidth="1"/>
    <col min="7130" max="7130" width="0" style="3" hidden="1" customWidth="1"/>
    <col min="7131" max="7131" width="59.5703125" style="3" customWidth="1"/>
    <col min="7132" max="7132" width="5.140625" style="3" bestFit="1" customWidth="1"/>
    <col min="7133" max="7133" width="9.42578125" style="3" customWidth="1"/>
    <col min="7134" max="7134" width="12.140625" style="3" customWidth="1"/>
    <col min="7135" max="7135" width="14.85546875" style="3" bestFit="1" customWidth="1"/>
    <col min="7136" max="7136" width="12" style="3" customWidth="1"/>
    <col min="7137" max="7137" width="14.85546875" style="3" bestFit="1" customWidth="1"/>
    <col min="7138" max="7138" width="12.42578125" style="3" customWidth="1"/>
    <col min="7139" max="7139" width="14.85546875" style="3" bestFit="1" customWidth="1"/>
    <col min="7140" max="7140" width="11.28515625" style="3" bestFit="1" customWidth="1"/>
    <col min="7141" max="7141" width="15" style="3" customWidth="1"/>
    <col min="7142" max="7142" width="10.28515625" style="3" customWidth="1"/>
    <col min="7143" max="7143" width="14.85546875" style="3" bestFit="1" customWidth="1"/>
    <col min="7144" max="7144" width="3.42578125" style="3" customWidth="1"/>
    <col min="7145" max="7384" width="11.42578125" style="3"/>
    <col min="7385" max="7385" width="8.140625" style="3" customWidth="1"/>
    <col min="7386" max="7386" width="0" style="3" hidden="1" customWidth="1"/>
    <col min="7387" max="7387" width="59.5703125" style="3" customWidth="1"/>
    <col min="7388" max="7388" width="5.140625" style="3" bestFit="1" customWidth="1"/>
    <col min="7389" max="7389" width="9.42578125" style="3" customWidth="1"/>
    <col min="7390" max="7390" width="12.140625" style="3" customWidth="1"/>
    <col min="7391" max="7391" width="14.85546875" style="3" bestFit="1" customWidth="1"/>
    <col min="7392" max="7392" width="12" style="3" customWidth="1"/>
    <col min="7393" max="7393" width="14.85546875" style="3" bestFit="1" customWidth="1"/>
    <col min="7394" max="7394" width="12.42578125" style="3" customWidth="1"/>
    <col min="7395" max="7395" width="14.85546875" style="3" bestFit="1" customWidth="1"/>
    <col min="7396" max="7396" width="11.28515625" style="3" bestFit="1" customWidth="1"/>
    <col min="7397" max="7397" width="15" style="3" customWidth="1"/>
    <col min="7398" max="7398" width="10.28515625" style="3" customWidth="1"/>
    <col min="7399" max="7399" width="14.85546875" style="3" bestFit="1" customWidth="1"/>
    <col min="7400" max="7400" width="3.42578125" style="3" customWidth="1"/>
    <col min="7401" max="7640" width="11.42578125" style="3"/>
    <col min="7641" max="7641" width="8.140625" style="3" customWidth="1"/>
    <col min="7642" max="7642" width="0" style="3" hidden="1" customWidth="1"/>
    <col min="7643" max="7643" width="59.5703125" style="3" customWidth="1"/>
    <col min="7644" max="7644" width="5.140625" style="3" bestFit="1" customWidth="1"/>
    <col min="7645" max="7645" width="9.42578125" style="3" customWidth="1"/>
    <col min="7646" max="7646" width="12.140625" style="3" customWidth="1"/>
    <col min="7647" max="7647" width="14.85546875" style="3" bestFit="1" customWidth="1"/>
    <col min="7648" max="7648" width="12" style="3" customWidth="1"/>
    <col min="7649" max="7649" width="14.85546875" style="3" bestFit="1" customWidth="1"/>
    <col min="7650" max="7650" width="12.42578125" style="3" customWidth="1"/>
    <col min="7651" max="7651" width="14.85546875" style="3" bestFit="1" customWidth="1"/>
    <col min="7652" max="7652" width="11.28515625" style="3" bestFit="1" customWidth="1"/>
    <col min="7653" max="7653" width="15" style="3" customWidth="1"/>
    <col min="7654" max="7654" width="10.28515625" style="3" customWidth="1"/>
    <col min="7655" max="7655" width="14.85546875" style="3" bestFit="1" customWidth="1"/>
    <col min="7656" max="7656" width="3.42578125" style="3" customWidth="1"/>
    <col min="7657" max="7896" width="11.42578125" style="3"/>
    <col min="7897" max="7897" width="8.140625" style="3" customWidth="1"/>
    <col min="7898" max="7898" width="0" style="3" hidden="1" customWidth="1"/>
    <col min="7899" max="7899" width="59.5703125" style="3" customWidth="1"/>
    <col min="7900" max="7900" width="5.140625" style="3" bestFit="1" customWidth="1"/>
    <col min="7901" max="7901" width="9.42578125" style="3" customWidth="1"/>
    <col min="7902" max="7902" width="12.140625" style="3" customWidth="1"/>
    <col min="7903" max="7903" width="14.85546875" style="3" bestFit="1" customWidth="1"/>
    <col min="7904" max="7904" width="12" style="3" customWidth="1"/>
    <col min="7905" max="7905" width="14.85546875" style="3" bestFit="1" customWidth="1"/>
    <col min="7906" max="7906" width="12.42578125" style="3" customWidth="1"/>
    <col min="7907" max="7907" width="14.85546875" style="3" bestFit="1" customWidth="1"/>
    <col min="7908" max="7908" width="11.28515625" style="3" bestFit="1" customWidth="1"/>
    <col min="7909" max="7909" width="15" style="3" customWidth="1"/>
    <col min="7910" max="7910" width="10.28515625" style="3" customWidth="1"/>
    <col min="7911" max="7911" width="14.85546875" style="3" bestFit="1" customWidth="1"/>
    <col min="7912" max="7912" width="3.42578125" style="3" customWidth="1"/>
    <col min="7913" max="8152" width="11.42578125" style="3"/>
    <col min="8153" max="8153" width="8.140625" style="3" customWidth="1"/>
    <col min="8154" max="8154" width="0" style="3" hidden="1" customWidth="1"/>
    <col min="8155" max="8155" width="59.5703125" style="3" customWidth="1"/>
    <col min="8156" max="8156" width="5.140625" style="3" bestFit="1" customWidth="1"/>
    <col min="8157" max="8157" width="9.42578125" style="3" customWidth="1"/>
    <col min="8158" max="8158" width="12.140625" style="3" customWidth="1"/>
    <col min="8159" max="8159" width="14.85546875" style="3" bestFit="1" customWidth="1"/>
    <col min="8160" max="8160" width="12" style="3" customWidth="1"/>
    <col min="8161" max="8161" width="14.85546875" style="3" bestFit="1" customWidth="1"/>
    <col min="8162" max="8162" width="12.42578125" style="3" customWidth="1"/>
    <col min="8163" max="8163" width="14.85546875" style="3" bestFit="1" customWidth="1"/>
    <col min="8164" max="8164" width="11.28515625" style="3" bestFit="1" customWidth="1"/>
    <col min="8165" max="8165" width="15" style="3" customWidth="1"/>
    <col min="8166" max="8166" width="10.28515625" style="3" customWidth="1"/>
    <col min="8167" max="8167" width="14.85546875" style="3" bestFit="1" customWidth="1"/>
    <col min="8168" max="8168" width="3.42578125" style="3" customWidth="1"/>
    <col min="8169" max="8408" width="11.42578125" style="3"/>
    <col min="8409" max="8409" width="8.140625" style="3" customWidth="1"/>
    <col min="8410" max="8410" width="0" style="3" hidden="1" customWidth="1"/>
    <col min="8411" max="8411" width="59.5703125" style="3" customWidth="1"/>
    <col min="8412" max="8412" width="5.140625" style="3" bestFit="1" customWidth="1"/>
    <col min="8413" max="8413" width="9.42578125" style="3" customWidth="1"/>
    <col min="8414" max="8414" width="12.140625" style="3" customWidth="1"/>
    <col min="8415" max="8415" width="14.85546875" style="3" bestFit="1" customWidth="1"/>
    <col min="8416" max="8416" width="12" style="3" customWidth="1"/>
    <col min="8417" max="8417" width="14.85546875" style="3" bestFit="1" customWidth="1"/>
    <col min="8418" max="8418" width="12.42578125" style="3" customWidth="1"/>
    <col min="8419" max="8419" width="14.85546875" style="3" bestFit="1" customWidth="1"/>
    <col min="8420" max="8420" width="11.28515625" style="3" bestFit="1" customWidth="1"/>
    <col min="8421" max="8421" width="15" style="3" customWidth="1"/>
    <col min="8422" max="8422" width="10.28515625" style="3" customWidth="1"/>
    <col min="8423" max="8423" width="14.85546875" style="3" bestFit="1" customWidth="1"/>
    <col min="8424" max="8424" width="3.42578125" style="3" customWidth="1"/>
    <col min="8425" max="8664" width="11.42578125" style="3"/>
    <col min="8665" max="8665" width="8.140625" style="3" customWidth="1"/>
    <col min="8666" max="8666" width="0" style="3" hidden="1" customWidth="1"/>
    <col min="8667" max="8667" width="59.5703125" style="3" customWidth="1"/>
    <col min="8668" max="8668" width="5.140625" style="3" bestFit="1" customWidth="1"/>
    <col min="8669" max="8669" width="9.42578125" style="3" customWidth="1"/>
    <col min="8670" max="8670" width="12.140625" style="3" customWidth="1"/>
    <col min="8671" max="8671" width="14.85546875" style="3" bestFit="1" customWidth="1"/>
    <col min="8672" max="8672" width="12" style="3" customWidth="1"/>
    <col min="8673" max="8673" width="14.85546875" style="3" bestFit="1" customWidth="1"/>
    <col min="8674" max="8674" width="12.42578125" style="3" customWidth="1"/>
    <col min="8675" max="8675" width="14.85546875" style="3" bestFit="1" customWidth="1"/>
    <col min="8676" max="8676" width="11.28515625" style="3" bestFit="1" customWidth="1"/>
    <col min="8677" max="8677" width="15" style="3" customWidth="1"/>
    <col min="8678" max="8678" width="10.28515625" style="3" customWidth="1"/>
    <col min="8679" max="8679" width="14.85546875" style="3" bestFit="1" customWidth="1"/>
    <col min="8680" max="8680" width="3.42578125" style="3" customWidth="1"/>
    <col min="8681" max="8920" width="11.42578125" style="3"/>
    <col min="8921" max="8921" width="8.140625" style="3" customWidth="1"/>
    <col min="8922" max="8922" width="0" style="3" hidden="1" customWidth="1"/>
    <col min="8923" max="8923" width="59.5703125" style="3" customWidth="1"/>
    <col min="8924" max="8924" width="5.140625" style="3" bestFit="1" customWidth="1"/>
    <col min="8925" max="8925" width="9.42578125" style="3" customWidth="1"/>
    <col min="8926" max="8926" width="12.140625" style="3" customWidth="1"/>
    <col min="8927" max="8927" width="14.85546875" style="3" bestFit="1" customWidth="1"/>
    <col min="8928" max="8928" width="12" style="3" customWidth="1"/>
    <col min="8929" max="8929" width="14.85546875" style="3" bestFit="1" customWidth="1"/>
    <col min="8930" max="8930" width="12.42578125" style="3" customWidth="1"/>
    <col min="8931" max="8931" width="14.85546875" style="3" bestFit="1" customWidth="1"/>
    <col min="8932" max="8932" width="11.28515625" style="3" bestFit="1" customWidth="1"/>
    <col min="8933" max="8933" width="15" style="3" customWidth="1"/>
    <col min="8934" max="8934" width="10.28515625" style="3" customWidth="1"/>
    <col min="8935" max="8935" width="14.85546875" style="3" bestFit="1" customWidth="1"/>
    <col min="8936" max="8936" width="3.42578125" style="3" customWidth="1"/>
    <col min="8937" max="9176" width="11.42578125" style="3"/>
    <col min="9177" max="9177" width="8.140625" style="3" customWidth="1"/>
    <col min="9178" max="9178" width="0" style="3" hidden="1" customWidth="1"/>
    <col min="9179" max="9179" width="59.5703125" style="3" customWidth="1"/>
    <col min="9180" max="9180" width="5.140625" style="3" bestFit="1" customWidth="1"/>
    <col min="9181" max="9181" width="9.42578125" style="3" customWidth="1"/>
    <col min="9182" max="9182" width="12.140625" style="3" customWidth="1"/>
    <col min="9183" max="9183" width="14.85546875" style="3" bestFit="1" customWidth="1"/>
    <col min="9184" max="9184" width="12" style="3" customWidth="1"/>
    <col min="9185" max="9185" width="14.85546875" style="3" bestFit="1" customWidth="1"/>
    <col min="9186" max="9186" width="12.42578125" style="3" customWidth="1"/>
    <col min="9187" max="9187" width="14.85546875" style="3" bestFit="1" customWidth="1"/>
    <col min="9188" max="9188" width="11.28515625" style="3" bestFit="1" customWidth="1"/>
    <col min="9189" max="9189" width="15" style="3" customWidth="1"/>
    <col min="9190" max="9190" width="10.28515625" style="3" customWidth="1"/>
    <col min="9191" max="9191" width="14.85546875" style="3" bestFit="1" customWidth="1"/>
    <col min="9192" max="9192" width="3.42578125" style="3" customWidth="1"/>
    <col min="9193" max="9432" width="11.42578125" style="3"/>
    <col min="9433" max="9433" width="8.140625" style="3" customWidth="1"/>
    <col min="9434" max="9434" width="0" style="3" hidden="1" customWidth="1"/>
    <col min="9435" max="9435" width="59.5703125" style="3" customWidth="1"/>
    <col min="9436" max="9436" width="5.140625" style="3" bestFit="1" customWidth="1"/>
    <col min="9437" max="9437" width="9.42578125" style="3" customWidth="1"/>
    <col min="9438" max="9438" width="12.140625" style="3" customWidth="1"/>
    <col min="9439" max="9439" width="14.85546875" style="3" bestFit="1" customWidth="1"/>
    <col min="9440" max="9440" width="12" style="3" customWidth="1"/>
    <col min="9441" max="9441" width="14.85546875" style="3" bestFit="1" customWidth="1"/>
    <col min="9442" max="9442" width="12.42578125" style="3" customWidth="1"/>
    <col min="9443" max="9443" width="14.85546875" style="3" bestFit="1" customWidth="1"/>
    <col min="9444" max="9444" width="11.28515625" style="3" bestFit="1" customWidth="1"/>
    <col min="9445" max="9445" width="15" style="3" customWidth="1"/>
    <col min="9446" max="9446" width="10.28515625" style="3" customWidth="1"/>
    <col min="9447" max="9447" width="14.85546875" style="3" bestFit="1" customWidth="1"/>
    <col min="9448" max="9448" width="3.42578125" style="3" customWidth="1"/>
    <col min="9449" max="9688" width="11.42578125" style="3"/>
    <col min="9689" max="9689" width="8.140625" style="3" customWidth="1"/>
    <col min="9690" max="9690" width="0" style="3" hidden="1" customWidth="1"/>
    <col min="9691" max="9691" width="59.5703125" style="3" customWidth="1"/>
    <col min="9692" max="9692" width="5.140625" style="3" bestFit="1" customWidth="1"/>
    <col min="9693" max="9693" width="9.42578125" style="3" customWidth="1"/>
    <col min="9694" max="9694" width="12.140625" style="3" customWidth="1"/>
    <col min="9695" max="9695" width="14.85546875" style="3" bestFit="1" customWidth="1"/>
    <col min="9696" max="9696" width="12" style="3" customWidth="1"/>
    <col min="9697" max="9697" width="14.85546875" style="3" bestFit="1" customWidth="1"/>
    <col min="9698" max="9698" width="12.42578125" style="3" customWidth="1"/>
    <col min="9699" max="9699" width="14.85546875" style="3" bestFit="1" customWidth="1"/>
    <col min="9700" max="9700" width="11.28515625" style="3" bestFit="1" customWidth="1"/>
    <col min="9701" max="9701" width="15" style="3" customWidth="1"/>
    <col min="9702" max="9702" width="10.28515625" style="3" customWidth="1"/>
    <col min="9703" max="9703" width="14.85546875" style="3" bestFit="1" customWidth="1"/>
    <col min="9704" max="9704" width="3.42578125" style="3" customWidth="1"/>
    <col min="9705" max="9944" width="11.42578125" style="3"/>
    <col min="9945" max="9945" width="8.140625" style="3" customWidth="1"/>
    <col min="9946" max="9946" width="0" style="3" hidden="1" customWidth="1"/>
    <col min="9947" max="9947" width="59.5703125" style="3" customWidth="1"/>
    <col min="9948" max="9948" width="5.140625" style="3" bestFit="1" customWidth="1"/>
    <col min="9949" max="9949" width="9.42578125" style="3" customWidth="1"/>
    <col min="9950" max="9950" width="12.140625" style="3" customWidth="1"/>
    <col min="9951" max="9951" width="14.85546875" style="3" bestFit="1" customWidth="1"/>
    <col min="9952" max="9952" width="12" style="3" customWidth="1"/>
    <col min="9953" max="9953" width="14.85546875" style="3" bestFit="1" customWidth="1"/>
    <col min="9954" max="9954" width="12.42578125" style="3" customWidth="1"/>
    <col min="9955" max="9955" width="14.85546875" style="3" bestFit="1" customWidth="1"/>
    <col min="9956" max="9956" width="11.28515625" style="3" bestFit="1" customWidth="1"/>
    <col min="9957" max="9957" width="15" style="3" customWidth="1"/>
    <col min="9958" max="9958" width="10.28515625" style="3" customWidth="1"/>
    <col min="9959" max="9959" width="14.85546875" style="3" bestFit="1" customWidth="1"/>
    <col min="9960" max="9960" width="3.42578125" style="3" customWidth="1"/>
    <col min="9961" max="10200" width="11.42578125" style="3"/>
    <col min="10201" max="10201" width="8.140625" style="3" customWidth="1"/>
    <col min="10202" max="10202" width="0" style="3" hidden="1" customWidth="1"/>
    <col min="10203" max="10203" width="59.5703125" style="3" customWidth="1"/>
    <col min="10204" max="10204" width="5.140625" style="3" bestFit="1" customWidth="1"/>
    <col min="10205" max="10205" width="9.42578125" style="3" customWidth="1"/>
    <col min="10206" max="10206" width="12.140625" style="3" customWidth="1"/>
    <col min="10207" max="10207" width="14.85546875" style="3" bestFit="1" customWidth="1"/>
    <col min="10208" max="10208" width="12" style="3" customWidth="1"/>
    <col min="10209" max="10209" width="14.85546875" style="3" bestFit="1" customWidth="1"/>
    <col min="10210" max="10210" width="12.42578125" style="3" customWidth="1"/>
    <col min="10211" max="10211" width="14.85546875" style="3" bestFit="1" customWidth="1"/>
    <col min="10212" max="10212" width="11.28515625" style="3" bestFit="1" customWidth="1"/>
    <col min="10213" max="10213" width="15" style="3" customWidth="1"/>
    <col min="10214" max="10214" width="10.28515625" style="3" customWidth="1"/>
    <col min="10215" max="10215" width="14.85546875" style="3" bestFit="1" customWidth="1"/>
    <col min="10216" max="10216" width="3.42578125" style="3" customWidth="1"/>
    <col min="10217" max="10456" width="11.42578125" style="3"/>
    <col min="10457" max="10457" width="8.140625" style="3" customWidth="1"/>
    <col min="10458" max="10458" width="0" style="3" hidden="1" customWidth="1"/>
    <col min="10459" max="10459" width="59.5703125" style="3" customWidth="1"/>
    <col min="10460" max="10460" width="5.140625" style="3" bestFit="1" customWidth="1"/>
    <col min="10461" max="10461" width="9.42578125" style="3" customWidth="1"/>
    <col min="10462" max="10462" width="12.140625" style="3" customWidth="1"/>
    <col min="10463" max="10463" width="14.85546875" style="3" bestFit="1" customWidth="1"/>
    <col min="10464" max="10464" width="12" style="3" customWidth="1"/>
    <col min="10465" max="10465" width="14.85546875" style="3" bestFit="1" customWidth="1"/>
    <col min="10466" max="10466" width="12.42578125" style="3" customWidth="1"/>
    <col min="10467" max="10467" width="14.85546875" style="3" bestFit="1" customWidth="1"/>
    <col min="10468" max="10468" width="11.28515625" style="3" bestFit="1" customWidth="1"/>
    <col min="10469" max="10469" width="15" style="3" customWidth="1"/>
    <col min="10470" max="10470" width="10.28515625" style="3" customWidth="1"/>
    <col min="10471" max="10471" width="14.85546875" style="3" bestFit="1" customWidth="1"/>
    <col min="10472" max="10472" width="3.42578125" style="3" customWidth="1"/>
    <col min="10473" max="10712" width="11.42578125" style="3"/>
    <col min="10713" max="10713" width="8.140625" style="3" customWidth="1"/>
    <col min="10714" max="10714" width="0" style="3" hidden="1" customWidth="1"/>
    <col min="10715" max="10715" width="59.5703125" style="3" customWidth="1"/>
    <col min="10716" max="10716" width="5.140625" style="3" bestFit="1" customWidth="1"/>
    <col min="10717" max="10717" width="9.42578125" style="3" customWidth="1"/>
    <col min="10718" max="10718" width="12.140625" style="3" customWidth="1"/>
    <col min="10719" max="10719" width="14.85546875" style="3" bestFit="1" customWidth="1"/>
    <col min="10720" max="10720" width="12" style="3" customWidth="1"/>
    <col min="10721" max="10721" width="14.85546875" style="3" bestFit="1" customWidth="1"/>
    <col min="10722" max="10722" width="12.42578125" style="3" customWidth="1"/>
    <col min="10723" max="10723" width="14.85546875" style="3" bestFit="1" customWidth="1"/>
    <col min="10724" max="10724" width="11.28515625" style="3" bestFit="1" customWidth="1"/>
    <col min="10725" max="10725" width="15" style="3" customWidth="1"/>
    <col min="10726" max="10726" width="10.28515625" style="3" customWidth="1"/>
    <col min="10727" max="10727" width="14.85546875" style="3" bestFit="1" customWidth="1"/>
    <col min="10728" max="10728" width="3.42578125" style="3" customWidth="1"/>
    <col min="10729" max="10968" width="11.42578125" style="3"/>
    <col min="10969" max="10969" width="8.140625" style="3" customWidth="1"/>
    <col min="10970" max="10970" width="0" style="3" hidden="1" customWidth="1"/>
    <col min="10971" max="10971" width="59.5703125" style="3" customWidth="1"/>
    <col min="10972" max="10972" width="5.140625" style="3" bestFit="1" customWidth="1"/>
    <col min="10973" max="10973" width="9.42578125" style="3" customWidth="1"/>
    <col min="10974" max="10974" width="12.140625" style="3" customWidth="1"/>
    <col min="10975" max="10975" width="14.85546875" style="3" bestFit="1" customWidth="1"/>
    <col min="10976" max="10976" width="12" style="3" customWidth="1"/>
    <col min="10977" max="10977" width="14.85546875" style="3" bestFit="1" customWidth="1"/>
    <col min="10978" max="10978" width="12.42578125" style="3" customWidth="1"/>
    <col min="10979" max="10979" width="14.85546875" style="3" bestFit="1" customWidth="1"/>
    <col min="10980" max="10980" width="11.28515625" style="3" bestFit="1" customWidth="1"/>
    <col min="10981" max="10981" width="15" style="3" customWidth="1"/>
    <col min="10982" max="10982" width="10.28515625" style="3" customWidth="1"/>
    <col min="10983" max="10983" width="14.85546875" style="3" bestFit="1" customWidth="1"/>
    <col min="10984" max="10984" width="3.42578125" style="3" customWidth="1"/>
    <col min="10985" max="11224" width="11.42578125" style="3"/>
    <col min="11225" max="11225" width="8.140625" style="3" customWidth="1"/>
    <col min="11226" max="11226" width="0" style="3" hidden="1" customWidth="1"/>
    <col min="11227" max="11227" width="59.5703125" style="3" customWidth="1"/>
    <col min="11228" max="11228" width="5.140625" style="3" bestFit="1" customWidth="1"/>
    <col min="11229" max="11229" width="9.42578125" style="3" customWidth="1"/>
    <col min="11230" max="11230" width="12.140625" style="3" customWidth="1"/>
    <col min="11231" max="11231" width="14.85546875" style="3" bestFit="1" customWidth="1"/>
    <col min="11232" max="11232" width="12" style="3" customWidth="1"/>
    <col min="11233" max="11233" width="14.85546875" style="3" bestFit="1" customWidth="1"/>
    <col min="11234" max="11234" width="12.42578125" style="3" customWidth="1"/>
    <col min="11235" max="11235" width="14.85546875" style="3" bestFit="1" customWidth="1"/>
    <col min="11236" max="11236" width="11.28515625" style="3" bestFit="1" customWidth="1"/>
    <col min="11237" max="11237" width="15" style="3" customWidth="1"/>
    <col min="11238" max="11238" width="10.28515625" style="3" customWidth="1"/>
    <col min="11239" max="11239" width="14.85546875" style="3" bestFit="1" customWidth="1"/>
    <col min="11240" max="11240" width="3.42578125" style="3" customWidth="1"/>
    <col min="11241" max="11480" width="11.42578125" style="3"/>
    <col min="11481" max="11481" width="8.140625" style="3" customWidth="1"/>
    <col min="11482" max="11482" width="0" style="3" hidden="1" customWidth="1"/>
    <col min="11483" max="11483" width="59.5703125" style="3" customWidth="1"/>
    <col min="11484" max="11484" width="5.140625" style="3" bestFit="1" customWidth="1"/>
    <col min="11485" max="11485" width="9.42578125" style="3" customWidth="1"/>
    <col min="11486" max="11486" width="12.140625" style="3" customWidth="1"/>
    <col min="11487" max="11487" width="14.85546875" style="3" bestFit="1" customWidth="1"/>
    <col min="11488" max="11488" width="12" style="3" customWidth="1"/>
    <col min="11489" max="11489" width="14.85546875" style="3" bestFit="1" customWidth="1"/>
    <col min="11490" max="11490" width="12.42578125" style="3" customWidth="1"/>
    <col min="11491" max="11491" width="14.85546875" style="3" bestFit="1" customWidth="1"/>
    <col min="11492" max="11492" width="11.28515625" style="3" bestFit="1" customWidth="1"/>
    <col min="11493" max="11493" width="15" style="3" customWidth="1"/>
    <col min="11494" max="11494" width="10.28515625" style="3" customWidth="1"/>
    <col min="11495" max="11495" width="14.85546875" style="3" bestFit="1" customWidth="1"/>
    <col min="11496" max="11496" width="3.42578125" style="3" customWidth="1"/>
    <col min="11497" max="11736" width="11.42578125" style="3"/>
    <col min="11737" max="11737" width="8.140625" style="3" customWidth="1"/>
    <col min="11738" max="11738" width="0" style="3" hidden="1" customWidth="1"/>
    <col min="11739" max="11739" width="59.5703125" style="3" customWidth="1"/>
    <col min="11740" max="11740" width="5.140625" style="3" bestFit="1" customWidth="1"/>
    <col min="11741" max="11741" width="9.42578125" style="3" customWidth="1"/>
    <col min="11742" max="11742" width="12.140625" style="3" customWidth="1"/>
    <col min="11743" max="11743" width="14.85546875" style="3" bestFit="1" customWidth="1"/>
    <col min="11744" max="11744" width="12" style="3" customWidth="1"/>
    <col min="11745" max="11745" width="14.85546875" style="3" bestFit="1" customWidth="1"/>
    <col min="11746" max="11746" width="12.42578125" style="3" customWidth="1"/>
    <col min="11747" max="11747" width="14.85546875" style="3" bestFit="1" customWidth="1"/>
    <col min="11748" max="11748" width="11.28515625" style="3" bestFit="1" customWidth="1"/>
    <col min="11749" max="11749" width="15" style="3" customWidth="1"/>
    <col min="11750" max="11750" width="10.28515625" style="3" customWidth="1"/>
    <col min="11751" max="11751" width="14.85546875" style="3" bestFit="1" customWidth="1"/>
    <col min="11752" max="11752" width="3.42578125" style="3" customWidth="1"/>
    <col min="11753" max="11992" width="11.42578125" style="3"/>
    <col min="11993" max="11993" width="8.140625" style="3" customWidth="1"/>
    <col min="11994" max="11994" width="0" style="3" hidden="1" customWidth="1"/>
    <col min="11995" max="11995" width="59.5703125" style="3" customWidth="1"/>
    <col min="11996" max="11996" width="5.140625" style="3" bestFit="1" customWidth="1"/>
    <col min="11997" max="11997" width="9.42578125" style="3" customWidth="1"/>
    <col min="11998" max="11998" width="12.140625" style="3" customWidth="1"/>
    <col min="11999" max="11999" width="14.85546875" style="3" bestFit="1" customWidth="1"/>
    <col min="12000" max="12000" width="12" style="3" customWidth="1"/>
    <col min="12001" max="12001" width="14.85546875" style="3" bestFit="1" customWidth="1"/>
    <col min="12002" max="12002" width="12.42578125" style="3" customWidth="1"/>
    <col min="12003" max="12003" width="14.85546875" style="3" bestFit="1" customWidth="1"/>
    <col min="12004" max="12004" width="11.28515625" style="3" bestFit="1" customWidth="1"/>
    <col min="12005" max="12005" width="15" style="3" customWidth="1"/>
    <col min="12006" max="12006" width="10.28515625" style="3" customWidth="1"/>
    <col min="12007" max="12007" width="14.85546875" style="3" bestFit="1" customWidth="1"/>
    <col min="12008" max="12008" width="3.42578125" style="3" customWidth="1"/>
    <col min="12009" max="12248" width="11.42578125" style="3"/>
    <col min="12249" max="12249" width="8.140625" style="3" customWidth="1"/>
    <col min="12250" max="12250" width="0" style="3" hidden="1" customWidth="1"/>
    <col min="12251" max="12251" width="59.5703125" style="3" customWidth="1"/>
    <col min="12252" max="12252" width="5.140625" style="3" bestFit="1" customWidth="1"/>
    <col min="12253" max="12253" width="9.42578125" style="3" customWidth="1"/>
    <col min="12254" max="12254" width="12.140625" style="3" customWidth="1"/>
    <col min="12255" max="12255" width="14.85546875" style="3" bestFit="1" customWidth="1"/>
    <col min="12256" max="12256" width="12" style="3" customWidth="1"/>
    <col min="12257" max="12257" width="14.85546875" style="3" bestFit="1" customWidth="1"/>
    <col min="12258" max="12258" width="12.42578125" style="3" customWidth="1"/>
    <col min="12259" max="12259" width="14.85546875" style="3" bestFit="1" customWidth="1"/>
    <col min="12260" max="12260" width="11.28515625" style="3" bestFit="1" customWidth="1"/>
    <col min="12261" max="12261" width="15" style="3" customWidth="1"/>
    <col min="12262" max="12262" width="10.28515625" style="3" customWidth="1"/>
    <col min="12263" max="12263" width="14.85546875" style="3" bestFit="1" customWidth="1"/>
    <col min="12264" max="12264" width="3.42578125" style="3" customWidth="1"/>
    <col min="12265" max="12504" width="11.42578125" style="3"/>
    <col min="12505" max="12505" width="8.140625" style="3" customWidth="1"/>
    <col min="12506" max="12506" width="0" style="3" hidden="1" customWidth="1"/>
    <col min="12507" max="12507" width="59.5703125" style="3" customWidth="1"/>
    <col min="12508" max="12508" width="5.140625" style="3" bestFit="1" customWidth="1"/>
    <col min="12509" max="12509" width="9.42578125" style="3" customWidth="1"/>
    <col min="12510" max="12510" width="12.140625" style="3" customWidth="1"/>
    <col min="12511" max="12511" width="14.85546875" style="3" bestFit="1" customWidth="1"/>
    <col min="12512" max="12512" width="12" style="3" customWidth="1"/>
    <col min="12513" max="12513" width="14.85546875" style="3" bestFit="1" customWidth="1"/>
    <col min="12514" max="12514" width="12.42578125" style="3" customWidth="1"/>
    <col min="12515" max="12515" width="14.85546875" style="3" bestFit="1" customWidth="1"/>
    <col min="12516" max="12516" width="11.28515625" style="3" bestFit="1" customWidth="1"/>
    <col min="12517" max="12517" width="15" style="3" customWidth="1"/>
    <col min="12518" max="12518" width="10.28515625" style="3" customWidth="1"/>
    <col min="12519" max="12519" width="14.85546875" style="3" bestFit="1" customWidth="1"/>
    <col min="12520" max="12520" width="3.42578125" style="3" customWidth="1"/>
    <col min="12521" max="12760" width="11.42578125" style="3"/>
    <col min="12761" max="12761" width="8.140625" style="3" customWidth="1"/>
    <col min="12762" max="12762" width="0" style="3" hidden="1" customWidth="1"/>
    <col min="12763" max="12763" width="59.5703125" style="3" customWidth="1"/>
    <col min="12764" max="12764" width="5.140625" style="3" bestFit="1" customWidth="1"/>
    <col min="12765" max="12765" width="9.42578125" style="3" customWidth="1"/>
    <col min="12766" max="12766" width="12.140625" style="3" customWidth="1"/>
    <col min="12767" max="12767" width="14.85546875" style="3" bestFit="1" customWidth="1"/>
    <col min="12768" max="12768" width="12" style="3" customWidth="1"/>
    <col min="12769" max="12769" width="14.85546875" style="3" bestFit="1" customWidth="1"/>
    <col min="12770" max="12770" width="12.42578125" style="3" customWidth="1"/>
    <col min="12771" max="12771" width="14.85546875" style="3" bestFit="1" customWidth="1"/>
    <col min="12772" max="12772" width="11.28515625" style="3" bestFit="1" customWidth="1"/>
    <col min="12773" max="12773" width="15" style="3" customWidth="1"/>
    <col min="12774" max="12774" width="10.28515625" style="3" customWidth="1"/>
    <col min="12775" max="12775" width="14.85546875" style="3" bestFit="1" customWidth="1"/>
    <col min="12776" max="12776" width="3.42578125" style="3" customWidth="1"/>
    <col min="12777" max="13016" width="11.42578125" style="3"/>
    <col min="13017" max="13017" width="8.140625" style="3" customWidth="1"/>
    <col min="13018" max="13018" width="0" style="3" hidden="1" customWidth="1"/>
    <col min="13019" max="13019" width="59.5703125" style="3" customWidth="1"/>
    <col min="13020" max="13020" width="5.140625" style="3" bestFit="1" customWidth="1"/>
    <col min="13021" max="13021" width="9.42578125" style="3" customWidth="1"/>
    <col min="13022" max="13022" width="12.140625" style="3" customWidth="1"/>
    <col min="13023" max="13023" width="14.85546875" style="3" bestFit="1" customWidth="1"/>
    <col min="13024" max="13024" width="12" style="3" customWidth="1"/>
    <col min="13025" max="13025" width="14.85546875" style="3" bestFit="1" customWidth="1"/>
    <col min="13026" max="13026" width="12.42578125" style="3" customWidth="1"/>
    <col min="13027" max="13027" width="14.85546875" style="3" bestFit="1" customWidth="1"/>
    <col min="13028" max="13028" width="11.28515625" style="3" bestFit="1" customWidth="1"/>
    <col min="13029" max="13029" width="15" style="3" customWidth="1"/>
    <col min="13030" max="13030" width="10.28515625" style="3" customWidth="1"/>
    <col min="13031" max="13031" width="14.85546875" style="3" bestFit="1" customWidth="1"/>
    <col min="13032" max="13032" width="3.42578125" style="3" customWidth="1"/>
    <col min="13033" max="13272" width="11.42578125" style="3"/>
    <col min="13273" max="13273" width="8.140625" style="3" customWidth="1"/>
    <col min="13274" max="13274" width="0" style="3" hidden="1" customWidth="1"/>
    <col min="13275" max="13275" width="59.5703125" style="3" customWidth="1"/>
    <col min="13276" max="13276" width="5.140625" style="3" bestFit="1" customWidth="1"/>
    <col min="13277" max="13277" width="9.42578125" style="3" customWidth="1"/>
    <col min="13278" max="13278" width="12.140625" style="3" customWidth="1"/>
    <col min="13279" max="13279" width="14.85546875" style="3" bestFit="1" customWidth="1"/>
    <col min="13280" max="13280" width="12" style="3" customWidth="1"/>
    <col min="13281" max="13281" width="14.85546875" style="3" bestFit="1" customWidth="1"/>
    <col min="13282" max="13282" width="12.42578125" style="3" customWidth="1"/>
    <col min="13283" max="13283" width="14.85546875" style="3" bestFit="1" customWidth="1"/>
    <col min="13284" max="13284" width="11.28515625" style="3" bestFit="1" customWidth="1"/>
    <col min="13285" max="13285" width="15" style="3" customWidth="1"/>
    <col min="13286" max="13286" width="10.28515625" style="3" customWidth="1"/>
    <col min="13287" max="13287" width="14.85546875" style="3" bestFit="1" customWidth="1"/>
    <col min="13288" max="13288" width="3.42578125" style="3" customWidth="1"/>
    <col min="13289" max="13528" width="11.42578125" style="3"/>
    <col min="13529" max="13529" width="8.140625" style="3" customWidth="1"/>
    <col min="13530" max="13530" width="0" style="3" hidden="1" customWidth="1"/>
    <col min="13531" max="13531" width="59.5703125" style="3" customWidth="1"/>
    <col min="13532" max="13532" width="5.140625" style="3" bestFit="1" customWidth="1"/>
    <col min="13533" max="13533" width="9.42578125" style="3" customWidth="1"/>
    <col min="13534" max="13534" width="12.140625" style="3" customWidth="1"/>
    <col min="13535" max="13535" width="14.85546875" style="3" bestFit="1" customWidth="1"/>
    <col min="13536" max="13536" width="12" style="3" customWidth="1"/>
    <col min="13537" max="13537" width="14.85546875" style="3" bestFit="1" customWidth="1"/>
    <col min="13538" max="13538" width="12.42578125" style="3" customWidth="1"/>
    <col min="13539" max="13539" width="14.85546875" style="3" bestFit="1" customWidth="1"/>
    <col min="13540" max="13540" width="11.28515625" style="3" bestFit="1" customWidth="1"/>
    <col min="13541" max="13541" width="15" style="3" customWidth="1"/>
    <col min="13542" max="13542" width="10.28515625" style="3" customWidth="1"/>
    <col min="13543" max="13543" width="14.85546875" style="3" bestFit="1" customWidth="1"/>
    <col min="13544" max="13544" width="3.42578125" style="3" customWidth="1"/>
    <col min="13545" max="13784" width="11.42578125" style="3"/>
    <col min="13785" max="13785" width="8.140625" style="3" customWidth="1"/>
    <col min="13786" max="13786" width="0" style="3" hidden="1" customWidth="1"/>
    <col min="13787" max="13787" width="59.5703125" style="3" customWidth="1"/>
    <col min="13788" max="13788" width="5.140625" style="3" bestFit="1" customWidth="1"/>
    <col min="13789" max="13789" width="9.42578125" style="3" customWidth="1"/>
    <col min="13790" max="13790" width="12.140625" style="3" customWidth="1"/>
    <col min="13791" max="13791" width="14.85546875" style="3" bestFit="1" customWidth="1"/>
    <col min="13792" max="13792" width="12" style="3" customWidth="1"/>
    <col min="13793" max="13793" width="14.85546875" style="3" bestFit="1" customWidth="1"/>
    <col min="13794" max="13794" width="12.42578125" style="3" customWidth="1"/>
    <col min="13795" max="13795" width="14.85546875" style="3" bestFit="1" customWidth="1"/>
    <col min="13796" max="13796" width="11.28515625" style="3" bestFit="1" customWidth="1"/>
    <col min="13797" max="13797" width="15" style="3" customWidth="1"/>
    <col min="13798" max="13798" width="10.28515625" style="3" customWidth="1"/>
    <col min="13799" max="13799" width="14.85546875" style="3" bestFit="1" customWidth="1"/>
    <col min="13800" max="13800" width="3.42578125" style="3" customWidth="1"/>
    <col min="13801" max="14040" width="11.42578125" style="3"/>
    <col min="14041" max="14041" width="8.140625" style="3" customWidth="1"/>
    <col min="14042" max="14042" width="0" style="3" hidden="1" customWidth="1"/>
    <col min="14043" max="14043" width="59.5703125" style="3" customWidth="1"/>
    <col min="14044" max="14044" width="5.140625" style="3" bestFit="1" customWidth="1"/>
    <col min="14045" max="14045" width="9.42578125" style="3" customWidth="1"/>
    <col min="14046" max="14046" width="12.140625" style="3" customWidth="1"/>
    <col min="14047" max="14047" width="14.85546875" style="3" bestFit="1" customWidth="1"/>
    <col min="14048" max="14048" width="12" style="3" customWidth="1"/>
    <col min="14049" max="14049" width="14.85546875" style="3" bestFit="1" customWidth="1"/>
    <col min="14050" max="14050" width="12.42578125" style="3" customWidth="1"/>
    <col min="14051" max="14051" width="14.85546875" style="3" bestFit="1" customWidth="1"/>
    <col min="14052" max="14052" width="11.28515625" style="3" bestFit="1" customWidth="1"/>
    <col min="14053" max="14053" width="15" style="3" customWidth="1"/>
    <col min="14054" max="14054" width="10.28515625" style="3" customWidth="1"/>
    <col min="14055" max="14055" width="14.85546875" style="3" bestFit="1" customWidth="1"/>
    <col min="14056" max="14056" width="3.42578125" style="3" customWidth="1"/>
    <col min="14057" max="14296" width="11.42578125" style="3"/>
    <col min="14297" max="14297" width="8.140625" style="3" customWidth="1"/>
    <col min="14298" max="14298" width="0" style="3" hidden="1" customWidth="1"/>
    <col min="14299" max="14299" width="59.5703125" style="3" customWidth="1"/>
    <col min="14300" max="14300" width="5.140625" style="3" bestFit="1" customWidth="1"/>
    <col min="14301" max="14301" width="9.42578125" style="3" customWidth="1"/>
    <col min="14302" max="14302" width="12.140625" style="3" customWidth="1"/>
    <col min="14303" max="14303" width="14.85546875" style="3" bestFit="1" customWidth="1"/>
    <col min="14304" max="14304" width="12" style="3" customWidth="1"/>
    <col min="14305" max="14305" width="14.85546875" style="3" bestFit="1" customWidth="1"/>
    <col min="14306" max="14306" width="12.42578125" style="3" customWidth="1"/>
    <col min="14307" max="14307" width="14.85546875" style="3" bestFit="1" customWidth="1"/>
    <col min="14308" max="14308" width="11.28515625" style="3" bestFit="1" customWidth="1"/>
    <col min="14309" max="14309" width="15" style="3" customWidth="1"/>
    <col min="14310" max="14310" width="10.28515625" style="3" customWidth="1"/>
    <col min="14311" max="14311" width="14.85546875" style="3" bestFit="1" customWidth="1"/>
    <col min="14312" max="14312" width="3.42578125" style="3" customWidth="1"/>
    <col min="14313" max="14552" width="11.42578125" style="3"/>
    <col min="14553" max="14553" width="8.140625" style="3" customWidth="1"/>
    <col min="14554" max="14554" width="0" style="3" hidden="1" customWidth="1"/>
    <col min="14555" max="14555" width="59.5703125" style="3" customWidth="1"/>
    <col min="14556" max="14556" width="5.140625" style="3" bestFit="1" customWidth="1"/>
    <col min="14557" max="14557" width="9.42578125" style="3" customWidth="1"/>
    <col min="14558" max="14558" width="12.140625" style="3" customWidth="1"/>
    <col min="14559" max="14559" width="14.85546875" style="3" bestFit="1" customWidth="1"/>
    <col min="14560" max="14560" width="12" style="3" customWidth="1"/>
    <col min="14561" max="14561" width="14.85546875" style="3" bestFit="1" customWidth="1"/>
    <col min="14562" max="14562" width="12.42578125" style="3" customWidth="1"/>
    <col min="14563" max="14563" width="14.85546875" style="3" bestFit="1" customWidth="1"/>
    <col min="14564" max="14564" width="11.28515625" style="3" bestFit="1" customWidth="1"/>
    <col min="14565" max="14565" width="15" style="3" customWidth="1"/>
    <col min="14566" max="14566" width="10.28515625" style="3" customWidth="1"/>
    <col min="14567" max="14567" width="14.85546875" style="3" bestFit="1" customWidth="1"/>
    <col min="14568" max="14568" width="3.42578125" style="3" customWidth="1"/>
    <col min="14569" max="14808" width="11.42578125" style="3"/>
    <col min="14809" max="14809" width="8.140625" style="3" customWidth="1"/>
    <col min="14810" max="14810" width="0" style="3" hidden="1" customWidth="1"/>
    <col min="14811" max="14811" width="59.5703125" style="3" customWidth="1"/>
    <col min="14812" max="14812" width="5.140625" style="3" bestFit="1" customWidth="1"/>
    <col min="14813" max="14813" width="9.42578125" style="3" customWidth="1"/>
    <col min="14814" max="14814" width="12.140625" style="3" customWidth="1"/>
    <col min="14815" max="14815" width="14.85546875" style="3" bestFit="1" customWidth="1"/>
    <col min="14816" max="14816" width="12" style="3" customWidth="1"/>
    <col min="14817" max="14817" width="14.85546875" style="3" bestFit="1" customWidth="1"/>
    <col min="14818" max="14818" width="12.42578125" style="3" customWidth="1"/>
    <col min="14819" max="14819" width="14.85546875" style="3" bestFit="1" customWidth="1"/>
    <col min="14820" max="14820" width="11.28515625" style="3" bestFit="1" customWidth="1"/>
    <col min="14821" max="14821" width="15" style="3" customWidth="1"/>
    <col min="14822" max="14822" width="10.28515625" style="3" customWidth="1"/>
    <col min="14823" max="14823" width="14.85546875" style="3" bestFit="1" customWidth="1"/>
    <col min="14824" max="14824" width="3.42578125" style="3" customWidth="1"/>
    <col min="14825" max="15064" width="11.42578125" style="3"/>
    <col min="15065" max="15065" width="8.140625" style="3" customWidth="1"/>
    <col min="15066" max="15066" width="0" style="3" hidden="1" customWidth="1"/>
    <col min="15067" max="15067" width="59.5703125" style="3" customWidth="1"/>
    <col min="15068" max="15068" width="5.140625" style="3" bestFit="1" customWidth="1"/>
    <col min="15069" max="15069" width="9.42578125" style="3" customWidth="1"/>
    <col min="15070" max="15070" width="12.140625" style="3" customWidth="1"/>
    <col min="15071" max="15071" width="14.85546875" style="3" bestFit="1" customWidth="1"/>
    <col min="15072" max="15072" width="12" style="3" customWidth="1"/>
    <col min="15073" max="15073" width="14.85546875" style="3" bestFit="1" customWidth="1"/>
    <col min="15074" max="15074" width="12.42578125" style="3" customWidth="1"/>
    <col min="15075" max="15075" width="14.85546875" style="3" bestFit="1" customWidth="1"/>
    <col min="15076" max="15076" width="11.28515625" style="3" bestFit="1" customWidth="1"/>
    <col min="15077" max="15077" width="15" style="3" customWidth="1"/>
    <col min="15078" max="15078" width="10.28515625" style="3" customWidth="1"/>
    <col min="15079" max="15079" width="14.85546875" style="3" bestFit="1" customWidth="1"/>
    <col min="15080" max="15080" width="3.42578125" style="3" customWidth="1"/>
    <col min="15081" max="15320" width="11.42578125" style="3"/>
    <col min="15321" max="15321" width="8.140625" style="3" customWidth="1"/>
    <col min="15322" max="15322" width="0" style="3" hidden="1" customWidth="1"/>
    <col min="15323" max="15323" width="59.5703125" style="3" customWidth="1"/>
    <col min="15324" max="15324" width="5.140625" style="3" bestFit="1" customWidth="1"/>
    <col min="15325" max="15325" width="9.42578125" style="3" customWidth="1"/>
    <col min="15326" max="15326" width="12.140625" style="3" customWidth="1"/>
    <col min="15327" max="15327" width="14.85546875" style="3" bestFit="1" customWidth="1"/>
    <col min="15328" max="15328" width="12" style="3" customWidth="1"/>
    <col min="15329" max="15329" width="14.85546875" style="3" bestFit="1" customWidth="1"/>
    <col min="15330" max="15330" width="12.42578125" style="3" customWidth="1"/>
    <col min="15331" max="15331" width="14.85546875" style="3" bestFit="1" customWidth="1"/>
    <col min="15332" max="15332" width="11.28515625" style="3" bestFit="1" customWidth="1"/>
    <col min="15333" max="15333" width="15" style="3" customWidth="1"/>
    <col min="15334" max="15334" width="10.28515625" style="3" customWidth="1"/>
    <col min="15335" max="15335" width="14.85546875" style="3" bestFit="1" customWidth="1"/>
    <col min="15336" max="15336" width="3.42578125" style="3" customWidth="1"/>
    <col min="15337" max="15576" width="11.42578125" style="3"/>
    <col min="15577" max="15577" width="8.140625" style="3" customWidth="1"/>
    <col min="15578" max="15578" width="0" style="3" hidden="1" customWidth="1"/>
    <col min="15579" max="15579" width="59.5703125" style="3" customWidth="1"/>
    <col min="15580" max="15580" width="5.140625" style="3" bestFit="1" customWidth="1"/>
    <col min="15581" max="15581" width="9.42578125" style="3" customWidth="1"/>
    <col min="15582" max="15582" width="12.140625" style="3" customWidth="1"/>
    <col min="15583" max="15583" width="14.85546875" style="3" bestFit="1" customWidth="1"/>
    <col min="15584" max="15584" width="12" style="3" customWidth="1"/>
    <col min="15585" max="15585" width="14.85546875" style="3" bestFit="1" customWidth="1"/>
    <col min="15586" max="15586" width="12.42578125" style="3" customWidth="1"/>
    <col min="15587" max="15587" width="14.85546875" style="3" bestFit="1" customWidth="1"/>
    <col min="15588" max="15588" width="11.28515625" style="3" bestFit="1" customWidth="1"/>
    <col min="15589" max="15589" width="15" style="3" customWidth="1"/>
    <col min="15590" max="15590" width="10.28515625" style="3" customWidth="1"/>
    <col min="15591" max="15591" width="14.85546875" style="3" bestFit="1" customWidth="1"/>
    <col min="15592" max="15592" width="3.42578125" style="3" customWidth="1"/>
    <col min="15593" max="15832" width="11.42578125" style="3"/>
    <col min="15833" max="15833" width="8.140625" style="3" customWidth="1"/>
    <col min="15834" max="15834" width="0" style="3" hidden="1" customWidth="1"/>
    <col min="15835" max="15835" width="59.5703125" style="3" customWidth="1"/>
    <col min="15836" max="15836" width="5.140625" style="3" bestFit="1" customWidth="1"/>
    <col min="15837" max="15837" width="9.42578125" style="3" customWidth="1"/>
    <col min="15838" max="15838" width="12.140625" style="3" customWidth="1"/>
    <col min="15839" max="15839" width="14.85546875" style="3" bestFit="1" customWidth="1"/>
    <col min="15840" max="15840" width="12" style="3" customWidth="1"/>
    <col min="15841" max="15841" width="14.85546875" style="3" bestFit="1" customWidth="1"/>
    <col min="15842" max="15842" width="12.42578125" style="3" customWidth="1"/>
    <col min="15843" max="15843" width="14.85546875" style="3" bestFit="1" customWidth="1"/>
    <col min="15844" max="15844" width="11.28515625" style="3" bestFit="1" customWidth="1"/>
    <col min="15845" max="15845" width="15" style="3" customWidth="1"/>
    <col min="15846" max="15846" width="10.28515625" style="3" customWidth="1"/>
    <col min="15847" max="15847" width="14.85546875" style="3" bestFit="1" customWidth="1"/>
    <col min="15848" max="15848" width="3.42578125" style="3" customWidth="1"/>
    <col min="15849" max="16088" width="11.42578125" style="3"/>
    <col min="16089" max="16089" width="8.140625" style="3" customWidth="1"/>
    <col min="16090" max="16090" width="0" style="3" hidden="1" customWidth="1"/>
    <col min="16091" max="16091" width="59.5703125" style="3" customWidth="1"/>
    <col min="16092" max="16092" width="5.140625" style="3" bestFit="1" customWidth="1"/>
    <col min="16093" max="16093" width="9.42578125" style="3" customWidth="1"/>
    <col min="16094" max="16094" width="12.140625" style="3" customWidth="1"/>
    <col min="16095" max="16095" width="14.85546875" style="3" bestFit="1" customWidth="1"/>
    <col min="16096" max="16096" width="12" style="3" customWidth="1"/>
    <col min="16097" max="16097" width="14.85546875" style="3" bestFit="1" customWidth="1"/>
    <col min="16098" max="16098" width="12.42578125" style="3" customWidth="1"/>
    <col min="16099" max="16099" width="14.85546875" style="3" bestFit="1" customWidth="1"/>
    <col min="16100" max="16100" width="11.28515625" style="3" bestFit="1" customWidth="1"/>
    <col min="16101" max="16101" width="15" style="3" customWidth="1"/>
    <col min="16102" max="16102" width="10.28515625" style="3" customWidth="1"/>
    <col min="16103" max="16103" width="14.85546875" style="3" bestFit="1" customWidth="1"/>
    <col min="16104" max="16104" width="3.42578125" style="3" customWidth="1"/>
    <col min="16105" max="16384" width="11.42578125" style="3"/>
  </cols>
  <sheetData>
    <row r="1" spans="1:14" ht="24.95" customHeight="1">
      <c r="A1" s="118" t="s">
        <v>30</v>
      </c>
      <c r="B1" s="118"/>
      <c r="C1" s="118"/>
      <c r="D1" s="118"/>
      <c r="E1" s="118"/>
      <c r="F1" s="118"/>
      <c r="G1" s="7"/>
      <c r="H1" s="7"/>
      <c r="I1" s="7"/>
      <c r="J1" s="6"/>
      <c r="K1" s="6"/>
      <c r="L1" s="108"/>
      <c r="M1" s="108"/>
      <c r="N1" s="6"/>
    </row>
    <row r="2" spans="1:14" ht="18" customHeight="1">
      <c r="A2" s="118" t="s">
        <v>29</v>
      </c>
      <c r="B2" s="118"/>
      <c r="C2" s="118"/>
      <c r="D2" s="118"/>
      <c r="E2" s="118"/>
      <c r="F2" s="118"/>
      <c r="G2" s="7"/>
      <c r="H2" s="7"/>
      <c r="I2" s="7"/>
      <c r="J2" s="6"/>
      <c r="K2" s="6"/>
      <c r="L2" s="108"/>
      <c r="M2" s="108"/>
      <c r="N2" s="6"/>
    </row>
    <row r="3" spans="1:14" ht="12.75" customHeight="1">
      <c r="A3" s="7"/>
      <c r="B3" s="7"/>
      <c r="C3" s="7"/>
      <c r="D3" s="7"/>
      <c r="E3" s="44"/>
      <c r="F3" s="118" t="s">
        <v>60</v>
      </c>
      <c r="G3" s="118"/>
      <c r="H3" s="118" t="s">
        <v>61</v>
      </c>
      <c r="I3" s="118"/>
      <c r="J3" s="6" t="s">
        <v>68</v>
      </c>
      <c r="K3" s="6"/>
      <c r="L3" s="119" t="s">
        <v>133</v>
      </c>
      <c r="M3" s="119"/>
      <c r="N3" s="6"/>
    </row>
    <row r="4" spans="1:14" s="5" customFormat="1">
      <c r="A4" s="45" t="s">
        <v>3</v>
      </c>
      <c r="B4" s="45" t="s">
        <v>4</v>
      </c>
      <c r="C4" s="46" t="s">
        <v>0</v>
      </c>
      <c r="D4" s="45" t="s">
        <v>5</v>
      </c>
      <c r="E4" s="47" t="s">
        <v>6</v>
      </c>
      <c r="F4" s="1" t="s">
        <v>56</v>
      </c>
      <c r="G4" s="1" t="s">
        <v>57</v>
      </c>
      <c r="H4" s="104" t="s">
        <v>56</v>
      </c>
      <c r="I4" s="104" t="s">
        <v>57</v>
      </c>
      <c r="J4" s="54" t="s">
        <v>56</v>
      </c>
      <c r="K4" s="54" t="s">
        <v>57</v>
      </c>
      <c r="L4" s="109" t="s">
        <v>56</v>
      </c>
      <c r="M4" s="109" t="s">
        <v>57</v>
      </c>
      <c r="N4" s="31"/>
    </row>
    <row r="5" spans="1:14" hidden="1">
      <c r="A5" s="7"/>
      <c r="B5" s="8"/>
      <c r="C5" s="9" t="s">
        <v>7</v>
      </c>
      <c r="D5" s="10"/>
      <c r="E5" s="11"/>
      <c r="F5" s="12"/>
      <c r="G5" s="12"/>
      <c r="H5" s="12"/>
      <c r="I5" s="12"/>
      <c r="J5" s="6"/>
      <c r="K5" s="6"/>
      <c r="L5" s="110"/>
      <c r="M5" s="110"/>
      <c r="N5" s="6"/>
    </row>
    <row r="6" spans="1:14" hidden="1">
      <c r="A6" s="7"/>
      <c r="B6" s="8"/>
      <c r="C6" s="9"/>
      <c r="D6" s="10"/>
      <c r="E6" s="11"/>
      <c r="F6" s="12"/>
      <c r="G6" s="12"/>
      <c r="H6" s="12"/>
      <c r="I6" s="12"/>
      <c r="J6" s="6"/>
      <c r="K6" s="6"/>
      <c r="L6" s="110"/>
      <c r="M6" s="110"/>
      <c r="N6" s="6"/>
    </row>
    <row r="7" spans="1:14" ht="45" hidden="1">
      <c r="A7" s="13"/>
      <c r="B7" s="13" t="s">
        <v>8</v>
      </c>
      <c r="C7" s="14" t="s">
        <v>9</v>
      </c>
      <c r="D7" s="15"/>
      <c r="E7" s="11"/>
      <c r="F7" s="16"/>
      <c r="G7" s="16"/>
      <c r="H7" s="16"/>
      <c r="I7" s="16"/>
      <c r="J7" s="6"/>
      <c r="K7" s="6"/>
      <c r="L7" s="111"/>
      <c r="M7" s="111"/>
      <c r="N7" s="6"/>
    </row>
    <row r="8" spans="1:14" ht="45" hidden="1">
      <c r="A8" s="13"/>
      <c r="B8" s="13" t="s">
        <v>10</v>
      </c>
      <c r="C8" s="14" t="s">
        <v>11</v>
      </c>
      <c r="D8" s="15"/>
      <c r="E8" s="11"/>
      <c r="F8" s="16"/>
      <c r="G8" s="16"/>
      <c r="H8" s="16"/>
      <c r="I8" s="16"/>
      <c r="J8" s="6"/>
      <c r="K8" s="6"/>
      <c r="L8" s="111"/>
      <c r="M8" s="111"/>
      <c r="N8" s="6"/>
    </row>
    <row r="9" spans="1:14" hidden="1">
      <c r="A9" s="13"/>
      <c r="B9" s="13" t="s">
        <v>12</v>
      </c>
      <c r="C9" s="14" t="s">
        <v>13</v>
      </c>
      <c r="D9" s="15"/>
      <c r="E9" s="11"/>
      <c r="F9" s="16"/>
      <c r="G9" s="16"/>
      <c r="H9" s="16"/>
      <c r="I9" s="16"/>
      <c r="J9" s="6"/>
      <c r="K9" s="6"/>
      <c r="L9" s="111"/>
      <c r="M9" s="111"/>
      <c r="N9" s="6"/>
    </row>
    <row r="10" spans="1:14" ht="45" hidden="1">
      <c r="A10" s="13"/>
      <c r="B10" s="13" t="s">
        <v>14</v>
      </c>
      <c r="C10" s="14" t="s">
        <v>15</v>
      </c>
      <c r="D10" s="15"/>
      <c r="E10" s="11"/>
      <c r="F10" s="16"/>
      <c r="G10" s="16"/>
      <c r="H10" s="16"/>
      <c r="I10" s="16"/>
      <c r="J10" s="6"/>
      <c r="K10" s="6"/>
      <c r="L10" s="111"/>
      <c r="M10" s="111"/>
      <c r="N10" s="6"/>
    </row>
    <row r="11" spans="1:14" ht="45" hidden="1">
      <c r="A11" s="13"/>
      <c r="B11" s="13" t="s">
        <v>16</v>
      </c>
      <c r="C11" s="14" t="s">
        <v>17</v>
      </c>
      <c r="D11" s="15"/>
      <c r="E11" s="17"/>
      <c r="F11" s="18"/>
      <c r="G11" s="18"/>
      <c r="H11" s="16"/>
      <c r="I11" s="16"/>
      <c r="J11" s="6"/>
      <c r="K11" s="6"/>
      <c r="L11" s="111"/>
      <c r="M11" s="111"/>
      <c r="N11" s="6"/>
    </row>
    <row r="12" spans="1:14" ht="30" hidden="1">
      <c r="A12" s="13"/>
      <c r="B12" s="13" t="s">
        <v>18</v>
      </c>
      <c r="C12" s="14" t="s">
        <v>19</v>
      </c>
      <c r="D12" s="15"/>
      <c r="E12" s="17"/>
      <c r="F12" s="18"/>
      <c r="G12" s="18"/>
      <c r="H12" s="16"/>
      <c r="I12" s="16"/>
      <c r="J12" s="6"/>
      <c r="K12" s="6"/>
      <c r="L12" s="111"/>
      <c r="M12" s="111"/>
      <c r="N12" s="6"/>
    </row>
    <row r="13" spans="1:14" hidden="1">
      <c r="A13" s="13"/>
      <c r="B13" s="13" t="s">
        <v>20</v>
      </c>
      <c r="C13" s="14" t="s">
        <v>21</v>
      </c>
      <c r="D13" s="15"/>
      <c r="E13" s="17"/>
      <c r="F13" s="18"/>
      <c r="G13" s="18"/>
      <c r="H13" s="16"/>
      <c r="I13" s="16"/>
      <c r="J13" s="6"/>
      <c r="K13" s="6"/>
      <c r="L13" s="111"/>
      <c r="M13" s="111"/>
      <c r="N13" s="6"/>
    </row>
    <row r="14" spans="1:14" hidden="1">
      <c r="A14" s="13"/>
      <c r="B14" s="13" t="s">
        <v>22</v>
      </c>
      <c r="C14" s="19" t="s">
        <v>23</v>
      </c>
      <c r="D14" s="15"/>
      <c r="E14" s="17"/>
      <c r="F14" s="18"/>
      <c r="G14" s="18"/>
      <c r="H14" s="16"/>
      <c r="I14" s="16"/>
      <c r="J14" s="6"/>
      <c r="K14" s="6"/>
      <c r="L14" s="111"/>
      <c r="M14" s="111"/>
      <c r="N14" s="6"/>
    </row>
    <row r="15" spans="1:14" hidden="1">
      <c r="A15" s="13"/>
      <c r="B15" s="13" t="s">
        <v>24</v>
      </c>
      <c r="C15" s="19" t="s">
        <v>25</v>
      </c>
      <c r="D15" s="15"/>
      <c r="E15" s="17"/>
      <c r="F15" s="18"/>
      <c r="G15" s="18"/>
      <c r="H15" s="16"/>
      <c r="I15" s="16"/>
      <c r="J15" s="6"/>
      <c r="K15" s="6"/>
      <c r="L15" s="111"/>
      <c r="M15" s="111"/>
      <c r="N15" s="6"/>
    </row>
    <row r="16" spans="1:14" ht="30" hidden="1">
      <c r="A16" s="7"/>
      <c r="B16" s="8" t="s">
        <v>24</v>
      </c>
      <c r="C16" s="19" t="s">
        <v>26</v>
      </c>
      <c r="D16" s="10"/>
      <c r="E16" s="17"/>
      <c r="F16" s="18"/>
      <c r="G16" s="18"/>
      <c r="H16" s="16"/>
      <c r="I16" s="16"/>
      <c r="J16" s="6"/>
      <c r="K16" s="6"/>
      <c r="L16" s="111"/>
      <c r="M16" s="111"/>
      <c r="N16" s="6"/>
    </row>
    <row r="17" spans="1:14" hidden="1">
      <c r="A17" s="7"/>
      <c r="B17" s="8"/>
      <c r="C17" s="6"/>
      <c r="D17" s="10"/>
      <c r="E17" s="17"/>
      <c r="F17" s="18"/>
      <c r="G17" s="18"/>
      <c r="H17" s="16"/>
      <c r="I17" s="16"/>
      <c r="J17" s="6"/>
      <c r="K17" s="6"/>
      <c r="L17" s="111"/>
      <c r="M17" s="111"/>
      <c r="N17" s="6"/>
    </row>
    <row r="18" spans="1:14" ht="18" customHeight="1">
      <c r="A18" s="20">
        <v>1</v>
      </c>
      <c r="B18" s="20" t="s">
        <v>4</v>
      </c>
      <c r="C18" s="21" t="s">
        <v>38</v>
      </c>
      <c r="D18" s="22"/>
      <c r="E18" s="23"/>
      <c r="F18" s="24"/>
      <c r="G18" s="24"/>
      <c r="H18" s="16"/>
      <c r="I18" s="16"/>
      <c r="J18" s="6"/>
      <c r="K18" s="6"/>
      <c r="L18" s="111"/>
      <c r="M18" s="111"/>
      <c r="N18" s="6"/>
    </row>
    <row r="19" spans="1:14">
      <c r="A19" s="13"/>
      <c r="B19" s="13"/>
      <c r="C19" s="14"/>
      <c r="D19" s="15"/>
      <c r="E19" s="17"/>
      <c r="F19" s="18"/>
      <c r="G19" s="18"/>
      <c r="H19" s="16"/>
      <c r="I19" s="16"/>
      <c r="J19" s="6"/>
      <c r="K19" s="6"/>
      <c r="L19" s="111"/>
      <c r="M19" s="111"/>
      <c r="N19" s="6"/>
    </row>
    <row r="20" spans="1:14">
      <c r="A20" s="7"/>
      <c r="B20" s="13"/>
      <c r="C20" s="25" t="s">
        <v>39</v>
      </c>
      <c r="D20" s="15"/>
      <c r="E20" s="26"/>
      <c r="F20" s="18"/>
      <c r="G20" s="18"/>
      <c r="H20" s="16"/>
      <c r="I20" s="16"/>
      <c r="J20" s="6"/>
      <c r="K20" s="6"/>
      <c r="L20" s="111"/>
      <c r="M20" s="111"/>
      <c r="N20" s="6"/>
    </row>
    <row r="21" spans="1:14">
      <c r="A21" s="13">
        <v>1.1000000000000001</v>
      </c>
      <c r="B21" s="13" t="s">
        <v>35</v>
      </c>
      <c r="C21" s="52" t="s">
        <v>42</v>
      </c>
      <c r="D21" s="15" t="s">
        <v>52</v>
      </c>
      <c r="E21" s="26">
        <v>14</v>
      </c>
      <c r="F21" s="16">
        <v>1250</v>
      </c>
      <c r="G21" s="16">
        <f>E21*F21</f>
        <v>17500</v>
      </c>
      <c r="H21" s="16">
        <v>500</v>
      </c>
      <c r="I21" s="16">
        <f t="shared" ref="I21:I23" si="0">H21*E21</f>
        <v>7000</v>
      </c>
      <c r="J21" s="6">
        <v>750</v>
      </c>
      <c r="K21" s="57">
        <f>E21*J21</f>
        <v>10500</v>
      </c>
      <c r="L21" s="111">
        <v>750</v>
      </c>
      <c r="M21" s="111">
        <f>L21*E21</f>
        <v>10500</v>
      </c>
      <c r="N21" s="6"/>
    </row>
    <row r="22" spans="1:14">
      <c r="A22" s="13">
        <v>1.2</v>
      </c>
      <c r="B22" s="13" t="s">
        <v>40</v>
      </c>
      <c r="C22" s="52" t="s">
        <v>41</v>
      </c>
      <c r="D22" s="15" t="s">
        <v>52</v>
      </c>
      <c r="E22" s="26">
        <v>6</v>
      </c>
      <c r="F22" s="16">
        <v>1650</v>
      </c>
      <c r="G22" s="16">
        <f>E22*F22</f>
        <v>9900</v>
      </c>
      <c r="H22" s="16">
        <f>H21/50*90</f>
        <v>900</v>
      </c>
      <c r="I22" s="16">
        <f t="shared" si="0"/>
        <v>5400</v>
      </c>
      <c r="J22" s="6">
        <v>1250</v>
      </c>
      <c r="K22" s="57">
        <f>E22*J22</f>
        <v>7500</v>
      </c>
      <c r="L22" s="111">
        <v>1170</v>
      </c>
      <c r="M22" s="111">
        <f>L22*E22</f>
        <v>7020</v>
      </c>
      <c r="N22" s="6"/>
    </row>
    <row r="23" spans="1:14" ht="26.45" customHeight="1">
      <c r="A23" s="27">
        <v>1.3</v>
      </c>
      <c r="B23" s="48" t="s">
        <v>36</v>
      </c>
      <c r="C23" s="28" t="s">
        <v>43</v>
      </c>
      <c r="D23" s="15" t="s">
        <v>52</v>
      </c>
      <c r="E23" s="26">
        <v>6</v>
      </c>
      <c r="F23" s="55">
        <v>2250</v>
      </c>
      <c r="G23" s="56">
        <f>E23*F23</f>
        <v>13500</v>
      </c>
      <c r="H23" s="105">
        <v>2250</v>
      </c>
      <c r="I23" s="16">
        <f t="shared" si="0"/>
        <v>13500</v>
      </c>
      <c r="J23" s="6">
        <v>2250</v>
      </c>
      <c r="K23" s="57">
        <f>E23*J23</f>
        <v>13500</v>
      </c>
      <c r="L23" s="112">
        <v>2250</v>
      </c>
      <c r="M23" s="111">
        <f>L23*E23</f>
        <v>13500</v>
      </c>
      <c r="N23" s="6"/>
    </row>
    <row r="24" spans="1:14">
      <c r="A24" s="13"/>
      <c r="B24" s="13"/>
      <c r="C24" s="14"/>
      <c r="D24" s="15"/>
      <c r="E24" s="26"/>
      <c r="F24" s="16"/>
      <c r="G24" s="16"/>
      <c r="H24" s="16"/>
      <c r="I24" s="16"/>
      <c r="J24" s="6"/>
      <c r="K24" s="6"/>
      <c r="L24" s="111"/>
      <c r="M24" s="111"/>
      <c r="N24" s="6"/>
    </row>
    <row r="25" spans="1:14" ht="18" customHeight="1">
      <c r="A25" s="20">
        <v>2</v>
      </c>
      <c r="B25" s="20"/>
      <c r="C25" s="21" t="s">
        <v>1</v>
      </c>
      <c r="D25" s="22"/>
      <c r="E25" s="23"/>
      <c r="F25" s="24"/>
      <c r="G25" s="24"/>
      <c r="H25" s="16"/>
      <c r="I25" s="16"/>
      <c r="J25" s="6"/>
      <c r="K25" s="6"/>
      <c r="L25" s="111"/>
      <c r="M25" s="111"/>
      <c r="N25" s="6"/>
    </row>
    <row r="26" spans="1:14">
      <c r="A26" s="13"/>
      <c r="B26" s="13"/>
      <c r="C26" s="14"/>
      <c r="D26" s="15"/>
      <c r="E26" s="29"/>
      <c r="F26" s="18"/>
      <c r="G26" s="18"/>
      <c r="H26" s="16"/>
      <c r="I26" s="16"/>
      <c r="J26" s="6"/>
      <c r="K26" s="6"/>
      <c r="L26" s="111"/>
      <c r="M26" s="111"/>
      <c r="N26" s="6"/>
    </row>
    <row r="27" spans="1:14">
      <c r="A27" s="13"/>
      <c r="B27" s="13"/>
      <c r="C27" s="30" t="s">
        <v>27</v>
      </c>
      <c r="D27" s="15"/>
      <c r="E27" s="29"/>
      <c r="F27" s="18"/>
      <c r="G27" s="18"/>
      <c r="H27" s="16"/>
      <c r="I27" s="16"/>
      <c r="J27" s="6"/>
      <c r="K27" s="6"/>
      <c r="L27" s="111"/>
      <c r="M27" s="111"/>
      <c r="N27" s="6"/>
    </row>
    <row r="28" spans="1:14" ht="105">
      <c r="A28" s="8">
        <v>2.1</v>
      </c>
      <c r="B28" s="8" t="s">
        <v>32</v>
      </c>
      <c r="C28" s="53" t="s">
        <v>37</v>
      </c>
      <c r="D28" s="15" t="s">
        <v>52</v>
      </c>
      <c r="E28" s="26">
        <v>6</v>
      </c>
      <c r="F28" s="31">
        <v>3850</v>
      </c>
      <c r="G28" s="31">
        <f>E28*F28</f>
        <v>23100</v>
      </c>
      <c r="H28" s="31">
        <v>2400</v>
      </c>
      <c r="I28" s="16">
        <f>H28*E28</f>
        <v>14400</v>
      </c>
      <c r="J28" s="6">
        <v>2850</v>
      </c>
      <c r="K28" s="57">
        <f>E28*J28</f>
        <v>17100</v>
      </c>
      <c r="L28" s="113">
        <v>2850</v>
      </c>
      <c r="M28" s="111">
        <f>L28*E28</f>
        <v>17100</v>
      </c>
      <c r="N28" s="6"/>
    </row>
    <row r="29" spans="1:14">
      <c r="A29" s="13"/>
      <c r="B29" s="13"/>
      <c r="C29" s="14"/>
      <c r="D29" s="15"/>
      <c r="E29" s="29"/>
      <c r="F29" s="18"/>
      <c r="G29" s="18"/>
      <c r="H29" s="16"/>
      <c r="I29" s="16"/>
      <c r="J29" s="6"/>
      <c r="K29" s="6"/>
      <c r="L29" s="111"/>
      <c r="M29" s="111"/>
      <c r="N29" s="6"/>
    </row>
    <row r="30" spans="1:14" ht="18" customHeight="1">
      <c r="A30" s="20">
        <v>3</v>
      </c>
      <c r="B30" s="20"/>
      <c r="C30" s="21" t="s">
        <v>2</v>
      </c>
      <c r="D30" s="22"/>
      <c r="E30" s="23"/>
      <c r="F30" s="24"/>
      <c r="G30" s="24"/>
      <c r="H30" s="16"/>
      <c r="I30" s="16"/>
      <c r="J30" s="6"/>
      <c r="K30" s="6"/>
      <c r="L30" s="111"/>
      <c r="M30" s="111"/>
      <c r="N30" s="6"/>
    </row>
    <row r="31" spans="1:14">
      <c r="A31" s="6"/>
      <c r="B31" s="13"/>
      <c r="C31" s="30" t="s">
        <v>28</v>
      </c>
      <c r="D31" s="15"/>
      <c r="E31" s="29"/>
      <c r="F31" s="18"/>
      <c r="G31" s="18"/>
      <c r="H31" s="16"/>
      <c r="I31" s="16"/>
      <c r="J31" s="6"/>
      <c r="K31" s="6"/>
      <c r="L31" s="111"/>
      <c r="M31" s="111"/>
      <c r="N31" s="6"/>
    </row>
    <row r="32" spans="1:14" ht="138" customHeight="1">
      <c r="A32" s="13">
        <v>3.1</v>
      </c>
      <c r="B32" s="8" t="s">
        <v>31</v>
      </c>
      <c r="C32" s="14" t="s">
        <v>48</v>
      </c>
      <c r="D32" s="15" t="s">
        <v>52</v>
      </c>
      <c r="E32" s="26">
        <v>23</v>
      </c>
      <c r="F32" s="31">
        <v>650</v>
      </c>
      <c r="G32" s="31">
        <f>E32*F32</f>
        <v>14950</v>
      </c>
      <c r="H32" s="31">
        <v>650</v>
      </c>
      <c r="I32" s="16">
        <f>H32*E32</f>
        <v>14950</v>
      </c>
      <c r="J32" s="6">
        <v>650</v>
      </c>
      <c r="K32" s="57">
        <f>E32*J32</f>
        <v>14950</v>
      </c>
      <c r="L32" s="113">
        <v>650</v>
      </c>
      <c r="M32" s="111">
        <f>L32*E32</f>
        <v>14950</v>
      </c>
      <c r="N32" s="6"/>
    </row>
    <row r="33" spans="1:14" ht="18" customHeight="1">
      <c r="A33" s="20">
        <v>4</v>
      </c>
      <c r="B33" s="20"/>
      <c r="C33" s="21" t="s">
        <v>46</v>
      </c>
      <c r="D33" s="22"/>
      <c r="E33" s="23"/>
      <c r="F33" s="24"/>
      <c r="G33" s="24"/>
      <c r="H33" s="16"/>
      <c r="I33" s="16"/>
      <c r="J33" s="6"/>
      <c r="K33" s="6"/>
      <c r="L33" s="111"/>
      <c r="M33" s="111"/>
      <c r="N33" s="6"/>
    </row>
    <row r="34" spans="1:14">
      <c r="A34" s="32"/>
      <c r="B34" s="32"/>
      <c r="C34" s="30"/>
      <c r="D34" s="10"/>
      <c r="E34" s="29"/>
      <c r="F34" s="18"/>
      <c r="G34" s="18"/>
      <c r="H34" s="16"/>
      <c r="I34" s="16"/>
      <c r="J34" s="6"/>
      <c r="K34" s="6"/>
      <c r="L34" s="111"/>
      <c r="M34" s="111"/>
      <c r="N34" s="6"/>
    </row>
    <row r="35" spans="1:14">
      <c r="A35" s="32"/>
      <c r="B35" s="32"/>
      <c r="C35" s="19"/>
      <c r="D35" s="10"/>
      <c r="E35" s="26"/>
      <c r="F35" s="18"/>
      <c r="G35" s="18"/>
      <c r="H35" s="16"/>
      <c r="I35" s="16"/>
      <c r="J35" s="6"/>
      <c r="K35" s="6"/>
      <c r="L35" s="111"/>
      <c r="M35" s="111"/>
      <c r="N35" s="6"/>
    </row>
    <row r="36" spans="1:14">
      <c r="A36" s="32"/>
      <c r="B36" s="32"/>
      <c r="C36" s="33" t="s">
        <v>33</v>
      </c>
      <c r="D36" s="10"/>
      <c r="E36" s="26"/>
      <c r="F36" s="18"/>
      <c r="G36" s="18"/>
      <c r="H36" s="16"/>
      <c r="I36" s="16"/>
      <c r="J36" s="6"/>
      <c r="K36" s="6"/>
      <c r="L36" s="111"/>
      <c r="M36" s="111"/>
      <c r="N36" s="6"/>
    </row>
    <row r="37" spans="1:14">
      <c r="A37" s="32">
        <v>4.0999999999999996</v>
      </c>
      <c r="B37" s="32" t="s">
        <v>47</v>
      </c>
      <c r="C37" s="34" t="s">
        <v>34</v>
      </c>
      <c r="D37" s="15" t="s">
        <v>53</v>
      </c>
      <c r="E37" s="35">
        <v>2</v>
      </c>
      <c r="F37" s="16">
        <v>3200</v>
      </c>
      <c r="G37" s="31">
        <f>E37*F37</f>
        <v>6400</v>
      </c>
      <c r="H37" s="16">
        <v>2200</v>
      </c>
      <c r="I37" s="16">
        <f>H37*E37</f>
        <v>4400</v>
      </c>
      <c r="J37" s="6">
        <v>2850</v>
      </c>
      <c r="K37" s="57">
        <f>E37*J37</f>
        <v>5700</v>
      </c>
      <c r="L37" s="111">
        <v>2500</v>
      </c>
      <c r="M37" s="111">
        <f>L37*E37</f>
        <v>5000</v>
      </c>
      <c r="N37" s="6"/>
    </row>
    <row r="38" spans="1:14">
      <c r="A38" s="32"/>
      <c r="B38" s="32"/>
      <c r="C38" s="34"/>
      <c r="D38" s="15"/>
      <c r="E38" s="35"/>
      <c r="F38" s="18"/>
      <c r="G38" s="31"/>
      <c r="H38" s="16"/>
      <c r="I38" s="16"/>
      <c r="J38" s="6"/>
      <c r="K38" s="6"/>
      <c r="L38" s="111"/>
      <c r="M38" s="111"/>
      <c r="N38" s="6"/>
    </row>
    <row r="39" spans="1:14">
      <c r="A39" s="7"/>
      <c r="B39" s="8"/>
      <c r="C39" s="19"/>
      <c r="D39" s="31"/>
      <c r="E39" s="44"/>
      <c r="F39" s="31"/>
      <c r="G39" s="31"/>
      <c r="H39" s="31"/>
      <c r="I39" s="31"/>
      <c r="J39" s="6"/>
      <c r="K39" s="6"/>
      <c r="L39" s="113"/>
      <c r="M39" s="113"/>
      <c r="N39" s="6"/>
    </row>
    <row r="40" spans="1:14">
      <c r="A40" s="20">
        <v>5</v>
      </c>
      <c r="B40" s="20"/>
      <c r="C40" s="21" t="s">
        <v>49</v>
      </c>
      <c r="D40" s="22"/>
      <c r="E40" s="23"/>
      <c r="F40" s="24"/>
      <c r="G40" s="24"/>
      <c r="H40" s="16"/>
      <c r="I40" s="16"/>
      <c r="J40" s="6"/>
      <c r="K40" s="6"/>
      <c r="L40" s="111"/>
      <c r="M40" s="111"/>
      <c r="N40" s="6"/>
    </row>
    <row r="41" spans="1:14">
      <c r="A41" s="7"/>
      <c r="B41" s="8"/>
      <c r="C41" s="19"/>
      <c r="D41" s="31"/>
      <c r="E41" s="44"/>
      <c r="F41" s="31"/>
      <c r="G41" s="31"/>
      <c r="H41" s="31"/>
      <c r="I41" s="31"/>
      <c r="J41" s="6"/>
      <c r="K41" s="6"/>
      <c r="L41" s="113"/>
      <c r="M41" s="113"/>
      <c r="N41" s="6"/>
    </row>
    <row r="42" spans="1:14" ht="120" customHeight="1">
      <c r="A42" s="7">
        <v>5.0999999999999996</v>
      </c>
      <c r="B42" s="8" t="s">
        <v>51</v>
      </c>
      <c r="C42" s="49" t="s">
        <v>50</v>
      </c>
      <c r="D42" s="31" t="s">
        <v>53</v>
      </c>
      <c r="E42" s="44">
        <v>1</v>
      </c>
      <c r="F42" s="31">
        <v>48000</v>
      </c>
      <c r="G42" s="36">
        <f>E42*F42</f>
        <v>48000</v>
      </c>
      <c r="H42" s="8" t="s">
        <v>58</v>
      </c>
      <c r="I42" s="16"/>
      <c r="J42" s="6">
        <f>'Counter Rate Analysis'!K15</f>
        <v>48000</v>
      </c>
      <c r="K42" s="57">
        <f>E42*J42</f>
        <v>48000</v>
      </c>
      <c r="L42" s="114">
        <v>46000</v>
      </c>
      <c r="M42" s="111">
        <f>L42*E42</f>
        <v>46000</v>
      </c>
      <c r="N42" s="100" t="s">
        <v>115</v>
      </c>
    </row>
    <row r="43" spans="1:14" ht="30" customHeight="1">
      <c r="A43" s="7">
        <v>5.2</v>
      </c>
      <c r="B43" s="8" t="str">
        <f>+'[1]Civil BOQ'!$B$82</f>
        <v>Corian L-Corner</v>
      </c>
      <c r="C43" s="19" t="s">
        <v>54</v>
      </c>
      <c r="D43" s="31" t="s">
        <v>55</v>
      </c>
      <c r="E43" s="44">
        <v>1.86</v>
      </c>
      <c r="F43" s="50">
        <v>4800</v>
      </c>
      <c r="G43" s="36">
        <f>E43*F43</f>
        <v>8928</v>
      </c>
      <c r="H43" s="50">
        <v>4800</v>
      </c>
      <c r="I43" s="16">
        <f>H43*E43</f>
        <v>8928</v>
      </c>
      <c r="J43" s="6">
        <v>4800</v>
      </c>
      <c r="K43" s="57">
        <f>E43*J43</f>
        <v>8928</v>
      </c>
      <c r="L43" s="115">
        <v>4800</v>
      </c>
      <c r="M43" s="111">
        <f>L43*E43</f>
        <v>8928</v>
      </c>
      <c r="N43" s="6"/>
    </row>
    <row r="44" spans="1:14">
      <c r="A44" s="7"/>
      <c r="B44" s="8"/>
      <c r="C44" s="19"/>
      <c r="D44" s="31"/>
      <c r="E44" s="44"/>
      <c r="F44" s="31"/>
      <c r="G44" s="31"/>
      <c r="H44" s="31"/>
      <c r="I44" s="31"/>
      <c r="J44" s="6"/>
      <c r="K44" s="6"/>
      <c r="L44" s="113"/>
      <c r="M44" s="113"/>
      <c r="N44" s="6"/>
    </row>
    <row r="45" spans="1:14">
      <c r="A45" s="39"/>
      <c r="B45" s="40"/>
      <c r="C45" s="41" t="s">
        <v>44</v>
      </c>
      <c r="D45" s="39"/>
      <c r="E45" s="42"/>
      <c r="F45" s="39"/>
      <c r="G45" s="43">
        <f>SUM(G19:G44)</f>
        <v>142278</v>
      </c>
      <c r="H45" s="106"/>
      <c r="I45" s="107">
        <f>SUM(I19:I44)</f>
        <v>68578</v>
      </c>
      <c r="J45" s="6"/>
      <c r="K45" s="43">
        <f>SUM(K19:K44)</f>
        <v>126178</v>
      </c>
      <c r="L45" s="116"/>
      <c r="M45" s="117">
        <f>SUM(M19:M44)</f>
        <v>122998</v>
      </c>
      <c r="N45" s="6"/>
    </row>
    <row r="46" spans="1:14">
      <c r="A46" s="7"/>
      <c r="B46" s="8"/>
      <c r="C46" s="19"/>
      <c r="D46" s="31"/>
      <c r="E46" s="44"/>
      <c r="F46" s="31"/>
      <c r="G46" s="31"/>
      <c r="H46" s="31"/>
      <c r="I46" s="31"/>
      <c r="J46" s="6"/>
      <c r="K46" s="6"/>
      <c r="L46" s="113"/>
      <c r="M46" s="113"/>
      <c r="N46" s="6"/>
    </row>
    <row r="47" spans="1:14">
      <c r="A47" s="7"/>
      <c r="B47" s="8"/>
      <c r="C47" s="19" t="s">
        <v>45</v>
      </c>
      <c r="D47" s="31"/>
      <c r="E47" s="44"/>
      <c r="F47" s="31"/>
      <c r="G47" s="31"/>
      <c r="H47" s="31"/>
      <c r="I47" s="31"/>
      <c r="J47" s="6"/>
      <c r="K47" s="6"/>
      <c r="L47" s="113"/>
      <c r="M47" s="113"/>
      <c r="N47" s="6"/>
    </row>
    <row r="48" spans="1:14">
      <c r="A48" s="7"/>
      <c r="B48" s="8"/>
      <c r="C48" s="19"/>
      <c r="D48" s="31"/>
      <c r="E48" s="44"/>
      <c r="F48" s="31"/>
      <c r="G48" s="31"/>
      <c r="H48" s="31"/>
      <c r="I48" s="31"/>
      <c r="J48" s="6"/>
      <c r="K48" s="6"/>
      <c r="L48" s="113"/>
      <c r="M48" s="113"/>
      <c r="N48" s="6"/>
    </row>
  </sheetData>
  <mergeCells count="5">
    <mergeCell ref="A1:F1"/>
    <mergeCell ref="A2:F2"/>
    <mergeCell ref="H3:I3"/>
    <mergeCell ref="F3:G3"/>
    <mergeCell ref="L3:M3"/>
  </mergeCells>
  <phoneticPr fontId="11" type="noConversion"/>
  <conditionalFormatting sqref="C32 E32:E36">
    <cfRule type="cellIs" dxfId="14" priority="16" stopIfTrue="1" operator="equal">
      <formula>0</formula>
    </cfRule>
  </conditionalFormatting>
  <conditionalFormatting sqref="E5:E18 A7:E13">
    <cfRule type="cellIs" dxfId="13" priority="57" stopIfTrue="1" operator="equal">
      <formula>0</formula>
    </cfRule>
  </conditionalFormatting>
  <conditionalFormatting sqref="E23:E25 A26:C29">
    <cfRule type="cellIs" dxfId="12" priority="42" stopIfTrue="1" operator="equal">
      <formula>0</formula>
    </cfRule>
  </conditionalFormatting>
  <conditionalFormatting sqref="E28 A14:B15 D14:E15 A24:C24">
    <cfRule type="cellIs" dxfId="11" priority="457" stopIfTrue="1" operator="equal">
      <formula>0</formula>
    </cfRule>
  </conditionalFormatting>
  <conditionalFormatting sqref="E28">
    <cfRule type="cellIs" dxfId="10" priority="456" stopIfTrue="1" operator="between">
      <formula>0</formula>
      <formula>0</formula>
    </cfRule>
  </conditionalFormatting>
  <conditionalFormatting sqref="E28:E30">
    <cfRule type="cellIs" dxfId="9" priority="28" stopIfTrue="1" operator="equal">
      <formula>0</formula>
    </cfRule>
  </conditionalFormatting>
  <conditionalFormatting sqref="E40">
    <cfRule type="cellIs" dxfId="8" priority="9" stopIfTrue="1" operator="equal">
      <formula>0</formula>
    </cfRule>
  </conditionalFormatting>
  <conditionalFormatting sqref="E20:F23 G20:I24 F24 E26:I27 F29:I29 E31:I31 A34:C35 F34:H36 I34:I38 A36:B38 D37:F38 H37:H38">
    <cfRule type="cellIs" dxfId="7" priority="68" stopIfTrue="1" operator="equal">
      <formula>0</formula>
    </cfRule>
  </conditionalFormatting>
  <conditionalFormatting sqref="I28">
    <cfRule type="cellIs" dxfId="6" priority="5" stopIfTrue="1" operator="equal">
      <formula>0</formula>
    </cfRule>
  </conditionalFormatting>
  <conditionalFormatting sqref="I32">
    <cfRule type="cellIs" dxfId="5" priority="6" stopIfTrue="1" operator="equal">
      <formula>0</formula>
    </cfRule>
  </conditionalFormatting>
  <conditionalFormatting sqref="I42:I43">
    <cfRule type="cellIs" dxfId="4" priority="7" stopIfTrue="1" operator="equal">
      <formula>0</formula>
    </cfRule>
  </conditionalFormatting>
  <conditionalFormatting sqref="L20:M24 L26:M27 L29:M29 L31:M31 L34:M38">
    <cfRule type="cellIs" dxfId="3" priority="4" stopIfTrue="1" operator="equal">
      <formula>0</formula>
    </cfRule>
  </conditionalFormatting>
  <conditionalFormatting sqref="M28">
    <cfRule type="cellIs" dxfId="2" priority="1" stopIfTrue="1" operator="equal">
      <formula>0</formula>
    </cfRule>
  </conditionalFormatting>
  <conditionalFormatting sqref="M32">
    <cfRule type="cellIs" dxfId="1" priority="2" stopIfTrue="1" operator="equal">
      <formula>0</formula>
    </cfRule>
  </conditionalFormatting>
  <conditionalFormatting sqref="M42:M43">
    <cfRule type="cellIs" dxfId="0" priority="3" stopIfTrue="1" operator="equal">
      <formula>0</formula>
    </cfRule>
  </conditionalFormatting>
  <pageMargins left="0.70866141732283472" right="0.70866141732283472" top="0.74803149606299213" bottom="0.74803149606299213" header="0.31496062992125984" footer="0.31496062992125984"/>
  <pageSetup paperSize="9" scale="49" fitToHeight="0" orientation="portrait" r:id="rId1"/>
  <headerFooter>
    <oddFooter>&amp;LBOQ - Interior Works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13" sqref="K13"/>
    </sheetView>
  </sheetViews>
  <sheetFormatPr defaultRowHeight="15"/>
  <cols>
    <col min="1" max="1" width="4.28515625" bestFit="1" customWidth="1"/>
    <col min="2" max="2" width="37.42578125" bestFit="1" customWidth="1"/>
    <col min="3" max="3" width="13.85546875" bestFit="1" customWidth="1"/>
    <col min="4" max="4" width="26.42578125" bestFit="1" customWidth="1"/>
    <col min="5" max="6" width="5.42578125" bestFit="1" customWidth="1"/>
    <col min="7" max="7" width="4.5703125" bestFit="1" customWidth="1"/>
    <col min="8" max="8" width="5.7109375" bestFit="1" customWidth="1"/>
    <col min="9" max="10" width="8.28515625" bestFit="1" customWidth="1"/>
    <col min="11" max="11" width="14.28515625" bestFit="1" customWidth="1"/>
  </cols>
  <sheetData>
    <row r="1" spans="1:11">
      <c r="A1" s="64"/>
      <c r="B1" s="65" t="s">
        <v>81</v>
      </c>
      <c r="C1" s="66"/>
      <c r="D1" s="66"/>
      <c r="E1" s="66"/>
      <c r="F1" s="66"/>
      <c r="G1" s="66"/>
      <c r="H1" s="66"/>
      <c r="I1" s="66"/>
      <c r="J1" s="66"/>
      <c r="K1" s="66"/>
    </row>
    <row r="2" spans="1:11">
      <c r="A2" s="67"/>
      <c r="B2" s="68" t="s">
        <v>110</v>
      </c>
      <c r="C2" s="68"/>
      <c r="D2" s="69"/>
      <c r="E2" s="69"/>
      <c r="F2" s="69"/>
      <c r="G2" s="69"/>
      <c r="H2" s="69"/>
      <c r="I2" s="69"/>
      <c r="J2" s="69"/>
      <c r="K2" s="69"/>
    </row>
    <row r="3" spans="1:11">
      <c r="A3" s="70" t="s">
        <v>82</v>
      </c>
      <c r="B3" s="71" t="s">
        <v>83</v>
      </c>
      <c r="C3" s="71" t="s">
        <v>84</v>
      </c>
      <c r="D3" s="72" t="s">
        <v>85</v>
      </c>
      <c r="E3" s="72" t="s">
        <v>86</v>
      </c>
      <c r="F3" s="72" t="s">
        <v>87</v>
      </c>
      <c r="G3" s="72" t="s">
        <v>88</v>
      </c>
      <c r="H3" s="72" t="s">
        <v>63</v>
      </c>
      <c r="I3" s="73" t="s">
        <v>64</v>
      </c>
      <c r="J3" s="74" t="s">
        <v>56</v>
      </c>
      <c r="K3" s="74" t="s">
        <v>89</v>
      </c>
    </row>
    <row r="4" spans="1:11">
      <c r="A4" s="75">
        <v>1</v>
      </c>
      <c r="B4" s="76" t="s">
        <v>90</v>
      </c>
      <c r="C4" s="76" t="s">
        <v>91</v>
      </c>
      <c r="D4" s="77" t="s">
        <v>92</v>
      </c>
      <c r="E4" s="78"/>
      <c r="F4" s="78"/>
      <c r="G4" s="78"/>
      <c r="H4" s="78" t="s">
        <v>67</v>
      </c>
      <c r="I4" s="79">
        <v>24</v>
      </c>
      <c r="J4" s="80">
        <v>127</v>
      </c>
      <c r="K4" s="80">
        <f t="shared" ref="K4:K11" si="0">I4*J4</f>
        <v>3048</v>
      </c>
    </row>
    <row r="5" spans="1:11" ht="67.5">
      <c r="A5" s="75">
        <v>2</v>
      </c>
      <c r="B5" s="76" t="s">
        <v>111</v>
      </c>
      <c r="C5" s="76" t="s">
        <v>93</v>
      </c>
      <c r="D5" s="77" t="s">
        <v>94</v>
      </c>
      <c r="E5" s="78"/>
      <c r="F5" s="78"/>
      <c r="G5" s="78"/>
      <c r="H5" s="78" t="s">
        <v>67</v>
      </c>
      <c r="I5" s="79">
        <v>24</v>
      </c>
      <c r="J5" s="80">
        <v>45.31</v>
      </c>
      <c r="K5" s="80">
        <f t="shared" si="0"/>
        <v>1087.44</v>
      </c>
    </row>
    <row r="6" spans="1:11">
      <c r="A6" s="75">
        <v>2</v>
      </c>
      <c r="B6" s="81" t="s">
        <v>95</v>
      </c>
      <c r="C6" s="81" t="s">
        <v>96</v>
      </c>
      <c r="D6" s="78"/>
      <c r="E6" s="78">
        <v>750</v>
      </c>
      <c r="F6" s="78">
        <v>1800</v>
      </c>
      <c r="G6" s="78">
        <v>1</v>
      </c>
      <c r="H6" s="77" t="s">
        <v>67</v>
      </c>
      <c r="I6" s="79">
        <f>E6/1000*F6/1000*10.764</f>
        <v>14.5314</v>
      </c>
      <c r="J6" s="80">
        <v>880</v>
      </c>
      <c r="K6" s="80">
        <f t="shared" si="0"/>
        <v>12787.632</v>
      </c>
    </row>
    <row r="7" spans="1:11" ht="27">
      <c r="A7" s="75">
        <v>2</v>
      </c>
      <c r="B7" s="81" t="s">
        <v>97</v>
      </c>
      <c r="C7" s="81" t="s">
        <v>98</v>
      </c>
      <c r="D7" s="78"/>
      <c r="E7" s="78"/>
      <c r="F7" s="78"/>
      <c r="G7" s="78"/>
      <c r="H7" s="77" t="s">
        <v>67</v>
      </c>
      <c r="I7" s="79">
        <f>SUM(I6:I6)</f>
        <v>14.5314</v>
      </c>
      <c r="J7" s="80">
        <v>450</v>
      </c>
      <c r="K7" s="80">
        <f t="shared" si="0"/>
        <v>6539.13</v>
      </c>
    </row>
    <row r="8" spans="1:11">
      <c r="A8" s="75">
        <f t="shared" ref="A8:A10" si="1">A7+1</f>
        <v>3</v>
      </c>
      <c r="B8" s="81" t="s">
        <v>99</v>
      </c>
      <c r="C8" s="81"/>
      <c r="D8" s="78"/>
      <c r="E8" s="78"/>
      <c r="F8" s="78"/>
      <c r="G8" s="78"/>
      <c r="H8" s="77" t="s">
        <v>100</v>
      </c>
      <c r="I8" s="79">
        <v>3</v>
      </c>
      <c r="J8" s="80">
        <v>850</v>
      </c>
      <c r="K8" s="80">
        <f t="shared" si="0"/>
        <v>2550</v>
      </c>
    </row>
    <row r="9" spans="1:11" ht="27">
      <c r="A9" s="75">
        <f t="shared" si="1"/>
        <v>4</v>
      </c>
      <c r="B9" s="81" t="s">
        <v>101</v>
      </c>
      <c r="C9" s="81"/>
      <c r="D9" s="82" t="s">
        <v>102</v>
      </c>
      <c r="E9" s="78"/>
      <c r="F9" s="78"/>
      <c r="G9" s="78"/>
      <c r="H9" s="77" t="s">
        <v>100</v>
      </c>
      <c r="I9" s="79">
        <v>1</v>
      </c>
      <c r="J9" s="80">
        <f>SUM(K4:K8)*5%</f>
        <v>1300.6101000000001</v>
      </c>
      <c r="K9" s="80">
        <f t="shared" si="0"/>
        <v>1300.6101000000001</v>
      </c>
    </row>
    <row r="10" spans="1:11" ht="54">
      <c r="A10" s="75">
        <f t="shared" si="1"/>
        <v>5</v>
      </c>
      <c r="B10" s="81" t="s">
        <v>103</v>
      </c>
      <c r="C10" s="81"/>
      <c r="D10" s="83" t="s">
        <v>104</v>
      </c>
      <c r="E10" s="78"/>
      <c r="F10" s="78"/>
      <c r="G10" s="78"/>
      <c r="H10" s="77" t="s">
        <v>105</v>
      </c>
      <c r="I10" s="79">
        <v>1</v>
      </c>
      <c r="J10" s="80">
        <v>5100</v>
      </c>
      <c r="K10" s="80">
        <f t="shared" si="0"/>
        <v>5100</v>
      </c>
    </row>
    <row r="11" spans="1:11" ht="27">
      <c r="A11" s="75">
        <v>6</v>
      </c>
      <c r="B11" s="81" t="s">
        <v>112</v>
      </c>
      <c r="C11" s="81"/>
      <c r="D11" s="83" t="s">
        <v>114</v>
      </c>
      <c r="E11" s="78"/>
      <c r="F11" s="78"/>
      <c r="G11" s="78"/>
      <c r="H11" s="77" t="s">
        <v>105</v>
      </c>
      <c r="I11" s="79">
        <v>1</v>
      </c>
      <c r="J11" s="80">
        <v>6000</v>
      </c>
      <c r="K11" s="80">
        <f t="shared" si="0"/>
        <v>6000</v>
      </c>
    </row>
    <row r="12" spans="1:11">
      <c r="A12" s="84" t="s">
        <v>106</v>
      </c>
      <c r="B12" s="85" t="s">
        <v>66</v>
      </c>
      <c r="C12" s="85"/>
      <c r="D12" s="86"/>
      <c r="E12" s="87"/>
      <c r="F12" s="87"/>
      <c r="G12" s="87"/>
      <c r="H12" s="88"/>
      <c r="I12" s="89"/>
      <c r="J12" s="90"/>
      <c r="K12" s="90">
        <f>SUM(K4:K11)</f>
        <v>38412.812100000003</v>
      </c>
    </row>
    <row r="13" spans="1:11">
      <c r="A13" s="75" t="s">
        <v>87</v>
      </c>
      <c r="B13" s="81" t="s">
        <v>107</v>
      </c>
      <c r="C13" s="81"/>
      <c r="D13" s="83"/>
      <c r="E13" s="78"/>
      <c r="F13" s="78"/>
      <c r="G13" s="78"/>
      <c r="H13" s="77"/>
      <c r="I13" s="79"/>
      <c r="J13" s="80"/>
      <c r="K13" s="80">
        <f>K12*25%</f>
        <v>9603.2030250000007</v>
      </c>
    </row>
    <row r="14" spans="1:11">
      <c r="A14" s="91" t="s">
        <v>108</v>
      </c>
      <c r="B14" s="92" t="s">
        <v>109</v>
      </c>
      <c r="C14" s="92"/>
      <c r="D14" s="93"/>
      <c r="E14" s="94"/>
      <c r="F14" s="94"/>
      <c r="G14" s="94"/>
      <c r="H14" s="95"/>
      <c r="I14" s="96"/>
      <c r="J14" s="97"/>
      <c r="K14" s="97">
        <f>K12+K13</f>
        <v>48016.015125000005</v>
      </c>
    </row>
    <row r="15" spans="1:11">
      <c r="B15" s="99" t="s">
        <v>113</v>
      </c>
      <c r="K15" s="98">
        <v>48000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L15" sqref="L15"/>
    </sheetView>
  </sheetViews>
  <sheetFormatPr defaultRowHeight="15"/>
  <cols>
    <col min="1" max="1" width="4.28515625" bestFit="1" customWidth="1"/>
    <col min="2" max="2" width="37.42578125" bestFit="1" customWidth="1"/>
    <col min="3" max="3" width="13.85546875" bestFit="1" customWidth="1"/>
    <col min="4" max="4" width="26.42578125" bestFit="1" customWidth="1"/>
    <col min="5" max="6" width="5.42578125" bestFit="1" customWidth="1"/>
    <col min="7" max="7" width="4.5703125" bestFit="1" customWidth="1"/>
    <col min="8" max="8" width="5.7109375" bestFit="1" customWidth="1"/>
    <col min="9" max="10" width="8.28515625" bestFit="1" customWidth="1"/>
    <col min="11" max="11" width="14.28515625" bestFit="1" customWidth="1"/>
  </cols>
  <sheetData>
    <row r="1" spans="1:11">
      <c r="A1" s="64"/>
      <c r="B1" s="65" t="s">
        <v>81</v>
      </c>
      <c r="C1" s="66"/>
      <c r="D1" s="66"/>
      <c r="E1" s="66"/>
      <c r="F1" s="66"/>
      <c r="G1" s="66"/>
      <c r="H1" s="66"/>
      <c r="I1" s="66"/>
      <c r="J1" s="66"/>
      <c r="K1" s="66"/>
    </row>
    <row r="2" spans="1:11">
      <c r="A2" s="67"/>
      <c r="B2" s="68" t="s">
        <v>110</v>
      </c>
      <c r="C2" s="68"/>
      <c r="D2" s="69"/>
      <c r="E2" s="69"/>
      <c r="F2" s="69"/>
      <c r="G2" s="69"/>
      <c r="H2" s="69"/>
      <c r="I2" s="69"/>
      <c r="J2" s="69"/>
      <c r="K2" s="69"/>
    </row>
    <row r="3" spans="1:11">
      <c r="A3" s="70" t="s">
        <v>82</v>
      </c>
      <c r="B3" s="71" t="s">
        <v>83</v>
      </c>
      <c r="C3" s="71" t="s">
        <v>84</v>
      </c>
      <c r="D3" s="72" t="s">
        <v>85</v>
      </c>
      <c r="E3" s="72" t="s">
        <v>86</v>
      </c>
      <c r="F3" s="72" t="s">
        <v>87</v>
      </c>
      <c r="G3" s="72" t="s">
        <v>88</v>
      </c>
      <c r="H3" s="72" t="s">
        <v>63</v>
      </c>
      <c r="I3" s="73" t="s">
        <v>64</v>
      </c>
      <c r="J3" s="74" t="s">
        <v>56</v>
      </c>
      <c r="K3" s="74" t="s">
        <v>89</v>
      </c>
    </row>
    <row r="4" spans="1:11">
      <c r="A4" s="75">
        <v>1</v>
      </c>
      <c r="B4" s="76" t="s">
        <v>90</v>
      </c>
      <c r="C4" s="76" t="s">
        <v>91</v>
      </c>
      <c r="D4" s="77" t="s">
        <v>92</v>
      </c>
      <c r="E4" s="78"/>
      <c r="F4" s="78"/>
      <c r="G4" s="78"/>
      <c r="H4" s="78" t="s">
        <v>67</v>
      </c>
      <c r="I4" s="79">
        <v>24</v>
      </c>
      <c r="J4" s="80">
        <v>127</v>
      </c>
      <c r="K4" s="80">
        <f t="shared" ref="K4:K11" si="0">I4*J4</f>
        <v>3048</v>
      </c>
    </row>
    <row r="5" spans="1:11" ht="67.5">
      <c r="A5" s="75">
        <v>2</v>
      </c>
      <c r="B5" s="76" t="s">
        <v>111</v>
      </c>
      <c r="C5" s="76" t="s">
        <v>93</v>
      </c>
      <c r="D5" s="77" t="s">
        <v>94</v>
      </c>
      <c r="E5" s="78"/>
      <c r="F5" s="78"/>
      <c r="G5" s="78"/>
      <c r="H5" s="78" t="s">
        <v>67</v>
      </c>
      <c r="I5" s="79">
        <v>24</v>
      </c>
      <c r="J5" s="80">
        <v>45.31</v>
      </c>
      <c r="K5" s="80">
        <f t="shared" si="0"/>
        <v>1087.44</v>
      </c>
    </row>
    <row r="6" spans="1:11">
      <c r="A6" s="75">
        <v>2</v>
      </c>
      <c r="B6" s="81" t="s">
        <v>95</v>
      </c>
      <c r="C6" s="81" t="s">
        <v>96</v>
      </c>
      <c r="D6" s="78"/>
      <c r="E6" s="78">
        <v>750</v>
      </c>
      <c r="F6" s="78">
        <v>1800</v>
      </c>
      <c r="G6" s="78">
        <v>1</v>
      </c>
      <c r="H6" s="77" t="s">
        <v>67</v>
      </c>
      <c r="I6" s="79">
        <f>E6/1000*F6/1000*10.764</f>
        <v>14.5314</v>
      </c>
      <c r="J6" s="80">
        <v>880</v>
      </c>
      <c r="K6" s="80">
        <f t="shared" si="0"/>
        <v>12787.632</v>
      </c>
    </row>
    <row r="7" spans="1:11" ht="27">
      <c r="A7" s="75">
        <v>2</v>
      </c>
      <c r="B7" s="81" t="s">
        <v>97</v>
      </c>
      <c r="C7" s="81" t="s">
        <v>98</v>
      </c>
      <c r="D7" s="78"/>
      <c r="E7" s="78"/>
      <c r="F7" s="78"/>
      <c r="G7" s="78"/>
      <c r="H7" s="77" t="s">
        <v>67</v>
      </c>
      <c r="I7" s="79">
        <f>SUM(I6:I6)</f>
        <v>14.5314</v>
      </c>
      <c r="J7" s="80">
        <v>450</v>
      </c>
      <c r="K7" s="80">
        <f t="shared" si="0"/>
        <v>6539.13</v>
      </c>
    </row>
    <row r="8" spans="1:11">
      <c r="A8" s="75">
        <f t="shared" ref="A8:A10" si="1">A7+1</f>
        <v>3</v>
      </c>
      <c r="B8" s="81" t="s">
        <v>99</v>
      </c>
      <c r="C8" s="81"/>
      <c r="D8" s="78"/>
      <c r="E8" s="78"/>
      <c r="F8" s="78"/>
      <c r="G8" s="78"/>
      <c r="H8" s="77" t="s">
        <v>100</v>
      </c>
      <c r="I8" s="79">
        <v>3</v>
      </c>
      <c r="J8" s="80">
        <v>850</v>
      </c>
      <c r="K8" s="80">
        <f t="shared" si="0"/>
        <v>2550</v>
      </c>
    </row>
    <row r="9" spans="1:11" ht="27">
      <c r="A9" s="75">
        <f t="shared" si="1"/>
        <v>4</v>
      </c>
      <c r="B9" s="81" t="s">
        <v>101</v>
      </c>
      <c r="C9" s="81"/>
      <c r="D9" s="82" t="s">
        <v>102</v>
      </c>
      <c r="E9" s="78"/>
      <c r="F9" s="78"/>
      <c r="G9" s="78"/>
      <c r="H9" s="77" t="s">
        <v>100</v>
      </c>
      <c r="I9" s="79">
        <v>1</v>
      </c>
      <c r="J9" s="80">
        <f>SUM(K4:K8)*5%</f>
        <v>1300.6101000000001</v>
      </c>
      <c r="K9" s="80">
        <f t="shared" si="0"/>
        <v>1300.6101000000001</v>
      </c>
    </row>
    <row r="10" spans="1:11" ht="54">
      <c r="A10" s="75">
        <f t="shared" si="1"/>
        <v>5</v>
      </c>
      <c r="B10" s="81" t="s">
        <v>103</v>
      </c>
      <c r="C10" s="81"/>
      <c r="D10" s="83" t="s">
        <v>104</v>
      </c>
      <c r="E10" s="78"/>
      <c r="F10" s="78"/>
      <c r="G10" s="78"/>
      <c r="H10" s="77" t="s">
        <v>105</v>
      </c>
      <c r="I10" s="79">
        <v>1</v>
      </c>
      <c r="J10" s="80">
        <v>5100</v>
      </c>
      <c r="K10" s="80">
        <f t="shared" si="0"/>
        <v>5100</v>
      </c>
    </row>
    <row r="11" spans="1:11" ht="27">
      <c r="A11" s="75">
        <v>6</v>
      </c>
      <c r="B11" s="81" t="s">
        <v>112</v>
      </c>
      <c r="C11" s="81"/>
      <c r="D11" s="83" t="s">
        <v>114</v>
      </c>
      <c r="E11" s="78"/>
      <c r="F11" s="78"/>
      <c r="G11" s="78"/>
      <c r="H11" s="77" t="s">
        <v>105</v>
      </c>
      <c r="I11" s="79">
        <v>1</v>
      </c>
      <c r="J11" s="80">
        <v>2000</v>
      </c>
      <c r="K11" s="80">
        <f t="shared" si="0"/>
        <v>2000</v>
      </c>
    </row>
    <row r="12" spans="1:11">
      <c r="A12" s="84" t="s">
        <v>106</v>
      </c>
      <c r="B12" s="85" t="s">
        <v>66</v>
      </c>
      <c r="C12" s="85"/>
      <c r="D12" s="86"/>
      <c r="E12" s="87"/>
      <c r="F12" s="87"/>
      <c r="G12" s="87"/>
      <c r="H12" s="88"/>
      <c r="I12" s="89"/>
      <c r="J12" s="90"/>
      <c r="K12" s="90">
        <f>SUM(K4:K11)</f>
        <v>34412.812100000003</v>
      </c>
    </row>
    <row r="13" spans="1:11">
      <c r="A13" s="75" t="s">
        <v>87</v>
      </c>
      <c r="B13" s="81" t="s">
        <v>107</v>
      </c>
      <c r="C13" s="81"/>
      <c r="D13" s="83"/>
      <c r="E13" s="78"/>
      <c r="F13" s="78"/>
      <c r="G13" s="78"/>
      <c r="H13" s="77"/>
      <c r="I13" s="79"/>
      <c r="J13" s="80"/>
      <c r="K13" s="80">
        <f>K12*15%</f>
        <v>5161.9218150000006</v>
      </c>
    </row>
    <row r="14" spans="1:11">
      <c r="A14" s="91" t="s">
        <v>108</v>
      </c>
      <c r="B14" s="92" t="s">
        <v>109</v>
      </c>
      <c r="C14" s="92"/>
      <c r="D14" s="93"/>
      <c r="E14" s="94"/>
      <c r="F14" s="94"/>
      <c r="G14" s="94"/>
      <c r="H14" s="95"/>
      <c r="I14" s="96"/>
      <c r="J14" s="97"/>
      <c r="K14" s="97">
        <f>K12+K13</f>
        <v>39574.733915000004</v>
      </c>
    </row>
    <row r="15" spans="1:11">
      <c r="B15" s="99" t="s">
        <v>113</v>
      </c>
      <c r="K15" s="98">
        <v>40000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K53"/>
  <sheetViews>
    <sheetView topLeftCell="A37" workbookViewId="0">
      <selection activeCell="M51" sqref="M51"/>
    </sheetView>
  </sheetViews>
  <sheetFormatPr defaultRowHeight="15"/>
  <cols>
    <col min="9" max="9" width="17.28515625" customWidth="1"/>
    <col min="10" max="10" width="13.28515625" style="63" bestFit="1" customWidth="1"/>
    <col min="11" max="11" width="11.42578125" customWidth="1"/>
  </cols>
  <sheetData>
    <row r="6" spans="9:10">
      <c r="I6" s="58" t="s">
        <v>77</v>
      </c>
    </row>
    <row r="8" spans="9:10">
      <c r="I8" s="59" t="s">
        <v>73</v>
      </c>
      <c r="J8" s="60"/>
    </row>
    <row r="9" spans="9:10">
      <c r="I9" s="59" t="s">
        <v>62</v>
      </c>
      <c r="J9" s="61" t="s">
        <v>65</v>
      </c>
    </row>
    <row r="10" spans="9:10">
      <c r="I10" s="51" t="s">
        <v>69</v>
      </c>
      <c r="J10" s="60">
        <v>18280</v>
      </c>
    </row>
    <row r="11" spans="9:10">
      <c r="I11" s="51" t="s">
        <v>70</v>
      </c>
      <c r="J11" s="60">
        <v>1800</v>
      </c>
    </row>
    <row r="12" spans="9:10">
      <c r="I12" s="51" t="s">
        <v>75</v>
      </c>
      <c r="J12" s="60">
        <f>SUM(J10:J11)*2%</f>
        <v>401.6</v>
      </c>
    </row>
    <row r="13" spans="9:10">
      <c r="I13" s="51" t="s">
        <v>72</v>
      </c>
      <c r="J13" s="60">
        <f>SUM(J10:J12)</f>
        <v>20481.599999999999</v>
      </c>
    </row>
    <row r="14" spans="9:10">
      <c r="I14" s="51" t="s">
        <v>71</v>
      </c>
      <c r="J14" s="60">
        <f>J13*10%</f>
        <v>2048.16</v>
      </c>
    </row>
    <row r="15" spans="9:10">
      <c r="I15" s="51" t="s">
        <v>74</v>
      </c>
      <c r="J15" s="61">
        <f>J13+J14</f>
        <v>22529.759999999998</v>
      </c>
    </row>
    <row r="16" spans="9:10">
      <c r="I16" s="51" t="s">
        <v>76</v>
      </c>
      <c r="J16" s="62">
        <v>22500</v>
      </c>
    </row>
    <row r="43" spans="9:11">
      <c r="I43" s="51" t="s">
        <v>78</v>
      </c>
      <c r="J43" s="60"/>
      <c r="K43" s="120"/>
    </row>
    <row r="44" spans="9:11">
      <c r="I44" s="59" t="s">
        <v>73</v>
      </c>
      <c r="J44" s="60"/>
      <c r="K44" s="121"/>
    </row>
    <row r="45" spans="9:11">
      <c r="I45" s="59" t="s">
        <v>62</v>
      </c>
      <c r="J45" s="61" t="s">
        <v>65</v>
      </c>
      <c r="K45" s="61" t="s">
        <v>65</v>
      </c>
    </row>
    <row r="46" spans="9:11">
      <c r="I46" s="51" t="s">
        <v>69</v>
      </c>
      <c r="J46" s="60">
        <v>3813.56</v>
      </c>
      <c r="K46" s="60">
        <v>3813.56</v>
      </c>
    </row>
    <row r="47" spans="9:11">
      <c r="I47" s="51" t="s">
        <v>80</v>
      </c>
      <c r="J47" s="60">
        <v>500</v>
      </c>
      <c r="K47" s="60">
        <v>500</v>
      </c>
    </row>
    <row r="48" spans="9:11">
      <c r="I48" s="51" t="s">
        <v>79</v>
      </c>
      <c r="J48" s="60">
        <v>1200</v>
      </c>
      <c r="K48" s="60"/>
    </row>
    <row r="49" spans="9:11">
      <c r="I49" s="51" t="s">
        <v>75</v>
      </c>
      <c r="J49" s="60">
        <f>SUM(J46:J48)*2%</f>
        <v>110.27119999999999</v>
      </c>
      <c r="K49" s="60"/>
    </row>
    <row r="50" spans="9:11">
      <c r="I50" s="51" t="s">
        <v>72</v>
      </c>
      <c r="J50" s="60">
        <f>SUM(J46:J49)</f>
        <v>5623.8311999999996</v>
      </c>
      <c r="K50" s="60">
        <f>SUM(K46:K49)</f>
        <v>4313.5599999999995</v>
      </c>
    </row>
    <row r="51" spans="9:11">
      <c r="I51" s="51" t="s">
        <v>71</v>
      </c>
      <c r="J51" s="60">
        <f>J50*15%</f>
        <v>843.57467999999994</v>
      </c>
      <c r="K51" s="60">
        <f>K50*15%</f>
        <v>647.03399999999988</v>
      </c>
    </row>
    <row r="52" spans="9:11">
      <c r="I52" s="51" t="s">
        <v>74</v>
      </c>
      <c r="J52" s="61">
        <f>J50+J51</f>
        <v>6467.4058799999993</v>
      </c>
      <c r="K52" s="61">
        <f>K50+K51</f>
        <v>4960.5939999999991</v>
      </c>
    </row>
    <row r="53" spans="9:11">
      <c r="I53" s="51" t="s">
        <v>76</v>
      </c>
      <c r="J53" s="62">
        <v>6500</v>
      </c>
      <c r="K53" s="62">
        <v>5000</v>
      </c>
    </row>
  </sheetData>
  <mergeCells count="1">
    <mergeCell ref="K43:K4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15"/>
  <sheetViews>
    <sheetView workbookViewId="0">
      <selection activeCell="M10" sqref="M10"/>
    </sheetView>
  </sheetViews>
  <sheetFormatPr defaultRowHeight="15"/>
  <cols>
    <col min="4" max="4" width="14.28515625" bestFit="1" customWidth="1"/>
    <col min="5" max="5" width="13.28515625" style="102" bestFit="1" customWidth="1"/>
    <col min="6" max="6" width="13" bestFit="1" customWidth="1"/>
    <col min="7" max="7" width="9" bestFit="1" customWidth="1"/>
    <col min="8" max="8" width="15.85546875" bestFit="1" customWidth="1"/>
    <col min="9" max="9" width="15.7109375" customWidth="1"/>
    <col min="10" max="10" width="6.28515625" customWidth="1"/>
    <col min="11" max="11" width="9" bestFit="1" customWidth="1"/>
    <col min="12" max="12" width="9.85546875" style="63" bestFit="1" customWidth="1"/>
  </cols>
  <sheetData>
    <row r="2" spans="3:12">
      <c r="C2" s="58" t="s">
        <v>132</v>
      </c>
    </row>
    <row r="5" spans="3:12">
      <c r="C5" s="51" t="s">
        <v>129</v>
      </c>
      <c r="D5" s="51" t="s">
        <v>122</v>
      </c>
      <c r="E5" s="101" t="s">
        <v>123</v>
      </c>
      <c r="F5" s="51" t="s">
        <v>124</v>
      </c>
      <c r="G5" s="51" t="s">
        <v>125</v>
      </c>
      <c r="H5" s="51" t="s">
        <v>126</v>
      </c>
      <c r="I5" s="51" t="s">
        <v>59</v>
      </c>
      <c r="J5" s="51" t="s">
        <v>127</v>
      </c>
      <c r="K5" s="51" t="s">
        <v>128</v>
      </c>
      <c r="L5" s="60" t="s">
        <v>72</v>
      </c>
    </row>
    <row r="6" spans="3:12">
      <c r="C6" s="51">
        <v>1</v>
      </c>
      <c r="D6" s="51" t="s">
        <v>116</v>
      </c>
      <c r="E6" s="103">
        <f>40000/30</f>
        <v>1333.3333333333333</v>
      </c>
      <c r="F6" s="103">
        <v>350</v>
      </c>
      <c r="G6" s="103">
        <v>500</v>
      </c>
      <c r="H6" s="103">
        <v>200</v>
      </c>
      <c r="I6" s="103">
        <f>SUM(E6:H6)</f>
        <v>2383.333333333333</v>
      </c>
      <c r="J6" s="103">
        <v>1</v>
      </c>
      <c r="K6" s="103">
        <v>7</v>
      </c>
      <c r="L6" s="60">
        <f>I6*J6*K6</f>
        <v>16683.333333333332</v>
      </c>
    </row>
    <row r="7" spans="3:12">
      <c r="C7" s="51">
        <v>2</v>
      </c>
      <c r="D7" s="51" t="s">
        <v>117</v>
      </c>
      <c r="E7" s="103">
        <f>28000/30</f>
        <v>933.33333333333337</v>
      </c>
      <c r="F7" s="103">
        <v>200</v>
      </c>
      <c r="G7" s="103">
        <v>350</v>
      </c>
      <c r="H7" s="103">
        <v>100</v>
      </c>
      <c r="I7" s="103">
        <f t="shared" ref="I7:I13" si="0">SUM(E7:H7)</f>
        <v>1583.3333333333335</v>
      </c>
      <c r="J7" s="103">
        <v>1</v>
      </c>
      <c r="K7" s="103">
        <v>5</v>
      </c>
      <c r="L7" s="60">
        <f t="shared" ref="L7:L13" si="1">I7*J7*K7</f>
        <v>7916.6666666666679</v>
      </c>
    </row>
    <row r="8" spans="3:12">
      <c r="C8" s="51">
        <v>3</v>
      </c>
      <c r="D8" s="51" t="s">
        <v>70</v>
      </c>
      <c r="E8" s="103">
        <f>30000/30</f>
        <v>1000</v>
      </c>
      <c r="F8" s="103">
        <v>200</v>
      </c>
      <c r="G8" s="103">
        <v>350</v>
      </c>
      <c r="H8" s="103">
        <v>100</v>
      </c>
      <c r="I8" s="103">
        <f t="shared" si="0"/>
        <v>1650</v>
      </c>
      <c r="J8" s="103">
        <v>1</v>
      </c>
      <c r="K8" s="103">
        <v>5</v>
      </c>
      <c r="L8" s="60">
        <f t="shared" si="1"/>
        <v>8250</v>
      </c>
    </row>
    <row r="9" spans="3:12">
      <c r="C9" s="51">
        <v>4</v>
      </c>
      <c r="D9" s="51" t="s">
        <v>118</v>
      </c>
      <c r="E9" s="103">
        <f>25000/30</f>
        <v>833.33333333333337</v>
      </c>
      <c r="F9" s="103">
        <v>200</v>
      </c>
      <c r="G9" s="103">
        <v>350</v>
      </c>
      <c r="H9" s="103">
        <v>100</v>
      </c>
      <c r="I9" s="103">
        <f t="shared" si="0"/>
        <v>1483.3333333333335</v>
      </c>
      <c r="J9" s="103">
        <v>0</v>
      </c>
      <c r="K9" s="103">
        <v>0</v>
      </c>
      <c r="L9" s="60">
        <f t="shared" si="1"/>
        <v>0</v>
      </c>
    </row>
    <row r="10" spans="3:12">
      <c r="C10" s="51">
        <v>5</v>
      </c>
      <c r="D10" s="51" t="s">
        <v>119</v>
      </c>
      <c r="E10" s="103">
        <f>25000/30</f>
        <v>833.33333333333337</v>
      </c>
      <c r="F10" s="103">
        <v>200</v>
      </c>
      <c r="G10" s="103">
        <v>350</v>
      </c>
      <c r="H10" s="103">
        <v>100</v>
      </c>
      <c r="I10" s="103">
        <f t="shared" si="0"/>
        <v>1483.3333333333335</v>
      </c>
      <c r="J10" s="103">
        <v>0</v>
      </c>
      <c r="K10" s="103">
        <v>0</v>
      </c>
      <c r="L10" s="60">
        <f t="shared" si="1"/>
        <v>0</v>
      </c>
    </row>
    <row r="11" spans="3:12">
      <c r="C11" s="51">
        <v>6</v>
      </c>
      <c r="D11" s="51" t="s">
        <v>120</v>
      </c>
      <c r="E11" s="103">
        <f>25000/30</f>
        <v>833.33333333333337</v>
      </c>
      <c r="F11" s="103">
        <v>200</v>
      </c>
      <c r="G11" s="103">
        <v>350</v>
      </c>
      <c r="H11" s="103">
        <v>100</v>
      </c>
      <c r="I11" s="103">
        <f t="shared" si="0"/>
        <v>1483.3333333333335</v>
      </c>
      <c r="J11" s="103">
        <v>0</v>
      </c>
      <c r="K11" s="103">
        <v>0</v>
      </c>
      <c r="L11" s="60">
        <f t="shared" si="1"/>
        <v>0</v>
      </c>
    </row>
    <row r="12" spans="3:12">
      <c r="C12" s="51">
        <v>7</v>
      </c>
      <c r="D12" s="51" t="s">
        <v>121</v>
      </c>
      <c r="E12" s="103">
        <f>30000/30</f>
        <v>1000</v>
      </c>
      <c r="F12" s="103">
        <v>200</v>
      </c>
      <c r="G12" s="103">
        <v>350</v>
      </c>
      <c r="H12" s="103">
        <v>100</v>
      </c>
      <c r="I12" s="103">
        <f t="shared" si="0"/>
        <v>1650</v>
      </c>
      <c r="J12" s="103">
        <v>2</v>
      </c>
      <c r="K12" s="103">
        <v>7</v>
      </c>
      <c r="L12" s="60">
        <f t="shared" si="1"/>
        <v>23100</v>
      </c>
    </row>
    <row r="13" spans="3:12">
      <c r="C13" s="51">
        <v>8</v>
      </c>
      <c r="D13" s="51" t="s">
        <v>130</v>
      </c>
      <c r="E13" s="103">
        <f>18000/30</f>
        <v>600</v>
      </c>
      <c r="F13" s="103">
        <v>200</v>
      </c>
      <c r="G13" s="103">
        <v>350</v>
      </c>
      <c r="H13" s="103">
        <v>100</v>
      </c>
      <c r="I13" s="103">
        <f t="shared" si="0"/>
        <v>1250</v>
      </c>
      <c r="J13" s="103">
        <v>1</v>
      </c>
      <c r="K13" s="51">
        <v>5</v>
      </c>
      <c r="L13" s="60">
        <f t="shared" si="1"/>
        <v>6250</v>
      </c>
    </row>
    <row r="14" spans="3:12">
      <c r="C14" s="51"/>
      <c r="D14" s="51"/>
      <c r="E14" s="103"/>
      <c r="F14" s="103"/>
      <c r="G14" s="103"/>
      <c r="H14" s="103"/>
      <c r="I14" s="103"/>
      <c r="J14" s="103"/>
      <c r="K14" s="51"/>
      <c r="L14" s="60"/>
    </row>
    <row r="15" spans="3:12">
      <c r="C15" s="51"/>
      <c r="D15" s="59" t="s">
        <v>131</v>
      </c>
      <c r="E15" s="101"/>
      <c r="F15" s="51"/>
      <c r="G15" s="51"/>
      <c r="H15" s="51"/>
      <c r="I15" s="51"/>
      <c r="J15" s="51"/>
      <c r="K15" s="51"/>
      <c r="L15" s="61">
        <f>SUM(L6:L13)</f>
        <v>62200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CAfeccino</vt:lpstr>
      <vt:lpstr>Counter Rate Analysis</vt:lpstr>
      <vt:lpstr>Counter Rate Analysis - Adani</vt:lpstr>
      <vt:lpstr>Bills</vt:lpstr>
      <vt:lpstr>Manpower</vt:lpstr>
      <vt:lpstr>CAfeccino!Print_Titles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Trupti Dalvi</cp:lastModifiedBy>
  <cp:revision>843</cp:revision>
  <cp:lastPrinted>2023-09-29T09:57:52Z</cp:lastPrinted>
  <dcterms:created xsi:type="dcterms:W3CDTF">2017-11-13T07:26:25Z</dcterms:created>
  <dcterms:modified xsi:type="dcterms:W3CDTF">2024-08-16T09:07:25Z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2023-09-21T13:07:21Z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4d272f93-dd64-40cb-bd57-4a4a92da0c9d</vt:lpwstr>
  </property>
  <property fmtid="{D5CDD505-2E9C-101B-9397-08002B2CF9AE}" pid="15" name="MSIP_Label_bffa3880-44e8-458b-8d4d-5acc5ed3d728_ContentBits">
    <vt:lpwstr>0</vt:lpwstr>
  </property>
</Properties>
</file>