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adaniltd-my.sharepoint.com/personal/30070887_adani_com/Documents/Manish - Contracts &amp; Procurement/Non Aero (JV)/Lucknow/F&amp;B/Interior Fitouts/Irish House/Variation statement - 3/"/>
    </mc:Choice>
  </mc:AlternateContent>
  <xr:revisionPtr revIDLastSave="0" documentId="8_{E217CFFF-403B-478A-8314-64F7B3741D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ariation sheet-03" sheetId="1" r:id="rId1"/>
    <sheet name="MB" sheetId="2" r:id="rId2"/>
    <sheet name="Analysis" sheetId="3" state="hidden" r:id="rId3"/>
    <sheet name="Adani Analys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D34" i="4" l="1"/>
  <c r="E81" i="4"/>
  <c r="F68" i="4"/>
  <c r="D69" i="4"/>
  <c r="D70" i="4"/>
  <c r="F70" i="4" s="1"/>
  <c r="F71" i="4" l="1"/>
  <c r="E52" i="4" l="1"/>
  <c r="E54" i="4"/>
  <c r="E48" i="4"/>
  <c r="E34" i="4"/>
  <c r="E31" i="4"/>
  <c r="E32" i="4" s="1"/>
  <c r="F93" i="4" l="1"/>
  <c r="F91" i="4"/>
  <c r="F90" i="4"/>
  <c r="F81" i="4"/>
  <c r="D79" i="4"/>
  <c r="F78" i="4"/>
  <c r="F66" i="4"/>
  <c r="F67" i="4" s="1"/>
  <c r="F54" i="4"/>
  <c r="F52" i="4"/>
  <c r="F50" i="4"/>
  <c r="F49" i="4"/>
  <c r="D48" i="4"/>
  <c r="F48" i="4" s="1"/>
  <c r="F47" i="4"/>
  <c r="F36" i="4"/>
  <c r="F34" i="4"/>
  <c r="F33" i="4"/>
  <c r="D32" i="4"/>
  <c r="F32" i="4" s="1"/>
  <c r="D31" i="4"/>
  <c r="F31" i="4" s="1"/>
  <c r="F30" i="4"/>
  <c r="F21" i="4"/>
  <c r="D19" i="4"/>
  <c r="F19" i="4" s="1"/>
  <c r="F18" i="4"/>
  <c r="F9" i="4"/>
  <c r="D7" i="4"/>
  <c r="F7" i="4" s="1"/>
  <c r="D6" i="4"/>
  <c r="F6" i="4" s="1"/>
  <c r="F5" i="4"/>
  <c r="F13" i="3"/>
  <c r="F55" i="4" l="1"/>
  <c r="F57" i="4" s="1"/>
  <c r="F58" i="4" s="1"/>
  <c r="F10" i="4"/>
  <c r="F11" i="4" s="1"/>
  <c r="F12" i="4" s="1"/>
  <c r="F14" i="4" s="1"/>
  <c r="F72" i="4"/>
  <c r="F37" i="4"/>
  <c r="F38" i="4" s="1"/>
  <c r="F22" i="4"/>
  <c r="F23" i="4" s="1"/>
  <c r="F94" i="4"/>
  <c r="F95" i="4" s="1"/>
  <c r="F82" i="4"/>
  <c r="F83" i="4" s="1"/>
  <c r="F73" i="4" l="1"/>
  <c r="F60" i="4"/>
  <c r="F61" i="4" s="1"/>
  <c r="F62" i="4" s="1"/>
  <c r="F84" i="4"/>
  <c r="F86" i="4" s="1"/>
  <c r="F96" i="4"/>
  <c r="F98" i="4" s="1"/>
  <c r="F24" i="4"/>
  <c r="F26" i="4" s="1"/>
  <c r="F39" i="4"/>
  <c r="F41" i="4" s="1"/>
  <c r="F93" i="3" l="1"/>
  <c r="F91" i="3"/>
  <c r="F90" i="3"/>
  <c r="F94" i="3" s="1"/>
  <c r="F81" i="3"/>
  <c r="D79" i="3"/>
  <c r="F79" i="3" s="1"/>
  <c r="F78" i="3"/>
  <c r="F82" i="3" s="1"/>
  <c r="D70" i="3"/>
  <c r="F70" i="3" s="1"/>
  <c r="D69" i="3"/>
  <c r="F69" i="3" s="1"/>
  <c r="F68" i="3"/>
  <c r="F66" i="3"/>
  <c r="F67" i="3" s="1"/>
  <c r="E54" i="3"/>
  <c r="F53" i="3"/>
  <c r="E52" i="3"/>
  <c r="F52" i="3" s="1"/>
  <c r="F50" i="3"/>
  <c r="F49" i="3"/>
  <c r="E48" i="3"/>
  <c r="D48" i="3"/>
  <c r="F47" i="3"/>
  <c r="F95" i="3" l="1"/>
  <c r="F83" i="3"/>
  <c r="F71" i="3"/>
  <c r="F72" i="3"/>
  <c r="F48" i="3"/>
  <c r="F54" i="3"/>
  <c r="F55" i="3" s="1"/>
  <c r="F57" i="3" s="1"/>
  <c r="F59" i="3" s="1"/>
  <c r="F73" i="3" l="1"/>
  <c r="F96" i="3"/>
  <c r="F97" i="3"/>
  <c r="F85" i="3"/>
  <c r="F84" i="3"/>
  <c r="F86" i="3" s="1"/>
  <c r="F58" i="3"/>
  <c r="F60" i="3" s="1"/>
  <c r="F61" i="3" s="1"/>
  <c r="F62" i="3" s="1"/>
  <c r="F98" i="3" l="1"/>
  <c r="D34" i="3" l="1"/>
  <c r="F34" i="3" s="1"/>
  <c r="F33" i="3"/>
  <c r="D31" i="3"/>
  <c r="F31" i="3" s="1"/>
  <c r="F36" i="3"/>
  <c r="D32" i="3"/>
  <c r="F32" i="3" s="1"/>
  <c r="F30" i="3"/>
  <c r="F21" i="3"/>
  <c r="D19" i="3"/>
  <c r="F19" i="3" s="1"/>
  <c r="F18" i="3"/>
  <c r="D7" i="3"/>
  <c r="D6" i="3"/>
  <c r="H42" i="2"/>
  <c r="H44" i="2" s="1"/>
  <c r="J15" i="1" s="1"/>
  <c r="H37" i="2"/>
  <c r="H39" i="2" s="1"/>
  <c r="J14" i="1" s="1"/>
  <c r="H31" i="2"/>
  <c r="H33" i="2" s="1"/>
  <c r="H34" i="2" s="1"/>
  <c r="J13" i="1" s="1"/>
  <c r="H25" i="2"/>
  <c r="H27" i="2" s="1"/>
  <c r="H28" i="2" s="1"/>
  <c r="J12" i="1" s="1"/>
  <c r="H20" i="2"/>
  <c r="H19" i="2"/>
  <c r="H7" i="2"/>
  <c r="H8" i="2"/>
  <c r="H9" i="2"/>
  <c r="F37" i="3" l="1"/>
  <c r="F38" i="3" s="1"/>
  <c r="F22" i="3"/>
  <c r="F23" i="3" s="1"/>
  <c r="H22" i="2"/>
  <c r="J11" i="1" s="1"/>
  <c r="F40" i="3" l="1"/>
  <c r="F39" i="3"/>
  <c r="F25" i="3"/>
  <c r="F24" i="3"/>
  <c r="F41" i="3" l="1"/>
  <c r="F26" i="3"/>
  <c r="H6" i="2" l="1"/>
  <c r="K15" i="1" l="1"/>
  <c r="K14" i="1"/>
  <c r="K13" i="1" l="1"/>
  <c r="K12" i="1" l="1"/>
  <c r="K11" i="1" l="1"/>
  <c r="F9" i="3" l="1"/>
  <c r="F7" i="3"/>
  <c r="E6" i="3"/>
  <c r="F6" i="3" s="1"/>
  <c r="F5" i="3"/>
  <c r="H14" i="2"/>
  <c r="H5" i="2"/>
  <c r="H11" i="2" s="1"/>
  <c r="J9" i="1" s="1"/>
  <c r="F10" i="3" l="1"/>
  <c r="F11" i="3" s="1"/>
  <c r="F12" i="3" s="1"/>
  <c r="H16" i="2"/>
  <c r="J10" i="1" s="1"/>
  <c r="K10" i="1" s="1"/>
  <c r="F14" i="3" l="1"/>
  <c r="I9" i="1" l="1"/>
  <c r="L9" i="1" s="1"/>
  <c r="K9" i="1"/>
  <c r="K18" i="1" s="1"/>
</calcChain>
</file>

<file path=xl/sharedStrings.xml><?xml version="1.0" encoding="utf-8"?>
<sst xmlns="http://schemas.openxmlformats.org/spreadsheetml/2006/main" count="342" uniqueCount="109">
  <si>
    <t>Project:</t>
  </si>
  <si>
    <t>IRISH HOUSE, LUCKNOW AIRPORT - TERMINAL-T3</t>
  </si>
  <si>
    <t>Package Details:</t>
  </si>
  <si>
    <t>Previous SO No.:</t>
  </si>
  <si>
    <t>Document Date:</t>
  </si>
  <si>
    <t>SR NO</t>
  </si>
  <si>
    <t xml:space="preserve">SERVICE NO </t>
  </si>
  <si>
    <t xml:space="preserve">ITEM DESCRIPTION </t>
  </si>
  <si>
    <t>UNIT</t>
  </si>
  <si>
    <t xml:space="preserve"> RATE </t>
  </si>
  <si>
    <t>Previous BOQ</t>
  </si>
  <si>
    <t xml:space="preserve">Variation </t>
  </si>
  <si>
    <t>Revised BOQ</t>
  </si>
  <si>
    <t>% Variation</t>
  </si>
  <si>
    <t>Remarks</t>
  </si>
  <si>
    <t>QTY</t>
  </si>
  <si>
    <t>AMOUNT</t>
  </si>
  <si>
    <t>EXTRA ITEM</t>
  </si>
  <si>
    <t>TOTAL AMOUNT</t>
  </si>
  <si>
    <t>VARIATION STATEMENT -3</t>
  </si>
  <si>
    <t>MB Sheet</t>
  </si>
  <si>
    <t>PROJECT: IRISH HOUSE, LUCKNOW AIRPORT - TERMINAL-T3</t>
  </si>
  <si>
    <r>
      <rPr>
        <b/>
        <sz val="8"/>
        <rFont val="Calibri"/>
        <family val="2"/>
      </rPr>
      <t>SR. NO.</t>
    </r>
  </si>
  <si>
    <r>
      <rPr>
        <b/>
        <sz val="8"/>
        <rFont val="Calibri"/>
        <family val="2"/>
      </rPr>
      <t>ITEM DESCRIPTION</t>
    </r>
  </si>
  <si>
    <t>Unit</t>
  </si>
  <si>
    <t>No.</t>
  </si>
  <si>
    <t>Length</t>
  </si>
  <si>
    <t>Width</t>
  </si>
  <si>
    <t>Height</t>
  </si>
  <si>
    <t>Total</t>
  </si>
  <si>
    <t>Sqm</t>
  </si>
  <si>
    <t>Sft</t>
  </si>
  <si>
    <t>Rmt</t>
  </si>
  <si>
    <t>Rate Analysis</t>
  </si>
  <si>
    <t>Wastage 5%</t>
  </si>
  <si>
    <t>Labours</t>
  </si>
  <si>
    <t>Nos</t>
  </si>
  <si>
    <t xml:space="preserve"> </t>
  </si>
  <si>
    <t xml:space="preserve">Total </t>
  </si>
  <si>
    <t>Water &amp; Electricity Charges @ 2%</t>
  </si>
  <si>
    <t>Add CPOH @ 20%</t>
  </si>
  <si>
    <t>Add P.F. &amp; ESI for Labours @ 4.25% as per CPWD</t>
  </si>
  <si>
    <t>Providing Waterproof and flexible Led strips Lights for planters and Bar counter cove as per approved make and specification or as per project in-charge.</t>
  </si>
  <si>
    <t>Providing Spike lights in 6 watt for a planters as per approved make and specification or as per project in-charge.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</si>
  <si>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Proving and fixing 20mm SS (304) T- profile Finished in Brass PVD coating between Two diffrrent flooring,Fixed with Adhesive super glue or complete as per approved drawing and make and as directed by Engineer - In- Charge</t>
    </r>
  </si>
  <si>
    <t>Providing and applying Enamal black paint on Existing Cable Tray Height 3.75 m Height or per desire and as per project -in - charge.(Quantity will be change after measurment,so far taken a close approximate)</t>
  </si>
  <si>
    <t>Providing and fixing exsting ceiling gypsum board to inseated FR grade fire board as per project in charge</t>
  </si>
  <si>
    <t>Supplying, installation, Testing and commissioning flush mounting floor metallic boxes(POP-UP BOX) IP 66 3 module of 6/16A International switch &amp; socket outlet + 1 set complete with all installation kits, accessories, required to finish the installation Make- Legrand</t>
  </si>
  <si>
    <t>nos</t>
  </si>
  <si>
    <t>Installation and testing of TV both side all nessery hardware required for fixing or as per project engineer.</t>
  </si>
  <si>
    <t>rmt.</t>
  </si>
  <si>
    <t>Flexible Led strips for planters-01</t>
  </si>
  <si>
    <t>Flexible Led strips for planters-02</t>
  </si>
  <si>
    <t>Rmt.</t>
  </si>
  <si>
    <t>Side</t>
  </si>
  <si>
    <t>Bar counter front</t>
  </si>
  <si>
    <t>Spike Light for Planters</t>
  </si>
  <si>
    <t>Total Qty in nos</t>
  </si>
  <si>
    <t>Total Qty in Rmt</t>
  </si>
  <si>
    <t>T profile</t>
  </si>
  <si>
    <t>Front of Bar counter</t>
  </si>
  <si>
    <t>Total Qty in</t>
  </si>
  <si>
    <t>Cable tray</t>
  </si>
  <si>
    <t>sqm</t>
  </si>
  <si>
    <t>Flat area</t>
  </si>
  <si>
    <t>Floor Pop up box</t>
  </si>
  <si>
    <t>TV Both side</t>
  </si>
  <si>
    <t>Rate Anaylsis for 1 Rmt Area</t>
  </si>
  <si>
    <t>Purchase Rate</t>
  </si>
  <si>
    <t>Freight Charge 2%</t>
  </si>
  <si>
    <t>Tools &amp; Plant Accessories @ 2%</t>
  </si>
  <si>
    <t>Rate Analysis / Cost for 1 Rmt</t>
  </si>
  <si>
    <t>Labour for Installation &amp; Fixing @ 20/- Rmt</t>
  </si>
  <si>
    <t>Add CPOH @ 15%</t>
  </si>
  <si>
    <t xml:space="preserve">Rate Anaylsis for 1 nos </t>
  </si>
  <si>
    <t>Labour for Installation &amp; Fixing @ 110/- Rmt</t>
  </si>
  <si>
    <t>Rate Analysis / Cost for 1 Nos</t>
  </si>
  <si>
    <t>Rate Anaylsis for 1 rmt</t>
  </si>
  <si>
    <t xml:space="preserve">Chemical / super glue </t>
  </si>
  <si>
    <t>Wastage Chemical 5%</t>
  </si>
  <si>
    <t>Labour for Installation &amp; Fixing @ 40/- Rmt</t>
  </si>
  <si>
    <t>Rate Analysis / Cost for 20 Sqm</t>
  </si>
  <si>
    <t xml:space="preserve">Consumption Single Coat  5 Sqm / Per Kg </t>
  </si>
  <si>
    <t>Materials</t>
  </si>
  <si>
    <t>Litre</t>
  </si>
  <si>
    <t xml:space="preserve">Wastage @ 5% </t>
  </si>
  <si>
    <t>Sand Paper</t>
  </si>
  <si>
    <t>Mixing preparation of thinner or tarpin oil</t>
  </si>
  <si>
    <t xml:space="preserve">Labour Rate for Painting @ 15/- Sqft </t>
  </si>
  <si>
    <t>Sqft</t>
  </si>
  <si>
    <t>Helper for Cleaning</t>
  </si>
  <si>
    <t>Scaffolding,Blend Machine, Tools &amp; Plant Accessories @ 10%</t>
  </si>
  <si>
    <t>Per Sqm Cost</t>
  </si>
  <si>
    <t>Per Sqft Cost</t>
  </si>
  <si>
    <t xml:space="preserve">Enamel paint paint </t>
  </si>
  <si>
    <t>Rate Anaylsis for 1 Sqm</t>
  </si>
  <si>
    <t xml:space="preserve">Normal Gypsum board </t>
  </si>
  <si>
    <t>Fire Rate Gypsum Board</t>
  </si>
  <si>
    <t>Wastage  5%</t>
  </si>
  <si>
    <t>Total Cost fire rated board</t>
  </si>
  <si>
    <t>Total Cost normal gypsum board</t>
  </si>
  <si>
    <t>Price varation of sft</t>
  </si>
  <si>
    <t>Price varation of normal and fire rated board Sqm</t>
  </si>
  <si>
    <t>Labour for Installation &amp; Fixing @ 350/- nos</t>
  </si>
  <si>
    <t>Labour for Installation &amp; Fixing @ 2000/- nos</t>
  </si>
  <si>
    <t xml:space="preserve">Labour Rate for Painting @ 10/- Sqft </t>
  </si>
  <si>
    <t>Wastage Chemical 3%</t>
  </si>
  <si>
    <t>Providing and fixing electric metre Make- Secure</t>
  </si>
  <si>
    <t>Kinldy check if this is installed or not. Payment shall be against executed quantity.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</si>
</sst>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0.000"/>
    <numFmt numFmtId="168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dani Regular"/>
    </font>
    <font>
      <sz val="10"/>
      <name val="Adani Regular"/>
    </font>
    <font>
      <b/>
      <sz val="12"/>
      <color theme="0"/>
      <name val="Adani Regular"/>
    </font>
    <font>
      <b/>
      <sz val="14"/>
      <color theme="0"/>
      <name val="Adani Regular"/>
    </font>
    <font>
      <b/>
      <sz val="10"/>
      <name val="Adani Regular"/>
    </font>
    <font>
      <b/>
      <sz val="12"/>
      <name val="Adani Regular"/>
    </font>
    <font>
      <sz val="12"/>
      <name val="Adani Regular"/>
    </font>
    <font>
      <sz val="11"/>
      <name val="Calibri Light"/>
      <family val="1"/>
      <scheme val="major"/>
    </font>
    <font>
      <b/>
      <sz val="12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Adani Regular"/>
    </font>
    <font>
      <b/>
      <sz val="12"/>
      <color theme="1"/>
      <name val="Calibri"/>
      <family val="2"/>
      <scheme val="minor"/>
    </font>
    <font>
      <sz val="11.5"/>
      <name val="Arial"/>
      <family val="2"/>
    </font>
    <font>
      <sz val="11"/>
      <color indexed="8"/>
      <name val="Calibri"/>
      <family val="2"/>
    </font>
    <font>
      <b/>
      <i/>
      <sz val="11.5"/>
      <color rgb="FF0070C0"/>
      <name val="Arial"/>
      <family val="2"/>
    </font>
    <font>
      <b/>
      <sz val="11.5"/>
      <name val="Arial"/>
      <family val="2"/>
    </font>
    <font>
      <sz val="11.5"/>
      <color rgb="FF7030A0"/>
      <name val="Arial"/>
      <family val="2"/>
    </font>
    <font>
      <b/>
      <sz val="12"/>
      <color rgb="FF7030A0"/>
      <name val="Arial"/>
      <family val="2"/>
    </font>
    <font>
      <b/>
      <sz val="10"/>
      <name val="Arial"/>
      <family val="2"/>
    </font>
    <font>
      <sz val="11"/>
      <name val="Calibri Light"/>
      <family val="2"/>
      <scheme val="major"/>
    </font>
    <font>
      <sz val="12"/>
      <color rgb="FFFF0000"/>
      <name val="Adani Regular"/>
    </font>
    <font>
      <sz val="11"/>
      <color rgb="FFFF0000"/>
      <name val="Calibri"/>
      <family val="2"/>
      <scheme val="minor"/>
    </font>
    <font>
      <sz val="10"/>
      <color rgb="FFFF0000"/>
      <name val="Adani Regula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63A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3" fillId="0" borderId="0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2" applyFont="1">
      <alignment vertical="center"/>
    </xf>
    <xf numFmtId="0" fontId="8" fillId="0" borderId="0" xfId="2" applyFont="1">
      <alignment vertical="center"/>
    </xf>
    <xf numFmtId="0" fontId="6" fillId="3" borderId="13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 wrapText="1"/>
    </xf>
    <xf numFmtId="0" fontId="6" fillId="4" borderId="13" xfId="3" applyNumberFormat="1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1" fillId="0" borderId="13" xfId="0" applyFont="1" applyBorder="1" applyAlignment="1">
      <alignment vertical="top" wrapText="1"/>
    </xf>
    <xf numFmtId="165" fontId="10" fillId="0" borderId="13" xfId="3" applyNumberFormat="1" applyFont="1" applyBorder="1" applyAlignment="1">
      <alignment horizontal="right" vertical="center"/>
    </xf>
    <xf numFmtId="2" fontId="10" fillId="0" borderId="13" xfId="2" applyNumberFormat="1" applyFont="1" applyBorder="1" applyAlignment="1">
      <alignment horizontal="center" vertical="center"/>
    </xf>
    <xf numFmtId="9" fontId="10" fillId="0" borderId="13" xfId="1" applyFont="1" applyBorder="1" applyAlignment="1">
      <alignment horizontal="right" vertical="center"/>
    </xf>
    <xf numFmtId="0" fontId="10" fillId="0" borderId="15" xfId="2" applyFont="1" applyBorder="1" applyAlignment="1">
      <alignment horizontal="center" vertical="center"/>
    </xf>
    <xf numFmtId="0" fontId="5" fillId="5" borderId="17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9" fillId="5" borderId="18" xfId="2" applyFont="1" applyFill="1" applyBorder="1">
      <alignment vertical="center"/>
    </xf>
    <xf numFmtId="165" fontId="9" fillId="5" borderId="18" xfId="3" applyNumberFormat="1" applyFont="1" applyFill="1" applyBorder="1">
      <alignment vertical="center"/>
    </xf>
    <xf numFmtId="165" fontId="9" fillId="5" borderId="18" xfId="3" applyNumberFormat="1" applyFont="1" applyFill="1" applyBorder="1" applyAlignment="1">
      <alignment horizontal="right" vertical="center"/>
    </xf>
    <xf numFmtId="0" fontId="9" fillId="5" borderId="18" xfId="2" applyFont="1" applyFill="1" applyBorder="1" applyAlignment="1">
      <alignment horizontal="right" vertical="center"/>
    </xf>
    <xf numFmtId="10" fontId="9" fillId="5" borderId="18" xfId="1" applyNumberFormat="1" applyFont="1" applyFill="1" applyBorder="1" applyAlignment="1">
      <alignment horizontal="right" vertical="center"/>
    </xf>
    <xf numFmtId="165" fontId="9" fillId="5" borderId="19" xfId="2" applyNumberFormat="1" applyFont="1" applyFill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0" xfId="3" applyNumberFormat="1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1" fillId="0" borderId="0" xfId="4"/>
    <xf numFmtId="0" fontId="14" fillId="6" borderId="26" xfId="4" applyFont="1" applyFill="1" applyBorder="1" applyAlignment="1">
      <alignment horizontal="center" vertical="top" wrapText="1"/>
    </xf>
    <xf numFmtId="0" fontId="14" fillId="6" borderId="27" xfId="4" applyFont="1" applyFill="1" applyBorder="1" applyAlignment="1">
      <alignment horizontal="center" vertical="top" wrapText="1"/>
    </xf>
    <xf numFmtId="164" fontId="15" fillId="4" borderId="13" xfId="4" applyNumberFormat="1" applyFont="1" applyFill="1" applyBorder="1" applyAlignment="1">
      <alignment horizontal="center" vertical="center" wrapText="1"/>
    </xf>
    <xf numFmtId="164" fontId="15" fillId="4" borderId="13" xfId="5" applyNumberFormat="1" applyFont="1" applyFill="1" applyBorder="1" applyAlignment="1">
      <alignment horizontal="center" vertical="center" wrapText="1"/>
    </xf>
    <xf numFmtId="164" fontId="15" fillId="4" borderId="13" xfId="5" applyNumberFormat="1" applyFont="1" applyFill="1" applyBorder="1" applyAlignment="1">
      <alignment horizontal="center" vertical="center"/>
    </xf>
    <xf numFmtId="164" fontId="15" fillId="4" borderId="15" xfId="5" applyNumberFormat="1" applyFont="1" applyFill="1" applyBorder="1" applyAlignment="1">
      <alignment horizontal="center" vertical="center"/>
    </xf>
    <xf numFmtId="0" fontId="16" fillId="0" borderId="28" xfId="4" applyFont="1" applyBorder="1" applyAlignment="1">
      <alignment horizontal="center" vertical="center"/>
    </xf>
    <xf numFmtId="0" fontId="16" fillId="0" borderId="13" xfId="4" applyFont="1" applyBorder="1" applyAlignment="1">
      <alignment horizontal="left" vertical="top"/>
    </xf>
    <xf numFmtId="0" fontId="16" fillId="4" borderId="13" xfId="4" applyFont="1" applyFill="1" applyBorder="1" applyAlignment="1">
      <alignment horizontal="center" vertical="center"/>
    </xf>
    <xf numFmtId="0" fontId="16" fillId="0" borderId="15" xfId="4" applyFont="1" applyBorder="1" applyAlignment="1">
      <alignment horizontal="left" vertical="top"/>
    </xf>
    <xf numFmtId="0" fontId="16" fillId="0" borderId="28" xfId="4" applyFont="1" applyBorder="1"/>
    <xf numFmtId="0" fontId="16" fillId="0" borderId="13" xfId="4" applyFont="1" applyBorder="1"/>
    <xf numFmtId="0" fontId="16" fillId="0" borderId="13" xfId="4" applyFont="1" applyBorder="1" applyAlignment="1">
      <alignment horizontal="center" vertical="center"/>
    </xf>
    <xf numFmtId="2" fontId="16" fillId="0" borderId="13" xfId="4" applyNumberFormat="1" applyFont="1" applyBorder="1" applyAlignment="1">
      <alignment horizontal="center" vertical="center"/>
    </xf>
    <xf numFmtId="0" fontId="1" fillId="0" borderId="7" xfId="4" applyBorder="1"/>
    <xf numFmtId="0" fontId="1" fillId="0" borderId="8" xfId="4" applyBorder="1"/>
    <xf numFmtId="0" fontId="1" fillId="0" borderId="12" xfId="4" applyBorder="1" applyAlignment="1">
      <alignment horizontal="center" vertical="center"/>
    </xf>
    <xf numFmtId="0" fontId="1" fillId="0" borderId="13" xfId="4" applyBorder="1"/>
    <xf numFmtId="0" fontId="1" fillId="0" borderId="15" xfId="4" applyBorder="1"/>
    <xf numFmtId="0" fontId="1" fillId="0" borderId="12" xfId="0" applyFont="1" applyBorder="1"/>
    <xf numFmtId="0" fontId="19" fillId="0" borderId="13" xfId="6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9" fontId="0" fillId="0" borderId="15" xfId="0" applyNumberFormat="1" applyBorder="1" applyAlignment="1">
      <alignment horizontal="left" vertical="top"/>
    </xf>
    <xf numFmtId="0" fontId="1" fillId="0" borderId="29" xfId="0" applyFont="1" applyBorder="1"/>
    <xf numFmtId="0" fontId="19" fillId="0" borderId="14" xfId="6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top"/>
    </xf>
    <xf numFmtId="9" fontId="0" fillId="0" borderId="30" xfId="0" applyNumberFormat="1" applyBorder="1" applyAlignment="1">
      <alignment horizontal="left" vertical="top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2" fontId="17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2" fontId="17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21" fillId="0" borderId="1" xfId="7" applyFont="1" applyBorder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166" fontId="21" fillId="0" borderId="3" xfId="8" applyFont="1" applyBorder="1" applyAlignment="1">
      <alignment vertical="center"/>
    </xf>
    <xf numFmtId="0" fontId="21" fillId="0" borderId="12" xfId="7" applyFont="1" applyBorder="1" applyAlignment="1">
      <alignment horizontal="center" vertical="center"/>
    </xf>
    <xf numFmtId="0" fontId="23" fillId="0" borderId="13" xfId="7" applyFont="1" applyBorder="1" applyAlignment="1">
      <alignment horizontal="justify" vertical="center"/>
    </xf>
    <xf numFmtId="0" fontId="21" fillId="0" borderId="13" xfId="7" applyFont="1" applyBorder="1" applyAlignment="1">
      <alignment horizontal="center" vertical="center"/>
    </xf>
    <xf numFmtId="166" fontId="21" fillId="0" borderId="15" xfId="8" applyFont="1" applyBorder="1" applyAlignment="1">
      <alignment vertical="center"/>
    </xf>
    <xf numFmtId="0" fontId="21" fillId="0" borderId="13" xfId="7" applyFont="1" applyBorder="1" applyAlignment="1">
      <alignment horizontal="justify" vertical="center"/>
    </xf>
    <xf numFmtId="2" fontId="21" fillId="0" borderId="13" xfId="7" applyNumberFormat="1" applyFont="1" applyBorder="1" applyAlignment="1">
      <alignment horizontal="center" vertical="center"/>
    </xf>
    <xf numFmtId="0" fontId="24" fillId="0" borderId="13" xfId="7" applyFont="1" applyBorder="1" applyAlignment="1">
      <alignment horizontal="justify" vertical="center"/>
    </xf>
    <xf numFmtId="0" fontId="21" fillId="7" borderId="12" xfId="7" applyFont="1" applyFill="1" applyBorder="1" applyAlignment="1">
      <alignment horizontal="center" vertical="center"/>
    </xf>
    <xf numFmtId="0" fontId="24" fillId="7" borderId="13" xfId="7" applyFont="1" applyFill="1" applyBorder="1" applyAlignment="1">
      <alignment horizontal="justify" vertical="center"/>
    </xf>
    <xf numFmtId="0" fontId="21" fillId="7" borderId="13" xfId="7" applyFont="1" applyFill="1" applyBorder="1" applyAlignment="1">
      <alignment horizontal="center" vertical="center"/>
    </xf>
    <xf numFmtId="166" fontId="24" fillId="7" borderId="15" xfId="8" applyFont="1" applyFill="1" applyBorder="1" applyAlignment="1">
      <alignment vertical="center"/>
    </xf>
    <xf numFmtId="166" fontId="24" fillId="0" borderId="15" xfId="8" applyFont="1" applyBorder="1" applyAlignment="1">
      <alignment vertical="center"/>
    </xf>
    <xf numFmtId="10" fontId="21" fillId="0" borderId="13" xfId="7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3" fontId="0" fillId="0" borderId="13" xfId="5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right" vertical="center"/>
    </xf>
    <xf numFmtId="0" fontId="3" fillId="0" borderId="34" xfId="0" applyFont="1" applyBorder="1" applyAlignment="1">
      <alignment horizontal="left" vertical="top" wrapText="1"/>
    </xf>
    <xf numFmtId="0" fontId="0" fillId="0" borderId="14" xfId="0" applyBorder="1" applyAlignment="1">
      <alignment vertical="center" wrapText="1"/>
    </xf>
    <xf numFmtId="0" fontId="28" fillId="0" borderId="13" xfId="0" applyFont="1" applyBorder="1" applyAlignment="1" applyProtection="1">
      <alignment horizontal="justify" vertical="center" wrapText="1"/>
      <protection locked="0"/>
    </xf>
    <xf numFmtId="0" fontId="16" fillId="0" borderId="16" xfId="4" applyFont="1" applyBorder="1" applyAlignment="1">
      <alignment horizontal="center" vertical="center"/>
    </xf>
    <xf numFmtId="2" fontId="16" fillId="0" borderId="16" xfId="4" applyNumberFormat="1" applyFont="1" applyBorder="1" applyAlignment="1">
      <alignment horizontal="center" vertical="center"/>
    </xf>
    <xf numFmtId="0" fontId="16" fillId="0" borderId="35" xfId="4" applyFont="1" applyBorder="1" applyAlignment="1">
      <alignment horizontal="left" vertical="top"/>
    </xf>
    <xf numFmtId="0" fontId="2" fillId="0" borderId="36" xfId="4" applyFont="1" applyBorder="1"/>
    <xf numFmtId="0" fontId="2" fillId="0" borderId="37" xfId="4" applyFont="1" applyBorder="1"/>
    <xf numFmtId="0" fontId="2" fillId="0" borderId="37" xfId="4" applyFont="1" applyBorder="1" applyAlignment="1">
      <alignment horizontal="center" vertical="center"/>
    </xf>
    <xf numFmtId="0" fontId="16" fillId="0" borderId="37" xfId="4" applyFont="1" applyBorder="1" applyAlignment="1">
      <alignment horizontal="left" vertical="top"/>
    </xf>
    <xf numFmtId="0" fontId="16" fillId="0" borderId="38" xfId="4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 wrapText="1"/>
    </xf>
    <xf numFmtId="0" fontId="16" fillId="0" borderId="39" xfId="4" applyFont="1" applyBorder="1"/>
    <xf numFmtId="0" fontId="16" fillId="0" borderId="40" xfId="0" applyFont="1" applyBorder="1" applyAlignment="1">
      <alignment horizontal="left" vertical="top" wrapText="1"/>
    </xf>
    <xf numFmtId="0" fontId="16" fillId="0" borderId="40" xfId="4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2" fontId="16" fillId="0" borderId="40" xfId="4" applyNumberFormat="1" applyFont="1" applyBorder="1" applyAlignment="1">
      <alignment horizontal="center" vertical="center"/>
    </xf>
    <xf numFmtId="0" fontId="16" fillId="0" borderId="41" xfId="4" applyFont="1" applyBorder="1" applyAlignment="1">
      <alignment horizontal="left" vertical="top"/>
    </xf>
    <xf numFmtId="1" fontId="17" fillId="0" borderId="37" xfId="4" applyNumberFormat="1" applyFont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left" vertical="top"/>
    </xf>
    <xf numFmtId="2" fontId="17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left" vertical="top"/>
    </xf>
    <xf numFmtId="0" fontId="0" fillId="0" borderId="13" xfId="0" applyBorder="1" applyAlignment="1">
      <alignment vertical="top" wrapText="1"/>
    </xf>
    <xf numFmtId="0" fontId="1" fillId="0" borderId="16" xfId="4" applyBorder="1"/>
    <xf numFmtId="0" fontId="0" fillId="0" borderId="2" xfId="0" applyBorder="1" applyAlignment="1">
      <alignment vertical="top" wrapText="1"/>
    </xf>
    <xf numFmtId="0" fontId="21" fillId="0" borderId="17" xfId="7" applyFont="1" applyBorder="1" applyAlignment="1">
      <alignment horizontal="center" vertical="center"/>
    </xf>
    <xf numFmtId="166" fontId="24" fillId="0" borderId="19" xfId="8" applyFont="1" applyBorder="1" applyAlignment="1">
      <alignment vertical="center"/>
    </xf>
    <xf numFmtId="0" fontId="11" fillId="0" borderId="2" xfId="0" applyFont="1" applyBorder="1" applyAlignment="1">
      <alignment vertical="top" wrapText="1"/>
    </xf>
    <xf numFmtId="0" fontId="21" fillId="0" borderId="42" xfId="7" applyFont="1" applyBorder="1" applyAlignment="1">
      <alignment horizontal="center" vertical="center"/>
    </xf>
    <xf numFmtId="0" fontId="23" fillId="0" borderId="43" xfId="7" applyFont="1" applyBorder="1" applyAlignment="1">
      <alignment horizontal="justify" vertical="center"/>
    </xf>
    <xf numFmtId="0" fontId="21" fillId="0" borderId="43" xfId="7" applyFont="1" applyBorder="1" applyAlignment="1">
      <alignment horizontal="center" vertical="center"/>
    </xf>
    <xf numFmtId="166" fontId="21" fillId="0" borderId="44" xfId="8" applyFont="1" applyBorder="1" applyAlignment="1">
      <alignment vertical="center"/>
    </xf>
    <xf numFmtId="0" fontId="24" fillId="0" borderId="43" xfId="7" applyFont="1" applyBorder="1" applyAlignment="1">
      <alignment horizontal="justify" vertical="center"/>
    </xf>
    <xf numFmtId="0" fontId="21" fillId="0" borderId="43" xfId="7" applyFont="1" applyBorder="1" applyAlignment="1">
      <alignment horizontal="justify" vertical="center"/>
    </xf>
    <xf numFmtId="167" fontId="21" fillId="0" borderId="43" xfId="7" applyNumberFormat="1" applyFont="1" applyBorder="1" applyAlignment="1">
      <alignment horizontal="center" vertical="center"/>
    </xf>
    <xf numFmtId="168" fontId="21" fillId="0" borderId="43" xfId="7" applyNumberFormat="1" applyFont="1" applyBorder="1" applyAlignment="1">
      <alignment horizontal="center" vertical="center"/>
    </xf>
    <xf numFmtId="0" fontId="21" fillId="7" borderId="42" xfId="7" applyFont="1" applyFill="1" applyBorder="1" applyAlignment="1">
      <alignment horizontal="center" vertical="center"/>
    </xf>
    <xf numFmtId="0" fontId="24" fillId="7" borderId="43" xfId="7" applyFont="1" applyFill="1" applyBorder="1" applyAlignment="1">
      <alignment horizontal="justify" vertical="center"/>
    </xf>
    <xf numFmtId="0" fontId="21" fillId="7" borderId="43" xfId="7" applyFont="1" applyFill="1" applyBorder="1" applyAlignment="1">
      <alignment horizontal="center" vertical="center"/>
    </xf>
    <xf numFmtId="166" fontId="24" fillId="7" borderId="44" xfId="8" applyFont="1" applyFill="1" applyBorder="1" applyAlignment="1">
      <alignment vertical="center"/>
    </xf>
    <xf numFmtId="0" fontId="21" fillId="0" borderId="45" xfId="7" applyFont="1" applyBorder="1" applyAlignment="1">
      <alignment horizontal="center" vertical="center"/>
    </xf>
    <xf numFmtId="0" fontId="21" fillId="0" borderId="46" xfId="7" applyFont="1" applyBorder="1" applyAlignment="1">
      <alignment horizontal="justify" vertical="center"/>
    </xf>
    <xf numFmtId="0" fontId="21" fillId="0" borderId="46" xfId="7" applyFont="1" applyBorder="1" applyAlignment="1">
      <alignment horizontal="center" vertical="center"/>
    </xf>
    <xf numFmtId="166" fontId="21" fillId="0" borderId="47" xfId="8" applyFont="1" applyBorder="1" applyAlignment="1">
      <alignment vertical="center"/>
    </xf>
    <xf numFmtId="0" fontId="21" fillId="0" borderId="48" xfId="7" applyFont="1" applyBorder="1" applyAlignment="1">
      <alignment horizontal="center" vertical="center"/>
    </xf>
    <xf numFmtId="0" fontId="21" fillId="0" borderId="49" xfId="7" applyFont="1" applyBorder="1" applyAlignment="1">
      <alignment horizontal="justify" vertical="center"/>
    </xf>
    <xf numFmtId="0" fontId="21" fillId="0" borderId="49" xfId="7" applyFont="1" applyBorder="1" applyAlignment="1">
      <alignment horizontal="center" vertical="center"/>
    </xf>
    <xf numFmtId="166" fontId="21" fillId="0" borderId="50" xfId="8" applyFont="1" applyBorder="1" applyAlignment="1">
      <alignment vertical="center"/>
    </xf>
    <xf numFmtId="0" fontId="25" fillId="8" borderId="12" xfId="7" applyFont="1" applyFill="1" applyBorder="1" applyAlignment="1">
      <alignment horizontal="center" vertical="center"/>
    </xf>
    <xf numFmtId="166" fontId="26" fillId="8" borderId="15" xfId="8" applyFont="1" applyFill="1" applyBorder="1" applyAlignment="1">
      <alignment vertical="center"/>
    </xf>
    <xf numFmtId="0" fontId="21" fillId="0" borderId="29" xfId="7" applyFont="1" applyBorder="1" applyAlignment="1">
      <alignment horizontal="center" vertical="center"/>
    </xf>
    <xf numFmtId="0" fontId="21" fillId="0" borderId="14" xfId="7" applyFont="1" applyBorder="1" applyAlignment="1">
      <alignment horizontal="justify" vertical="center"/>
    </xf>
    <xf numFmtId="10" fontId="21" fillId="0" borderId="14" xfId="7" applyNumberFormat="1" applyFont="1" applyBorder="1" applyAlignment="1">
      <alignment horizontal="center" vertical="center"/>
    </xf>
    <xf numFmtId="0" fontId="21" fillId="0" borderId="14" xfId="7" applyFont="1" applyBorder="1" applyAlignment="1">
      <alignment horizontal="center" vertical="center"/>
    </xf>
    <xf numFmtId="166" fontId="21" fillId="0" borderId="30" xfId="8" applyFont="1" applyBorder="1" applyAlignment="1">
      <alignment vertical="center"/>
    </xf>
    <xf numFmtId="0" fontId="21" fillId="0" borderId="52" xfId="7" applyFont="1" applyBorder="1" applyAlignment="1">
      <alignment horizontal="center" vertical="center"/>
    </xf>
    <xf numFmtId="166" fontId="24" fillId="0" borderId="54" xfId="8" applyFont="1" applyBorder="1" applyAlignment="1">
      <alignment vertical="center"/>
    </xf>
    <xf numFmtId="0" fontId="24" fillId="0" borderId="36" xfId="7" applyFont="1" applyBorder="1" applyAlignment="1">
      <alignment horizontal="center" vertical="center"/>
    </xf>
    <xf numFmtId="0" fontId="24" fillId="0" borderId="37" xfId="7" applyFont="1" applyBorder="1" applyAlignment="1">
      <alignment horizontal="justify" vertical="center"/>
    </xf>
    <xf numFmtId="0" fontId="24" fillId="0" borderId="37" xfId="7" applyFont="1" applyBorder="1" applyAlignment="1">
      <alignment horizontal="center" vertical="center"/>
    </xf>
    <xf numFmtId="164" fontId="24" fillId="0" borderId="38" xfId="8" applyNumberFormat="1" applyFont="1" applyBorder="1" applyAlignment="1">
      <alignment vertical="center"/>
    </xf>
    <xf numFmtId="0" fontId="21" fillId="9" borderId="13" xfId="7" applyFont="1" applyFill="1" applyBorder="1" applyAlignment="1">
      <alignment horizontal="center" vertical="center"/>
    </xf>
    <xf numFmtId="43" fontId="1" fillId="0" borderId="0" xfId="4" applyNumberFormat="1"/>
    <xf numFmtId="10" fontId="10" fillId="0" borderId="13" xfId="1" applyNumberFormat="1" applyFont="1" applyBorder="1" applyAlignment="1">
      <alignment horizontal="right" vertical="center"/>
    </xf>
    <xf numFmtId="165" fontId="9" fillId="5" borderId="18" xfId="9" applyNumberFormat="1" applyFont="1" applyFill="1" applyBorder="1" applyAlignment="1">
      <alignment vertical="center"/>
    </xf>
    <xf numFmtId="43" fontId="10" fillId="0" borderId="13" xfId="2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7" fillId="3" borderId="14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14" fontId="4" fillId="0" borderId="10" xfId="2" applyNumberFormat="1" applyFont="1" applyBorder="1" applyAlignment="1">
      <alignment vertical="center" wrapText="1"/>
    </xf>
    <xf numFmtId="0" fontId="4" fillId="0" borderId="10" xfId="2" applyFont="1" applyBorder="1" applyAlignment="1">
      <alignment vertical="center" wrapText="1"/>
    </xf>
    <xf numFmtId="0" fontId="4" fillId="0" borderId="11" xfId="2" applyFont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 wrapText="1"/>
    </xf>
    <xf numFmtId="0" fontId="6" fillId="3" borderId="13" xfId="3" applyNumberFormat="1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 wrapText="1"/>
    </xf>
    <xf numFmtId="0" fontId="12" fillId="4" borderId="20" xfId="4" applyFont="1" applyFill="1" applyBorder="1" applyAlignment="1">
      <alignment horizontal="center" vertical="top" wrapText="1"/>
    </xf>
    <xf numFmtId="0" fontId="12" fillId="4" borderId="21" xfId="4" applyFont="1" applyFill="1" applyBorder="1" applyAlignment="1">
      <alignment horizontal="center" vertical="top" wrapText="1"/>
    </xf>
    <xf numFmtId="0" fontId="12" fillId="4" borderId="22" xfId="4" applyFont="1" applyFill="1" applyBorder="1" applyAlignment="1">
      <alignment horizontal="center" vertical="top" wrapText="1"/>
    </xf>
    <xf numFmtId="0" fontId="13" fillId="4" borderId="23" xfId="4" applyFont="1" applyFill="1" applyBorder="1" applyAlignment="1">
      <alignment horizontal="center" vertical="top" wrapText="1"/>
    </xf>
    <xf numFmtId="0" fontId="13" fillId="4" borderId="24" xfId="4" applyFont="1" applyFill="1" applyBorder="1" applyAlignment="1">
      <alignment horizontal="center" vertical="top" wrapText="1"/>
    </xf>
    <xf numFmtId="0" fontId="13" fillId="4" borderId="25" xfId="4" applyFont="1" applyFill="1" applyBorder="1" applyAlignment="1">
      <alignment horizontal="center" vertical="top" wrapText="1"/>
    </xf>
    <xf numFmtId="0" fontId="20" fillId="0" borderId="31" xfId="4" applyFont="1" applyBorder="1" applyAlignment="1">
      <alignment horizontal="center"/>
    </xf>
    <xf numFmtId="0" fontId="20" fillId="0" borderId="32" xfId="4" applyFont="1" applyBorder="1" applyAlignment="1">
      <alignment horizontal="center"/>
    </xf>
    <xf numFmtId="0" fontId="20" fillId="0" borderId="33" xfId="4" applyFont="1" applyBorder="1" applyAlignment="1">
      <alignment horizontal="center"/>
    </xf>
    <xf numFmtId="0" fontId="24" fillId="0" borderId="18" xfId="7" applyFont="1" applyBorder="1" applyAlignment="1">
      <alignment horizontal="right" vertical="center"/>
    </xf>
    <xf numFmtId="0" fontId="24" fillId="0" borderId="53" xfId="7" applyFont="1" applyBorder="1" applyAlignment="1">
      <alignment horizontal="right" vertical="center"/>
    </xf>
    <xf numFmtId="0" fontId="24" fillId="0" borderId="51" xfId="7" applyFont="1" applyBorder="1" applyAlignment="1">
      <alignment horizontal="right" vertical="center" wrapText="1"/>
    </xf>
    <xf numFmtId="0" fontId="24" fillId="0" borderId="24" xfId="7" applyFont="1" applyBorder="1" applyAlignment="1">
      <alignment horizontal="right" vertical="center" wrapText="1"/>
    </xf>
    <xf numFmtId="0" fontId="24" fillId="0" borderId="34" xfId="7" applyFont="1" applyBorder="1" applyAlignment="1">
      <alignment horizontal="right" vertical="center" wrapText="1"/>
    </xf>
    <xf numFmtId="0" fontId="26" fillId="8" borderId="51" xfId="7" applyFont="1" applyFill="1" applyBorder="1" applyAlignment="1">
      <alignment horizontal="right" vertical="center"/>
    </xf>
    <xf numFmtId="0" fontId="26" fillId="8" borderId="24" xfId="7" applyFont="1" applyFill="1" applyBorder="1" applyAlignment="1">
      <alignment horizontal="right" vertical="center"/>
    </xf>
    <xf numFmtId="0" fontId="26" fillId="8" borderId="34" xfId="7" applyFont="1" applyFill="1" applyBorder="1" applyAlignment="1">
      <alignment horizontal="right" vertical="center"/>
    </xf>
    <xf numFmtId="0" fontId="29" fillId="0" borderId="12" xfId="2" applyFont="1" applyBorder="1" applyAlignment="1">
      <alignment horizontal="center" vertical="center"/>
    </xf>
    <xf numFmtId="0" fontId="29" fillId="0" borderId="13" xfId="2" applyFont="1" applyBorder="1" applyAlignment="1">
      <alignment horizontal="center" vertical="center"/>
    </xf>
    <xf numFmtId="0" fontId="30" fillId="0" borderId="14" xfId="0" applyFont="1" applyBorder="1" applyAlignment="1">
      <alignment vertical="center" wrapText="1"/>
    </xf>
    <xf numFmtId="0" fontId="30" fillId="0" borderId="13" xfId="0" applyFont="1" applyBorder="1" applyAlignment="1">
      <alignment horizontal="center" vertical="center"/>
    </xf>
    <xf numFmtId="2" fontId="30" fillId="0" borderId="13" xfId="0" applyNumberFormat="1" applyFont="1" applyBorder="1" applyAlignment="1">
      <alignment horizontal="right" vertical="center"/>
    </xf>
    <xf numFmtId="43" fontId="29" fillId="0" borderId="13" xfId="2" applyNumberFormat="1" applyFont="1" applyBorder="1" applyAlignment="1">
      <alignment horizontal="center" vertical="center"/>
    </xf>
    <xf numFmtId="165" fontId="29" fillId="0" borderId="13" xfId="3" applyNumberFormat="1" applyFont="1" applyBorder="1" applyAlignment="1">
      <alignment horizontal="right" vertical="center"/>
    </xf>
    <xf numFmtId="2" fontId="29" fillId="0" borderId="13" xfId="2" applyNumberFormat="1" applyFont="1" applyBorder="1" applyAlignment="1">
      <alignment horizontal="center" vertical="center"/>
    </xf>
    <xf numFmtId="9" fontId="29" fillId="0" borderId="13" xfId="1" applyFont="1" applyBorder="1" applyAlignment="1">
      <alignment horizontal="right" vertical="center"/>
    </xf>
    <xf numFmtId="0" fontId="31" fillId="0" borderId="0" xfId="2" applyFont="1">
      <alignment vertical="center"/>
    </xf>
    <xf numFmtId="0" fontId="29" fillId="0" borderId="15" xfId="2" applyFont="1" applyBorder="1" applyAlignment="1">
      <alignment horizontal="center" vertical="center" wrapText="1"/>
    </xf>
  </cellXfs>
  <cellStyles count="10">
    <cellStyle name="Comma" xfId="9" builtinId="3"/>
    <cellStyle name="Comma 2" xfId="3" xr:uid="{00000000-0005-0000-0000-000000000000}"/>
    <cellStyle name="Comma 3" xfId="5" xr:uid="{00000000-0005-0000-0000-000001000000}"/>
    <cellStyle name="Comma 4" xfId="8" xr:uid="{00000000-0005-0000-0000-000002000000}"/>
    <cellStyle name="Normal" xfId="0" builtinId="0"/>
    <cellStyle name="Normal 10" xfId="7" xr:uid="{00000000-0005-0000-0000-000004000000}"/>
    <cellStyle name="Normal 2" xfId="2" xr:uid="{00000000-0005-0000-0000-000005000000}"/>
    <cellStyle name="Normal 3" xfId="4" xr:uid="{00000000-0005-0000-0000-000006000000}"/>
    <cellStyle name="Normal 4" xfId="6" xr:uid="{00000000-0005-0000-0000-000007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12" zoomScale="85" zoomScaleNormal="85" workbookViewId="0">
      <selection activeCell="D16" sqref="D16"/>
    </sheetView>
  </sheetViews>
  <sheetFormatPr defaultColWidth="8.5703125" defaultRowHeight="13.5"/>
  <cols>
    <col min="1" max="1" width="8.42578125" style="25" customWidth="1"/>
    <col min="2" max="2" width="14.7109375" style="25" customWidth="1"/>
    <col min="3" max="3" width="73.5703125" style="26" customWidth="1"/>
    <col min="4" max="4" width="8.5703125" style="25" customWidth="1"/>
    <col min="5" max="5" width="12" style="27" customWidth="1"/>
    <col min="6" max="6" width="20.28515625" style="25" bestFit="1" customWidth="1"/>
    <col min="7" max="7" width="13.42578125" style="28" customWidth="1"/>
    <col min="8" max="8" width="12.42578125" style="28" customWidth="1"/>
    <col min="9" max="9" width="13.140625" style="28" customWidth="1"/>
    <col min="10" max="10" width="12.85546875" style="28" customWidth="1"/>
    <col min="11" max="11" width="13.140625" style="28" customWidth="1"/>
    <col min="12" max="12" width="14.85546875" style="28" customWidth="1"/>
    <col min="13" max="13" width="56.5703125" style="25" customWidth="1"/>
    <col min="14" max="14" width="13.42578125" style="1" customWidth="1"/>
    <col min="15" max="15" width="12.5703125" style="1" customWidth="1"/>
    <col min="16" max="254" width="8.5703125" style="1"/>
    <col min="255" max="255" width="8.42578125" style="1" customWidth="1"/>
    <col min="256" max="256" width="16" style="1" customWidth="1"/>
    <col min="257" max="257" width="73.5703125" style="1" customWidth="1"/>
    <col min="258" max="258" width="10.42578125" style="1" customWidth="1"/>
    <col min="259" max="259" width="13" style="1" customWidth="1"/>
    <col min="260" max="260" width="11.85546875" style="1" customWidth="1"/>
    <col min="261" max="261" width="18.85546875" style="1" bestFit="1" customWidth="1"/>
    <col min="262" max="262" width="18" style="1" customWidth="1"/>
    <col min="263" max="263" width="14.5703125" style="1" customWidth="1"/>
    <col min="264" max="264" width="12.140625" style="1" customWidth="1"/>
    <col min="265" max="265" width="12.5703125" style="1" customWidth="1"/>
    <col min="266" max="266" width="19.5703125" style="1" customWidth="1"/>
    <col min="267" max="267" width="21" style="1" customWidth="1"/>
    <col min="268" max="269" width="0" style="1" hidden="1" customWidth="1"/>
    <col min="270" max="270" width="13.42578125" style="1" customWidth="1"/>
    <col min="271" max="271" width="12.5703125" style="1" customWidth="1"/>
    <col min="272" max="510" width="8.5703125" style="1"/>
    <col min="511" max="511" width="8.42578125" style="1" customWidth="1"/>
    <col min="512" max="512" width="16" style="1" customWidth="1"/>
    <col min="513" max="513" width="73.5703125" style="1" customWidth="1"/>
    <col min="514" max="514" width="10.42578125" style="1" customWidth="1"/>
    <col min="515" max="515" width="13" style="1" customWidth="1"/>
    <col min="516" max="516" width="11.85546875" style="1" customWidth="1"/>
    <col min="517" max="517" width="18.85546875" style="1" bestFit="1" customWidth="1"/>
    <col min="518" max="518" width="18" style="1" customWidth="1"/>
    <col min="519" max="519" width="14.5703125" style="1" customWidth="1"/>
    <col min="520" max="520" width="12.140625" style="1" customWidth="1"/>
    <col min="521" max="521" width="12.5703125" style="1" customWidth="1"/>
    <col min="522" max="522" width="19.5703125" style="1" customWidth="1"/>
    <col min="523" max="523" width="21" style="1" customWidth="1"/>
    <col min="524" max="525" width="0" style="1" hidden="1" customWidth="1"/>
    <col min="526" max="526" width="13.42578125" style="1" customWidth="1"/>
    <col min="527" max="527" width="12.5703125" style="1" customWidth="1"/>
    <col min="528" max="766" width="8.5703125" style="1"/>
    <col min="767" max="767" width="8.42578125" style="1" customWidth="1"/>
    <col min="768" max="768" width="16" style="1" customWidth="1"/>
    <col min="769" max="769" width="73.5703125" style="1" customWidth="1"/>
    <col min="770" max="770" width="10.42578125" style="1" customWidth="1"/>
    <col min="771" max="771" width="13" style="1" customWidth="1"/>
    <col min="772" max="772" width="11.85546875" style="1" customWidth="1"/>
    <col min="773" max="773" width="18.85546875" style="1" bestFit="1" customWidth="1"/>
    <col min="774" max="774" width="18" style="1" customWidth="1"/>
    <col min="775" max="775" width="14.5703125" style="1" customWidth="1"/>
    <col min="776" max="776" width="12.140625" style="1" customWidth="1"/>
    <col min="777" max="777" width="12.5703125" style="1" customWidth="1"/>
    <col min="778" max="778" width="19.5703125" style="1" customWidth="1"/>
    <col min="779" max="779" width="21" style="1" customWidth="1"/>
    <col min="780" max="781" width="0" style="1" hidden="1" customWidth="1"/>
    <col min="782" max="782" width="13.42578125" style="1" customWidth="1"/>
    <col min="783" max="783" width="12.5703125" style="1" customWidth="1"/>
    <col min="784" max="1022" width="8.5703125" style="1"/>
    <col min="1023" max="1023" width="8.42578125" style="1" customWidth="1"/>
    <col min="1024" max="1024" width="16" style="1" customWidth="1"/>
    <col min="1025" max="1025" width="73.5703125" style="1" customWidth="1"/>
    <col min="1026" max="1026" width="10.42578125" style="1" customWidth="1"/>
    <col min="1027" max="1027" width="13" style="1" customWidth="1"/>
    <col min="1028" max="1028" width="11.85546875" style="1" customWidth="1"/>
    <col min="1029" max="1029" width="18.85546875" style="1" bestFit="1" customWidth="1"/>
    <col min="1030" max="1030" width="18" style="1" customWidth="1"/>
    <col min="1031" max="1031" width="14.5703125" style="1" customWidth="1"/>
    <col min="1032" max="1032" width="12.140625" style="1" customWidth="1"/>
    <col min="1033" max="1033" width="12.5703125" style="1" customWidth="1"/>
    <col min="1034" max="1034" width="19.5703125" style="1" customWidth="1"/>
    <col min="1035" max="1035" width="21" style="1" customWidth="1"/>
    <col min="1036" max="1037" width="0" style="1" hidden="1" customWidth="1"/>
    <col min="1038" max="1038" width="13.42578125" style="1" customWidth="1"/>
    <col min="1039" max="1039" width="12.5703125" style="1" customWidth="1"/>
    <col min="1040" max="1278" width="8.5703125" style="1"/>
    <col min="1279" max="1279" width="8.42578125" style="1" customWidth="1"/>
    <col min="1280" max="1280" width="16" style="1" customWidth="1"/>
    <col min="1281" max="1281" width="73.5703125" style="1" customWidth="1"/>
    <col min="1282" max="1282" width="10.42578125" style="1" customWidth="1"/>
    <col min="1283" max="1283" width="13" style="1" customWidth="1"/>
    <col min="1284" max="1284" width="11.85546875" style="1" customWidth="1"/>
    <col min="1285" max="1285" width="18.85546875" style="1" bestFit="1" customWidth="1"/>
    <col min="1286" max="1286" width="18" style="1" customWidth="1"/>
    <col min="1287" max="1287" width="14.5703125" style="1" customWidth="1"/>
    <col min="1288" max="1288" width="12.140625" style="1" customWidth="1"/>
    <col min="1289" max="1289" width="12.5703125" style="1" customWidth="1"/>
    <col min="1290" max="1290" width="19.5703125" style="1" customWidth="1"/>
    <col min="1291" max="1291" width="21" style="1" customWidth="1"/>
    <col min="1292" max="1293" width="0" style="1" hidden="1" customWidth="1"/>
    <col min="1294" max="1294" width="13.42578125" style="1" customWidth="1"/>
    <col min="1295" max="1295" width="12.5703125" style="1" customWidth="1"/>
    <col min="1296" max="1534" width="8.5703125" style="1"/>
    <col min="1535" max="1535" width="8.42578125" style="1" customWidth="1"/>
    <col min="1536" max="1536" width="16" style="1" customWidth="1"/>
    <col min="1537" max="1537" width="73.5703125" style="1" customWidth="1"/>
    <col min="1538" max="1538" width="10.42578125" style="1" customWidth="1"/>
    <col min="1539" max="1539" width="13" style="1" customWidth="1"/>
    <col min="1540" max="1540" width="11.85546875" style="1" customWidth="1"/>
    <col min="1541" max="1541" width="18.85546875" style="1" bestFit="1" customWidth="1"/>
    <col min="1542" max="1542" width="18" style="1" customWidth="1"/>
    <col min="1543" max="1543" width="14.5703125" style="1" customWidth="1"/>
    <col min="1544" max="1544" width="12.140625" style="1" customWidth="1"/>
    <col min="1545" max="1545" width="12.5703125" style="1" customWidth="1"/>
    <col min="1546" max="1546" width="19.5703125" style="1" customWidth="1"/>
    <col min="1547" max="1547" width="21" style="1" customWidth="1"/>
    <col min="1548" max="1549" width="0" style="1" hidden="1" customWidth="1"/>
    <col min="1550" max="1550" width="13.42578125" style="1" customWidth="1"/>
    <col min="1551" max="1551" width="12.5703125" style="1" customWidth="1"/>
    <col min="1552" max="1790" width="8.5703125" style="1"/>
    <col min="1791" max="1791" width="8.42578125" style="1" customWidth="1"/>
    <col min="1792" max="1792" width="16" style="1" customWidth="1"/>
    <col min="1793" max="1793" width="73.5703125" style="1" customWidth="1"/>
    <col min="1794" max="1794" width="10.42578125" style="1" customWidth="1"/>
    <col min="1795" max="1795" width="13" style="1" customWidth="1"/>
    <col min="1796" max="1796" width="11.85546875" style="1" customWidth="1"/>
    <col min="1797" max="1797" width="18.85546875" style="1" bestFit="1" customWidth="1"/>
    <col min="1798" max="1798" width="18" style="1" customWidth="1"/>
    <col min="1799" max="1799" width="14.5703125" style="1" customWidth="1"/>
    <col min="1800" max="1800" width="12.140625" style="1" customWidth="1"/>
    <col min="1801" max="1801" width="12.5703125" style="1" customWidth="1"/>
    <col min="1802" max="1802" width="19.5703125" style="1" customWidth="1"/>
    <col min="1803" max="1803" width="21" style="1" customWidth="1"/>
    <col min="1804" max="1805" width="0" style="1" hidden="1" customWidth="1"/>
    <col min="1806" max="1806" width="13.42578125" style="1" customWidth="1"/>
    <col min="1807" max="1807" width="12.5703125" style="1" customWidth="1"/>
    <col min="1808" max="2046" width="8.5703125" style="1"/>
    <col min="2047" max="2047" width="8.42578125" style="1" customWidth="1"/>
    <col min="2048" max="2048" width="16" style="1" customWidth="1"/>
    <col min="2049" max="2049" width="73.5703125" style="1" customWidth="1"/>
    <col min="2050" max="2050" width="10.42578125" style="1" customWidth="1"/>
    <col min="2051" max="2051" width="13" style="1" customWidth="1"/>
    <col min="2052" max="2052" width="11.85546875" style="1" customWidth="1"/>
    <col min="2053" max="2053" width="18.85546875" style="1" bestFit="1" customWidth="1"/>
    <col min="2054" max="2054" width="18" style="1" customWidth="1"/>
    <col min="2055" max="2055" width="14.5703125" style="1" customWidth="1"/>
    <col min="2056" max="2056" width="12.140625" style="1" customWidth="1"/>
    <col min="2057" max="2057" width="12.5703125" style="1" customWidth="1"/>
    <col min="2058" max="2058" width="19.5703125" style="1" customWidth="1"/>
    <col min="2059" max="2059" width="21" style="1" customWidth="1"/>
    <col min="2060" max="2061" width="0" style="1" hidden="1" customWidth="1"/>
    <col min="2062" max="2062" width="13.42578125" style="1" customWidth="1"/>
    <col min="2063" max="2063" width="12.5703125" style="1" customWidth="1"/>
    <col min="2064" max="2302" width="8.5703125" style="1"/>
    <col min="2303" max="2303" width="8.42578125" style="1" customWidth="1"/>
    <col min="2304" max="2304" width="16" style="1" customWidth="1"/>
    <col min="2305" max="2305" width="73.5703125" style="1" customWidth="1"/>
    <col min="2306" max="2306" width="10.42578125" style="1" customWidth="1"/>
    <col min="2307" max="2307" width="13" style="1" customWidth="1"/>
    <col min="2308" max="2308" width="11.85546875" style="1" customWidth="1"/>
    <col min="2309" max="2309" width="18.85546875" style="1" bestFit="1" customWidth="1"/>
    <col min="2310" max="2310" width="18" style="1" customWidth="1"/>
    <col min="2311" max="2311" width="14.5703125" style="1" customWidth="1"/>
    <col min="2312" max="2312" width="12.140625" style="1" customWidth="1"/>
    <col min="2313" max="2313" width="12.5703125" style="1" customWidth="1"/>
    <col min="2314" max="2314" width="19.5703125" style="1" customWidth="1"/>
    <col min="2315" max="2315" width="21" style="1" customWidth="1"/>
    <col min="2316" max="2317" width="0" style="1" hidden="1" customWidth="1"/>
    <col min="2318" max="2318" width="13.42578125" style="1" customWidth="1"/>
    <col min="2319" max="2319" width="12.5703125" style="1" customWidth="1"/>
    <col min="2320" max="2558" width="8.5703125" style="1"/>
    <col min="2559" max="2559" width="8.42578125" style="1" customWidth="1"/>
    <col min="2560" max="2560" width="16" style="1" customWidth="1"/>
    <col min="2561" max="2561" width="73.5703125" style="1" customWidth="1"/>
    <col min="2562" max="2562" width="10.42578125" style="1" customWidth="1"/>
    <col min="2563" max="2563" width="13" style="1" customWidth="1"/>
    <col min="2564" max="2564" width="11.85546875" style="1" customWidth="1"/>
    <col min="2565" max="2565" width="18.85546875" style="1" bestFit="1" customWidth="1"/>
    <col min="2566" max="2566" width="18" style="1" customWidth="1"/>
    <col min="2567" max="2567" width="14.5703125" style="1" customWidth="1"/>
    <col min="2568" max="2568" width="12.140625" style="1" customWidth="1"/>
    <col min="2569" max="2569" width="12.5703125" style="1" customWidth="1"/>
    <col min="2570" max="2570" width="19.5703125" style="1" customWidth="1"/>
    <col min="2571" max="2571" width="21" style="1" customWidth="1"/>
    <col min="2572" max="2573" width="0" style="1" hidden="1" customWidth="1"/>
    <col min="2574" max="2574" width="13.42578125" style="1" customWidth="1"/>
    <col min="2575" max="2575" width="12.5703125" style="1" customWidth="1"/>
    <col min="2576" max="2814" width="8.5703125" style="1"/>
    <col min="2815" max="2815" width="8.42578125" style="1" customWidth="1"/>
    <col min="2816" max="2816" width="16" style="1" customWidth="1"/>
    <col min="2817" max="2817" width="73.5703125" style="1" customWidth="1"/>
    <col min="2818" max="2818" width="10.42578125" style="1" customWidth="1"/>
    <col min="2819" max="2819" width="13" style="1" customWidth="1"/>
    <col min="2820" max="2820" width="11.85546875" style="1" customWidth="1"/>
    <col min="2821" max="2821" width="18.85546875" style="1" bestFit="1" customWidth="1"/>
    <col min="2822" max="2822" width="18" style="1" customWidth="1"/>
    <col min="2823" max="2823" width="14.5703125" style="1" customWidth="1"/>
    <col min="2824" max="2824" width="12.140625" style="1" customWidth="1"/>
    <col min="2825" max="2825" width="12.5703125" style="1" customWidth="1"/>
    <col min="2826" max="2826" width="19.5703125" style="1" customWidth="1"/>
    <col min="2827" max="2827" width="21" style="1" customWidth="1"/>
    <col min="2828" max="2829" width="0" style="1" hidden="1" customWidth="1"/>
    <col min="2830" max="2830" width="13.42578125" style="1" customWidth="1"/>
    <col min="2831" max="2831" width="12.5703125" style="1" customWidth="1"/>
    <col min="2832" max="3070" width="8.5703125" style="1"/>
    <col min="3071" max="3071" width="8.42578125" style="1" customWidth="1"/>
    <col min="3072" max="3072" width="16" style="1" customWidth="1"/>
    <col min="3073" max="3073" width="73.5703125" style="1" customWidth="1"/>
    <col min="3074" max="3074" width="10.42578125" style="1" customWidth="1"/>
    <col min="3075" max="3075" width="13" style="1" customWidth="1"/>
    <col min="3076" max="3076" width="11.85546875" style="1" customWidth="1"/>
    <col min="3077" max="3077" width="18.85546875" style="1" bestFit="1" customWidth="1"/>
    <col min="3078" max="3078" width="18" style="1" customWidth="1"/>
    <col min="3079" max="3079" width="14.5703125" style="1" customWidth="1"/>
    <col min="3080" max="3080" width="12.140625" style="1" customWidth="1"/>
    <col min="3081" max="3081" width="12.5703125" style="1" customWidth="1"/>
    <col min="3082" max="3082" width="19.5703125" style="1" customWidth="1"/>
    <col min="3083" max="3083" width="21" style="1" customWidth="1"/>
    <col min="3084" max="3085" width="0" style="1" hidden="1" customWidth="1"/>
    <col min="3086" max="3086" width="13.42578125" style="1" customWidth="1"/>
    <col min="3087" max="3087" width="12.5703125" style="1" customWidth="1"/>
    <col min="3088" max="3326" width="8.5703125" style="1"/>
    <col min="3327" max="3327" width="8.42578125" style="1" customWidth="1"/>
    <col min="3328" max="3328" width="16" style="1" customWidth="1"/>
    <col min="3329" max="3329" width="73.5703125" style="1" customWidth="1"/>
    <col min="3330" max="3330" width="10.42578125" style="1" customWidth="1"/>
    <col min="3331" max="3331" width="13" style="1" customWidth="1"/>
    <col min="3332" max="3332" width="11.85546875" style="1" customWidth="1"/>
    <col min="3333" max="3333" width="18.85546875" style="1" bestFit="1" customWidth="1"/>
    <col min="3334" max="3334" width="18" style="1" customWidth="1"/>
    <col min="3335" max="3335" width="14.5703125" style="1" customWidth="1"/>
    <col min="3336" max="3336" width="12.140625" style="1" customWidth="1"/>
    <col min="3337" max="3337" width="12.5703125" style="1" customWidth="1"/>
    <col min="3338" max="3338" width="19.5703125" style="1" customWidth="1"/>
    <col min="3339" max="3339" width="21" style="1" customWidth="1"/>
    <col min="3340" max="3341" width="0" style="1" hidden="1" customWidth="1"/>
    <col min="3342" max="3342" width="13.42578125" style="1" customWidth="1"/>
    <col min="3343" max="3343" width="12.5703125" style="1" customWidth="1"/>
    <col min="3344" max="3582" width="8.5703125" style="1"/>
    <col min="3583" max="3583" width="8.42578125" style="1" customWidth="1"/>
    <col min="3584" max="3584" width="16" style="1" customWidth="1"/>
    <col min="3585" max="3585" width="73.5703125" style="1" customWidth="1"/>
    <col min="3586" max="3586" width="10.42578125" style="1" customWidth="1"/>
    <col min="3587" max="3587" width="13" style="1" customWidth="1"/>
    <col min="3588" max="3588" width="11.85546875" style="1" customWidth="1"/>
    <col min="3589" max="3589" width="18.85546875" style="1" bestFit="1" customWidth="1"/>
    <col min="3590" max="3590" width="18" style="1" customWidth="1"/>
    <col min="3591" max="3591" width="14.5703125" style="1" customWidth="1"/>
    <col min="3592" max="3592" width="12.140625" style="1" customWidth="1"/>
    <col min="3593" max="3593" width="12.5703125" style="1" customWidth="1"/>
    <col min="3594" max="3594" width="19.5703125" style="1" customWidth="1"/>
    <col min="3595" max="3595" width="21" style="1" customWidth="1"/>
    <col min="3596" max="3597" width="0" style="1" hidden="1" customWidth="1"/>
    <col min="3598" max="3598" width="13.42578125" style="1" customWidth="1"/>
    <col min="3599" max="3599" width="12.5703125" style="1" customWidth="1"/>
    <col min="3600" max="3838" width="8.5703125" style="1"/>
    <col min="3839" max="3839" width="8.42578125" style="1" customWidth="1"/>
    <col min="3840" max="3840" width="16" style="1" customWidth="1"/>
    <col min="3841" max="3841" width="73.5703125" style="1" customWidth="1"/>
    <col min="3842" max="3842" width="10.42578125" style="1" customWidth="1"/>
    <col min="3843" max="3843" width="13" style="1" customWidth="1"/>
    <col min="3844" max="3844" width="11.85546875" style="1" customWidth="1"/>
    <col min="3845" max="3845" width="18.85546875" style="1" bestFit="1" customWidth="1"/>
    <col min="3846" max="3846" width="18" style="1" customWidth="1"/>
    <col min="3847" max="3847" width="14.5703125" style="1" customWidth="1"/>
    <col min="3848" max="3848" width="12.140625" style="1" customWidth="1"/>
    <col min="3849" max="3849" width="12.5703125" style="1" customWidth="1"/>
    <col min="3850" max="3850" width="19.5703125" style="1" customWidth="1"/>
    <col min="3851" max="3851" width="21" style="1" customWidth="1"/>
    <col min="3852" max="3853" width="0" style="1" hidden="1" customWidth="1"/>
    <col min="3854" max="3854" width="13.42578125" style="1" customWidth="1"/>
    <col min="3855" max="3855" width="12.5703125" style="1" customWidth="1"/>
    <col min="3856" max="4094" width="8.5703125" style="1"/>
    <col min="4095" max="4095" width="8.42578125" style="1" customWidth="1"/>
    <col min="4096" max="4096" width="16" style="1" customWidth="1"/>
    <col min="4097" max="4097" width="73.5703125" style="1" customWidth="1"/>
    <col min="4098" max="4098" width="10.42578125" style="1" customWidth="1"/>
    <col min="4099" max="4099" width="13" style="1" customWidth="1"/>
    <col min="4100" max="4100" width="11.85546875" style="1" customWidth="1"/>
    <col min="4101" max="4101" width="18.85546875" style="1" bestFit="1" customWidth="1"/>
    <col min="4102" max="4102" width="18" style="1" customWidth="1"/>
    <col min="4103" max="4103" width="14.5703125" style="1" customWidth="1"/>
    <col min="4104" max="4104" width="12.140625" style="1" customWidth="1"/>
    <col min="4105" max="4105" width="12.5703125" style="1" customWidth="1"/>
    <col min="4106" max="4106" width="19.5703125" style="1" customWidth="1"/>
    <col min="4107" max="4107" width="21" style="1" customWidth="1"/>
    <col min="4108" max="4109" width="0" style="1" hidden="1" customWidth="1"/>
    <col min="4110" max="4110" width="13.42578125" style="1" customWidth="1"/>
    <col min="4111" max="4111" width="12.5703125" style="1" customWidth="1"/>
    <col min="4112" max="4350" width="8.5703125" style="1"/>
    <col min="4351" max="4351" width="8.42578125" style="1" customWidth="1"/>
    <col min="4352" max="4352" width="16" style="1" customWidth="1"/>
    <col min="4353" max="4353" width="73.5703125" style="1" customWidth="1"/>
    <col min="4354" max="4354" width="10.42578125" style="1" customWidth="1"/>
    <col min="4355" max="4355" width="13" style="1" customWidth="1"/>
    <col min="4356" max="4356" width="11.85546875" style="1" customWidth="1"/>
    <col min="4357" max="4357" width="18.85546875" style="1" bestFit="1" customWidth="1"/>
    <col min="4358" max="4358" width="18" style="1" customWidth="1"/>
    <col min="4359" max="4359" width="14.5703125" style="1" customWidth="1"/>
    <col min="4360" max="4360" width="12.140625" style="1" customWidth="1"/>
    <col min="4361" max="4361" width="12.5703125" style="1" customWidth="1"/>
    <col min="4362" max="4362" width="19.5703125" style="1" customWidth="1"/>
    <col min="4363" max="4363" width="21" style="1" customWidth="1"/>
    <col min="4364" max="4365" width="0" style="1" hidden="1" customWidth="1"/>
    <col min="4366" max="4366" width="13.42578125" style="1" customWidth="1"/>
    <col min="4367" max="4367" width="12.5703125" style="1" customWidth="1"/>
    <col min="4368" max="4606" width="8.5703125" style="1"/>
    <col min="4607" max="4607" width="8.42578125" style="1" customWidth="1"/>
    <col min="4608" max="4608" width="16" style="1" customWidth="1"/>
    <col min="4609" max="4609" width="73.5703125" style="1" customWidth="1"/>
    <col min="4610" max="4610" width="10.42578125" style="1" customWidth="1"/>
    <col min="4611" max="4611" width="13" style="1" customWidth="1"/>
    <col min="4612" max="4612" width="11.85546875" style="1" customWidth="1"/>
    <col min="4613" max="4613" width="18.85546875" style="1" bestFit="1" customWidth="1"/>
    <col min="4614" max="4614" width="18" style="1" customWidth="1"/>
    <col min="4615" max="4615" width="14.5703125" style="1" customWidth="1"/>
    <col min="4616" max="4616" width="12.140625" style="1" customWidth="1"/>
    <col min="4617" max="4617" width="12.5703125" style="1" customWidth="1"/>
    <col min="4618" max="4618" width="19.5703125" style="1" customWidth="1"/>
    <col min="4619" max="4619" width="21" style="1" customWidth="1"/>
    <col min="4620" max="4621" width="0" style="1" hidden="1" customWidth="1"/>
    <col min="4622" max="4622" width="13.42578125" style="1" customWidth="1"/>
    <col min="4623" max="4623" width="12.5703125" style="1" customWidth="1"/>
    <col min="4624" max="4862" width="8.5703125" style="1"/>
    <col min="4863" max="4863" width="8.42578125" style="1" customWidth="1"/>
    <col min="4864" max="4864" width="16" style="1" customWidth="1"/>
    <col min="4865" max="4865" width="73.5703125" style="1" customWidth="1"/>
    <col min="4866" max="4866" width="10.42578125" style="1" customWidth="1"/>
    <col min="4867" max="4867" width="13" style="1" customWidth="1"/>
    <col min="4868" max="4868" width="11.85546875" style="1" customWidth="1"/>
    <col min="4869" max="4869" width="18.85546875" style="1" bestFit="1" customWidth="1"/>
    <col min="4870" max="4870" width="18" style="1" customWidth="1"/>
    <col min="4871" max="4871" width="14.5703125" style="1" customWidth="1"/>
    <col min="4872" max="4872" width="12.140625" style="1" customWidth="1"/>
    <col min="4873" max="4873" width="12.5703125" style="1" customWidth="1"/>
    <col min="4874" max="4874" width="19.5703125" style="1" customWidth="1"/>
    <col min="4875" max="4875" width="21" style="1" customWidth="1"/>
    <col min="4876" max="4877" width="0" style="1" hidden="1" customWidth="1"/>
    <col min="4878" max="4878" width="13.42578125" style="1" customWidth="1"/>
    <col min="4879" max="4879" width="12.5703125" style="1" customWidth="1"/>
    <col min="4880" max="5118" width="8.5703125" style="1"/>
    <col min="5119" max="5119" width="8.42578125" style="1" customWidth="1"/>
    <col min="5120" max="5120" width="16" style="1" customWidth="1"/>
    <col min="5121" max="5121" width="73.5703125" style="1" customWidth="1"/>
    <col min="5122" max="5122" width="10.42578125" style="1" customWidth="1"/>
    <col min="5123" max="5123" width="13" style="1" customWidth="1"/>
    <col min="5124" max="5124" width="11.85546875" style="1" customWidth="1"/>
    <col min="5125" max="5125" width="18.85546875" style="1" bestFit="1" customWidth="1"/>
    <col min="5126" max="5126" width="18" style="1" customWidth="1"/>
    <col min="5127" max="5127" width="14.5703125" style="1" customWidth="1"/>
    <col min="5128" max="5128" width="12.140625" style="1" customWidth="1"/>
    <col min="5129" max="5129" width="12.5703125" style="1" customWidth="1"/>
    <col min="5130" max="5130" width="19.5703125" style="1" customWidth="1"/>
    <col min="5131" max="5131" width="21" style="1" customWidth="1"/>
    <col min="5132" max="5133" width="0" style="1" hidden="1" customWidth="1"/>
    <col min="5134" max="5134" width="13.42578125" style="1" customWidth="1"/>
    <col min="5135" max="5135" width="12.5703125" style="1" customWidth="1"/>
    <col min="5136" max="5374" width="8.5703125" style="1"/>
    <col min="5375" max="5375" width="8.42578125" style="1" customWidth="1"/>
    <col min="5376" max="5376" width="16" style="1" customWidth="1"/>
    <col min="5377" max="5377" width="73.5703125" style="1" customWidth="1"/>
    <col min="5378" max="5378" width="10.42578125" style="1" customWidth="1"/>
    <col min="5379" max="5379" width="13" style="1" customWidth="1"/>
    <col min="5380" max="5380" width="11.85546875" style="1" customWidth="1"/>
    <col min="5381" max="5381" width="18.85546875" style="1" bestFit="1" customWidth="1"/>
    <col min="5382" max="5382" width="18" style="1" customWidth="1"/>
    <col min="5383" max="5383" width="14.5703125" style="1" customWidth="1"/>
    <col min="5384" max="5384" width="12.140625" style="1" customWidth="1"/>
    <col min="5385" max="5385" width="12.5703125" style="1" customWidth="1"/>
    <col min="5386" max="5386" width="19.5703125" style="1" customWidth="1"/>
    <col min="5387" max="5387" width="21" style="1" customWidth="1"/>
    <col min="5388" max="5389" width="0" style="1" hidden="1" customWidth="1"/>
    <col min="5390" max="5390" width="13.42578125" style="1" customWidth="1"/>
    <col min="5391" max="5391" width="12.5703125" style="1" customWidth="1"/>
    <col min="5392" max="5630" width="8.5703125" style="1"/>
    <col min="5631" max="5631" width="8.42578125" style="1" customWidth="1"/>
    <col min="5632" max="5632" width="16" style="1" customWidth="1"/>
    <col min="5633" max="5633" width="73.5703125" style="1" customWidth="1"/>
    <col min="5634" max="5634" width="10.42578125" style="1" customWidth="1"/>
    <col min="5635" max="5635" width="13" style="1" customWidth="1"/>
    <col min="5636" max="5636" width="11.85546875" style="1" customWidth="1"/>
    <col min="5637" max="5637" width="18.85546875" style="1" bestFit="1" customWidth="1"/>
    <col min="5638" max="5638" width="18" style="1" customWidth="1"/>
    <col min="5639" max="5639" width="14.5703125" style="1" customWidth="1"/>
    <col min="5640" max="5640" width="12.140625" style="1" customWidth="1"/>
    <col min="5641" max="5641" width="12.5703125" style="1" customWidth="1"/>
    <col min="5642" max="5642" width="19.5703125" style="1" customWidth="1"/>
    <col min="5643" max="5643" width="21" style="1" customWidth="1"/>
    <col min="5644" max="5645" width="0" style="1" hidden="1" customWidth="1"/>
    <col min="5646" max="5646" width="13.42578125" style="1" customWidth="1"/>
    <col min="5647" max="5647" width="12.5703125" style="1" customWidth="1"/>
    <col min="5648" max="5886" width="8.5703125" style="1"/>
    <col min="5887" max="5887" width="8.42578125" style="1" customWidth="1"/>
    <col min="5888" max="5888" width="16" style="1" customWidth="1"/>
    <col min="5889" max="5889" width="73.5703125" style="1" customWidth="1"/>
    <col min="5890" max="5890" width="10.42578125" style="1" customWidth="1"/>
    <col min="5891" max="5891" width="13" style="1" customWidth="1"/>
    <col min="5892" max="5892" width="11.85546875" style="1" customWidth="1"/>
    <col min="5893" max="5893" width="18.85546875" style="1" bestFit="1" customWidth="1"/>
    <col min="5894" max="5894" width="18" style="1" customWidth="1"/>
    <col min="5895" max="5895" width="14.5703125" style="1" customWidth="1"/>
    <col min="5896" max="5896" width="12.140625" style="1" customWidth="1"/>
    <col min="5897" max="5897" width="12.5703125" style="1" customWidth="1"/>
    <col min="5898" max="5898" width="19.5703125" style="1" customWidth="1"/>
    <col min="5899" max="5899" width="21" style="1" customWidth="1"/>
    <col min="5900" max="5901" width="0" style="1" hidden="1" customWidth="1"/>
    <col min="5902" max="5902" width="13.42578125" style="1" customWidth="1"/>
    <col min="5903" max="5903" width="12.5703125" style="1" customWidth="1"/>
    <col min="5904" max="6142" width="8.5703125" style="1"/>
    <col min="6143" max="6143" width="8.42578125" style="1" customWidth="1"/>
    <col min="6144" max="6144" width="16" style="1" customWidth="1"/>
    <col min="6145" max="6145" width="73.5703125" style="1" customWidth="1"/>
    <col min="6146" max="6146" width="10.42578125" style="1" customWidth="1"/>
    <col min="6147" max="6147" width="13" style="1" customWidth="1"/>
    <col min="6148" max="6148" width="11.85546875" style="1" customWidth="1"/>
    <col min="6149" max="6149" width="18.85546875" style="1" bestFit="1" customWidth="1"/>
    <col min="6150" max="6150" width="18" style="1" customWidth="1"/>
    <col min="6151" max="6151" width="14.5703125" style="1" customWidth="1"/>
    <col min="6152" max="6152" width="12.140625" style="1" customWidth="1"/>
    <col min="6153" max="6153" width="12.5703125" style="1" customWidth="1"/>
    <col min="6154" max="6154" width="19.5703125" style="1" customWidth="1"/>
    <col min="6155" max="6155" width="21" style="1" customWidth="1"/>
    <col min="6156" max="6157" width="0" style="1" hidden="1" customWidth="1"/>
    <col min="6158" max="6158" width="13.42578125" style="1" customWidth="1"/>
    <col min="6159" max="6159" width="12.5703125" style="1" customWidth="1"/>
    <col min="6160" max="6398" width="8.5703125" style="1"/>
    <col min="6399" max="6399" width="8.42578125" style="1" customWidth="1"/>
    <col min="6400" max="6400" width="16" style="1" customWidth="1"/>
    <col min="6401" max="6401" width="73.5703125" style="1" customWidth="1"/>
    <col min="6402" max="6402" width="10.42578125" style="1" customWidth="1"/>
    <col min="6403" max="6403" width="13" style="1" customWidth="1"/>
    <col min="6404" max="6404" width="11.85546875" style="1" customWidth="1"/>
    <col min="6405" max="6405" width="18.85546875" style="1" bestFit="1" customWidth="1"/>
    <col min="6406" max="6406" width="18" style="1" customWidth="1"/>
    <col min="6407" max="6407" width="14.5703125" style="1" customWidth="1"/>
    <col min="6408" max="6408" width="12.140625" style="1" customWidth="1"/>
    <col min="6409" max="6409" width="12.5703125" style="1" customWidth="1"/>
    <col min="6410" max="6410" width="19.5703125" style="1" customWidth="1"/>
    <col min="6411" max="6411" width="21" style="1" customWidth="1"/>
    <col min="6412" max="6413" width="0" style="1" hidden="1" customWidth="1"/>
    <col min="6414" max="6414" width="13.42578125" style="1" customWidth="1"/>
    <col min="6415" max="6415" width="12.5703125" style="1" customWidth="1"/>
    <col min="6416" max="6654" width="8.5703125" style="1"/>
    <col min="6655" max="6655" width="8.42578125" style="1" customWidth="1"/>
    <col min="6656" max="6656" width="16" style="1" customWidth="1"/>
    <col min="6657" max="6657" width="73.5703125" style="1" customWidth="1"/>
    <col min="6658" max="6658" width="10.42578125" style="1" customWidth="1"/>
    <col min="6659" max="6659" width="13" style="1" customWidth="1"/>
    <col min="6660" max="6660" width="11.85546875" style="1" customWidth="1"/>
    <col min="6661" max="6661" width="18.85546875" style="1" bestFit="1" customWidth="1"/>
    <col min="6662" max="6662" width="18" style="1" customWidth="1"/>
    <col min="6663" max="6663" width="14.5703125" style="1" customWidth="1"/>
    <col min="6664" max="6664" width="12.140625" style="1" customWidth="1"/>
    <col min="6665" max="6665" width="12.5703125" style="1" customWidth="1"/>
    <col min="6666" max="6666" width="19.5703125" style="1" customWidth="1"/>
    <col min="6667" max="6667" width="21" style="1" customWidth="1"/>
    <col min="6668" max="6669" width="0" style="1" hidden="1" customWidth="1"/>
    <col min="6670" max="6670" width="13.42578125" style="1" customWidth="1"/>
    <col min="6671" max="6671" width="12.5703125" style="1" customWidth="1"/>
    <col min="6672" max="6910" width="8.5703125" style="1"/>
    <col min="6911" max="6911" width="8.42578125" style="1" customWidth="1"/>
    <col min="6912" max="6912" width="16" style="1" customWidth="1"/>
    <col min="6913" max="6913" width="73.5703125" style="1" customWidth="1"/>
    <col min="6914" max="6914" width="10.42578125" style="1" customWidth="1"/>
    <col min="6915" max="6915" width="13" style="1" customWidth="1"/>
    <col min="6916" max="6916" width="11.85546875" style="1" customWidth="1"/>
    <col min="6917" max="6917" width="18.85546875" style="1" bestFit="1" customWidth="1"/>
    <col min="6918" max="6918" width="18" style="1" customWidth="1"/>
    <col min="6919" max="6919" width="14.5703125" style="1" customWidth="1"/>
    <col min="6920" max="6920" width="12.140625" style="1" customWidth="1"/>
    <col min="6921" max="6921" width="12.5703125" style="1" customWidth="1"/>
    <col min="6922" max="6922" width="19.5703125" style="1" customWidth="1"/>
    <col min="6923" max="6923" width="21" style="1" customWidth="1"/>
    <col min="6924" max="6925" width="0" style="1" hidden="1" customWidth="1"/>
    <col min="6926" max="6926" width="13.42578125" style="1" customWidth="1"/>
    <col min="6927" max="6927" width="12.5703125" style="1" customWidth="1"/>
    <col min="6928" max="7166" width="8.5703125" style="1"/>
    <col min="7167" max="7167" width="8.42578125" style="1" customWidth="1"/>
    <col min="7168" max="7168" width="16" style="1" customWidth="1"/>
    <col min="7169" max="7169" width="73.5703125" style="1" customWidth="1"/>
    <col min="7170" max="7170" width="10.42578125" style="1" customWidth="1"/>
    <col min="7171" max="7171" width="13" style="1" customWidth="1"/>
    <col min="7172" max="7172" width="11.85546875" style="1" customWidth="1"/>
    <col min="7173" max="7173" width="18.85546875" style="1" bestFit="1" customWidth="1"/>
    <col min="7174" max="7174" width="18" style="1" customWidth="1"/>
    <col min="7175" max="7175" width="14.5703125" style="1" customWidth="1"/>
    <col min="7176" max="7176" width="12.140625" style="1" customWidth="1"/>
    <col min="7177" max="7177" width="12.5703125" style="1" customWidth="1"/>
    <col min="7178" max="7178" width="19.5703125" style="1" customWidth="1"/>
    <col min="7179" max="7179" width="21" style="1" customWidth="1"/>
    <col min="7180" max="7181" width="0" style="1" hidden="1" customWidth="1"/>
    <col min="7182" max="7182" width="13.42578125" style="1" customWidth="1"/>
    <col min="7183" max="7183" width="12.5703125" style="1" customWidth="1"/>
    <col min="7184" max="7422" width="8.5703125" style="1"/>
    <col min="7423" max="7423" width="8.42578125" style="1" customWidth="1"/>
    <col min="7424" max="7424" width="16" style="1" customWidth="1"/>
    <col min="7425" max="7425" width="73.5703125" style="1" customWidth="1"/>
    <col min="7426" max="7426" width="10.42578125" style="1" customWidth="1"/>
    <col min="7427" max="7427" width="13" style="1" customWidth="1"/>
    <col min="7428" max="7428" width="11.85546875" style="1" customWidth="1"/>
    <col min="7429" max="7429" width="18.85546875" style="1" bestFit="1" customWidth="1"/>
    <col min="7430" max="7430" width="18" style="1" customWidth="1"/>
    <col min="7431" max="7431" width="14.5703125" style="1" customWidth="1"/>
    <col min="7432" max="7432" width="12.140625" style="1" customWidth="1"/>
    <col min="7433" max="7433" width="12.5703125" style="1" customWidth="1"/>
    <col min="7434" max="7434" width="19.5703125" style="1" customWidth="1"/>
    <col min="7435" max="7435" width="21" style="1" customWidth="1"/>
    <col min="7436" max="7437" width="0" style="1" hidden="1" customWidth="1"/>
    <col min="7438" max="7438" width="13.42578125" style="1" customWidth="1"/>
    <col min="7439" max="7439" width="12.5703125" style="1" customWidth="1"/>
    <col min="7440" max="7678" width="8.5703125" style="1"/>
    <col min="7679" max="7679" width="8.42578125" style="1" customWidth="1"/>
    <col min="7680" max="7680" width="16" style="1" customWidth="1"/>
    <col min="7681" max="7681" width="73.5703125" style="1" customWidth="1"/>
    <col min="7682" max="7682" width="10.42578125" style="1" customWidth="1"/>
    <col min="7683" max="7683" width="13" style="1" customWidth="1"/>
    <col min="7684" max="7684" width="11.85546875" style="1" customWidth="1"/>
    <col min="7685" max="7685" width="18.85546875" style="1" bestFit="1" customWidth="1"/>
    <col min="7686" max="7686" width="18" style="1" customWidth="1"/>
    <col min="7687" max="7687" width="14.5703125" style="1" customWidth="1"/>
    <col min="7688" max="7688" width="12.140625" style="1" customWidth="1"/>
    <col min="7689" max="7689" width="12.5703125" style="1" customWidth="1"/>
    <col min="7690" max="7690" width="19.5703125" style="1" customWidth="1"/>
    <col min="7691" max="7691" width="21" style="1" customWidth="1"/>
    <col min="7692" max="7693" width="0" style="1" hidden="1" customWidth="1"/>
    <col min="7694" max="7694" width="13.42578125" style="1" customWidth="1"/>
    <col min="7695" max="7695" width="12.5703125" style="1" customWidth="1"/>
    <col min="7696" max="7934" width="8.5703125" style="1"/>
    <col min="7935" max="7935" width="8.42578125" style="1" customWidth="1"/>
    <col min="7936" max="7936" width="16" style="1" customWidth="1"/>
    <col min="7937" max="7937" width="73.5703125" style="1" customWidth="1"/>
    <col min="7938" max="7938" width="10.42578125" style="1" customWidth="1"/>
    <col min="7939" max="7939" width="13" style="1" customWidth="1"/>
    <col min="7940" max="7940" width="11.85546875" style="1" customWidth="1"/>
    <col min="7941" max="7941" width="18.85546875" style="1" bestFit="1" customWidth="1"/>
    <col min="7942" max="7942" width="18" style="1" customWidth="1"/>
    <col min="7943" max="7943" width="14.5703125" style="1" customWidth="1"/>
    <col min="7944" max="7944" width="12.140625" style="1" customWidth="1"/>
    <col min="7945" max="7945" width="12.5703125" style="1" customWidth="1"/>
    <col min="7946" max="7946" width="19.5703125" style="1" customWidth="1"/>
    <col min="7947" max="7947" width="21" style="1" customWidth="1"/>
    <col min="7948" max="7949" width="0" style="1" hidden="1" customWidth="1"/>
    <col min="7950" max="7950" width="13.42578125" style="1" customWidth="1"/>
    <col min="7951" max="7951" width="12.5703125" style="1" customWidth="1"/>
    <col min="7952" max="8190" width="8.5703125" style="1"/>
    <col min="8191" max="8191" width="8.42578125" style="1" customWidth="1"/>
    <col min="8192" max="8192" width="16" style="1" customWidth="1"/>
    <col min="8193" max="8193" width="73.5703125" style="1" customWidth="1"/>
    <col min="8194" max="8194" width="10.42578125" style="1" customWidth="1"/>
    <col min="8195" max="8195" width="13" style="1" customWidth="1"/>
    <col min="8196" max="8196" width="11.85546875" style="1" customWidth="1"/>
    <col min="8197" max="8197" width="18.85546875" style="1" bestFit="1" customWidth="1"/>
    <col min="8198" max="8198" width="18" style="1" customWidth="1"/>
    <col min="8199" max="8199" width="14.5703125" style="1" customWidth="1"/>
    <col min="8200" max="8200" width="12.140625" style="1" customWidth="1"/>
    <col min="8201" max="8201" width="12.5703125" style="1" customWidth="1"/>
    <col min="8202" max="8202" width="19.5703125" style="1" customWidth="1"/>
    <col min="8203" max="8203" width="21" style="1" customWidth="1"/>
    <col min="8204" max="8205" width="0" style="1" hidden="1" customWidth="1"/>
    <col min="8206" max="8206" width="13.42578125" style="1" customWidth="1"/>
    <col min="8207" max="8207" width="12.5703125" style="1" customWidth="1"/>
    <col min="8208" max="8446" width="8.5703125" style="1"/>
    <col min="8447" max="8447" width="8.42578125" style="1" customWidth="1"/>
    <col min="8448" max="8448" width="16" style="1" customWidth="1"/>
    <col min="8449" max="8449" width="73.5703125" style="1" customWidth="1"/>
    <col min="8450" max="8450" width="10.42578125" style="1" customWidth="1"/>
    <col min="8451" max="8451" width="13" style="1" customWidth="1"/>
    <col min="8452" max="8452" width="11.85546875" style="1" customWidth="1"/>
    <col min="8453" max="8453" width="18.85546875" style="1" bestFit="1" customWidth="1"/>
    <col min="8454" max="8454" width="18" style="1" customWidth="1"/>
    <col min="8455" max="8455" width="14.5703125" style="1" customWidth="1"/>
    <col min="8456" max="8456" width="12.140625" style="1" customWidth="1"/>
    <col min="8457" max="8457" width="12.5703125" style="1" customWidth="1"/>
    <col min="8458" max="8458" width="19.5703125" style="1" customWidth="1"/>
    <col min="8459" max="8459" width="21" style="1" customWidth="1"/>
    <col min="8460" max="8461" width="0" style="1" hidden="1" customWidth="1"/>
    <col min="8462" max="8462" width="13.42578125" style="1" customWidth="1"/>
    <col min="8463" max="8463" width="12.5703125" style="1" customWidth="1"/>
    <col min="8464" max="8702" width="8.5703125" style="1"/>
    <col min="8703" max="8703" width="8.42578125" style="1" customWidth="1"/>
    <col min="8704" max="8704" width="16" style="1" customWidth="1"/>
    <col min="8705" max="8705" width="73.5703125" style="1" customWidth="1"/>
    <col min="8706" max="8706" width="10.42578125" style="1" customWidth="1"/>
    <col min="8707" max="8707" width="13" style="1" customWidth="1"/>
    <col min="8708" max="8708" width="11.85546875" style="1" customWidth="1"/>
    <col min="8709" max="8709" width="18.85546875" style="1" bestFit="1" customWidth="1"/>
    <col min="8710" max="8710" width="18" style="1" customWidth="1"/>
    <col min="8711" max="8711" width="14.5703125" style="1" customWidth="1"/>
    <col min="8712" max="8712" width="12.140625" style="1" customWidth="1"/>
    <col min="8713" max="8713" width="12.5703125" style="1" customWidth="1"/>
    <col min="8714" max="8714" width="19.5703125" style="1" customWidth="1"/>
    <col min="8715" max="8715" width="21" style="1" customWidth="1"/>
    <col min="8716" max="8717" width="0" style="1" hidden="1" customWidth="1"/>
    <col min="8718" max="8718" width="13.42578125" style="1" customWidth="1"/>
    <col min="8719" max="8719" width="12.5703125" style="1" customWidth="1"/>
    <col min="8720" max="8958" width="8.5703125" style="1"/>
    <col min="8959" max="8959" width="8.42578125" style="1" customWidth="1"/>
    <col min="8960" max="8960" width="16" style="1" customWidth="1"/>
    <col min="8961" max="8961" width="73.5703125" style="1" customWidth="1"/>
    <col min="8962" max="8962" width="10.42578125" style="1" customWidth="1"/>
    <col min="8963" max="8963" width="13" style="1" customWidth="1"/>
    <col min="8964" max="8964" width="11.85546875" style="1" customWidth="1"/>
    <col min="8965" max="8965" width="18.85546875" style="1" bestFit="1" customWidth="1"/>
    <col min="8966" max="8966" width="18" style="1" customWidth="1"/>
    <col min="8967" max="8967" width="14.5703125" style="1" customWidth="1"/>
    <col min="8968" max="8968" width="12.140625" style="1" customWidth="1"/>
    <col min="8969" max="8969" width="12.5703125" style="1" customWidth="1"/>
    <col min="8970" max="8970" width="19.5703125" style="1" customWidth="1"/>
    <col min="8971" max="8971" width="21" style="1" customWidth="1"/>
    <col min="8972" max="8973" width="0" style="1" hidden="1" customWidth="1"/>
    <col min="8974" max="8974" width="13.42578125" style="1" customWidth="1"/>
    <col min="8975" max="8975" width="12.5703125" style="1" customWidth="1"/>
    <col min="8976" max="9214" width="8.5703125" style="1"/>
    <col min="9215" max="9215" width="8.42578125" style="1" customWidth="1"/>
    <col min="9216" max="9216" width="16" style="1" customWidth="1"/>
    <col min="9217" max="9217" width="73.5703125" style="1" customWidth="1"/>
    <col min="9218" max="9218" width="10.42578125" style="1" customWidth="1"/>
    <col min="9219" max="9219" width="13" style="1" customWidth="1"/>
    <col min="9220" max="9220" width="11.85546875" style="1" customWidth="1"/>
    <col min="9221" max="9221" width="18.85546875" style="1" bestFit="1" customWidth="1"/>
    <col min="9222" max="9222" width="18" style="1" customWidth="1"/>
    <col min="9223" max="9223" width="14.5703125" style="1" customWidth="1"/>
    <col min="9224" max="9224" width="12.140625" style="1" customWidth="1"/>
    <col min="9225" max="9225" width="12.5703125" style="1" customWidth="1"/>
    <col min="9226" max="9226" width="19.5703125" style="1" customWidth="1"/>
    <col min="9227" max="9227" width="21" style="1" customWidth="1"/>
    <col min="9228" max="9229" width="0" style="1" hidden="1" customWidth="1"/>
    <col min="9230" max="9230" width="13.42578125" style="1" customWidth="1"/>
    <col min="9231" max="9231" width="12.5703125" style="1" customWidth="1"/>
    <col min="9232" max="9470" width="8.5703125" style="1"/>
    <col min="9471" max="9471" width="8.42578125" style="1" customWidth="1"/>
    <col min="9472" max="9472" width="16" style="1" customWidth="1"/>
    <col min="9473" max="9473" width="73.5703125" style="1" customWidth="1"/>
    <col min="9474" max="9474" width="10.42578125" style="1" customWidth="1"/>
    <col min="9475" max="9475" width="13" style="1" customWidth="1"/>
    <col min="9476" max="9476" width="11.85546875" style="1" customWidth="1"/>
    <col min="9477" max="9477" width="18.85546875" style="1" bestFit="1" customWidth="1"/>
    <col min="9478" max="9478" width="18" style="1" customWidth="1"/>
    <col min="9479" max="9479" width="14.5703125" style="1" customWidth="1"/>
    <col min="9480" max="9480" width="12.140625" style="1" customWidth="1"/>
    <col min="9481" max="9481" width="12.5703125" style="1" customWidth="1"/>
    <col min="9482" max="9482" width="19.5703125" style="1" customWidth="1"/>
    <col min="9483" max="9483" width="21" style="1" customWidth="1"/>
    <col min="9484" max="9485" width="0" style="1" hidden="1" customWidth="1"/>
    <col min="9486" max="9486" width="13.42578125" style="1" customWidth="1"/>
    <col min="9487" max="9487" width="12.5703125" style="1" customWidth="1"/>
    <col min="9488" max="9726" width="8.5703125" style="1"/>
    <col min="9727" max="9727" width="8.42578125" style="1" customWidth="1"/>
    <col min="9728" max="9728" width="16" style="1" customWidth="1"/>
    <col min="9729" max="9729" width="73.5703125" style="1" customWidth="1"/>
    <col min="9730" max="9730" width="10.42578125" style="1" customWidth="1"/>
    <col min="9731" max="9731" width="13" style="1" customWidth="1"/>
    <col min="9732" max="9732" width="11.85546875" style="1" customWidth="1"/>
    <col min="9733" max="9733" width="18.85546875" style="1" bestFit="1" customWidth="1"/>
    <col min="9734" max="9734" width="18" style="1" customWidth="1"/>
    <col min="9735" max="9735" width="14.5703125" style="1" customWidth="1"/>
    <col min="9736" max="9736" width="12.140625" style="1" customWidth="1"/>
    <col min="9737" max="9737" width="12.5703125" style="1" customWidth="1"/>
    <col min="9738" max="9738" width="19.5703125" style="1" customWidth="1"/>
    <col min="9739" max="9739" width="21" style="1" customWidth="1"/>
    <col min="9740" max="9741" width="0" style="1" hidden="1" customWidth="1"/>
    <col min="9742" max="9742" width="13.42578125" style="1" customWidth="1"/>
    <col min="9743" max="9743" width="12.5703125" style="1" customWidth="1"/>
    <col min="9744" max="9982" width="8.5703125" style="1"/>
    <col min="9983" max="9983" width="8.42578125" style="1" customWidth="1"/>
    <col min="9984" max="9984" width="16" style="1" customWidth="1"/>
    <col min="9985" max="9985" width="73.5703125" style="1" customWidth="1"/>
    <col min="9986" max="9986" width="10.42578125" style="1" customWidth="1"/>
    <col min="9987" max="9987" width="13" style="1" customWidth="1"/>
    <col min="9988" max="9988" width="11.85546875" style="1" customWidth="1"/>
    <col min="9989" max="9989" width="18.85546875" style="1" bestFit="1" customWidth="1"/>
    <col min="9990" max="9990" width="18" style="1" customWidth="1"/>
    <col min="9991" max="9991" width="14.5703125" style="1" customWidth="1"/>
    <col min="9992" max="9992" width="12.140625" style="1" customWidth="1"/>
    <col min="9993" max="9993" width="12.5703125" style="1" customWidth="1"/>
    <col min="9994" max="9994" width="19.5703125" style="1" customWidth="1"/>
    <col min="9995" max="9995" width="21" style="1" customWidth="1"/>
    <col min="9996" max="9997" width="0" style="1" hidden="1" customWidth="1"/>
    <col min="9998" max="9998" width="13.42578125" style="1" customWidth="1"/>
    <col min="9999" max="9999" width="12.5703125" style="1" customWidth="1"/>
    <col min="10000" max="10238" width="8.5703125" style="1"/>
    <col min="10239" max="10239" width="8.42578125" style="1" customWidth="1"/>
    <col min="10240" max="10240" width="16" style="1" customWidth="1"/>
    <col min="10241" max="10241" width="73.5703125" style="1" customWidth="1"/>
    <col min="10242" max="10242" width="10.42578125" style="1" customWidth="1"/>
    <col min="10243" max="10243" width="13" style="1" customWidth="1"/>
    <col min="10244" max="10244" width="11.85546875" style="1" customWidth="1"/>
    <col min="10245" max="10245" width="18.85546875" style="1" bestFit="1" customWidth="1"/>
    <col min="10246" max="10246" width="18" style="1" customWidth="1"/>
    <col min="10247" max="10247" width="14.5703125" style="1" customWidth="1"/>
    <col min="10248" max="10248" width="12.140625" style="1" customWidth="1"/>
    <col min="10249" max="10249" width="12.5703125" style="1" customWidth="1"/>
    <col min="10250" max="10250" width="19.5703125" style="1" customWidth="1"/>
    <col min="10251" max="10251" width="21" style="1" customWidth="1"/>
    <col min="10252" max="10253" width="0" style="1" hidden="1" customWidth="1"/>
    <col min="10254" max="10254" width="13.42578125" style="1" customWidth="1"/>
    <col min="10255" max="10255" width="12.5703125" style="1" customWidth="1"/>
    <col min="10256" max="10494" width="8.5703125" style="1"/>
    <col min="10495" max="10495" width="8.42578125" style="1" customWidth="1"/>
    <col min="10496" max="10496" width="16" style="1" customWidth="1"/>
    <col min="10497" max="10497" width="73.5703125" style="1" customWidth="1"/>
    <col min="10498" max="10498" width="10.42578125" style="1" customWidth="1"/>
    <col min="10499" max="10499" width="13" style="1" customWidth="1"/>
    <col min="10500" max="10500" width="11.85546875" style="1" customWidth="1"/>
    <col min="10501" max="10501" width="18.85546875" style="1" bestFit="1" customWidth="1"/>
    <col min="10502" max="10502" width="18" style="1" customWidth="1"/>
    <col min="10503" max="10503" width="14.5703125" style="1" customWidth="1"/>
    <col min="10504" max="10504" width="12.140625" style="1" customWidth="1"/>
    <col min="10505" max="10505" width="12.5703125" style="1" customWidth="1"/>
    <col min="10506" max="10506" width="19.5703125" style="1" customWidth="1"/>
    <col min="10507" max="10507" width="21" style="1" customWidth="1"/>
    <col min="10508" max="10509" width="0" style="1" hidden="1" customWidth="1"/>
    <col min="10510" max="10510" width="13.42578125" style="1" customWidth="1"/>
    <col min="10511" max="10511" width="12.5703125" style="1" customWidth="1"/>
    <col min="10512" max="10750" width="8.5703125" style="1"/>
    <col min="10751" max="10751" width="8.42578125" style="1" customWidth="1"/>
    <col min="10752" max="10752" width="16" style="1" customWidth="1"/>
    <col min="10753" max="10753" width="73.5703125" style="1" customWidth="1"/>
    <col min="10754" max="10754" width="10.42578125" style="1" customWidth="1"/>
    <col min="10755" max="10755" width="13" style="1" customWidth="1"/>
    <col min="10756" max="10756" width="11.85546875" style="1" customWidth="1"/>
    <col min="10757" max="10757" width="18.85546875" style="1" bestFit="1" customWidth="1"/>
    <col min="10758" max="10758" width="18" style="1" customWidth="1"/>
    <col min="10759" max="10759" width="14.5703125" style="1" customWidth="1"/>
    <col min="10760" max="10760" width="12.140625" style="1" customWidth="1"/>
    <col min="10761" max="10761" width="12.5703125" style="1" customWidth="1"/>
    <col min="10762" max="10762" width="19.5703125" style="1" customWidth="1"/>
    <col min="10763" max="10763" width="21" style="1" customWidth="1"/>
    <col min="10764" max="10765" width="0" style="1" hidden="1" customWidth="1"/>
    <col min="10766" max="10766" width="13.42578125" style="1" customWidth="1"/>
    <col min="10767" max="10767" width="12.5703125" style="1" customWidth="1"/>
    <col min="10768" max="11006" width="8.5703125" style="1"/>
    <col min="11007" max="11007" width="8.42578125" style="1" customWidth="1"/>
    <col min="11008" max="11008" width="16" style="1" customWidth="1"/>
    <col min="11009" max="11009" width="73.5703125" style="1" customWidth="1"/>
    <col min="11010" max="11010" width="10.42578125" style="1" customWidth="1"/>
    <col min="11011" max="11011" width="13" style="1" customWidth="1"/>
    <col min="11012" max="11012" width="11.85546875" style="1" customWidth="1"/>
    <col min="11013" max="11013" width="18.85546875" style="1" bestFit="1" customWidth="1"/>
    <col min="11014" max="11014" width="18" style="1" customWidth="1"/>
    <col min="11015" max="11015" width="14.5703125" style="1" customWidth="1"/>
    <col min="11016" max="11016" width="12.140625" style="1" customWidth="1"/>
    <col min="11017" max="11017" width="12.5703125" style="1" customWidth="1"/>
    <col min="11018" max="11018" width="19.5703125" style="1" customWidth="1"/>
    <col min="11019" max="11019" width="21" style="1" customWidth="1"/>
    <col min="11020" max="11021" width="0" style="1" hidden="1" customWidth="1"/>
    <col min="11022" max="11022" width="13.42578125" style="1" customWidth="1"/>
    <col min="11023" max="11023" width="12.5703125" style="1" customWidth="1"/>
    <col min="11024" max="11262" width="8.5703125" style="1"/>
    <col min="11263" max="11263" width="8.42578125" style="1" customWidth="1"/>
    <col min="11264" max="11264" width="16" style="1" customWidth="1"/>
    <col min="11265" max="11265" width="73.5703125" style="1" customWidth="1"/>
    <col min="11266" max="11266" width="10.42578125" style="1" customWidth="1"/>
    <col min="11267" max="11267" width="13" style="1" customWidth="1"/>
    <col min="11268" max="11268" width="11.85546875" style="1" customWidth="1"/>
    <col min="11269" max="11269" width="18.85546875" style="1" bestFit="1" customWidth="1"/>
    <col min="11270" max="11270" width="18" style="1" customWidth="1"/>
    <col min="11271" max="11271" width="14.5703125" style="1" customWidth="1"/>
    <col min="11272" max="11272" width="12.140625" style="1" customWidth="1"/>
    <col min="11273" max="11273" width="12.5703125" style="1" customWidth="1"/>
    <col min="11274" max="11274" width="19.5703125" style="1" customWidth="1"/>
    <col min="11275" max="11275" width="21" style="1" customWidth="1"/>
    <col min="11276" max="11277" width="0" style="1" hidden="1" customWidth="1"/>
    <col min="11278" max="11278" width="13.42578125" style="1" customWidth="1"/>
    <col min="11279" max="11279" width="12.5703125" style="1" customWidth="1"/>
    <col min="11280" max="11518" width="8.5703125" style="1"/>
    <col min="11519" max="11519" width="8.42578125" style="1" customWidth="1"/>
    <col min="11520" max="11520" width="16" style="1" customWidth="1"/>
    <col min="11521" max="11521" width="73.5703125" style="1" customWidth="1"/>
    <col min="11522" max="11522" width="10.42578125" style="1" customWidth="1"/>
    <col min="11523" max="11523" width="13" style="1" customWidth="1"/>
    <col min="11524" max="11524" width="11.85546875" style="1" customWidth="1"/>
    <col min="11525" max="11525" width="18.85546875" style="1" bestFit="1" customWidth="1"/>
    <col min="11526" max="11526" width="18" style="1" customWidth="1"/>
    <col min="11527" max="11527" width="14.5703125" style="1" customWidth="1"/>
    <col min="11528" max="11528" width="12.140625" style="1" customWidth="1"/>
    <col min="11529" max="11529" width="12.5703125" style="1" customWidth="1"/>
    <col min="11530" max="11530" width="19.5703125" style="1" customWidth="1"/>
    <col min="11531" max="11531" width="21" style="1" customWidth="1"/>
    <col min="11532" max="11533" width="0" style="1" hidden="1" customWidth="1"/>
    <col min="11534" max="11534" width="13.42578125" style="1" customWidth="1"/>
    <col min="11535" max="11535" width="12.5703125" style="1" customWidth="1"/>
    <col min="11536" max="11774" width="8.5703125" style="1"/>
    <col min="11775" max="11775" width="8.42578125" style="1" customWidth="1"/>
    <col min="11776" max="11776" width="16" style="1" customWidth="1"/>
    <col min="11777" max="11777" width="73.5703125" style="1" customWidth="1"/>
    <col min="11778" max="11778" width="10.42578125" style="1" customWidth="1"/>
    <col min="11779" max="11779" width="13" style="1" customWidth="1"/>
    <col min="11780" max="11780" width="11.85546875" style="1" customWidth="1"/>
    <col min="11781" max="11781" width="18.85546875" style="1" bestFit="1" customWidth="1"/>
    <col min="11782" max="11782" width="18" style="1" customWidth="1"/>
    <col min="11783" max="11783" width="14.5703125" style="1" customWidth="1"/>
    <col min="11784" max="11784" width="12.140625" style="1" customWidth="1"/>
    <col min="11785" max="11785" width="12.5703125" style="1" customWidth="1"/>
    <col min="11786" max="11786" width="19.5703125" style="1" customWidth="1"/>
    <col min="11787" max="11787" width="21" style="1" customWidth="1"/>
    <col min="11788" max="11789" width="0" style="1" hidden="1" customWidth="1"/>
    <col min="11790" max="11790" width="13.42578125" style="1" customWidth="1"/>
    <col min="11791" max="11791" width="12.5703125" style="1" customWidth="1"/>
    <col min="11792" max="12030" width="8.5703125" style="1"/>
    <col min="12031" max="12031" width="8.42578125" style="1" customWidth="1"/>
    <col min="12032" max="12032" width="16" style="1" customWidth="1"/>
    <col min="12033" max="12033" width="73.5703125" style="1" customWidth="1"/>
    <col min="12034" max="12034" width="10.42578125" style="1" customWidth="1"/>
    <col min="12035" max="12035" width="13" style="1" customWidth="1"/>
    <col min="12036" max="12036" width="11.85546875" style="1" customWidth="1"/>
    <col min="12037" max="12037" width="18.85546875" style="1" bestFit="1" customWidth="1"/>
    <col min="12038" max="12038" width="18" style="1" customWidth="1"/>
    <col min="12039" max="12039" width="14.5703125" style="1" customWidth="1"/>
    <col min="12040" max="12040" width="12.140625" style="1" customWidth="1"/>
    <col min="12041" max="12041" width="12.5703125" style="1" customWidth="1"/>
    <col min="12042" max="12042" width="19.5703125" style="1" customWidth="1"/>
    <col min="12043" max="12043" width="21" style="1" customWidth="1"/>
    <col min="12044" max="12045" width="0" style="1" hidden="1" customWidth="1"/>
    <col min="12046" max="12046" width="13.42578125" style="1" customWidth="1"/>
    <col min="12047" max="12047" width="12.5703125" style="1" customWidth="1"/>
    <col min="12048" max="12286" width="8.5703125" style="1"/>
    <col min="12287" max="12287" width="8.42578125" style="1" customWidth="1"/>
    <col min="12288" max="12288" width="16" style="1" customWidth="1"/>
    <col min="12289" max="12289" width="73.5703125" style="1" customWidth="1"/>
    <col min="12290" max="12290" width="10.42578125" style="1" customWidth="1"/>
    <col min="12291" max="12291" width="13" style="1" customWidth="1"/>
    <col min="12292" max="12292" width="11.85546875" style="1" customWidth="1"/>
    <col min="12293" max="12293" width="18.85546875" style="1" bestFit="1" customWidth="1"/>
    <col min="12294" max="12294" width="18" style="1" customWidth="1"/>
    <col min="12295" max="12295" width="14.5703125" style="1" customWidth="1"/>
    <col min="12296" max="12296" width="12.140625" style="1" customWidth="1"/>
    <col min="12297" max="12297" width="12.5703125" style="1" customWidth="1"/>
    <col min="12298" max="12298" width="19.5703125" style="1" customWidth="1"/>
    <col min="12299" max="12299" width="21" style="1" customWidth="1"/>
    <col min="12300" max="12301" width="0" style="1" hidden="1" customWidth="1"/>
    <col min="12302" max="12302" width="13.42578125" style="1" customWidth="1"/>
    <col min="12303" max="12303" width="12.5703125" style="1" customWidth="1"/>
    <col min="12304" max="12542" width="8.5703125" style="1"/>
    <col min="12543" max="12543" width="8.42578125" style="1" customWidth="1"/>
    <col min="12544" max="12544" width="16" style="1" customWidth="1"/>
    <col min="12545" max="12545" width="73.5703125" style="1" customWidth="1"/>
    <col min="12546" max="12546" width="10.42578125" style="1" customWidth="1"/>
    <col min="12547" max="12547" width="13" style="1" customWidth="1"/>
    <col min="12548" max="12548" width="11.85546875" style="1" customWidth="1"/>
    <col min="12549" max="12549" width="18.85546875" style="1" bestFit="1" customWidth="1"/>
    <col min="12550" max="12550" width="18" style="1" customWidth="1"/>
    <col min="12551" max="12551" width="14.5703125" style="1" customWidth="1"/>
    <col min="12552" max="12552" width="12.140625" style="1" customWidth="1"/>
    <col min="12553" max="12553" width="12.5703125" style="1" customWidth="1"/>
    <col min="12554" max="12554" width="19.5703125" style="1" customWidth="1"/>
    <col min="12555" max="12555" width="21" style="1" customWidth="1"/>
    <col min="12556" max="12557" width="0" style="1" hidden="1" customWidth="1"/>
    <col min="12558" max="12558" width="13.42578125" style="1" customWidth="1"/>
    <col min="12559" max="12559" width="12.5703125" style="1" customWidth="1"/>
    <col min="12560" max="12798" width="8.5703125" style="1"/>
    <col min="12799" max="12799" width="8.42578125" style="1" customWidth="1"/>
    <col min="12800" max="12800" width="16" style="1" customWidth="1"/>
    <col min="12801" max="12801" width="73.5703125" style="1" customWidth="1"/>
    <col min="12802" max="12802" width="10.42578125" style="1" customWidth="1"/>
    <col min="12803" max="12803" width="13" style="1" customWidth="1"/>
    <col min="12804" max="12804" width="11.85546875" style="1" customWidth="1"/>
    <col min="12805" max="12805" width="18.85546875" style="1" bestFit="1" customWidth="1"/>
    <col min="12806" max="12806" width="18" style="1" customWidth="1"/>
    <col min="12807" max="12807" width="14.5703125" style="1" customWidth="1"/>
    <col min="12808" max="12808" width="12.140625" style="1" customWidth="1"/>
    <col min="12809" max="12809" width="12.5703125" style="1" customWidth="1"/>
    <col min="12810" max="12810" width="19.5703125" style="1" customWidth="1"/>
    <col min="12811" max="12811" width="21" style="1" customWidth="1"/>
    <col min="12812" max="12813" width="0" style="1" hidden="1" customWidth="1"/>
    <col min="12814" max="12814" width="13.42578125" style="1" customWidth="1"/>
    <col min="12815" max="12815" width="12.5703125" style="1" customWidth="1"/>
    <col min="12816" max="13054" width="8.5703125" style="1"/>
    <col min="13055" max="13055" width="8.42578125" style="1" customWidth="1"/>
    <col min="13056" max="13056" width="16" style="1" customWidth="1"/>
    <col min="13057" max="13057" width="73.5703125" style="1" customWidth="1"/>
    <col min="13058" max="13058" width="10.42578125" style="1" customWidth="1"/>
    <col min="13059" max="13059" width="13" style="1" customWidth="1"/>
    <col min="13060" max="13060" width="11.85546875" style="1" customWidth="1"/>
    <col min="13061" max="13061" width="18.85546875" style="1" bestFit="1" customWidth="1"/>
    <col min="13062" max="13062" width="18" style="1" customWidth="1"/>
    <col min="13063" max="13063" width="14.5703125" style="1" customWidth="1"/>
    <col min="13064" max="13064" width="12.140625" style="1" customWidth="1"/>
    <col min="13065" max="13065" width="12.5703125" style="1" customWidth="1"/>
    <col min="13066" max="13066" width="19.5703125" style="1" customWidth="1"/>
    <col min="13067" max="13067" width="21" style="1" customWidth="1"/>
    <col min="13068" max="13069" width="0" style="1" hidden="1" customWidth="1"/>
    <col min="13070" max="13070" width="13.42578125" style="1" customWidth="1"/>
    <col min="13071" max="13071" width="12.5703125" style="1" customWidth="1"/>
    <col min="13072" max="13310" width="8.5703125" style="1"/>
    <col min="13311" max="13311" width="8.42578125" style="1" customWidth="1"/>
    <col min="13312" max="13312" width="16" style="1" customWidth="1"/>
    <col min="13313" max="13313" width="73.5703125" style="1" customWidth="1"/>
    <col min="13314" max="13314" width="10.42578125" style="1" customWidth="1"/>
    <col min="13315" max="13315" width="13" style="1" customWidth="1"/>
    <col min="13316" max="13316" width="11.85546875" style="1" customWidth="1"/>
    <col min="13317" max="13317" width="18.85546875" style="1" bestFit="1" customWidth="1"/>
    <col min="13318" max="13318" width="18" style="1" customWidth="1"/>
    <col min="13319" max="13319" width="14.5703125" style="1" customWidth="1"/>
    <col min="13320" max="13320" width="12.140625" style="1" customWidth="1"/>
    <col min="13321" max="13321" width="12.5703125" style="1" customWidth="1"/>
    <col min="13322" max="13322" width="19.5703125" style="1" customWidth="1"/>
    <col min="13323" max="13323" width="21" style="1" customWidth="1"/>
    <col min="13324" max="13325" width="0" style="1" hidden="1" customWidth="1"/>
    <col min="13326" max="13326" width="13.42578125" style="1" customWidth="1"/>
    <col min="13327" max="13327" width="12.5703125" style="1" customWidth="1"/>
    <col min="13328" max="13566" width="8.5703125" style="1"/>
    <col min="13567" max="13567" width="8.42578125" style="1" customWidth="1"/>
    <col min="13568" max="13568" width="16" style="1" customWidth="1"/>
    <col min="13569" max="13569" width="73.5703125" style="1" customWidth="1"/>
    <col min="13570" max="13570" width="10.42578125" style="1" customWidth="1"/>
    <col min="13571" max="13571" width="13" style="1" customWidth="1"/>
    <col min="13572" max="13572" width="11.85546875" style="1" customWidth="1"/>
    <col min="13573" max="13573" width="18.85546875" style="1" bestFit="1" customWidth="1"/>
    <col min="13574" max="13574" width="18" style="1" customWidth="1"/>
    <col min="13575" max="13575" width="14.5703125" style="1" customWidth="1"/>
    <col min="13576" max="13576" width="12.140625" style="1" customWidth="1"/>
    <col min="13577" max="13577" width="12.5703125" style="1" customWidth="1"/>
    <col min="13578" max="13578" width="19.5703125" style="1" customWidth="1"/>
    <col min="13579" max="13579" width="21" style="1" customWidth="1"/>
    <col min="13580" max="13581" width="0" style="1" hidden="1" customWidth="1"/>
    <col min="13582" max="13582" width="13.42578125" style="1" customWidth="1"/>
    <col min="13583" max="13583" width="12.5703125" style="1" customWidth="1"/>
    <col min="13584" max="13822" width="8.5703125" style="1"/>
    <col min="13823" max="13823" width="8.42578125" style="1" customWidth="1"/>
    <col min="13824" max="13824" width="16" style="1" customWidth="1"/>
    <col min="13825" max="13825" width="73.5703125" style="1" customWidth="1"/>
    <col min="13826" max="13826" width="10.42578125" style="1" customWidth="1"/>
    <col min="13827" max="13827" width="13" style="1" customWidth="1"/>
    <col min="13828" max="13828" width="11.85546875" style="1" customWidth="1"/>
    <col min="13829" max="13829" width="18.85546875" style="1" bestFit="1" customWidth="1"/>
    <col min="13830" max="13830" width="18" style="1" customWidth="1"/>
    <col min="13831" max="13831" width="14.5703125" style="1" customWidth="1"/>
    <col min="13832" max="13832" width="12.140625" style="1" customWidth="1"/>
    <col min="13833" max="13833" width="12.5703125" style="1" customWidth="1"/>
    <col min="13834" max="13834" width="19.5703125" style="1" customWidth="1"/>
    <col min="13835" max="13835" width="21" style="1" customWidth="1"/>
    <col min="13836" max="13837" width="0" style="1" hidden="1" customWidth="1"/>
    <col min="13838" max="13838" width="13.42578125" style="1" customWidth="1"/>
    <col min="13839" max="13839" width="12.5703125" style="1" customWidth="1"/>
    <col min="13840" max="14078" width="8.5703125" style="1"/>
    <col min="14079" max="14079" width="8.42578125" style="1" customWidth="1"/>
    <col min="14080" max="14080" width="16" style="1" customWidth="1"/>
    <col min="14081" max="14081" width="73.5703125" style="1" customWidth="1"/>
    <col min="14082" max="14082" width="10.42578125" style="1" customWidth="1"/>
    <col min="14083" max="14083" width="13" style="1" customWidth="1"/>
    <col min="14084" max="14084" width="11.85546875" style="1" customWidth="1"/>
    <col min="14085" max="14085" width="18.85546875" style="1" bestFit="1" customWidth="1"/>
    <col min="14086" max="14086" width="18" style="1" customWidth="1"/>
    <col min="14087" max="14087" width="14.5703125" style="1" customWidth="1"/>
    <col min="14088" max="14088" width="12.140625" style="1" customWidth="1"/>
    <col min="14089" max="14089" width="12.5703125" style="1" customWidth="1"/>
    <col min="14090" max="14090" width="19.5703125" style="1" customWidth="1"/>
    <col min="14091" max="14091" width="21" style="1" customWidth="1"/>
    <col min="14092" max="14093" width="0" style="1" hidden="1" customWidth="1"/>
    <col min="14094" max="14094" width="13.42578125" style="1" customWidth="1"/>
    <col min="14095" max="14095" width="12.5703125" style="1" customWidth="1"/>
    <col min="14096" max="14334" width="8.5703125" style="1"/>
    <col min="14335" max="14335" width="8.42578125" style="1" customWidth="1"/>
    <col min="14336" max="14336" width="16" style="1" customWidth="1"/>
    <col min="14337" max="14337" width="73.5703125" style="1" customWidth="1"/>
    <col min="14338" max="14338" width="10.42578125" style="1" customWidth="1"/>
    <col min="14339" max="14339" width="13" style="1" customWidth="1"/>
    <col min="14340" max="14340" width="11.85546875" style="1" customWidth="1"/>
    <col min="14341" max="14341" width="18.85546875" style="1" bestFit="1" customWidth="1"/>
    <col min="14342" max="14342" width="18" style="1" customWidth="1"/>
    <col min="14343" max="14343" width="14.5703125" style="1" customWidth="1"/>
    <col min="14344" max="14344" width="12.140625" style="1" customWidth="1"/>
    <col min="14345" max="14345" width="12.5703125" style="1" customWidth="1"/>
    <col min="14346" max="14346" width="19.5703125" style="1" customWidth="1"/>
    <col min="14347" max="14347" width="21" style="1" customWidth="1"/>
    <col min="14348" max="14349" width="0" style="1" hidden="1" customWidth="1"/>
    <col min="14350" max="14350" width="13.42578125" style="1" customWidth="1"/>
    <col min="14351" max="14351" width="12.5703125" style="1" customWidth="1"/>
    <col min="14352" max="14590" width="8.5703125" style="1"/>
    <col min="14591" max="14591" width="8.42578125" style="1" customWidth="1"/>
    <col min="14592" max="14592" width="16" style="1" customWidth="1"/>
    <col min="14593" max="14593" width="73.5703125" style="1" customWidth="1"/>
    <col min="14594" max="14594" width="10.42578125" style="1" customWidth="1"/>
    <col min="14595" max="14595" width="13" style="1" customWidth="1"/>
    <col min="14596" max="14596" width="11.85546875" style="1" customWidth="1"/>
    <col min="14597" max="14597" width="18.85546875" style="1" bestFit="1" customWidth="1"/>
    <col min="14598" max="14598" width="18" style="1" customWidth="1"/>
    <col min="14599" max="14599" width="14.5703125" style="1" customWidth="1"/>
    <col min="14600" max="14600" width="12.140625" style="1" customWidth="1"/>
    <col min="14601" max="14601" width="12.5703125" style="1" customWidth="1"/>
    <col min="14602" max="14602" width="19.5703125" style="1" customWidth="1"/>
    <col min="14603" max="14603" width="21" style="1" customWidth="1"/>
    <col min="14604" max="14605" width="0" style="1" hidden="1" customWidth="1"/>
    <col min="14606" max="14606" width="13.42578125" style="1" customWidth="1"/>
    <col min="14607" max="14607" width="12.5703125" style="1" customWidth="1"/>
    <col min="14608" max="14846" width="8.5703125" style="1"/>
    <col min="14847" max="14847" width="8.42578125" style="1" customWidth="1"/>
    <col min="14848" max="14848" width="16" style="1" customWidth="1"/>
    <col min="14849" max="14849" width="73.5703125" style="1" customWidth="1"/>
    <col min="14850" max="14850" width="10.42578125" style="1" customWidth="1"/>
    <col min="14851" max="14851" width="13" style="1" customWidth="1"/>
    <col min="14852" max="14852" width="11.85546875" style="1" customWidth="1"/>
    <col min="14853" max="14853" width="18.85546875" style="1" bestFit="1" customWidth="1"/>
    <col min="14854" max="14854" width="18" style="1" customWidth="1"/>
    <col min="14855" max="14855" width="14.5703125" style="1" customWidth="1"/>
    <col min="14856" max="14856" width="12.140625" style="1" customWidth="1"/>
    <col min="14857" max="14857" width="12.5703125" style="1" customWidth="1"/>
    <col min="14858" max="14858" width="19.5703125" style="1" customWidth="1"/>
    <col min="14859" max="14859" width="21" style="1" customWidth="1"/>
    <col min="14860" max="14861" width="0" style="1" hidden="1" customWidth="1"/>
    <col min="14862" max="14862" width="13.42578125" style="1" customWidth="1"/>
    <col min="14863" max="14863" width="12.5703125" style="1" customWidth="1"/>
    <col min="14864" max="15102" width="8.5703125" style="1"/>
    <col min="15103" max="15103" width="8.42578125" style="1" customWidth="1"/>
    <col min="15104" max="15104" width="16" style="1" customWidth="1"/>
    <col min="15105" max="15105" width="73.5703125" style="1" customWidth="1"/>
    <col min="15106" max="15106" width="10.42578125" style="1" customWidth="1"/>
    <col min="15107" max="15107" width="13" style="1" customWidth="1"/>
    <col min="15108" max="15108" width="11.85546875" style="1" customWidth="1"/>
    <col min="15109" max="15109" width="18.85546875" style="1" bestFit="1" customWidth="1"/>
    <col min="15110" max="15110" width="18" style="1" customWidth="1"/>
    <col min="15111" max="15111" width="14.5703125" style="1" customWidth="1"/>
    <col min="15112" max="15112" width="12.140625" style="1" customWidth="1"/>
    <col min="15113" max="15113" width="12.5703125" style="1" customWidth="1"/>
    <col min="15114" max="15114" width="19.5703125" style="1" customWidth="1"/>
    <col min="15115" max="15115" width="21" style="1" customWidth="1"/>
    <col min="15116" max="15117" width="0" style="1" hidden="1" customWidth="1"/>
    <col min="15118" max="15118" width="13.42578125" style="1" customWidth="1"/>
    <col min="15119" max="15119" width="12.5703125" style="1" customWidth="1"/>
    <col min="15120" max="15358" width="8.5703125" style="1"/>
    <col min="15359" max="15359" width="8.42578125" style="1" customWidth="1"/>
    <col min="15360" max="15360" width="16" style="1" customWidth="1"/>
    <col min="15361" max="15361" width="73.5703125" style="1" customWidth="1"/>
    <col min="15362" max="15362" width="10.42578125" style="1" customWidth="1"/>
    <col min="15363" max="15363" width="13" style="1" customWidth="1"/>
    <col min="15364" max="15364" width="11.85546875" style="1" customWidth="1"/>
    <col min="15365" max="15365" width="18.85546875" style="1" bestFit="1" customWidth="1"/>
    <col min="15366" max="15366" width="18" style="1" customWidth="1"/>
    <col min="15367" max="15367" width="14.5703125" style="1" customWidth="1"/>
    <col min="15368" max="15368" width="12.140625" style="1" customWidth="1"/>
    <col min="15369" max="15369" width="12.5703125" style="1" customWidth="1"/>
    <col min="15370" max="15370" width="19.5703125" style="1" customWidth="1"/>
    <col min="15371" max="15371" width="21" style="1" customWidth="1"/>
    <col min="15372" max="15373" width="0" style="1" hidden="1" customWidth="1"/>
    <col min="15374" max="15374" width="13.42578125" style="1" customWidth="1"/>
    <col min="15375" max="15375" width="12.5703125" style="1" customWidth="1"/>
    <col min="15376" max="15614" width="8.5703125" style="1"/>
    <col min="15615" max="15615" width="8.42578125" style="1" customWidth="1"/>
    <col min="15616" max="15616" width="16" style="1" customWidth="1"/>
    <col min="15617" max="15617" width="73.5703125" style="1" customWidth="1"/>
    <col min="15618" max="15618" width="10.42578125" style="1" customWidth="1"/>
    <col min="15619" max="15619" width="13" style="1" customWidth="1"/>
    <col min="15620" max="15620" width="11.85546875" style="1" customWidth="1"/>
    <col min="15621" max="15621" width="18.85546875" style="1" bestFit="1" customWidth="1"/>
    <col min="15622" max="15622" width="18" style="1" customWidth="1"/>
    <col min="15623" max="15623" width="14.5703125" style="1" customWidth="1"/>
    <col min="15624" max="15624" width="12.140625" style="1" customWidth="1"/>
    <col min="15625" max="15625" width="12.5703125" style="1" customWidth="1"/>
    <col min="15626" max="15626" width="19.5703125" style="1" customWidth="1"/>
    <col min="15627" max="15627" width="21" style="1" customWidth="1"/>
    <col min="15628" max="15629" width="0" style="1" hidden="1" customWidth="1"/>
    <col min="15630" max="15630" width="13.42578125" style="1" customWidth="1"/>
    <col min="15631" max="15631" width="12.5703125" style="1" customWidth="1"/>
    <col min="15632" max="15870" width="8.5703125" style="1"/>
    <col min="15871" max="15871" width="8.42578125" style="1" customWidth="1"/>
    <col min="15872" max="15872" width="16" style="1" customWidth="1"/>
    <col min="15873" max="15873" width="73.5703125" style="1" customWidth="1"/>
    <col min="15874" max="15874" width="10.42578125" style="1" customWidth="1"/>
    <col min="15875" max="15875" width="13" style="1" customWidth="1"/>
    <col min="15876" max="15876" width="11.85546875" style="1" customWidth="1"/>
    <col min="15877" max="15877" width="18.85546875" style="1" bestFit="1" customWidth="1"/>
    <col min="15878" max="15878" width="18" style="1" customWidth="1"/>
    <col min="15879" max="15879" width="14.5703125" style="1" customWidth="1"/>
    <col min="15880" max="15880" width="12.140625" style="1" customWidth="1"/>
    <col min="15881" max="15881" width="12.5703125" style="1" customWidth="1"/>
    <col min="15882" max="15882" width="19.5703125" style="1" customWidth="1"/>
    <col min="15883" max="15883" width="21" style="1" customWidth="1"/>
    <col min="15884" max="15885" width="0" style="1" hidden="1" customWidth="1"/>
    <col min="15886" max="15886" width="13.42578125" style="1" customWidth="1"/>
    <col min="15887" max="15887" width="12.5703125" style="1" customWidth="1"/>
    <col min="15888" max="16126" width="8.5703125" style="1"/>
    <col min="16127" max="16127" width="8.42578125" style="1" customWidth="1"/>
    <col min="16128" max="16128" width="16" style="1" customWidth="1"/>
    <col min="16129" max="16129" width="73.5703125" style="1" customWidth="1"/>
    <col min="16130" max="16130" width="10.42578125" style="1" customWidth="1"/>
    <col min="16131" max="16131" width="13" style="1" customWidth="1"/>
    <col min="16132" max="16132" width="11.85546875" style="1" customWidth="1"/>
    <col min="16133" max="16133" width="18.85546875" style="1" bestFit="1" customWidth="1"/>
    <col min="16134" max="16134" width="18" style="1" customWidth="1"/>
    <col min="16135" max="16135" width="14.5703125" style="1" customWidth="1"/>
    <col min="16136" max="16136" width="12.140625" style="1" customWidth="1"/>
    <col min="16137" max="16137" width="12.5703125" style="1" customWidth="1"/>
    <col min="16138" max="16138" width="19.5703125" style="1" customWidth="1"/>
    <col min="16139" max="16139" width="21" style="1" customWidth="1"/>
    <col min="16140" max="16141" width="0" style="1" hidden="1" customWidth="1"/>
    <col min="16142" max="16142" width="13.42578125" style="1" customWidth="1"/>
    <col min="16143" max="16143" width="12.5703125" style="1" customWidth="1"/>
    <col min="16144" max="16384" width="8.5703125" style="1"/>
  </cols>
  <sheetData>
    <row r="1" spans="1:13" ht="18.75">
      <c r="A1" s="170" t="s">
        <v>19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18.75">
      <c r="A2" s="173" t="s">
        <v>0</v>
      </c>
      <c r="B2" s="174"/>
      <c r="C2" s="174" t="s">
        <v>1</v>
      </c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ht="18.75">
      <c r="A3" s="166" t="s">
        <v>2</v>
      </c>
      <c r="B3" s="16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9"/>
    </row>
    <row r="4" spans="1:13" ht="18.75">
      <c r="A4" s="166" t="s">
        <v>3</v>
      </c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9"/>
    </row>
    <row r="5" spans="1:13" ht="18.75">
      <c r="A5" s="179" t="s">
        <v>4</v>
      </c>
      <c r="B5" s="180"/>
      <c r="C5" s="181">
        <v>45416</v>
      </c>
      <c r="D5" s="182"/>
      <c r="E5" s="182"/>
      <c r="F5" s="182"/>
      <c r="G5" s="182"/>
      <c r="H5" s="182"/>
      <c r="I5" s="182"/>
      <c r="J5" s="182"/>
      <c r="K5" s="182"/>
      <c r="L5" s="182"/>
      <c r="M5" s="183"/>
    </row>
    <row r="6" spans="1:13" s="2" customFormat="1" ht="18.75">
      <c r="A6" s="184" t="s">
        <v>5</v>
      </c>
      <c r="B6" s="185" t="s">
        <v>6</v>
      </c>
      <c r="C6" s="186" t="s">
        <v>7</v>
      </c>
      <c r="D6" s="185" t="s">
        <v>8</v>
      </c>
      <c r="E6" s="187" t="s">
        <v>9</v>
      </c>
      <c r="F6" s="188" t="s">
        <v>10</v>
      </c>
      <c r="G6" s="188"/>
      <c r="H6" s="188" t="s">
        <v>11</v>
      </c>
      <c r="I6" s="188"/>
      <c r="J6" s="188" t="s">
        <v>12</v>
      </c>
      <c r="K6" s="188"/>
      <c r="L6" s="176" t="s">
        <v>13</v>
      </c>
      <c r="M6" s="178" t="s">
        <v>14</v>
      </c>
    </row>
    <row r="7" spans="1:13" s="2" customFormat="1" ht="16.5">
      <c r="A7" s="184"/>
      <c r="B7" s="185"/>
      <c r="C7" s="186"/>
      <c r="D7" s="185"/>
      <c r="E7" s="187"/>
      <c r="F7" s="3" t="s">
        <v>15</v>
      </c>
      <c r="G7" s="3" t="s">
        <v>16</v>
      </c>
      <c r="H7" s="3" t="s">
        <v>15</v>
      </c>
      <c r="I7" s="3" t="s">
        <v>16</v>
      </c>
      <c r="J7" s="3" t="s">
        <v>15</v>
      </c>
      <c r="K7" s="3" t="s">
        <v>16</v>
      </c>
      <c r="L7" s="177"/>
      <c r="M7" s="178"/>
    </row>
    <row r="8" spans="1:13" s="2" customFormat="1" ht="18.75">
      <c r="A8" s="4"/>
      <c r="B8" s="5"/>
      <c r="C8" s="6" t="s">
        <v>17</v>
      </c>
      <c r="D8" s="5"/>
      <c r="E8" s="7"/>
      <c r="F8" s="5"/>
      <c r="G8" s="5"/>
      <c r="H8" s="5"/>
      <c r="I8" s="5"/>
      <c r="J8" s="5"/>
      <c r="K8" s="5"/>
      <c r="L8" s="8"/>
      <c r="M8" s="9"/>
    </row>
    <row r="9" spans="1:13" ht="30">
      <c r="A9" s="10">
        <v>1</v>
      </c>
      <c r="B9" s="89"/>
      <c r="C9" s="12" t="s">
        <v>42</v>
      </c>
      <c r="D9" s="90" t="s">
        <v>32</v>
      </c>
      <c r="E9" s="91">
        <v>212.13704999999999</v>
      </c>
      <c r="F9" s="164"/>
      <c r="G9" s="13"/>
      <c r="H9" s="13"/>
      <c r="I9" s="13">
        <f t="shared" ref="I9" si="0">H9*$E9</f>
        <v>0</v>
      </c>
      <c r="J9" s="14">
        <f>MB!H11</f>
        <v>44.949999999999996</v>
      </c>
      <c r="K9" s="13">
        <f t="shared" ref="K9:K16" si="1">J9*$E9</f>
        <v>9535.5603974999995</v>
      </c>
      <c r="L9" s="15" t="str">
        <f t="shared" ref="L9" si="2">IFERROR(I9/G9,"")</f>
        <v/>
      </c>
      <c r="M9" s="16"/>
    </row>
    <row r="10" spans="1:13" ht="30">
      <c r="A10" s="10">
        <v>2</v>
      </c>
      <c r="B10" s="92"/>
      <c r="C10" s="93" t="s">
        <v>43</v>
      </c>
      <c r="D10" s="94" t="s">
        <v>36</v>
      </c>
      <c r="E10" s="95">
        <v>723.74099999999999</v>
      </c>
      <c r="F10" s="164"/>
      <c r="G10" s="13"/>
      <c r="H10" s="13"/>
      <c r="I10" s="13"/>
      <c r="J10" s="14">
        <f>MB!H16</f>
        <v>12</v>
      </c>
      <c r="K10" s="13">
        <f t="shared" si="1"/>
        <v>8684.8919999999998</v>
      </c>
      <c r="L10" s="15"/>
      <c r="M10" s="16"/>
    </row>
    <row r="11" spans="1:13" ht="38.25">
      <c r="A11" s="10">
        <v>3</v>
      </c>
      <c r="B11" s="11"/>
      <c r="C11" s="96" t="s">
        <v>44</v>
      </c>
      <c r="D11" s="94" t="s">
        <v>32</v>
      </c>
      <c r="E11" s="95">
        <v>1507.4809499999999</v>
      </c>
      <c r="F11" s="164"/>
      <c r="G11" s="13"/>
      <c r="H11" s="13"/>
      <c r="I11" s="13"/>
      <c r="J11" s="14">
        <f>MB!H22</f>
        <v>44.29</v>
      </c>
      <c r="K11" s="13">
        <f t="shared" si="1"/>
        <v>66766.331275499993</v>
      </c>
      <c r="L11" s="15"/>
      <c r="M11" s="16"/>
    </row>
    <row r="12" spans="1:13" ht="45">
      <c r="A12" s="10">
        <v>4</v>
      </c>
      <c r="B12" s="11"/>
      <c r="C12" s="97" t="s">
        <v>45</v>
      </c>
      <c r="D12" s="94" t="s">
        <v>31</v>
      </c>
      <c r="E12" s="95">
        <v>22</v>
      </c>
      <c r="F12" s="164"/>
      <c r="G12" s="162"/>
      <c r="H12" s="13"/>
      <c r="I12" s="13"/>
      <c r="J12" s="14">
        <f>MB!H28</f>
        <v>189.68966640000002</v>
      </c>
      <c r="K12" s="13">
        <f t="shared" si="1"/>
        <v>4173.1726608000008</v>
      </c>
      <c r="L12" s="15"/>
      <c r="M12" s="16"/>
    </row>
    <row r="13" spans="1:13" ht="28.35" customHeight="1">
      <c r="A13" s="10">
        <v>5</v>
      </c>
      <c r="B13" s="11"/>
      <c r="C13" s="97" t="s">
        <v>46</v>
      </c>
      <c r="D13" s="94" t="s">
        <v>31</v>
      </c>
      <c r="E13" s="95">
        <v>18.905611296915644</v>
      </c>
      <c r="F13" s="164"/>
      <c r="G13" s="13"/>
      <c r="H13" s="13"/>
      <c r="I13" s="13"/>
      <c r="J13" s="14">
        <f>MB!H34</f>
        <v>1812.2270399999998</v>
      </c>
      <c r="K13" s="13">
        <f t="shared" si="1"/>
        <v>34261.259999999995</v>
      </c>
      <c r="L13" s="15"/>
      <c r="M13" s="16"/>
    </row>
    <row r="14" spans="1:13" ht="44.45" customHeight="1">
      <c r="A14" s="10">
        <v>6</v>
      </c>
      <c r="B14" s="11"/>
      <c r="C14" s="98" t="s">
        <v>47</v>
      </c>
      <c r="D14" s="94" t="s">
        <v>48</v>
      </c>
      <c r="E14" s="95">
        <v>4955.9250000000002</v>
      </c>
      <c r="F14" s="164"/>
      <c r="G14" s="13"/>
      <c r="H14" s="13"/>
      <c r="I14" s="13"/>
      <c r="J14" s="14">
        <f>MB!H39</f>
        <v>13</v>
      </c>
      <c r="K14" s="13">
        <f t="shared" si="1"/>
        <v>64427.025000000001</v>
      </c>
      <c r="L14" s="15"/>
      <c r="M14" s="16"/>
    </row>
    <row r="15" spans="1:13" ht="28.35" customHeight="1">
      <c r="A15" s="10">
        <v>7</v>
      </c>
      <c r="B15" s="11"/>
      <c r="C15" s="97" t="s">
        <v>49</v>
      </c>
      <c r="D15" s="94" t="s">
        <v>48</v>
      </c>
      <c r="E15" s="95">
        <v>1173</v>
      </c>
      <c r="F15" s="164"/>
      <c r="G15" s="13"/>
      <c r="H15" s="13"/>
      <c r="I15" s="13"/>
      <c r="J15" s="14">
        <f>MB!H44</f>
        <v>2</v>
      </c>
      <c r="K15" s="13">
        <f t="shared" si="1"/>
        <v>2346</v>
      </c>
      <c r="L15" s="15"/>
      <c r="M15" s="16"/>
    </row>
    <row r="16" spans="1:13" s="215" customFormat="1" ht="42" customHeight="1">
      <c r="A16" s="206"/>
      <c r="B16" s="207"/>
      <c r="C16" s="208" t="s">
        <v>107</v>
      </c>
      <c r="D16" s="209" t="s">
        <v>48</v>
      </c>
      <c r="E16" s="210">
        <v>12600</v>
      </c>
      <c r="F16" s="211"/>
      <c r="G16" s="212"/>
      <c r="H16" s="212"/>
      <c r="I16" s="212"/>
      <c r="J16" s="213">
        <v>1</v>
      </c>
      <c r="K16" s="212">
        <f t="shared" si="1"/>
        <v>12600</v>
      </c>
      <c r="L16" s="214"/>
      <c r="M16" s="216" t="s">
        <v>108</v>
      </c>
    </row>
    <row r="17" spans="1:13" ht="28.35" customHeight="1">
      <c r="A17" s="10"/>
      <c r="B17" s="11"/>
      <c r="C17" s="97"/>
      <c r="D17" s="94"/>
      <c r="E17" s="95"/>
      <c r="F17" s="11"/>
      <c r="G17" s="13"/>
      <c r="H17" s="13"/>
      <c r="I17" s="13"/>
      <c r="J17" s="14"/>
      <c r="K17" s="13"/>
      <c r="L17" s="15"/>
      <c r="M17" s="16"/>
    </row>
    <row r="18" spans="1:13" ht="17.25" thickBot="1">
      <c r="A18" s="17"/>
      <c r="B18" s="18"/>
      <c r="C18" s="19" t="s">
        <v>18</v>
      </c>
      <c r="D18" s="19"/>
      <c r="E18" s="20"/>
      <c r="F18" s="163"/>
      <c r="G18" s="21"/>
      <c r="H18" s="21"/>
      <c r="I18" s="21"/>
      <c r="J18" s="22"/>
      <c r="K18" s="21">
        <f>SUM(K8:K17)</f>
        <v>202794.24133379999</v>
      </c>
      <c r="L18" s="23"/>
      <c r="M18" s="24"/>
    </row>
    <row r="20" spans="1:13">
      <c r="I20" s="165"/>
    </row>
    <row r="21" spans="1:13">
      <c r="H21" s="165"/>
    </row>
  </sheetData>
  <mergeCells count="19">
    <mergeCell ref="L6:L7"/>
    <mergeCell ref="M6:M7"/>
    <mergeCell ref="A5:B5"/>
    <mergeCell ref="C5:M5"/>
    <mergeCell ref="A6:A7"/>
    <mergeCell ref="B6:B7"/>
    <mergeCell ref="C6:C7"/>
    <mergeCell ref="D6:D7"/>
    <mergeCell ref="E6:E7"/>
    <mergeCell ref="F6:G6"/>
    <mergeCell ref="H6:I6"/>
    <mergeCell ref="J6:K6"/>
    <mergeCell ref="A4:B4"/>
    <mergeCell ref="C4:M4"/>
    <mergeCell ref="A1:M1"/>
    <mergeCell ref="A2:B2"/>
    <mergeCell ref="C2:M2"/>
    <mergeCell ref="A3:B3"/>
    <mergeCell ref="C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workbookViewId="0">
      <selection activeCell="B4" sqref="B4"/>
    </sheetView>
  </sheetViews>
  <sheetFormatPr defaultColWidth="9" defaultRowHeight="15"/>
  <cols>
    <col min="1" max="1" width="9" style="29"/>
    <col min="2" max="2" width="45.42578125" style="29" customWidth="1"/>
    <col min="3" max="8" width="9" style="29"/>
    <col min="9" max="9" width="11.5703125" style="29" customWidth="1"/>
    <col min="10" max="16384" width="9" style="29"/>
  </cols>
  <sheetData>
    <row r="1" spans="1:9" ht="15.75">
      <c r="A1" s="189" t="s">
        <v>20</v>
      </c>
      <c r="B1" s="190"/>
      <c r="C1" s="190"/>
      <c r="D1" s="190"/>
      <c r="E1" s="190"/>
      <c r="F1" s="190"/>
      <c r="G1" s="190"/>
      <c r="H1" s="190"/>
      <c r="I1" s="191"/>
    </row>
    <row r="2" spans="1:9">
      <c r="A2" s="192" t="s">
        <v>21</v>
      </c>
      <c r="B2" s="193"/>
      <c r="C2" s="193"/>
      <c r="D2" s="193"/>
      <c r="E2" s="193"/>
      <c r="F2" s="193"/>
      <c r="G2" s="193"/>
      <c r="H2" s="193"/>
      <c r="I2" s="194"/>
    </row>
    <row r="3" spans="1:9">
      <c r="A3" s="30" t="s">
        <v>22</v>
      </c>
      <c r="B3" s="31" t="s">
        <v>23</v>
      </c>
      <c r="C3" s="32" t="s">
        <v>24</v>
      </c>
      <c r="D3" s="32" t="s">
        <v>25</v>
      </c>
      <c r="E3" s="33" t="s">
        <v>26</v>
      </c>
      <c r="F3" s="33" t="s">
        <v>27</v>
      </c>
      <c r="G3" s="34" t="s">
        <v>28</v>
      </c>
      <c r="H3" s="34" t="s">
        <v>29</v>
      </c>
      <c r="I3" s="35" t="s">
        <v>14</v>
      </c>
    </row>
    <row r="4" spans="1:9" ht="45">
      <c r="A4" s="36">
        <v>1</v>
      </c>
      <c r="B4" s="12" t="s">
        <v>42</v>
      </c>
      <c r="C4" s="37"/>
      <c r="D4" s="37"/>
      <c r="E4" s="38"/>
      <c r="F4" s="37"/>
      <c r="G4" s="37"/>
      <c r="H4" s="37"/>
      <c r="I4" s="39"/>
    </row>
    <row r="5" spans="1:9">
      <c r="A5" s="40"/>
      <c r="B5" s="41" t="s">
        <v>51</v>
      </c>
      <c r="C5" s="42" t="s">
        <v>50</v>
      </c>
      <c r="D5" s="42">
        <v>1</v>
      </c>
      <c r="E5" s="52">
        <v>22.8</v>
      </c>
      <c r="F5" s="42"/>
      <c r="G5" s="43"/>
      <c r="H5" s="43">
        <f>PRODUCT(D5:G5)</f>
        <v>22.8</v>
      </c>
      <c r="I5" s="39"/>
    </row>
    <row r="6" spans="1:9">
      <c r="A6" s="40"/>
      <c r="B6" s="41" t="s">
        <v>52</v>
      </c>
      <c r="C6" s="42" t="s">
        <v>50</v>
      </c>
      <c r="D6" s="42">
        <v>1</v>
      </c>
      <c r="E6" s="52">
        <v>12</v>
      </c>
      <c r="F6" s="42"/>
      <c r="G6" s="43"/>
      <c r="H6" s="43">
        <f>PRODUCT(D6:G6)</f>
        <v>12</v>
      </c>
      <c r="I6" s="39"/>
    </row>
    <row r="7" spans="1:9">
      <c r="A7" s="40"/>
      <c r="B7" s="107" t="s">
        <v>55</v>
      </c>
      <c r="C7" s="42" t="s">
        <v>32</v>
      </c>
      <c r="D7" s="42">
        <v>1</v>
      </c>
      <c r="E7" s="52">
        <v>3.85</v>
      </c>
      <c r="F7" s="42"/>
      <c r="G7" s="43"/>
      <c r="H7" s="43">
        <f t="shared" ref="H7:H9" si="0">PRODUCT(D7:G7)</f>
        <v>3.85</v>
      </c>
      <c r="I7" s="39"/>
    </row>
    <row r="8" spans="1:9">
      <c r="A8" s="40"/>
      <c r="B8" s="107" t="s">
        <v>54</v>
      </c>
      <c r="C8" s="42" t="s">
        <v>32</v>
      </c>
      <c r="D8" s="42">
        <v>1</v>
      </c>
      <c r="E8" s="52">
        <v>3.15</v>
      </c>
      <c r="F8" s="99"/>
      <c r="G8" s="100"/>
      <c r="H8" s="43">
        <f t="shared" si="0"/>
        <v>3.15</v>
      </c>
      <c r="I8" s="101"/>
    </row>
    <row r="9" spans="1:9">
      <c r="A9" s="40"/>
      <c r="B9" s="107" t="s">
        <v>54</v>
      </c>
      <c r="C9" s="42" t="s">
        <v>32</v>
      </c>
      <c r="D9" s="42">
        <v>1</v>
      </c>
      <c r="E9" s="52">
        <v>3.15</v>
      </c>
      <c r="F9" s="99"/>
      <c r="G9" s="100"/>
      <c r="H9" s="43">
        <f t="shared" si="0"/>
        <v>3.15</v>
      </c>
      <c r="I9" s="101"/>
    </row>
    <row r="10" spans="1:9" ht="15.75" thickBot="1">
      <c r="A10" s="108"/>
      <c r="B10" s="109"/>
      <c r="C10" s="110"/>
      <c r="D10" s="110"/>
      <c r="E10" s="111"/>
      <c r="F10" s="110"/>
      <c r="G10" s="112"/>
      <c r="H10" s="112"/>
      <c r="I10" s="113"/>
    </row>
    <row r="11" spans="1:9" ht="15.75" thickBot="1">
      <c r="A11" s="102"/>
      <c r="B11" s="103" t="s">
        <v>58</v>
      </c>
      <c r="C11" s="104" t="s">
        <v>53</v>
      </c>
      <c r="D11" s="103"/>
      <c r="E11" s="103"/>
      <c r="F11" s="103"/>
      <c r="G11" s="105"/>
      <c r="H11" s="114">
        <f>PRODUCT(SUM(H5:H9))</f>
        <v>44.949999999999996</v>
      </c>
      <c r="I11" s="106"/>
    </row>
    <row r="12" spans="1:9">
      <c r="A12" s="44"/>
      <c r="I12" s="45"/>
    </row>
    <row r="13" spans="1:9" ht="45">
      <c r="A13" s="46">
        <v>2</v>
      </c>
      <c r="B13" s="121" t="s">
        <v>43</v>
      </c>
      <c r="C13" s="47"/>
      <c r="D13" s="47"/>
      <c r="E13" s="47"/>
      <c r="F13" s="47"/>
      <c r="G13" s="47"/>
      <c r="H13" s="47"/>
      <c r="I13" s="48"/>
    </row>
    <row r="14" spans="1:9">
      <c r="A14" s="49"/>
      <c r="B14" s="50" t="s">
        <v>56</v>
      </c>
      <c r="C14" s="94" t="s">
        <v>36</v>
      </c>
      <c r="D14" s="51">
        <v>12</v>
      </c>
      <c r="E14" s="52"/>
      <c r="F14" s="51"/>
      <c r="G14" s="53"/>
      <c r="H14" s="52">
        <f t="shared" ref="H14" si="1">PRODUCT(D14:G14)</f>
        <v>12</v>
      </c>
      <c r="I14" s="54"/>
    </row>
    <row r="15" spans="1:9" ht="15.75" thickBot="1">
      <c r="A15" s="55"/>
      <c r="B15" s="56"/>
      <c r="C15" s="57"/>
      <c r="D15" s="57"/>
      <c r="E15" s="58"/>
      <c r="F15" s="57"/>
      <c r="G15" s="59"/>
      <c r="H15" s="58"/>
      <c r="I15" s="60"/>
    </row>
    <row r="16" spans="1:9" ht="15.75" thickBot="1">
      <c r="A16" s="115"/>
      <c r="B16" s="116" t="s">
        <v>57</v>
      </c>
      <c r="C16" s="117"/>
      <c r="D16" s="116"/>
      <c r="E16" s="116"/>
      <c r="F16" s="116"/>
      <c r="G16" s="118"/>
      <c r="H16" s="119">
        <f>SUM(H14:H15)</f>
        <v>12</v>
      </c>
      <c r="I16" s="120"/>
    </row>
    <row r="17" spans="1:9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63.75">
      <c r="A18" s="46">
        <v>3</v>
      </c>
      <c r="B18" s="96" t="s">
        <v>44</v>
      </c>
      <c r="C18" s="47"/>
      <c r="D18" s="47"/>
      <c r="E18" s="47"/>
      <c r="F18" s="47"/>
      <c r="G18" s="47"/>
      <c r="H18" s="47"/>
      <c r="I18" s="48"/>
    </row>
    <row r="19" spans="1:9">
      <c r="A19" s="49"/>
      <c r="B19" s="50" t="s">
        <v>59</v>
      </c>
      <c r="C19" s="94" t="s">
        <v>32</v>
      </c>
      <c r="D19" s="51">
        <v>2</v>
      </c>
      <c r="E19" s="52">
        <v>19.2</v>
      </c>
      <c r="F19" s="51"/>
      <c r="G19" s="53"/>
      <c r="H19" s="52">
        <f t="shared" ref="H19" si="2">PRODUCT(D19:G19)</f>
        <v>38.4</v>
      </c>
      <c r="I19" s="54"/>
    </row>
    <row r="20" spans="1:9">
      <c r="A20" s="55"/>
      <c r="B20" s="56" t="s">
        <v>60</v>
      </c>
      <c r="C20" s="94" t="s">
        <v>32</v>
      </c>
      <c r="D20" s="51">
        <v>1</v>
      </c>
      <c r="E20" s="52">
        <v>5.89</v>
      </c>
      <c r="F20" s="51"/>
      <c r="G20" s="53"/>
      <c r="H20" s="52">
        <f t="shared" ref="H20" si="3">PRODUCT(D20:G20)</f>
        <v>5.89</v>
      </c>
      <c r="I20" s="60"/>
    </row>
    <row r="21" spans="1:9" ht="15.75" thickBot="1">
      <c r="A21" s="55"/>
      <c r="B21" s="56"/>
      <c r="C21" s="57"/>
      <c r="D21" s="57"/>
      <c r="E21" s="58"/>
      <c r="F21" s="57"/>
      <c r="G21" s="59"/>
      <c r="H21" s="58"/>
      <c r="I21" s="60"/>
    </row>
    <row r="22" spans="1:9" ht="15.75" thickBot="1">
      <c r="A22" s="115"/>
      <c r="B22" s="116" t="s">
        <v>61</v>
      </c>
      <c r="C22" s="117" t="s">
        <v>32</v>
      </c>
      <c r="D22" s="116"/>
      <c r="E22" s="116"/>
      <c r="F22" s="116"/>
      <c r="G22" s="118"/>
      <c r="H22" s="119">
        <f>SUM(H19:H21)</f>
        <v>44.29</v>
      </c>
      <c r="I22" s="120"/>
    </row>
    <row r="24" spans="1:9" ht="75">
      <c r="A24" s="46">
        <v>4</v>
      </c>
      <c r="B24" s="97" t="s">
        <v>45</v>
      </c>
      <c r="C24" s="47"/>
      <c r="D24" s="47"/>
      <c r="E24" s="47"/>
      <c r="F24" s="47"/>
      <c r="G24" s="47"/>
      <c r="H24" s="47"/>
      <c r="I24" s="48"/>
    </row>
    <row r="25" spans="1:9">
      <c r="A25" s="49"/>
      <c r="B25" s="50" t="s">
        <v>62</v>
      </c>
      <c r="C25" s="94" t="s">
        <v>30</v>
      </c>
      <c r="D25" s="51">
        <v>2</v>
      </c>
      <c r="E25" s="52">
        <v>19.155000000000001</v>
      </c>
      <c r="F25" s="51">
        <v>0.46</v>
      </c>
      <c r="G25" s="53"/>
      <c r="H25" s="52">
        <f t="shared" ref="H25" si="4">PRODUCT(D25:G25)</f>
        <v>17.622600000000002</v>
      </c>
      <c r="I25" s="54"/>
    </row>
    <row r="26" spans="1:9" ht="15.75" thickBot="1">
      <c r="A26" s="55"/>
      <c r="B26" s="56"/>
      <c r="C26" s="57"/>
      <c r="D26" s="57"/>
      <c r="E26" s="58"/>
      <c r="F26" s="57"/>
      <c r="G26" s="59"/>
      <c r="H26" s="58"/>
      <c r="I26" s="60"/>
    </row>
    <row r="27" spans="1:9">
      <c r="A27" s="61"/>
      <c r="B27" s="62" t="s">
        <v>61</v>
      </c>
      <c r="C27" s="63" t="s">
        <v>63</v>
      </c>
      <c r="D27" s="62"/>
      <c r="E27" s="62"/>
      <c r="F27" s="62"/>
      <c r="G27" s="64"/>
      <c r="H27" s="65">
        <f>SUM(H25:H26)</f>
        <v>17.622600000000002</v>
      </c>
      <c r="I27" s="66"/>
    </row>
    <row r="28" spans="1:9" ht="15.75" thickBot="1">
      <c r="A28" s="67"/>
      <c r="B28" s="68" t="s">
        <v>61</v>
      </c>
      <c r="C28" s="69" t="s">
        <v>31</v>
      </c>
      <c r="D28" s="68"/>
      <c r="E28" s="68"/>
      <c r="F28" s="68"/>
      <c r="G28" s="70">
        <v>10.763999999999999</v>
      </c>
      <c r="H28" s="71">
        <f>H27*G28</f>
        <v>189.68966640000002</v>
      </c>
      <c r="I28" s="72"/>
    </row>
    <row r="29" spans="1:9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45">
      <c r="A30" s="46">
        <v>5</v>
      </c>
      <c r="B30" s="97" t="s">
        <v>46</v>
      </c>
      <c r="C30" s="47"/>
      <c r="D30" s="47"/>
      <c r="E30" s="47"/>
      <c r="F30" s="47"/>
      <c r="G30" s="47"/>
      <c r="H30" s="47"/>
      <c r="I30" s="48"/>
    </row>
    <row r="31" spans="1:9">
      <c r="A31" s="49"/>
      <c r="B31" s="50" t="s">
        <v>64</v>
      </c>
      <c r="C31" s="51" t="s">
        <v>30</v>
      </c>
      <c r="D31" s="51">
        <v>1</v>
      </c>
      <c r="E31" s="52">
        <v>18.3</v>
      </c>
      <c r="F31" s="51">
        <v>9.1999999999999993</v>
      </c>
      <c r="G31" s="53"/>
      <c r="H31" s="52">
        <f>PRODUCT(D31:G31)</f>
        <v>168.35999999999999</v>
      </c>
      <c r="I31" s="54"/>
    </row>
    <row r="32" spans="1:9" ht="15.75" thickBot="1">
      <c r="A32" s="55"/>
      <c r="B32" s="56"/>
      <c r="C32" s="57"/>
      <c r="D32" s="57"/>
      <c r="E32" s="58"/>
      <c r="F32" s="57"/>
      <c r="G32" s="59"/>
      <c r="H32" s="58"/>
      <c r="I32" s="60"/>
    </row>
    <row r="33" spans="1:9">
      <c r="A33" s="61"/>
      <c r="B33" s="62" t="s">
        <v>61</v>
      </c>
      <c r="C33" s="63" t="s">
        <v>63</v>
      </c>
      <c r="D33" s="62"/>
      <c r="E33" s="62"/>
      <c r="F33" s="62"/>
      <c r="G33" s="64"/>
      <c r="H33" s="65">
        <f>SUM(H31:H32)</f>
        <v>168.35999999999999</v>
      </c>
      <c r="I33" s="66"/>
    </row>
    <row r="34" spans="1:9" ht="15.75" thickBot="1">
      <c r="A34" s="67"/>
      <c r="B34" s="68" t="s">
        <v>61</v>
      </c>
      <c r="C34" s="69" t="s">
        <v>31</v>
      </c>
      <c r="D34" s="68"/>
      <c r="E34" s="68"/>
      <c r="F34" s="68"/>
      <c r="G34" s="70">
        <v>10.763999999999999</v>
      </c>
      <c r="H34" s="71">
        <f>H33*G34</f>
        <v>1812.2270399999998</v>
      </c>
      <c r="I34" s="72"/>
    </row>
    <row r="35" spans="1:9">
      <c r="A35" s="47"/>
      <c r="B35" s="47"/>
      <c r="C35" s="47"/>
      <c r="D35" s="47"/>
      <c r="E35" s="47"/>
      <c r="F35" s="47"/>
      <c r="G35" s="47"/>
      <c r="H35" s="47"/>
      <c r="I35" s="47"/>
    </row>
    <row r="36" spans="1:9" ht="90">
      <c r="A36" s="46">
        <v>6</v>
      </c>
      <c r="B36" s="98" t="s">
        <v>47</v>
      </c>
      <c r="C36" s="47"/>
      <c r="D36" s="47"/>
      <c r="E36" s="47"/>
      <c r="F36" s="47"/>
      <c r="G36" s="47"/>
      <c r="H36" s="47"/>
      <c r="I36" s="48"/>
    </row>
    <row r="37" spans="1:9">
      <c r="A37" s="49"/>
      <c r="B37" s="50" t="s">
        <v>65</v>
      </c>
      <c r="C37" s="94" t="s">
        <v>36</v>
      </c>
      <c r="D37" s="51">
        <v>13</v>
      </c>
      <c r="E37" s="52"/>
      <c r="F37" s="51"/>
      <c r="G37" s="53"/>
      <c r="H37" s="52">
        <f>PRODUCT(D37:G37)</f>
        <v>13</v>
      </c>
      <c r="I37" s="54"/>
    </row>
    <row r="38" spans="1:9" ht="15.75" thickBot="1">
      <c r="A38" s="55"/>
      <c r="B38" s="56"/>
      <c r="C38" s="57"/>
      <c r="D38" s="57"/>
      <c r="E38" s="58"/>
      <c r="F38" s="57"/>
      <c r="G38" s="59"/>
      <c r="H38" s="58"/>
      <c r="I38" s="60"/>
    </row>
    <row r="39" spans="1:9" ht="15.75" thickBot="1">
      <c r="A39" s="115"/>
      <c r="B39" s="116" t="s">
        <v>61</v>
      </c>
      <c r="C39" s="117" t="s">
        <v>36</v>
      </c>
      <c r="D39" s="116"/>
      <c r="E39" s="116"/>
      <c r="F39" s="116"/>
      <c r="G39" s="118"/>
      <c r="H39" s="119">
        <f>SUM(H37:H38)</f>
        <v>13</v>
      </c>
      <c r="I39" s="120"/>
    </row>
    <row r="40" spans="1:9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45">
      <c r="A41" s="46">
        <v>7</v>
      </c>
      <c r="B41" s="97" t="s">
        <v>49</v>
      </c>
      <c r="C41" s="47"/>
      <c r="D41" s="47"/>
      <c r="E41" s="47"/>
      <c r="F41" s="47"/>
      <c r="G41" s="47"/>
      <c r="H41" s="47"/>
      <c r="I41" s="48"/>
    </row>
    <row r="42" spans="1:9">
      <c r="A42" s="49"/>
      <c r="B42" s="50" t="s">
        <v>66</v>
      </c>
      <c r="C42" s="94" t="s">
        <v>36</v>
      </c>
      <c r="D42" s="51">
        <v>2</v>
      </c>
      <c r="E42" s="52"/>
      <c r="F42" s="51"/>
      <c r="G42" s="53"/>
      <c r="H42" s="52">
        <f>PRODUCT(D42:G42)</f>
        <v>2</v>
      </c>
      <c r="I42" s="54"/>
    </row>
    <row r="43" spans="1:9" ht="15.75" thickBot="1">
      <c r="A43" s="55"/>
      <c r="B43" s="56"/>
      <c r="C43" s="57"/>
      <c r="D43" s="57"/>
      <c r="E43" s="58"/>
      <c r="F43" s="57"/>
      <c r="G43" s="59"/>
      <c r="H43" s="58"/>
      <c r="I43" s="60"/>
    </row>
    <row r="44" spans="1:9" ht="15.75" thickBot="1">
      <c r="A44" s="115"/>
      <c r="B44" s="116" t="s">
        <v>61</v>
      </c>
      <c r="C44" s="117" t="s">
        <v>36</v>
      </c>
      <c r="D44" s="116"/>
      <c r="E44" s="116"/>
      <c r="F44" s="116"/>
      <c r="G44" s="118"/>
      <c r="H44" s="119">
        <f>SUM(H42:H43)</f>
        <v>2</v>
      </c>
      <c r="I44" s="120"/>
    </row>
    <row r="45" spans="1:9">
      <c r="A45" s="47"/>
      <c r="B45" s="47"/>
      <c r="C45" s="47"/>
      <c r="D45" s="47"/>
      <c r="E45" s="47"/>
      <c r="F45" s="47"/>
      <c r="G45" s="47"/>
      <c r="H45" s="47"/>
      <c r="I45" s="47"/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"/>
  <sheetViews>
    <sheetView topLeftCell="A76" workbookViewId="0">
      <selection activeCell="E30" sqref="E30"/>
    </sheetView>
  </sheetViews>
  <sheetFormatPr defaultColWidth="9" defaultRowHeight="15"/>
  <cols>
    <col min="1" max="1" width="9" style="29"/>
    <col min="2" max="2" width="59.42578125" style="29" customWidth="1"/>
    <col min="3" max="5" width="9" style="29"/>
    <col min="6" max="6" width="16.5703125" style="29" customWidth="1"/>
    <col min="7" max="7" width="9" style="29"/>
    <col min="8" max="8" width="11.140625" style="29" bestFit="1" customWidth="1"/>
    <col min="9" max="16384" width="9" style="29"/>
  </cols>
  <sheetData>
    <row r="1" spans="1:6" ht="16.5" thickBot="1">
      <c r="A1" s="195" t="s">
        <v>33</v>
      </c>
      <c r="B1" s="196"/>
      <c r="C1" s="196"/>
      <c r="D1" s="196"/>
      <c r="E1" s="196"/>
      <c r="F1" s="197"/>
    </row>
    <row r="2" spans="1:6" ht="15.75" thickBot="1">
      <c r="A2" s="44"/>
      <c r="F2" s="45"/>
    </row>
    <row r="3" spans="1:6" ht="45">
      <c r="A3" s="73">
        <v>1</v>
      </c>
      <c r="B3" s="126" t="s">
        <v>42</v>
      </c>
      <c r="C3" s="74"/>
      <c r="D3" s="74"/>
      <c r="E3" s="74"/>
      <c r="F3" s="75"/>
    </row>
    <row r="4" spans="1:6">
      <c r="A4" s="76"/>
      <c r="B4" s="77" t="s">
        <v>67</v>
      </c>
      <c r="C4" s="78"/>
      <c r="D4" s="78"/>
      <c r="E4" s="78"/>
      <c r="F4" s="79"/>
    </row>
    <row r="5" spans="1:6">
      <c r="A5" s="76"/>
      <c r="B5" s="80" t="s">
        <v>68</v>
      </c>
      <c r="C5" s="78" t="s">
        <v>32</v>
      </c>
      <c r="D5" s="81">
        <v>1</v>
      </c>
      <c r="E5" s="78">
        <v>155</v>
      </c>
      <c r="F5" s="79">
        <f t="shared" ref="F5:F7" si="0">+E5*D5</f>
        <v>155</v>
      </c>
    </row>
    <row r="6" spans="1:6">
      <c r="A6" s="76"/>
      <c r="B6" s="80" t="s">
        <v>34</v>
      </c>
      <c r="C6" s="78" t="s">
        <v>32</v>
      </c>
      <c r="D6" s="81">
        <f>+D5*5%</f>
        <v>0.05</v>
      </c>
      <c r="E6" s="78">
        <f>+E5</f>
        <v>155</v>
      </c>
      <c r="F6" s="79">
        <f t="shared" si="0"/>
        <v>7.75</v>
      </c>
    </row>
    <row r="7" spans="1:6">
      <c r="A7" s="76"/>
      <c r="B7" s="80" t="s">
        <v>69</v>
      </c>
      <c r="C7" s="78" t="s">
        <v>32</v>
      </c>
      <c r="D7" s="81">
        <f>+D5*2%</f>
        <v>0.02</v>
      </c>
      <c r="E7" s="78">
        <v>120</v>
      </c>
      <c r="F7" s="79">
        <f t="shared" si="0"/>
        <v>2.4</v>
      </c>
    </row>
    <row r="8" spans="1:6">
      <c r="A8" s="76"/>
      <c r="B8" s="82" t="s">
        <v>35</v>
      </c>
      <c r="C8" s="78"/>
      <c r="D8" s="78"/>
      <c r="E8" s="78"/>
      <c r="F8" s="79"/>
    </row>
    <row r="9" spans="1:6">
      <c r="A9" s="76"/>
      <c r="B9" s="80" t="s">
        <v>72</v>
      </c>
      <c r="C9" s="78" t="s">
        <v>32</v>
      </c>
      <c r="D9" s="81">
        <v>1</v>
      </c>
      <c r="E9" s="78">
        <v>20</v>
      </c>
      <c r="F9" s="79">
        <f>+E9*D9</f>
        <v>20</v>
      </c>
    </row>
    <row r="10" spans="1:6">
      <c r="A10" s="76"/>
      <c r="B10" s="80" t="s">
        <v>70</v>
      </c>
      <c r="C10" s="78" t="s">
        <v>37</v>
      </c>
      <c r="D10" s="78"/>
      <c r="E10" s="78"/>
      <c r="F10" s="79">
        <f>+SUM(F5:F9)*2%</f>
        <v>3.7030000000000003</v>
      </c>
    </row>
    <row r="11" spans="1:6">
      <c r="A11" s="83"/>
      <c r="B11" s="84" t="s">
        <v>38</v>
      </c>
      <c r="C11" s="85"/>
      <c r="D11" s="85"/>
      <c r="E11" s="85"/>
      <c r="F11" s="86">
        <f>+SUM(F5:F10)</f>
        <v>188.85300000000001</v>
      </c>
    </row>
    <row r="12" spans="1:6">
      <c r="A12" s="76"/>
      <c r="B12" s="80" t="s">
        <v>73</v>
      </c>
      <c r="C12" s="88">
        <v>0.15</v>
      </c>
      <c r="D12" s="78"/>
      <c r="E12" s="78"/>
      <c r="F12" s="79">
        <f>+F11*15%</f>
        <v>28.327950000000001</v>
      </c>
    </row>
    <row r="13" spans="1:6">
      <c r="A13" s="76"/>
      <c r="B13" s="80" t="s">
        <v>41</v>
      </c>
      <c r="C13" s="78"/>
      <c r="D13" s="78"/>
      <c r="E13" s="78"/>
      <c r="F13" s="79">
        <f>+F11*4.25%</f>
        <v>8.0262525000000018</v>
      </c>
    </row>
    <row r="14" spans="1:6" ht="15.75" thickBot="1">
      <c r="A14" s="124"/>
      <c r="B14" s="198" t="s">
        <v>71</v>
      </c>
      <c r="C14" s="198"/>
      <c r="D14" s="198"/>
      <c r="E14" s="198"/>
      <c r="F14" s="125">
        <f>+SUM(F11:F13)</f>
        <v>225.20720249999999</v>
      </c>
    </row>
    <row r="15" spans="1:6" ht="15.75" thickBot="1">
      <c r="A15" s="44"/>
      <c r="F15" s="45"/>
    </row>
    <row r="16" spans="1:6" ht="30">
      <c r="A16" s="73">
        <v>2</v>
      </c>
      <c r="B16" s="123" t="s">
        <v>43</v>
      </c>
      <c r="C16" s="74"/>
      <c r="D16" s="74"/>
      <c r="E16" s="74"/>
      <c r="F16" s="75"/>
    </row>
    <row r="17" spans="1:6">
      <c r="A17" s="76"/>
      <c r="B17" s="77" t="s">
        <v>74</v>
      </c>
      <c r="C17" s="78"/>
      <c r="D17" s="78"/>
      <c r="E17" s="78"/>
      <c r="F17" s="79"/>
    </row>
    <row r="18" spans="1:6">
      <c r="A18" s="76"/>
      <c r="B18" s="80" t="s">
        <v>68</v>
      </c>
      <c r="C18" s="78" t="s">
        <v>36</v>
      </c>
      <c r="D18" s="81">
        <v>1</v>
      </c>
      <c r="E18" s="78">
        <v>500</v>
      </c>
      <c r="F18" s="79">
        <f t="shared" ref="F18:F19" si="1">+E18*D18</f>
        <v>500</v>
      </c>
    </row>
    <row r="19" spans="1:6">
      <c r="A19" s="76"/>
      <c r="B19" s="80" t="s">
        <v>69</v>
      </c>
      <c r="C19" s="78" t="s">
        <v>36</v>
      </c>
      <c r="D19" s="81">
        <f>+D18*2%</f>
        <v>0.02</v>
      </c>
      <c r="E19" s="78">
        <v>500</v>
      </c>
      <c r="F19" s="79">
        <f t="shared" si="1"/>
        <v>10</v>
      </c>
    </row>
    <row r="20" spans="1:6">
      <c r="A20" s="76"/>
      <c r="B20" s="82" t="s">
        <v>35</v>
      </c>
      <c r="C20" s="78"/>
      <c r="D20" s="78"/>
      <c r="E20" s="78"/>
      <c r="F20" s="79"/>
    </row>
    <row r="21" spans="1:6">
      <c r="A21" s="76"/>
      <c r="B21" s="80" t="s">
        <v>75</v>
      </c>
      <c r="C21" s="78"/>
      <c r="D21" s="81">
        <v>1</v>
      </c>
      <c r="E21" s="78">
        <v>107</v>
      </c>
      <c r="F21" s="79">
        <f>+E21*D21</f>
        <v>107</v>
      </c>
    </row>
    <row r="22" spans="1:6">
      <c r="A22" s="76"/>
      <c r="B22" s="80" t="s">
        <v>70</v>
      </c>
      <c r="C22" s="78" t="s">
        <v>37</v>
      </c>
      <c r="D22" s="78"/>
      <c r="E22" s="78"/>
      <c r="F22" s="79">
        <f>+SUM(F18:F21)*2%</f>
        <v>12.34</v>
      </c>
    </row>
    <row r="23" spans="1:6">
      <c r="A23" s="83"/>
      <c r="B23" s="84" t="s">
        <v>38</v>
      </c>
      <c r="C23" s="85"/>
      <c r="D23" s="85"/>
      <c r="E23" s="85"/>
      <c r="F23" s="86">
        <f>+SUM(F18:F22)</f>
        <v>629.34</v>
      </c>
    </row>
    <row r="24" spans="1:6">
      <c r="A24" s="76"/>
      <c r="B24" s="80" t="s">
        <v>73</v>
      </c>
      <c r="C24" s="88">
        <v>0.15</v>
      </c>
      <c r="D24" s="78"/>
      <c r="E24" s="78"/>
      <c r="F24" s="79">
        <f>+F23*15%</f>
        <v>94.400999999999996</v>
      </c>
    </row>
    <row r="25" spans="1:6">
      <c r="A25" s="76"/>
      <c r="B25" s="80" t="s">
        <v>41</v>
      </c>
      <c r="C25" s="78"/>
      <c r="D25" s="78"/>
      <c r="E25" s="78"/>
      <c r="F25" s="79">
        <f>+F23*4.25%</f>
        <v>26.746950000000002</v>
      </c>
    </row>
    <row r="26" spans="1:6" ht="15.75" thickBot="1">
      <c r="A26" s="124"/>
      <c r="B26" s="198" t="s">
        <v>76</v>
      </c>
      <c r="C26" s="198"/>
      <c r="D26" s="198"/>
      <c r="E26" s="198"/>
      <c r="F26" s="125">
        <f>+SUM(F23:F25)</f>
        <v>750.48794999999996</v>
      </c>
    </row>
    <row r="27" spans="1:6" ht="15.75" thickBot="1"/>
    <row r="28" spans="1:6" ht="51">
      <c r="A28" s="73">
        <v>3</v>
      </c>
      <c r="B28" s="96" t="s">
        <v>44</v>
      </c>
      <c r="C28" s="74"/>
      <c r="D28" s="74"/>
      <c r="E28" s="74"/>
      <c r="F28" s="75"/>
    </row>
    <row r="29" spans="1:6">
      <c r="A29" s="76"/>
      <c r="B29" s="77" t="s">
        <v>77</v>
      </c>
      <c r="C29" s="78"/>
      <c r="D29" s="78"/>
      <c r="E29" s="78"/>
      <c r="F29" s="79"/>
    </row>
    <row r="30" spans="1:6">
      <c r="A30" s="76"/>
      <c r="B30" s="80" t="s">
        <v>68</v>
      </c>
      <c r="C30" s="78" t="s">
        <v>32</v>
      </c>
      <c r="D30" s="81">
        <v>1</v>
      </c>
      <c r="E30" s="78">
        <v>1130</v>
      </c>
      <c r="F30" s="79">
        <f t="shared" ref="F30:F32" si="2">+E30*D30</f>
        <v>1130</v>
      </c>
    </row>
    <row r="31" spans="1:6">
      <c r="A31" s="76"/>
      <c r="B31" s="80" t="s">
        <v>34</v>
      </c>
      <c r="C31" s="78" t="s">
        <v>32</v>
      </c>
      <c r="D31" s="81">
        <f>+D30*5%</f>
        <v>0.05</v>
      </c>
      <c r="E31" s="78">
        <v>1130</v>
      </c>
      <c r="F31" s="79">
        <f t="shared" si="2"/>
        <v>56.5</v>
      </c>
    </row>
    <row r="32" spans="1:6">
      <c r="A32" s="76"/>
      <c r="B32" s="80" t="s">
        <v>69</v>
      </c>
      <c r="C32" s="78" t="s">
        <v>32</v>
      </c>
      <c r="D32" s="81">
        <f>+D30*2%</f>
        <v>0.02</v>
      </c>
      <c r="E32" s="78">
        <v>1130</v>
      </c>
      <c r="F32" s="79">
        <f t="shared" si="2"/>
        <v>22.6</v>
      </c>
    </row>
    <row r="33" spans="1:6">
      <c r="A33" s="76"/>
      <c r="B33" s="80" t="s">
        <v>78</v>
      </c>
      <c r="C33" s="78" t="s">
        <v>32</v>
      </c>
      <c r="D33" s="81">
        <v>1</v>
      </c>
      <c r="E33" s="78">
        <v>64</v>
      </c>
      <c r="F33" s="79">
        <f t="shared" ref="F33:F34" si="3">+E33*D33</f>
        <v>64</v>
      </c>
    </row>
    <row r="34" spans="1:6">
      <c r="A34" s="76"/>
      <c r="B34" s="80" t="s">
        <v>79</v>
      </c>
      <c r="C34" s="78" t="s">
        <v>32</v>
      </c>
      <c r="D34" s="81">
        <f>+D33*5%</f>
        <v>0.05</v>
      </c>
      <c r="E34" s="78">
        <v>64</v>
      </c>
      <c r="F34" s="79">
        <f t="shared" si="3"/>
        <v>3.2</v>
      </c>
    </row>
    <row r="35" spans="1:6">
      <c r="A35" s="76"/>
      <c r="B35" s="82" t="s">
        <v>35</v>
      </c>
      <c r="C35" s="78"/>
      <c r="D35" s="78"/>
      <c r="E35" s="78"/>
      <c r="F35" s="79"/>
    </row>
    <row r="36" spans="1:6">
      <c r="A36" s="76"/>
      <c r="B36" s="80" t="s">
        <v>80</v>
      </c>
      <c r="C36" s="78"/>
      <c r="D36" s="81">
        <v>1</v>
      </c>
      <c r="E36" s="78">
        <v>40</v>
      </c>
      <c r="F36" s="79">
        <f>+E36*D36</f>
        <v>40</v>
      </c>
    </row>
    <row r="37" spans="1:6">
      <c r="A37" s="76"/>
      <c r="B37" s="80" t="s">
        <v>70</v>
      </c>
      <c r="C37" s="78" t="s">
        <v>37</v>
      </c>
      <c r="D37" s="78"/>
      <c r="E37" s="78"/>
      <c r="F37" s="79">
        <f>+SUM(F30:F36)*2%</f>
        <v>26.326000000000001</v>
      </c>
    </row>
    <row r="38" spans="1:6">
      <c r="A38" s="83"/>
      <c r="B38" s="84" t="s">
        <v>38</v>
      </c>
      <c r="C38" s="85"/>
      <c r="D38" s="85"/>
      <c r="E38" s="85"/>
      <c r="F38" s="86">
        <f>+SUM(F30:F37)</f>
        <v>1342.626</v>
      </c>
    </row>
    <row r="39" spans="1:6">
      <c r="A39" s="76"/>
      <c r="B39" s="80" t="s">
        <v>73</v>
      </c>
      <c r="C39" s="88">
        <v>0.15</v>
      </c>
      <c r="D39" s="78"/>
      <c r="E39" s="78"/>
      <c r="F39" s="79">
        <f>+F38*15%</f>
        <v>201.3939</v>
      </c>
    </row>
    <row r="40" spans="1:6">
      <c r="A40" s="76"/>
      <c r="B40" s="80" t="s">
        <v>41</v>
      </c>
      <c r="C40" s="78"/>
      <c r="D40" s="78"/>
      <c r="E40" s="78"/>
      <c r="F40" s="79">
        <f>+F38*4.25%</f>
        <v>57.061605</v>
      </c>
    </row>
    <row r="41" spans="1:6" ht="15.75" thickBot="1">
      <c r="A41" s="124"/>
      <c r="B41" s="198" t="s">
        <v>71</v>
      </c>
      <c r="C41" s="198"/>
      <c r="D41" s="198"/>
      <c r="E41" s="198"/>
      <c r="F41" s="125">
        <f>+SUM(F38:F40)</f>
        <v>1601.0815050000001</v>
      </c>
    </row>
    <row r="42" spans="1:6" ht="15.75" thickBot="1"/>
    <row r="43" spans="1:6" ht="60">
      <c r="A43" s="73">
        <v>4</v>
      </c>
      <c r="B43" s="97" t="s">
        <v>45</v>
      </c>
      <c r="C43" s="74"/>
      <c r="D43" s="74"/>
      <c r="E43" s="74"/>
      <c r="F43" s="75"/>
    </row>
    <row r="44" spans="1:6">
      <c r="A44" s="127"/>
      <c r="B44" s="128" t="s">
        <v>81</v>
      </c>
      <c r="C44" s="129"/>
      <c r="D44" s="129"/>
      <c r="E44" s="129"/>
      <c r="F44" s="130"/>
    </row>
    <row r="45" spans="1:6">
      <c r="A45" s="127"/>
      <c r="B45" s="128" t="s">
        <v>82</v>
      </c>
      <c r="C45" s="129"/>
      <c r="D45" s="129"/>
      <c r="E45" s="129"/>
      <c r="F45" s="130"/>
    </row>
    <row r="46" spans="1:6">
      <c r="A46" s="127"/>
      <c r="B46" s="131" t="s">
        <v>83</v>
      </c>
      <c r="C46" s="129"/>
      <c r="D46" s="129"/>
      <c r="E46" s="129"/>
      <c r="F46" s="130"/>
    </row>
    <row r="47" spans="1:6">
      <c r="A47" s="127"/>
      <c r="B47" s="132" t="s">
        <v>94</v>
      </c>
      <c r="C47" s="129" t="s">
        <v>84</v>
      </c>
      <c r="D47" s="133">
        <v>4</v>
      </c>
      <c r="E47" s="129">
        <v>350</v>
      </c>
      <c r="F47" s="130">
        <f t="shared" ref="F47:F50" si="4">+E47*D47</f>
        <v>1400</v>
      </c>
    </row>
    <row r="48" spans="1:6">
      <c r="A48" s="127"/>
      <c r="B48" s="132" t="s">
        <v>85</v>
      </c>
      <c r="C48" s="129" t="s">
        <v>30</v>
      </c>
      <c r="D48" s="133">
        <f>+D47*5%</f>
        <v>0.2</v>
      </c>
      <c r="E48" s="129">
        <f>+E47</f>
        <v>350</v>
      </c>
      <c r="F48" s="130">
        <f t="shared" si="4"/>
        <v>70</v>
      </c>
    </row>
    <row r="49" spans="1:6">
      <c r="A49" s="127"/>
      <c r="B49" s="132" t="s">
        <v>86</v>
      </c>
      <c r="C49" s="129" t="s">
        <v>30</v>
      </c>
      <c r="D49" s="133">
        <v>20</v>
      </c>
      <c r="E49" s="129">
        <v>20</v>
      </c>
      <c r="F49" s="130">
        <f t="shared" si="4"/>
        <v>400</v>
      </c>
    </row>
    <row r="50" spans="1:6">
      <c r="A50" s="127"/>
      <c r="B50" s="132" t="s">
        <v>87</v>
      </c>
      <c r="C50" s="129" t="s">
        <v>84</v>
      </c>
      <c r="D50" s="133">
        <v>4</v>
      </c>
      <c r="E50" s="129">
        <v>50</v>
      </c>
      <c r="F50" s="130">
        <f t="shared" si="4"/>
        <v>200</v>
      </c>
    </row>
    <row r="51" spans="1:6">
      <c r="A51" s="127"/>
      <c r="B51" s="131" t="s">
        <v>35</v>
      </c>
      <c r="C51" s="129"/>
      <c r="D51" s="129"/>
      <c r="E51" s="129"/>
      <c r="F51" s="130"/>
    </row>
    <row r="52" spans="1:6">
      <c r="A52" s="127"/>
      <c r="B52" s="132" t="s">
        <v>88</v>
      </c>
      <c r="C52" s="129" t="s">
        <v>89</v>
      </c>
      <c r="D52" s="133">
        <v>20</v>
      </c>
      <c r="E52" s="134">
        <f>15*10.7654</f>
        <v>161.48099999999999</v>
      </c>
      <c r="F52" s="130">
        <f>+E52*D52</f>
        <v>3229.62</v>
      </c>
    </row>
    <row r="53" spans="1:6">
      <c r="A53" s="127"/>
      <c r="B53" s="132" t="s">
        <v>90</v>
      </c>
      <c r="C53" s="129" t="s">
        <v>36</v>
      </c>
      <c r="D53" s="133">
        <v>1</v>
      </c>
      <c r="E53" s="129">
        <v>550</v>
      </c>
      <c r="F53" s="130">
        <f>+E53*D53</f>
        <v>550</v>
      </c>
    </row>
    <row r="54" spans="1:6" ht="28.5">
      <c r="A54" s="127"/>
      <c r="B54" s="132" t="s">
        <v>91</v>
      </c>
      <c r="C54" s="129" t="s">
        <v>30</v>
      </c>
      <c r="D54" s="133">
        <v>20</v>
      </c>
      <c r="E54" s="129">
        <f>E47*10%</f>
        <v>35</v>
      </c>
      <c r="F54" s="130">
        <f t="shared" ref="F54" si="5">+E54*D54</f>
        <v>700</v>
      </c>
    </row>
    <row r="55" spans="1:6">
      <c r="A55" s="135"/>
      <c r="B55" s="136" t="s">
        <v>38</v>
      </c>
      <c r="C55" s="137"/>
      <c r="D55" s="137"/>
      <c r="E55" s="137"/>
      <c r="F55" s="138">
        <f>+SUM(F46:F54)</f>
        <v>6549.62</v>
      </c>
    </row>
    <row r="56" spans="1:6">
      <c r="A56" s="139"/>
      <c r="B56" s="140" t="s">
        <v>39</v>
      </c>
      <c r="C56" s="141"/>
      <c r="D56" s="141"/>
      <c r="E56" s="141"/>
      <c r="F56" s="142"/>
    </row>
    <row r="57" spans="1:6">
      <c r="A57" s="76"/>
      <c r="B57" s="82" t="s">
        <v>38</v>
      </c>
      <c r="C57" s="78"/>
      <c r="D57" s="78"/>
      <c r="E57" s="78"/>
      <c r="F57" s="87">
        <f>+F56+F55</f>
        <v>6549.62</v>
      </c>
    </row>
    <row r="58" spans="1:6">
      <c r="A58" s="143"/>
      <c r="B58" s="144" t="s">
        <v>40</v>
      </c>
      <c r="C58" s="145"/>
      <c r="D58" s="145"/>
      <c r="E58" s="145"/>
      <c r="F58" s="146">
        <f>+F57*20%</f>
        <v>1309.924</v>
      </c>
    </row>
    <row r="59" spans="1:6">
      <c r="A59" s="139"/>
      <c r="B59" s="140" t="s">
        <v>41</v>
      </c>
      <c r="C59" s="141"/>
      <c r="D59" s="141"/>
      <c r="E59" s="141"/>
      <c r="F59" s="142">
        <f>F57*4.25%</f>
        <v>278.35885000000002</v>
      </c>
    </row>
    <row r="60" spans="1:6">
      <c r="A60" s="76"/>
      <c r="B60" s="200" t="s">
        <v>81</v>
      </c>
      <c r="C60" s="201"/>
      <c r="D60" s="201"/>
      <c r="E60" s="202"/>
      <c r="F60" s="87">
        <f>+SUM(F57:F59)</f>
        <v>8137.9028499999995</v>
      </c>
    </row>
    <row r="61" spans="1:6" ht="15.75">
      <c r="A61" s="147"/>
      <c r="B61" s="203" t="s">
        <v>92</v>
      </c>
      <c r="C61" s="204"/>
      <c r="D61" s="204"/>
      <c r="E61" s="205"/>
      <c r="F61" s="148">
        <f>ROUND(+F60/20,0)</f>
        <v>407</v>
      </c>
    </row>
    <row r="62" spans="1:6" ht="15.75">
      <c r="A62" s="147"/>
      <c r="B62" s="203" t="s">
        <v>93</v>
      </c>
      <c r="C62" s="204"/>
      <c r="D62" s="204"/>
      <c r="E62" s="205"/>
      <c r="F62" s="148">
        <f>ROUND(+F61/10.764,0)</f>
        <v>38</v>
      </c>
    </row>
    <row r="63" spans="1:6" ht="15.75" thickBot="1"/>
    <row r="64" spans="1:6" ht="30">
      <c r="A64" s="73">
        <v>5</v>
      </c>
      <c r="B64" s="97" t="s">
        <v>46</v>
      </c>
      <c r="C64" s="74"/>
      <c r="D64" s="74"/>
      <c r="E64" s="74"/>
      <c r="F64" s="75"/>
    </row>
    <row r="65" spans="1:6">
      <c r="A65" s="76"/>
      <c r="B65" s="77" t="s">
        <v>95</v>
      </c>
      <c r="C65" s="78"/>
      <c r="D65" s="78"/>
      <c r="E65" s="78"/>
      <c r="F65" s="79"/>
    </row>
    <row r="66" spans="1:6">
      <c r="A66" s="76"/>
      <c r="B66" s="80" t="s">
        <v>96</v>
      </c>
      <c r="C66" s="78" t="s">
        <v>63</v>
      </c>
      <c r="D66" s="81">
        <v>1</v>
      </c>
      <c r="E66" s="78">
        <v>185</v>
      </c>
      <c r="F66" s="79">
        <f t="shared" ref="F66:F70" si="6">+E66*D66</f>
        <v>185</v>
      </c>
    </row>
    <row r="67" spans="1:6">
      <c r="A67" s="83"/>
      <c r="B67" s="84" t="s">
        <v>100</v>
      </c>
      <c r="C67" s="85"/>
      <c r="D67" s="85"/>
      <c r="E67" s="85"/>
      <c r="F67" s="86">
        <f>+SUM(F64:F66)</f>
        <v>185</v>
      </c>
    </row>
    <row r="68" spans="1:6">
      <c r="A68" s="76"/>
      <c r="B68" s="80" t="s">
        <v>97</v>
      </c>
      <c r="C68" s="78" t="s">
        <v>30</v>
      </c>
      <c r="D68" s="81">
        <v>1</v>
      </c>
      <c r="E68" s="78">
        <v>393</v>
      </c>
      <c r="F68" s="79">
        <f t="shared" si="6"/>
        <v>393</v>
      </c>
    </row>
    <row r="69" spans="1:6">
      <c r="A69" s="76"/>
      <c r="B69" s="80" t="s">
        <v>69</v>
      </c>
      <c r="C69" s="78" t="s">
        <v>32</v>
      </c>
      <c r="D69" s="81">
        <f>+D66*2%</f>
        <v>0.02</v>
      </c>
      <c r="E69" s="78">
        <v>393</v>
      </c>
      <c r="F69" s="79">
        <f t="shared" si="6"/>
        <v>7.86</v>
      </c>
    </row>
    <row r="70" spans="1:6">
      <c r="A70" s="76"/>
      <c r="B70" s="80" t="s">
        <v>98</v>
      </c>
      <c r="C70" s="78" t="s">
        <v>32</v>
      </c>
      <c r="D70" s="81">
        <f>+D68*5%</f>
        <v>0.05</v>
      </c>
      <c r="E70" s="78">
        <v>393</v>
      </c>
      <c r="F70" s="79">
        <f t="shared" si="6"/>
        <v>19.650000000000002</v>
      </c>
    </row>
    <row r="71" spans="1:6">
      <c r="A71" s="83"/>
      <c r="B71" s="84" t="s">
        <v>99</v>
      </c>
      <c r="C71" s="85"/>
      <c r="D71" s="85"/>
      <c r="E71" s="85"/>
      <c r="F71" s="86">
        <f>+SUM(F68:F70)</f>
        <v>420.51</v>
      </c>
    </row>
    <row r="72" spans="1:6" ht="15.75" thickBot="1">
      <c r="A72" s="149"/>
      <c r="B72" s="150" t="s">
        <v>102</v>
      </c>
      <c r="C72" s="151"/>
      <c r="D72" s="152"/>
      <c r="E72" s="152"/>
      <c r="F72" s="153">
        <f>F71-F67</f>
        <v>235.51</v>
      </c>
    </row>
    <row r="73" spans="1:6" ht="15.75" thickBot="1">
      <c r="A73" s="156"/>
      <c r="B73" s="157" t="s">
        <v>101</v>
      </c>
      <c r="C73" s="158"/>
      <c r="D73" s="158"/>
      <c r="E73" s="158">
        <v>10.763999999999999</v>
      </c>
      <c r="F73" s="159">
        <f>F72/E73</f>
        <v>21.879412857673728</v>
      </c>
    </row>
    <row r="74" spans="1:6" ht="15.75" thickBot="1">
      <c r="A74" s="154"/>
      <c r="B74" s="199"/>
      <c r="C74" s="199"/>
      <c r="D74" s="199"/>
      <c r="E74" s="199"/>
      <c r="F74" s="155"/>
    </row>
    <row r="75" spans="1:6" ht="15.75" thickBot="1"/>
    <row r="76" spans="1:6" ht="75">
      <c r="A76" s="73">
        <v>6</v>
      </c>
      <c r="B76" s="98" t="s">
        <v>47</v>
      </c>
      <c r="C76" s="74"/>
      <c r="D76" s="74"/>
      <c r="E76" s="74"/>
      <c r="F76" s="75"/>
    </row>
    <row r="77" spans="1:6">
      <c r="A77" s="76"/>
      <c r="B77" s="77" t="s">
        <v>74</v>
      </c>
      <c r="C77" s="78"/>
      <c r="D77" s="78"/>
      <c r="E77" s="78"/>
      <c r="F77" s="79"/>
    </row>
    <row r="78" spans="1:6">
      <c r="A78" s="76"/>
      <c r="B78" s="80" t="s">
        <v>68</v>
      </c>
      <c r="C78" s="78" t="s">
        <v>36</v>
      </c>
      <c r="D78" s="81">
        <v>1</v>
      </c>
      <c r="E78" s="78">
        <v>4050</v>
      </c>
      <c r="F78" s="79">
        <f t="shared" ref="F78:F79" si="7">+E78*D78</f>
        <v>4050</v>
      </c>
    </row>
    <row r="79" spans="1:6">
      <c r="A79" s="76"/>
      <c r="B79" s="80" t="s">
        <v>69</v>
      </c>
      <c r="C79" s="78" t="s">
        <v>36</v>
      </c>
      <c r="D79" s="81">
        <f>+D78*2%</f>
        <v>0.02</v>
      </c>
      <c r="E79" s="78">
        <v>4050</v>
      </c>
      <c r="F79" s="79">
        <f t="shared" si="7"/>
        <v>81</v>
      </c>
    </row>
    <row r="80" spans="1:6">
      <c r="A80" s="76"/>
      <c r="B80" s="82" t="s">
        <v>35</v>
      </c>
      <c r="C80" s="78"/>
      <c r="D80" s="78"/>
      <c r="E80" s="78"/>
      <c r="F80" s="79"/>
    </row>
    <row r="81" spans="1:6">
      <c r="A81" s="76"/>
      <c r="B81" s="80" t="s">
        <v>103</v>
      </c>
      <c r="C81" s="78"/>
      <c r="D81" s="81">
        <v>1</v>
      </c>
      <c r="E81" s="78">
        <v>350</v>
      </c>
      <c r="F81" s="79">
        <f>+E81*D81</f>
        <v>350</v>
      </c>
    </row>
    <row r="82" spans="1:6">
      <c r="A82" s="76"/>
      <c r="B82" s="80" t="s">
        <v>70</v>
      </c>
      <c r="C82" s="78" t="s">
        <v>37</v>
      </c>
      <c r="D82" s="78"/>
      <c r="E82" s="78"/>
      <c r="F82" s="79">
        <f>+SUM(F78:F81)*2%</f>
        <v>89.62</v>
      </c>
    </row>
    <row r="83" spans="1:6">
      <c r="A83" s="83"/>
      <c r="B83" s="84" t="s">
        <v>38</v>
      </c>
      <c r="C83" s="85"/>
      <c r="D83" s="85"/>
      <c r="E83" s="85"/>
      <c r="F83" s="86">
        <f>+SUM(F78:F82)</f>
        <v>4570.62</v>
      </c>
    </row>
    <row r="84" spans="1:6">
      <c r="A84" s="76"/>
      <c r="B84" s="80" t="s">
        <v>73</v>
      </c>
      <c r="C84" s="88">
        <v>0.15</v>
      </c>
      <c r="D84" s="78"/>
      <c r="E84" s="78"/>
      <c r="F84" s="79">
        <f>+F83*15%</f>
        <v>685.59299999999996</v>
      </c>
    </row>
    <row r="85" spans="1:6">
      <c r="A85" s="76"/>
      <c r="B85" s="80" t="s">
        <v>41</v>
      </c>
      <c r="C85" s="78"/>
      <c r="D85" s="78"/>
      <c r="E85" s="78"/>
      <c r="F85" s="79">
        <f>+F83*4.25%</f>
        <v>194.25135</v>
      </c>
    </row>
    <row r="86" spans="1:6" ht="15.75" thickBot="1">
      <c r="A86" s="124"/>
      <c r="B86" s="198" t="s">
        <v>76</v>
      </c>
      <c r="C86" s="198"/>
      <c r="D86" s="198"/>
      <c r="E86" s="198"/>
      <c r="F86" s="125">
        <f>+SUM(F83:F85)</f>
        <v>5450.4643500000002</v>
      </c>
    </row>
    <row r="87" spans="1:6" ht="15.75" thickBot="1"/>
    <row r="88" spans="1:6" ht="30">
      <c r="A88" s="73">
        <v>7</v>
      </c>
      <c r="B88" s="97" t="s">
        <v>49</v>
      </c>
      <c r="C88" s="74"/>
      <c r="D88" s="74"/>
      <c r="E88" s="74"/>
      <c r="F88" s="75"/>
    </row>
    <row r="89" spans="1:6">
      <c r="A89" s="76"/>
      <c r="B89" s="77" t="s">
        <v>74</v>
      </c>
      <c r="C89" s="78"/>
      <c r="D89" s="78"/>
      <c r="E89" s="78"/>
      <c r="F89" s="79"/>
    </row>
    <row r="90" spans="1:6">
      <c r="A90" s="76"/>
      <c r="B90" s="80" t="s">
        <v>68</v>
      </c>
      <c r="C90" s="78" t="s">
        <v>36</v>
      </c>
      <c r="D90" s="81"/>
      <c r="E90" s="78"/>
      <c r="F90" s="79">
        <f t="shared" ref="F90:F91" si="8">+E90*D90</f>
        <v>0</v>
      </c>
    </row>
    <row r="91" spans="1:6">
      <c r="A91" s="76"/>
      <c r="B91" s="80" t="s">
        <v>69</v>
      </c>
      <c r="C91" s="78" t="s">
        <v>36</v>
      </c>
      <c r="D91" s="81"/>
      <c r="E91" s="78"/>
      <c r="F91" s="79">
        <f t="shared" si="8"/>
        <v>0</v>
      </c>
    </row>
    <row r="92" spans="1:6">
      <c r="A92" s="76"/>
      <c r="B92" s="82" t="s">
        <v>35</v>
      </c>
      <c r="C92" s="78"/>
      <c r="D92" s="78"/>
      <c r="E92" s="78"/>
      <c r="F92" s="79"/>
    </row>
    <row r="93" spans="1:6">
      <c r="A93" s="76"/>
      <c r="B93" s="80" t="s">
        <v>104</v>
      </c>
      <c r="C93" s="78"/>
      <c r="D93" s="81">
        <v>1</v>
      </c>
      <c r="E93" s="78">
        <v>2150</v>
      </c>
      <c r="F93" s="79">
        <f>+E93*D93</f>
        <v>2150</v>
      </c>
    </row>
    <row r="94" spans="1:6">
      <c r="A94" s="76"/>
      <c r="B94" s="80" t="s">
        <v>70</v>
      </c>
      <c r="C94" s="78" t="s">
        <v>37</v>
      </c>
      <c r="D94" s="78"/>
      <c r="E94" s="78"/>
      <c r="F94" s="79">
        <f>+SUM(F90:F93)*2%</f>
        <v>43</v>
      </c>
    </row>
    <row r="95" spans="1:6">
      <c r="A95" s="83"/>
      <c r="B95" s="84" t="s">
        <v>38</v>
      </c>
      <c r="C95" s="85"/>
      <c r="D95" s="85"/>
      <c r="E95" s="85"/>
      <c r="F95" s="86">
        <f>+SUM(F90:F94)</f>
        <v>2193</v>
      </c>
    </row>
    <row r="96" spans="1:6">
      <c r="A96" s="76"/>
      <c r="B96" s="80" t="s">
        <v>73</v>
      </c>
      <c r="C96" s="88">
        <v>0.15</v>
      </c>
      <c r="D96" s="78"/>
      <c r="E96" s="78"/>
      <c r="F96" s="79">
        <f>+F95*15%</f>
        <v>328.95</v>
      </c>
    </row>
    <row r="97" spans="1:6">
      <c r="A97" s="76"/>
      <c r="B97" s="80" t="s">
        <v>41</v>
      </c>
      <c r="C97" s="78"/>
      <c r="D97" s="78"/>
      <c r="E97" s="78"/>
      <c r="F97" s="79">
        <f>+F95*4.25%</f>
        <v>93.202500000000001</v>
      </c>
    </row>
    <row r="98" spans="1:6" ht="15.75" thickBot="1">
      <c r="A98" s="124"/>
      <c r="B98" s="198" t="s">
        <v>76</v>
      </c>
      <c r="C98" s="198"/>
      <c r="D98" s="198"/>
      <c r="E98" s="198"/>
      <c r="F98" s="125">
        <f>+SUM(F95:F97)</f>
        <v>2615.1524999999997</v>
      </c>
    </row>
  </sheetData>
  <mergeCells count="10">
    <mergeCell ref="B98:E98"/>
    <mergeCell ref="B41:E41"/>
    <mergeCell ref="B60:E60"/>
    <mergeCell ref="B61:E61"/>
    <mergeCell ref="B62:E62"/>
    <mergeCell ref="A1:F1"/>
    <mergeCell ref="B14:E14"/>
    <mergeCell ref="B26:E26"/>
    <mergeCell ref="B74:E74"/>
    <mergeCell ref="B86:E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F6A5-5987-4447-B73A-38D3C760E74E}">
  <dimension ref="A1:H98"/>
  <sheetViews>
    <sheetView topLeftCell="A71" workbookViewId="0">
      <selection activeCell="E79" sqref="E79"/>
    </sheetView>
  </sheetViews>
  <sheetFormatPr defaultColWidth="9" defaultRowHeight="15"/>
  <cols>
    <col min="1" max="1" width="9" style="29"/>
    <col min="2" max="2" width="59.42578125" style="29" customWidth="1"/>
    <col min="3" max="5" width="9" style="29"/>
    <col min="6" max="6" width="16.5703125" style="29" customWidth="1"/>
    <col min="7" max="7" width="9" style="29"/>
    <col min="8" max="8" width="11.140625" style="29" bestFit="1" customWidth="1"/>
    <col min="9" max="16384" width="9" style="29"/>
  </cols>
  <sheetData>
    <row r="1" spans="1:6" ht="16.5" thickBot="1">
      <c r="A1" s="195" t="s">
        <v>33</v>
      </c>
      <c r="B1" s="196"/>
      <c r="C1" s="196"/>
      <c r="D1" s="196"/>
      <c r="E1" s="196"/>
      <c r="F1" s="197"/>
    </row>
    <row r="2" spans="1:6" ht="15.75" thickBot="1">
      <c r="A2" s="44"/>
      <c r="F2" s="45"/>
    </row>
    <row r="3" spans="1:6" ht="45">
      <c r="A3" s="73">
        <v>1</v>
      </c>
      <c r="B3" s="126" t="s">
        <v>42</v>
      </c>
      <c r="C3" s="74"/>
      <c r="D3" s="74"/>
      <c r="E3" s="74"/>
      <c r="F3" s="75"/>
    </row>
    <row r="4" spans="1:6">
      <c r="A4" s="76"/>
      <c r="B4" s="77" t="s">
        <v>67</v>
      </c>
      <c r="C4" s="78"/>
      <c r="D4" s="78"/>
      <c r="E4" s="78"/>
      <c r="F4" s="79"/>
    </row>
    <row r="5" spans="1:6">
      <c r="A5" s="76"/>
      <c r="B5" s="80" t="s">
        <v>68</v>
      </c>
      <c r="C5" s="78" t="s">
        <v>32</v>
      </c>
      <c r="D5" s="81">
        <v>1</v>
      </c>
      <c r="E5" s="160">
        <v>155</v>
      </c>
      <c r="F5" s="79">
        <f t="shared" ref="F5:F7" si="0">+E5*D5</f>
        <v>155</v>
      </c>
    </row>
    <row r="6" spans="1:6">
      <c r="A6" s="76"/>
      <c r="B6" s="80" t="s">
        <v>34</v>
      </c>
      <c r="C6" s="78" t="s">
        <v>32</v>
      </c>
      <c r="D6" s="81">
        <f>+D5*5%</f>
        <v>0.05</v>
      </c>
      <c r="E6" s="160">
        <v>155</v>
      </c>
      <c r="F6" s="79">
        <f t="shared" si="0"/>
        <v>7.75</v>
      </c>
    </row>
    <row r="7" spans="1:6">
      <c r="A7" s="76"/>
      <c r="B7" s="80" t="s">
        <v>69</v>
      </c>
      <c r="C7" s="78" t="s">
        <v>32</v>
      </c>
      <c r="D7" s="81">
        <f>+D5*2%</f>
        <v>0.02</v>
      </c>
      <c r="E7" s="160">
        <v>155</v>
      </c>
      <c r="F7" s="79">
        <f t="shared" si="0"/>
        <v>3.1</v>
      </c>
    </row>
    <row r="8" spans="1:6">
      <c r="A8" s="76"/>
      <c r="B8" s="82" t="s">
        <v>35</v>
      </c>
      <c r="C8" s="78"/>
      <c r="D8" s="78"/>
      <c r="E8" s="78"/>
      <c r="F8" s="79"/>
    </row>
    <row r="9" spans="1:6">
      <c r="A9" s="76"/>
      <c r="B9" s="80" t="s">
        <v>72</v>
      </c>
      <c r="C9" s="78" t="s">
        <v>32</v>
      </c>
      <c r="D9" s="81">
        <v>1</v>
      </c>
      <c r="E9" s="78">
        <v>15</v>
      </c>
      <c r="F9" s="79">
        <f>+E9*D9</f>
        <v>15</v>
      </c>
    </row>
    <row r="10" spans="1:6">
      <c r="A10" s="76"/>
      <c r="B10" s="80" t="s">
        <v>70</v>
      </c>
      <c r="C10" s="78" t="s">
        <v>37</v>
      </c>
      <c r="D10" s="78"/>
      <c r="E10" s="78"/>
      <c r="F10" s="79">
        <f>+SUM(F5:F9)*2%</f>
        <v>3.617</v>
      </c>
    </row>
    <row r="11" spans="1:6">
      <c r="A11" s="83"/>
      <c r="B11" s="84" t="s">
        <v>38</v>
      </c>
      <c r="C11" s="85"/>
      <c r="D11" s="85"/>
      <c r="E11" s="85"/>
      <c r="F11" s="86">
        <f>+SUM(F5:F10)</f>
        <v>184.46699999999998</v>
      </c>
    </row>
    <row r="12" spans="1:6">
      <c r="A12" s="76"/>
      <c r="B12" s="80" t="s">
        <v>73</v>
      </c>
      <c r="C12" s="88">
        <v>0.15</v>
      </c>
      <c r="D12" s="78"/>
      <c r="E12" s="78"/>
      <c r="F12" s="79">
        <f>+F11*15%</f>
        <v>27.670049999999996</v>
      </c>
    </row>
    <row r="13" spans="1:6">
      <c r="A13" s="76"/>
      <c r="B13" s="80" t="s">
        <v>41</v>
      </c>
      <c r="C13" s="78"/>
      <c r="D13" s="78"/>
      <c r="E13" s="78"/>
      <c r="F13" s="79"/>
    </row>
    <row r="14" spans="1:6" ht="15.75" thickBot="1">
      <c r="A14" s="124"/>
      <c r="B14" s="198" t="s">
        <v>71</v>
      </c>
      <c r="C14" s="198"/>
      <c r="D14" s="198"/>
      <c r="E14" s="198"/>
      <c r="F14" s="125">
        <f>+SUM(F11:F13)</f>
        <v>212.13704999999999</v>
      </c>
    </row>
    <row r="15" spans="1:6" ht="15.75" thickBot="1">
      <c r="A15" s="44"/>
      <c r="F15" s="45"/>
    </row>
    <row r="16" spans="1:6" ht="30">
      <c r="A16" s="73">
        <v>2</v>
      </c>
      <c r="B16" s="123" t="s">
        <v>43</v>
      </c>
      <c r="C16" s="74"/>
      <c r="D16" s="74"/>
      <c r="E16" s="74"/>
      <c r="F16" s="75"/>
    </row>
    <row r="17" spans="1:6">
      <c r="A17" s="76"/>
      <c r="B17" s="77" t="s">
        <v>74</v>
      </c>
      <c r="C17" s="78"/>
      <c r="D17" s="78"/>
      <c r="E17" s="78"/>
      <c r="F17" s="79"/>
    </row>
    <row r="18" spans="1:6">
      <c r="A18" s="76"/>
      <c r="B18" s="80" t="s">
        <v>68</v>
      </c>
      <c r="C18" s="78" t="s">
        <v>36</v>
      </c>
      <c r="D18" s="81">
        <v>1</v>
      </c>
      <c r="E18" s="160">
        <v>500</v>
      </c>
      <c r="F18" s="79">
        <f t="shared" ref="F18:F19" si="1">+E18*D18</f>
        <v>500</v>
      </c>
    </row>
    <row r="19" spans="1:6">
      <c r="A19" s="76"/>
      <c r="B19" s="80" t="s">
        <v>69</v>
      </c>
      <c r="C19" s="78" t="s">
        <v>36</v>
      </c>
      <c r="D19" s="81">
        <f>+D18*2%</f>
        <v>0.02</v>
      </c>
      <c r="E19" s="160">
        <v>500</v>
      </c>
      <c r="F19" s="79">
        <f t="shared" si="1"/>
        <v>10</v>
      </c>
    </row>
    <row r="20" spans="1:6">
      <c r="A20" s="76"/>
      <c r="B20" s="82" t="s">
        <v>35</v>
      </c>
      <c r="C20" s="78"/>
      <c r="D20" s="78"/>
      <c r="E20" s="78"/>
      <c r="F20" s="79"/>
    </row>
    <row r="21" spans="1:6">
      <c r="A21" s="76"/>
      <c r="B21" s="80" t="s">
        <v>75</v>
      </c>
      <c r="C21" s="78"/>
      <c r="D21" s="81">
        <v>1</v>
      </c>
      <c r="E21" s="78">
        <v>107</v>
      </c>
      <c r="F21" s="79">
        <f>+E21*D21</f>
        <v>107</v>
      </c>
    </row>
    <row r="22" spans="1:6">
      <c r="A22" s="76"/>
      <c r="B22" s="80" t="s">
        <v>70</v>
      </c>
      <c r="C22" s="78" t="s">
        <v>37</v>
      </c>
      <c r="D22" s="78"/>
      <c r="E22" s="78"/>
      <c r="F22" s="79">
        <f>+SUM(F18:F21)*2%</f>
        <v>12.34</v>
      </c>
    </row>
    <row r="23" spans="1:6">
      <c r="A23" s="83"/>
      <c r="B23" s="84" t="s">
        <v>38</v>
      </c>
      <c r="C23" s="85"/>
      <c r="D23" s="85"/>
      <c r="E23" s="85"/>
      <c r="F23" s="86">
        <f>+SUM(F18:F22)</f>
        <v>629.34</v>
      </c>
    </row>
    <row r="24" spans="1:6">
      <c r="A24" s="76"/>
      <c r="B24" s="80" t="s">
        <v>73</v>
      </c>
      <c r="C24" s="88">
        <v>0.15</v>
      </c>
      <c r="D24" s="78"/>
      <c r="E24" s="78"/>
      <c r="F24" s="79">
        <f>+F23*15%</f>
        <v>94.400999999999996</v>
      </c>
    </row>
    <row r="25" spans="1:6">
      <c r="A25" s="76"/>
      <c r="B25" s="80" t="s">
        <v>41</v>
      </c>
      <c r="C25" s="78"/>
      <c r="D25" s="78"/>
      <c r="E25" s="78"/>
      <c r="F25" s="79"/>
    </row>
    <row r="26" spans="1:6" ht="15.75" thickBot="1">
      <c r="A26" s="124"/>
      <c r="B26" s="198" t="s">
        <v>76</v>
      </c>
      <c r="C26" s="198"/>
      <c r="D26" s="198"/>
      <c r="E26" s="198"/>
      <c r="F26" s="125">
        <f>+SUM(F23:F25)</f>
        <v>723.74099999999999</v>
      </c>
    </row>
    <row r="27" spans="1:6" ht="15.75" thickBot="1"/>
    <row r="28" spans="1:6" ht="51">
      <c r="A28" s="73">
        <v>3</v>
      </c>
      <c r="B28" s="96" t="s">
        <v>44</v>
      </c>
      <c r="C28" s="74"/>
      <c r="D28" s="74"/>
      <c r="E28" s="74"/>
      <c r="F28" s="75"/>
    </row>
    <row r="29" spans="1:6">
      <c r="A29" s="76"/>
      <c r="B29" s="77" t="s">
        <v>77</v>
      </c>
      <c r="C29" s="78"/>
      <c r="D29" s="78"/>
      <c r="E29" s="78"/>
      <c r="F29" s="79"/>
    </row>
    <row r="30" spans="1:6">
      <c r="A30" s="76"/>
      <c r="B30" s="80" t="s">
        <v>68</v>
      </c>
      <c r="C30" s="78" t="s">
        <v>32</v>
      </c>
      <c r="D30" s="81">
        <v>1</v>
      </c>
      <c r="E30" s="78">
        <v>1130</v>
      </c>
      <c r="F30" s="79">
        <f t="shared" ref="F30:F34" si="2">+E30*D30</f>
        <v>1130</v>
      </c>
    </row>
    <row r="31" spans="1:6">
      <c r="A31" s="76"/>
      <c r="B31" s="80" t="s">
        <v>34</v>
      </c>
      <c r="C31" s="78" t="s">
        <v>32</v>
      </c>
      <c r="D31" s="81">
        <f>+D30*5%</f>
        <v>0.05</v>
      </c>
      <c r="E31" s="78">
        <f>E30</f>
        <v>1130</v>
      </c>
      <c r="F31" s="79">
        <f t="shared" si="2"/>
        <v>56.5</v>
      </c>
    </row>
    <row r="32" spans="1:6">
      <c r="A32" s="76"/>
      <c r="B32" s="80" t="s">
        <v>69</v>
      </c>
      <c r="C32" s="78" t="s">
        <v>32</v>
      </c>
      <c r="D32" s="81">
        <f>+D30*2%</f>
        <v>0.02</v>
      </c>
      <c r="E32" s="78">
        <f>E31</f>
        <v>1130</v>
      </c>
      <c r="F32" s="79">
        <f t="shared" si="2"/>
        <v>22.6</v>
      </c>
    </row>
    <row r="33" spans="1:6">
      <c r="A33" s="76"/>
      <c r="B33" s="80" t="s">
        <v>78</v>
      </c>
      <c r="C33" s="78" t="s">
        <v>32</v>
      </c>
      <c r="D33" s="81">
        <v>1</v>
      </c>
      <c r="E33" s="78">
        <v>35</v>
      </c>
      <c r="F33" s="79">
        <f t="shared" si="2"/>
        <v>35</v>
      </c>
    </row>
    <row r="34" spans="1:6">
      <c r="A34" s="76"/>
      <c r="B34" s="80" t="s">
        <v>106</v>
      </c>
      <c r="C34" s="78" t="s">
        <v>32</v>
      </c>
      <c r="D34" s="81">
        <f>+D33*3%</f>
        <v>0.03</v>
      </c>
      <c r="E34" s="78">
        <f>E33</f>
        <v>35</v>
      </c>
      <c r="F34" s="79">
        <f t="shared" si="2"/>
        <v>1.05</v>
      </c>
    </row>
    <row r="35" spans="1:6">
      <c r="A35" s="76"/>
      <c r="B35" s="82" t="s">
        <v>35</v>
      </c>
      <c r="C35" s="78"/>
      <c r="D35" s="78"/>
      <c r="E35" s="78"/>
      <c r="F35" s="79"/>
    </row>
    <row r="36" spans="1:6">
      <c r="A36" s="76"/>
      <c r="B36" s="80" t="s">
        <v>80</v>
      </c>
      <c r="C36" s="78"/>
      <c r="D36" s="81">
        <v>1</v>
      </c>
      <c r="E36" s="78">
        <v>40</v>
      </c>
      <c r="F36" s="79">
        <f>+E36*D36</f>
        <v>40</v>
      </c>
    </row>
    <row r="37" spans="1:6">
      <c r="A37" s="76"/>
      <c r="B37" s="80" t="s">
        <v>70</v>
      </c>
      <c r="C37" s="78" t="s">
        <v>37</v>
      </c>
      <c r="D37" s="78"/>
      <c r="E37" s="78"/>
      <c r="F37" s="79">
        <f>+SUM(F30:F36)*2%</f>
        <v>25.702999999999999</v>
      </c>
    </row>
    <row r="38" spans="1:6">
      <c r="A38" s="83"/>
      <c r="B38" s="84" t="s">
        <v>38</v>
      </c>
      <c r="C38" s="85"/>
      <c r="D38" s="85"/>
      <c r="E38" s="85"/>
      <c r="F38" s="86">
        <f>+SUM(F30:F37)</f>
        <v>1310.8529999999998</v>
      </c>
    </row>
    <row r="39" spans="1:6">
      <c r="A39" s="76"/>
      <c r="B39" s="80" t="s">
        <v>73</v>
      </c>
      <c r="C39" s="88">
        <v>0.15</v>
      </c>
      <c r="D39" s="78"/>
      <c r="E39" s="78"/>
      <c r="F39" s="79">
        <f>+F38*15%</f>
        <v>196.62794999999997</v>
      </c>
    </row>
    <row r="40" spans="1:6">
      <c r="A40" s="76"/>
      <c r="B40" s="80" t="s">
        <v>41</v>
      </c>
      <c r="C40" s="78"/>
      <c r="D40" s="78"/>
      <c r="E40" s="78"/>
      <c r="F40" s="79"/>
    </row>
    <row r="41" spans="1:6" ht="15.75" thickBot="1">
      <c r="A41" s="124"/>
      <c r="B41" s="198" t="s">
        <v>71</v>
      </c>
      <c r="C41" s="198"/>
      <c r="D41" s="198"/>
      <c r="E41" s="198"/>
      <c r="F41" s="125">
        <f>+SUM(F38:F40)</f>
        <v>1507.4809499999999</v>
      </c>
    </row>
    <row r="42" spans="1:6" ht="15.75" thickBot="1"/>
    <row r="43" spans="1:6" ht="60">
      <c r="A43" s="73">
        <v>4</v>
      </c>
      <c r="B43" s="97" t="s">
        <v>45</v>
      </c>
      <c r="C43" s="74"/>
      <c r="D43" s="74"/>
      <c r="E43" s="74"/>
      <c r="F43" s="75"/>
    </row>
    <row r="44" spans="1:6">
      <c r="A44" s="127"/>
      <c r="B44" s="128" t="s">
        <v>81</v>
      </c>
      <c r="C44" s="129"/>
      <c r="D44" s="129"/>
      <c r="E44" s="129"/>
      <c r="F44" s="130"/>
    </row>
    <row r="45" spans="1:6">
      <c r="A45" s="127"/>
      <c r="B45" s="128" t="s">
        <v>82</v>
      </c>
      <c r="C45" s="129"/>
      <c r="D45" s="129"/>
      <c r="E45" s="129"/>
      <c r="F45" s="130"/>
    </row>
    <row r="46" spans="1:6">
      <c r="A46" s="127"/>
      <c r="B46" s="131" t="s">
        <v>83</v>
      </c>
      <c r="C46" s="129"/>
      <c r="D46" s="129"/>
      <c r="E46" s="129"/>
      <c r="F46" s="130"/>
    </row>
    <row r="47" spans="1:6">
      <c r="A47" s="127"/>
      <c r="B47" s="132" t="s">
        <v>94</v>
      </c>
      <c r="C47" s="129" t="s">
        <v>84</v>
      </c>
      <c r="D47" s="133">
        <v>4</v>
      </c>
      <c r="E47" s="129">
        <v>300</v>
      </c>
      <c r="F47" s="130">
        <f t="shared" ref="F47:F50" si="3">+E47*D47</f>
        <v>1200</v>
      </c>
    </row>
    <row r="48" spans="1:6">
      <c r="A48" s="127"/>
      <c r="B48" s="132" t="s">
        <v>85</v>
      </c>
      <c r="C48" s="129" t="s">
        <v>30</v>
      </c>
      <c r="D48" s="133">
        <f>+D47*5%</f>
        <v>0.2</v>
      </c>
      <c r="E48" s="129">
        <f>+E47</f>
        <v>300</v>
      </c>
      <c r="F48" s="130">
        <f t="shared" si="3"/>
        <v>60</v>
      </c>
    </row>
    <row r="49" spans="1:6">
      <c r="A49" s="127"/>
      <c r="B49" s="132" t="s">
        <v>86</v>
      </c>
      <c r="C49" s="129" t="s">
        <v>30</v>
      </c>
      <c r="D49" s="133">
        <v>20</v>
      </c>
      <c r="E49" s="129"/>
      <c r="F49" s="130">
        <f t="shared" si="3"/>
        <v>0</v>
      </c>
    </row>
    <row r="50" spans="1:6">
      <c r="A50" s="127"/>
      <c r="B50" s="132" t="s">
        <v>87</v>
      </c>
      <c r="C50" s="129" t="s">
        <v>84</v>
      </c>
      <c r="D50" s="133">
        <v>4</v>
      </c>
      <c r="E50" s="129">
        <v>10</v>
      </c>
      <c r="F50" s="130">
        <f t="shared" si="3"/>
        <v>40</v>
      </c>
    </row>
    <row r="51" spans="1:6">
      <c r="A51" s="127"/>
      <c r="B51" s="131" t="s">
        <v>35</v>
      </c>
      <c r="C51" s="129"/>
      <c r="D51" s="129"/>
      <c r="E51" s="129"/>
      <c r="F51" s="130"/>
    </row>
    <row r="52" spans="1:6">
      <c r="A52" s="127"/>
      <c r="B52" s="132" t="s">
        <v>105</v>
      </c>
      <c r="C52" s="129" t="s">
        <v>89</v>
      </c>
      <c r="D52" s="133">
        <v>20</v>
      </c>
      <c r="E52" s="134">
        <f>10*10.7654</f>
        <v>107.654</v>
      </c>
      <c r="F52" s="130">
        <f>+E52*D52</f>
        <v>2153.08</v>
      </c>
    </row>
    <row r="53" spans="1:6">
      <c r="A53" s="127"/>
      <c r="B53" s="132" t="s">
        <v>90</v>
      </c>
      <c r="C53" s="129" t="s">
        <v>36</v>
      </c>
      <c r="D53" s="133">
        <v>1</v>
      </c>
      <c r="E53" s="129">
        <v>550</v>
      </c>
      <c r="F53" s="130"/>
    </row>
    <row r="54" spans="1:6" ht="28.5">
      <c r="A54" s="127"/>
      <c r="B54" s="132" t="s">
        <v>91</v>
      </c>
      <c r="C54" s="129" t="s">
        <v>30</v>
      </c>
      <c r="D54" s="133">
        <v>20</v>
      </c>
      <c r="E54" s="129">
        <f>E47*10%</f>
        <v>30</v>
      </c>
      <c r="F54" s="130">
        <f t="shared" ref="F54" si="4">+E54*D54</f>
        <v>600</v>
      </c>
    </row>
    <row r="55" spans="1:6">
      <c r="A55" s="135"/>
      <c r="B55" s="136" t="s">
        <v>38</v>
      </c>
      <c r="C55" s="137"/>
      <c r="D55" s="137"/>
      <c r="E55" s="137"/>
      <c r="F55" s="138">
        <f>+SUM(F46:F54)</f>
        <v>4053.08</v>
      </c>
    </row>
    <row r="56" spans="1:6">
      <c r="A56" s="139"/>
      <c r="B56" s="140" t="s">
        <v>39</v>
      </c>
      <c r="C56" s="141"/>
      <c r="D56" s="141"/>
      <c r="E56" s="141"/>
      <c r="F56" s="142"/>
    </row>
    <row r="57" spans="1:6">
      <c r="A57" s="76"/>
      <c r="B57" s="82" t="s">
        <v>38</v>
      </c>
      <c r="C57" s="78"/>
      <c r="D57" s="78"/>
      <c r="E57" s="78"/>
      <c r="F57" s="87">
        <f>+F56+F55</f>
        <v>4053.08</v>
      </c>
    </row>
    <row r="58" spans="1:6">
      <c r="A58" s="143"/>
      <c r="B58" s="144" t="s">
        <v>73</v>
      </c>
      <c r="C58" s="145"/>
      <c r="D58" s="145"/>
      <c r="E58" s="145"/>
      <c r="F58" s="146">
        <f>+F57*15%</f>
        <v>607.96199999999999</v>
      </c>
    </row>
    <row r="59" spans="1:6">
      <c r="A59" s="139"/>
      <c r="B59" s="140" t="s">
        <v>41</v>
      </c>
      <c r="C59" s="141"/>
      <c r="D59" s="141"/>
      <c r="E59" s="141"/>
      <c r="F59" s="142"/>
    </row>
    <row r="60" spans="1:6">
      <c r="A60" s="76"/>
      <c r="B60" s="200" t="s">
        <v>81</v>
      </c>
      <c r="C60" s="201"/>
      <c r="D60" s="201"/>
      <c r="E60" s="202"/>
      <c r="F60" s="87">
        <f>+SUM(F57:F59)</f>
        <v>4661.0419999999995</v>
      </c>
    </row>
    <row r="61" spans="1:6" ht="15.75">
      <c r="A61" s="147"/>
      <c r="B61" s="203" t="s">
        <v>92</v>
      </c>
      <c r="C61" s="204"/>
      <c r="D61" s="204"/>
      <c r="E61" s="205"/>
      <c r="F61" s="148">
        <f>ROUND(+F60/20,0)</f>
        <v>233</v>
      </c>
    </row>
    <row r="62" spans="1:6" ht="15.75">
      <c r="A62" s="147"/>
      <c r="B62" s="203" t="s">
        <v>93</v>
      </c>
      <c r="C62" s="204"/>
      <c r="D62" s="204"/>
      <c r="E62" s="205"/>
      <c r="F62" s="148">
        <f>ROUND(+F61/10.764,0)</f>
        <v>22</v>
      </c>
    </row>
    <row r="63" spans="1:6" ht="15.75" thickBot="1"/>
    <row r="64" spans="1:6" ht="30">
      <c r="A64" s="73">
        <v>5</v>
      </c>
      <c r="B64" s="97" t="s">
        <v>46</v>
      </c>
      <c r="C64" s="74"/>
      <c r="D64" s="74"/>
      <c r="E64" s="74"/>
      <c r="F64" s="75"/>
    </row>
    <row r="65" spans="1:8">
      <c r="A65" s="76"/>
      <c r="B65" s="77" t="s">
        <v>95</v>
      </c>
      <c r="C65" s="78"/>
      <c r="D65" s="78"/>
      <c r="E65" s="78"/>
      <c r="F65" s="79"/>
    </row>
    <row r="66" spans="1:8">
      <c r="A66" s="76"/>
      <c r="B66" s="80" t="s">
        <v>96</v>
      </c>
      <c r="C66" s="78" t="s">
        <v>63</v>
      </c>
      <c r="D66" s="81">
        <v>1</v>
      </c>
      <c r="E66" s="78">
        <v>185</v>
      </c>
      <c r="F66" s="79">
        <f t="shared" ref="F66:F70" si="5">+E66*D66</f>
        <v>185</v>
      </c>
    </row>
    <row r="67" spans="1:8">
      <c r="A67" s="83"/>
      <c r="B67" s="84" t="s">
        <v>100</v>
      </c>
      <c r="C67" s="85"/>
      <c r="D67" s="85"/>
      <c r="E67" s="85"/>
      <c r="F67" s="86">
        <f>+SUM(F64:F66)</f>
        <v>185</v>
      </c>
    </row>
    <row r="68" spans="1:8">
      <c r="A68" s="76"/>
      <c r="B68" s="80" t="s">
        <v>97</v>
      </c>
      <c r="C68" s="78" t="s">
        <v>30</v>
      </c>
      <c r="D68" s="81">
        <v>1</v>
      </c>
      <c r="E68" s="78">
        <v>370</v>
      </c>
      <c r="F68" s="79">
        <f t="shared" si="5"/>
        <v>370</v>
      </c>
    </row>
    <row r="69" spans="1:8">
      <c r="A69" s="76"/>
      <c r="B69" s="80" t="s">
        <v>69</v>
      </c>
      <c r="C69" s="78" t="s">
        <v>32</v>
      </c>
      <c r="D69" s="81">
        <f>+D66*2%</f>
        <v>0.02</v>
      </c>
      <c r="E69" s="78">
        <v>370</v>
      </c>
      <c r="F69" s="79"/>
    </row>
    <row r="70" spans="1:8">
      <c r="A70" s="76"/>
      <c r="B70" s="80" t="s">
        <v>98</v>
      </c>
      <c r="C70" s="78" t="s">
        <v>32</v>
      </c>
      <c r="D70" s="81">
        <f>+D68*5%</f>
        <v>0.05</v>
      </c>
      <c r="E70" s="78">
        <v>370</v>
      </c>
      <c r="F70" s="79">
        <f t="shared" si="5"/>
        <v>18.5</v>
      </c>
    </row>
    <row r="71" spans="1:8">
      <c r="A71" s="83"/>
      <c r="B71" s="84" t="s">
        <v>99</v>
      </c>
      <c r="C71" s="85"/>
      <c r="D71" s="85"/>
      <c r="E71" s="85"/>
      <c r="F71" s="86">
        <f>+SUM(F68:F70)</f>
        <v>388.5</v>
      </c>
    </row>
    <row r="72" spans="1:8" ht="15.75" thickBot="1">
      <c r="A72" s="149"/>
      <c r="B72" s="150" t="s">
        <v>102</v>
      </c>
      <c r="C72" s="151"/>
      <c r="D72" s="152"/>
      <c r="E72" s="152"/>
      <c r="F72" s="153">
        <f>F71-F67</f>
        <v>203.5</v>
      </c>
      <c r="H72" s="161"/>
    </row>
    <row r="73" spans="1:8" ht="15.75" thickBot="1">
      <c r="A73" s="156"/>
      <c r="B73" s="157" t="s">
        <v>101</v>
      </c>
      <c r="C73" s="158"/>
      <c r="D73" s="158"/>
      <c r="E73" s="158">
        <v>10.763999999999999</v>
      </c>
      <c r="F73" s="159">
        <f>F72/E73</f>
        <v>18.905611296915644</v>
      </c>
      <c r="H73" s="161"/>
    </row>
    <row r="74" spans="1:8" ht="15.75" thickBot="1">
      <c r="A74" s="154"/>
      <c r="B74" s="199"/>
      <c r="C74" s="199"/>
      <c r="D74" s="199"/>
      <c r="E74" s="199"/>
      <c r="F74" s="155"/>
    </row>
    <row r="75" spans="1:8" ht="15.75" thickBot="1"/>
    <row r="76" spans="1:8" ht="75">
      <c r="A76" s="73">
        <v>6</v>
      </c>
      <c r="B76" s="98" t="s">
        <v>47</v>
      </c>
      <c r="C76" s="74"/>
      <c r="D76" s="74"/>
      <c r="E76" s="74"/>
      <c r="F76" s="75"/>
    </row>
    <row r="77" spans="1:8">
      <c r="A77" s="76"/>
      <c r="B77" s="77" t="s">
        <v>74</v>
      </c>
      <c r="C77" s="78"/>
      <c r="D77" s="78"/>
      <c r="E77" s="78"/>
      <c r="F77" s="79"/>
    </row>
    <row r="78" spans="1:8">
      <c r="A78" s="76"/>
      <c r="B78" s="80" t="s">
        <v>68</v>
      </c>
      <c r="C78" s="78" t="s">
        <v>36</v>
      </c>
      <c r="D78" s="81">
        <v>1</v>
      </c>
      <c r="E78" s="78">
        <v>4050</v>
      </c>
      <c r="F78" s="79">
        <f t="shared" ref="F78" si="6">+E78*D78</f>
        <v>4050</v>
      </c>
    </row>
    <row r="79" spans="1:8">
      <c r="A79" s="76"/>
      <c r="B79" s="80" t="s">
        <v>69</v>
      </c>
      <c r="C79" s="78" t="s">
        <v>36</v>
      </c>
      <c r="D79" s="81">
        <f>+D78*2%</f>
        <v>0.02</v>
      </c>
      <c r="E79" s="78">
        <v>4050</v>
      </c>
      <c r="F79" s="79"/>
    </row>
    <row r="80" spans="1:8">
      <c r="A80" s="76"/>
      <c r="B80" s="82" t="s">
        <v>35</v>
      </c>
      <c r="C80" s="78"/>
      <c r="D80" s="78"/>
      <c r="E80" s="78"/>
      <c r="F80" s="79"/>
    </row>
    <row r="81" spans="1:6">
      <c r="A81" s="76"/>
      <c r="B81" s="80" t="s">
        <v>103</v>
      </c>
      <c r="C81" s="78"/>
      <c r="D81" s="81">
        <v>1</v>
      </c>
      <c r="E81" s="78">
        <f>700/4</f>
        <v>175</v>
      </c>
      <c r="F81" s="79">
        <f>+E81*D81</f>
        <v>175</v>
      </c>
    </row>
    <row r="82" spans="1:6">
      <c r="A82" s="76"/>
      <c r="B82" s="80" t="s">
        <v>70</v>
      </c>
      <c r="C82" s="78" t="s">
        <v>37</v>
      </c>
      <c r="D82" s="78"/>
      <c r="E82" s="78"/>
      <c r="F82" s="79">
        <f>+SUM(F78:F81)*2%</f>
        <v>84.5</v>
      </c>
    </row>
    <row r="83" spans="1:6">
      <c r="A83" s="83"/>
      <c r="B83" s="84" t="s">
        <v>38</v>
      </c>
      <c r="C83" s="85"/>
      <c r="D83" s="85"/>
      <c r="E83" s="85"/>
      <c r="F83" s="86">
        <f>+SUM(F78:F82)</f>
        <v>4309.5</v>
      </c>
    </row>
    <row r="84" spans="1:6">
      <c r="A84" s="76"/>
      <c r="B84" s="80" t="s">
        <v>73</v>
      </c>
      <c r="C84" s="88">
        <v>0.15</v>
      </c>
      <c r="D84" s="78"/>
      <c r="E84" s="78"/>
      <c r="F84" s="79">
        <f>+F83*15%</f>
        <v>646.42499999999995</v>
      </c>
    </row>
    <row r="85" spans="1:6">
      <c r="A85" s="76"/>
      <c r="B85" s="80" t="s">
        <v>41</v>
      </c>
      <c r="C85" s="78"/>
      <c r="D85" s="78"/>
      <c r="E85" s="78"/>
      <c r="F85" s="79"/>
    </row>
    <row r="86" spans="1:6" ht="15.75" thickBot="1">
      <c r="A86" s="124"/>
      <c r="B86" s="198" t="s">
        <v>76</v>
      </c>
      <c r="C86" s="198"/>
      <c r="D86" s="198"/>
      <c r="E86" s="198"/>
      <c r="F86" s="125">
        <f>+SUM(F83:F85)</f>
        <v>4955.9250000000002</v>
      </c>
    </row>
    <row r="87" spans="1:6" ht="15.75" thickBot="1"/>
    <row r="88" spans="1:6" ht="30">
      <c r="A88" s="73">
        <v>7</v>
      </c>
      <c r="B88" s="97" t="s">
        <v>49</v>
      </c>
      <c r="C88" s="74"/>
      <c r="D88" s="74"/>
      <c r="E88" s="74"/>
      <c r="F88" s="75"/>
    </row>
    <row r="89" spans="1:6">
      <c r="A89" s="76"/>
      <c r="B89" s="77" t="s">
        <v>74</v>
      </c>
      <c r="C89" s="78"/>
      <c r="D89" s="78"/>
      <c r="E89" s="78"/>
      <c r="F89" s="79"/>
    </row>
    <row r="90" spans="1:6">
      <c r="A90" s="76"/>
      <c r="B90" s="80" t="s">
        <v>68</v>
      </c>
      <c r="C90" s="78" t="s">
        <v>36</v>
      </c>
      <c r="D90" s="81"/>
      <c r="E90" s="78"/>
      <c r="F90" s="79">
        <f t="shared" ref="F90:F91" si="7">+E90*D90</f>
        <v>0</v>
      </c>
    </row>
    <row r="91" spans="1:6">
      <c r="A91" s="76"/>
      <c r="B91" s="80" t="s">
        <v>69</v>
      </c>
      <c r="C91" s="78" t="s">
        <v>36</v>
      </c>
      <c r="D91" s="81"/>
      <c r="E91" s="78"/>
      <c r="F91" s="79">
        <f t="shared" si="7"/>
        <v>0</v>
      </c>
    </row>
    <row r="92" spans="1:6">
      <c r="A92" s="76"/>
      <c r="B92" s="82" t="s">
        <v>35</v>
      </c>
      <c r="C92" s="78"/>
      <c r="D92" s="78"/>
      <c r="E92" s="78"/>
      <c r="F92" s="79"/>
    </row>
    <row r="93" spans="1:6">
      <c r="A93" s="76"/>
      <c r="B93" s="80" t="s">
        <v>104</v>
      </c>
      <c r="C93" s="78"/>
      <c r="D93" s="81">
        <v>1</v>
      </c>
      <c r="E93" s="78">
        <v>1000</v>
      </c>
      <c r="F93" s="79">
        <f>+E93*D93</f>
        <v>1000</v>
      </c>
    </row>
    <row r="94" spans="1:6">
      <c r="A94" s="76"/>
      <c r="B94" s="80" t="s">
        <v>70</v>
      </c>
      <c r="C94" s="78" t="s">
        <v>37</v>
      </c>
      <c r="D94" s="78"/>
      <c r="E94" s="78"/>
      <c r="F94" s="79">
        <f>+SUM(F90:F93)*2%</f>
        <v>20</v>
      </c>
    </row>
    <row r="95" spans="1:6">
      <c r="A95" s="83"/>
      <c r="B95" s="84" t="s">
        <v>38</v>
      </c>
      <c r="C95" s="85"/>
      <c r="D95" s="85"/>
      <c r="E95" s="85"/>
      <c r="F95" s="86">
        <f>+SUM(F90:F94)</f>
        <v>1020</v>
      </c>
    </row>
    <row r="96" spans="1:6">
      <c r="A96" s="76"/>
      <c r="B96" s="80" t="s">
        <v>73</v>
      </c>
      <c r="C96" s="88">
        <v>0.15</v>
      </c>
      <c r="D96" s="78"/>
      <c r="E96" s="78"/>
      <c r="F96" s="79">
        <f>+F95*15%</f>
        <v>153</v>
      </c>
    </row>
    <row r="97" spans="1:6">
      <c r="A97" s="76"/>
      <c r="B97" s="80" t="s">
        <v>41</v>
      </c>
      <c r="C97" s="78"/>
      <c r="D97" s="78"/>
      <c r="E97" s="78"/>
      <c r="F97" s="79"/>
    </row>
    <row r="98" spans="1:6" ht="15.75" thickBot="1">
      <c r="A98" s="124"/>
      <c r="B98" s="198" t="s">
        <v>76</v>
      </c>
      <c r="C98" s="198"/>
      <c r="D98" s="198"/>
      <c r="E98" s="198"/>
      <c r="F98" s="125">
        <f>+SUM(F95:F97)</f>
        <v>1173</v>
      </c>
    </row>
  </sheetData>
  <mergeCells count="10">
    <mergeCell ref="B62:E62"/>
    <mergeCell ref="B74:E74"/>
    <mergeCell ref="B86:E86"/>
    <mergeCell ref="B98:E98"/>
    <mergeCell ref="A1:F1"/>
    <mergeCell ref="B14:E14"/>
    <mergeCell ref="B26:E26"/>
    <mergeCell ref="B41:E41"/>
    <mergeCell ref="B60:E60"/>
    <mergeCell ref="B61:E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Variation sheet-03</vt:lpstr>
      <vt:lpstr>MB</vt:lpstr>
      <vt:lpstr>Analysis</vt:lpstr>
      <vt:lpstr>Adani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Manish  Mulchandani</cp:lastModifiedBy>
  <dcterms:created xsi:type="dcterms:W3CDTF">2024-04-05T13:56:46Z</dcterms:created>
  <dcterms:modified xsi:type="dcterms:W3CDTF">2024-08-13T14:56:57Z</dcterms:modified>
</cp:coreProperties>
</file>