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ashish_nagar_travelfoodservices_com/Documents/Desktop/"/>
    </mc:Choice>
  </mc:AlternateContent>
  <bookViews>
    <workbookView xWindow="-120" yWindow="-120" windowWidth="20730" windowHeight="11160"/>
  </bookViews>
  <sheets>
    <sheet name="Abstact" sheetId="1" r:id="rId1"/>
    <sheet name="Sheet1" sheetId="4" r:id="rId2"/>
    <sheet name="loads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7" i="4"/>
  <c r="E12" i="1"/>
  <c r="E9" i="1"/>
  <c r="E8" i="1"/>
  <c r="H11" i="4"/>
  <c r="H10" i="4"/>
  <c r="H9" i="4"/>
  <c r="H7" i="4"/>
  <c r="H5" i="4"/>
  <c r="H6" i="4"/>
  <c r="H4" i="4"/>
  <c r="H16" i="1" l="1"/>
  <c r="H17" i="1" l="1"/>
  <c r="H18" i="1" s="1"/>
  <c r="D81" i="3"/>
  <c r="E83" i="3"/>
  <c r="E85" i="3" s="1"/>
  <c r="F81" i="3"/>
  <c r="G74" i="3"/>
  <c r="G73" i="3"/>
  <c r="G72" i="3"/>
  <c r="G71" i="3"/>
  <c r="M62" i="3"/>
  <c r="M61" i="3"/>
  <c r="G52" i="3"/>
  <c r="G51" i="3"/>
  <c r="G50" i="3"/>
  <c r="G48" i="3"/>
  <c r="G47" i="3"/>
  <c r="G46" i="3"/>
  <c r="G44" i="3"/>
  <c r="G43" i="3"/>
  <c r="G41" i="3"/>
  <c r="G40" i="3"/>
  <c r="G39" i="3"/>
  <c r="G37" i="3"/>
  <c r="G36" i="3"/>
  <c r="G33" i="3"/>
  <c r="G32" i="3"/>
  <c r="G30" i="3"/>
  <c r="G29" i="3"/>
  <c r="G28" i="3"/>
  <c r="G26" i="3"/>
  <c r="G25" i="3"/>
  <c r="G24" i="3"/>
  <c r="G23" i="3"/>
  <c r="G21" i="3"/>
  <c r="G20" i="3"/>
  <c r="G17" i="3"/>
  <c r="G16" i="3"/>
  <c r="G11" i="3"/>
  <c r="G9" i="3"/>
  <c r="G8" i="3"/>
  <c r="E42" i="3"/>
  <c r="E35" i="3"/>
  <c r="E19" i="3"/>
  <c r="E14" i="3"/>
  <c r="E13" i="3"/>
  <c r="N87" i="3"/>
  <c r="N86" i="3"/>
  <c r="N63" i="3"/>
  <c r="D58" i="3"/>
  <c r="D59" i="3" s="1"/>
  <c r="G60" i="3" l="1"/>
  <c r="G62" i="3" s="1"/>
  <c r="E60" i="3"/>
  <c r="E62" i="3" s="1"/>
  <c r="G83" i="3"/>
  <c r="M85" i="3"/>
  <c r="N85" i="3" s="1"/>
  <c r="G85" i="3"/>
  <c r="M64" i="3"/>
  <c r="N64" i="3" s="1"/>
  <c r="N62" i="3"/>
  <c r="N61" i="3"/>
  <c r="N65" i="3" l="1"/>
  <c r="N68" i="3" s="1"/>
  <c r="M88" i="3" l="1"/>
  <c r="N88" i="3" s="1"/>
  <c r="N89" i="3" s="1"/>
  <c r="N90" i="3" s="1"/>
  <c r="N91" i="3" s="1"/>
  <c r="N94" i="3" s="1"/>
  <c r="N66" i="3"/>
  <c r="N69" i="3" s="1"/>
</calcChain>
</file>

<file path=xl/sharedStrings.xml><?xml version="1.0" encoding="utf-8"?>
<sst xmlns="http://schemas.openxmlformats.org/spreadsheetml/2006/main" count="98" uniqueCount="77">
  <si>
    <t>Description of work</t>
  </si>
  <si>
    <t>Quantity</t>
  </si>
  <si>
    <t>Rate</t>
  </si>
  <si>
    <t>cum</t>
  </si>
  <si>
    <t>Remarks</t>
  </si>
  <si>
    <t>BITUMEN WORK INSIDE OPERATIONAL AREA</t>
  </si>
  <si>
    <t>BITUMEN WORK AT LANDSIDE ROAD AT  T-1</t>
  </si>
  <si>
    <t>Qty</t>
  </si>
  <si>
    <t>Date</t>
  </si>
  <si>
    <t>Location</t>
  </si>
  <si>
    <t>Type of Mix</t>
  </si>
  <si>
    <t>BM</t>
  </si>
  <si>
    <t>SDAC</t>
  </si>
  <si>
    <t>15.6.2014</t>
  </si>
  <si>
    <t xml:space="preserve">Road14 </t>
  </si>
  <si>
    <t>20.6.2014</t>
  </si>
  <si>
    <t>14.10.2014</t>
  </si>
  <si>
    <t>10.10.2014</t>
  </si>
  <si>
    <t>9A gate Indian Oil/HPCL</t>
  </si>
  <si>
    <t>Ld No</t>
  </si>
  <si>
    <t>18.10.2014</t>
  </si>
  <si>
    <t>ATS old - near Twy E7</t>
  </si>
  <si>
    <t>19.10.2014</t>
  </si>
  <si>
    <t>Stand G5 Road Junction</t>
  </si>
  <si>
    <t>20.10.2014</t>
  </si>
  <si>
    <t>Betn Gate 5 &amp; stand G5</t>
  </si>
  <si>
    <t>Sdac</t>
  </si>
  <si>
    <t>Bm</t>
  </si>
  <si>
    <t>Milling</t>
  </si>
  <si>
    <t>Total Cost</t>
  </si>
  <si>
    <t>21.10.2014</t>
  </si>
  <si>
    <t xml:space="preserve"> Gate no 5 to stand G5</t>
  </si>
  <si>
    <t>22.10.2014</t>
  </si>
  <si>
    <t>infront gate no 9 vip</t>
  </si>
  <si>
    <t>TC</t>
  </si>
  <si>
    <t>28.10.2014</t>
  </si>
  <si>
    <t>ATS  old turning , NACIL</t>
  </si>
  <si>
    <t>29.10.2014</t>
  </si>
  <si>
    <t>Infront Civil store</t>
  </si>
  <si>
    <t>3.11.2014</t>
  </si>
  <si>
    <t>14 turning East side to abeam  Twy E10</t>
  </si>
  <si>
    <t>1.11.2014</t>
  </si>
  <si>
    <t>infront police station</t>
  </si>
  <si>
    <t>Spped breaker</t>
  </si>
  <si>
    <t>14 turning west side  to stand 1</t>
  </si>
  <si>
    <t xml:space="preserve">Unit </t>
  </si>
  <si>
    <t>MUMBAI INTERNATIONAL AIRPORT LTD.</t>
  </si>
  <si>
    <t>M2</t>
  </si>
  <si>
    <t xml:space="preserve"> CSMIA , Civil Maintenance Div. I, Mumbai -400 099</t>
  </si>
  <si>
    <t>Sr.no</t>
  </si>
  <si>
    <t>Total</t>
  </si>
  <si>
    <t>Add 5% Contig.</t>
  </si>
  <si>
    <t>Akiya 2.0 code</t>
  </si>
  <si>
    <t>No</t>
  </si>
  <si>
    <t>Dismantling POP/Gypsum board false ceiling including cutting the adjoining ceiling in regular shape and disposal of unserviceable materials within a lead of 300 metres.</t>
  </si>
  <si>
    <t>Providing &amp; fixing 12.50 mm thick MPL tapered edge Gypsum board (confirming to IS :2095- 1982) in false ceiling / cladding on existing GI frame work with 25mm dyr well screws rawl plugs etc. at 230 mm centre to centrecomplete as per direction of Engineer-in-charge.</t>
  </si>
  <si>
    <t>Providing and fixing  12.5 mm thick Gy.board for trap door of size 600 x 600mm  in existing Gypsum board false ceiling by cutting in to the required size, providing and fixing  pre coated T section etc complete as directed by the Engineer-in-charge.</t>
  </si>
  <si>
    <t>EA</t>
  </si>
  <si>
    <t>Wall painting with plastic emulsion paint of approved brand and manufacture to give an even shade: (a) Two or more coats on new work</t>
  </si>
  <si>
    <t>SPLY&amp;LAY, FLOORING, WOODEN                 PROVIDING &amp; FIXING OF WOODEN FLOORING AS PER THE DIRECTIONS OF
ENGINEER / ARCHITECT - INCLUDING COST OF ALL MATERIALS,LABOUR ETC.
COMPLETE.MATERIAL FOR WOODEN FLOORING - 8MM</t>
  </si>
  <si>
    <t>M</t>
  </si>
  <si>
    <t>DISPOSE, DEBRIS
Line text:CARRIAGE OF MATERIALS/DEBRIS BY MECHANICAL TRANSPORT INCLUDING
LOADING,UNLOADING AND TAKING AWAY FROM AIRPORT PREMISES (NOTE:DUMPING
GROUND,BMC PERMISSION,ROYALTY ETC. SHALL BE CONTRACTORS RESPONSIBILITY)-Approximate
Size of Truck-8.5 Cum</t>
  </si>
  <si>
    <t>SPLY&amp;INST, PIPE, CI, 150 MM
Line text:Providing and fixing C. I. Soil/ Waste pipe as per I. S. 3989/84 of approved make vertically in
shaft from every toilet fixture to Basement/ Car park/ Gr. floor sunken Level, necessary cutting to the
required length including short pieces, assorted fittings such as plug/ plain tee and bend single/
double Y, offsets etc. jointing with spun yarn and lead caulked/Drip seal and giving water-tightness
test for the pipes.( Internal + vertical in shaft) a) 150 mm dia.</t>
  </si>
  <si>
    <t>SR No</t>
  </si>
  <si>
    <t>DESC</t>
  </si>
  <si>
    <t>Unit</t>
  </si>
  <si>
    <t>L</t>
  </si>
  <si>
    <t>B</t>
  </si>
  <si>
    <t>H</t>
  </si>
  <si>
    <t xml:space="preserve">No </t>
  </si>
  <si>
    <t>Dismantle POP/Gypsum and Install</t>
  </si>
  <si>
    <t>Wooden floor</t>
  </si>
  <si>
    <t>CI 150 mm</t>
  </si>
  <si>
    <t>Repair works at Mashhad outlet</t>
  </si>
  <si>
    <t>Painting</t>
  </si>
  <si>
    <t>Amount Rs</t>
  </si>
  <si>
    <t xml:space="preserve">Say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</si>
</sst>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entury"/>
      <family val="1"/>
    </font>
    <font>
      <sz val="12"/>
      <name val="Courier"/>
      <family val="3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dani Regula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6" xfId="0" applyBorder="1"/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14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" fontId="0" fillId="0" borderId="0" xfId="0" applyNumberFormat="1"/>
    <xf numFmtId="9" fontId="0" fillId="0" borderId="0" xfId="0" applyNumberFormat="1"/>
    <xf numFmtId="0" fontId="0" fillId="3" borderId="0" xfId="0" applyFill="1"/>
    <xf numFmtId="10" fontId="0" fillId="0" borderId="0" xfId="0" applyNumberFormat="1"/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15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7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top"/>
    </xf>
    <xf numFmtId="0" fontId="15" fillId="0" borderId="0" xfId="0" applyFont="1"/>
    <xf numFmtId="0" fontId="16" fillId="2" borderId="1" xfId="0" applyFont="1" applyFill="1" applyBorder="1"/>
    <xf numFmtId="0" fontId="8" fillId="0" borderId="7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13" fillId="0" borderId="1" xfId="0" applyFont="1" applyBorder="1"/>
    <xf numFmtId="0" fontId="13" fillId="0" borderId="1" xfId="0" applyFont="1" applyBorder="1" applyAlignment="1">
      <alignment horizontal="left" wrapText="1"/>
    </xf>
    <xf numFmtId="164" fontId="17" fillId="0" borderId="1" xfId="0" applyNumberFormat="1" applyFont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tabSelected="1" view="pageBreakPreview" zoomScale="85" zoomScaleNormal="100" zoomScaleSheetLayoutView="85" workbookViewId="0">
      <selection activeCell="I24" sqref="I24"/>
    </sheetView>
  </sheetViews>
  <sheetFormatPr defaultColWidth="9.1796875" defaultRowHeight="14.5"/>
  <cols>
    <col min="1" max="1" width="2" style="36" customWidth="1"/>
    <col min="2" max="2" width="6.54296875" style="36" customWidth="1"/>
    <col min="3" max="3" width="21.453125" style="36" customWidth="1"/>
    <col min="4" max="4" width="80.1796875" style="36" customWidth="1"/>
    <col min="5" max="5" width="15.1796875" style="36" customWidth="1"/>
    <col min="6" max="6" width="8.7265625" style="36" customWidth="1"/>
    <col min="7" max="7" width="14.453125" style="36" customWidth="1"/>
    <col min="8" max="8" width="18.453125" style="42" customWidth="1"/>
    <col min="9" max="9" width="9.1796875" style="36"/>
    <col min="10" max="10" width="66.453125" style="36" customWidth="1"/>
    <col min="11" max="16384" width="9.1796875" style="36"/>
  </cols>
  <sheetData>
    <row r="1" spans="2:16">
      <c r="B1" s="59"/>
      <c r="C1" s="59"/>
      <c r="D1" s="59"/>
      <c r="E1" s="59"/>
      <c r="F1" s="59"/>
      <c r="G1" s="59"/>
      <c r="H1" s="59"/>
    </row>
    <row r="2" spans="2:16">
      <c r="B2" s="59"/>
      <c r="C2" s="59"/>
      <c r="D2" s="59"/>
      <c r="E2" s="59"/>
      <c r="F2" s="59"/>
      <c r="G2" s="59"/>
      <c r="H2" s="59"/>
    </row>
    <row r="3" spans="2:16" ht="21">
      <c r="B3" s="62" t="s">
        <v>46</v>
      </c>
      <c r="C3" s="62"/>
      <c r="D3" s="62"/>
      <c r="E3" s="62"/>
      <c r="F3" s="62"/>
      <c r="G3" s="62"/>
      <c r="H3" s="62"/>
    </row>
    <row r="4" spans="2:16" ht="15.75" customHeight="1">
      <c r="B4" s="63" t="s">
        <v>48</v>
      </c>
      <c r="C4" s="63"/>
      <c r="D4" s="63"/>
      <c r="E4" s="63"/>
      <c r="F4" s="63"/>
      <c r="G4" s="63"/>
      <c r="H4" s="63"/>
      <c r="I4" s="48"/>
      <c r="J4" s="48"/>
      <c r="K4" s="48"/>
      <c r="L4" s="48"/>
      <c r="M4" s="48"/>
      <c r="N4" s="48"/>
      <c r="O4" s="48"/>
      <c r="P4" s="48"/>
    </row>
    <row r="5" spans="2:16" ht="15.5">
      <c r="B5" s="61" t="s">
        <v>73</v>
      </c>
      <c r="C5" s="61"/>
      <c r="D5" s="61"/>
      <c r="E5" s="61"/>
      <c r="F5" s="61"/>
      <c r="G5" s="61"/>
      <c r="H5" s="61"/>
    </row>
    <row r="6" spans="2:16" ht="15.5">
      <c r="B6" s="60"/>
      <c r="C6" s="60"/>
      <c r="D6" s="60"/>
      <c r="E6" s="60"/>
      <c r="F6" s="60"/>
      <c r="G6" s="60"/>
      <c r="H6" s="60"/>
    </row>
    <row r="7" spans="2:16" ht="18.5">
      <c r="B7" s="37" t="s">
        <v>49</v>
      </c>
      <c r="C7" s="49" t="s">
        <v>52</v>
      </c>
      <c r="D7" s="53" t="s">
        <v>0</v>
      </c>
      <c r="E7" s="54" t="s">
        <v>1</v>
      </c>
      <c r="F7" s="54" t="s">
        <v>45</v>
      </c>
      <c r="G7" s="54" t="s">
        <v>2</v>
      </c>
      <c r="H7" s="54" t="s">
        <v>75</v>
      </c>
    </row>
    <row r="8" spans="2:16" ht="46.5">
      <c r="B8" s="37">
        <v>1</v>
      </c>
      <c r="C8" s="55">
        <v>99992506</v>
      </c>
      <c r="D8" s="57" t="s">
        <v>54</v>
      </c>
      <c r="E8" s="37">
        <f>+Sheet1!J7</f>
        <v>60</v>
      </c>
      <c r="F8" s="37" t="s">
        <v>47</v>
      </c>
      <c r="G8" s="37"/>
      <c r="H8" s="37"/>
    </row>
    <row r="9" spans="2:16" ht="62">
      <c r="B9" s="50">
        <v>2</v>
      </c>
      <c r="C9" s="55">
        <v>90130740</v>
      </c>
      <c r="D9" s="34" t="s">
        <v>55</v>
      </c>
      <c r="E9" s="37">
        <f>+Sheet1!J7</f>
        <v>60</v>
      </c>
      <c r="F9" s="37" t="s">
        <v>47</v>
      </c>
      <c r="G9" s="37"/>
      <c r="H9" s="37"/>
    </row>
    <row r="10" spans="2:16" ht="62">
      <c r="B10" s="37">
        <v>3</v>
      </c>
      <c r="C10" s="55">
        <v>120021874</v>
      </c>
      <c r="D10" s="57" t="s">
        <v>56</v>
      </c>
      <c r="E10" s="37">
        <v>2</v>
      </c>
      <c r="F10" s="37" t="s">
        <v>57</v>
      </c>
      <c r="G10" s="37"/>
      <c r="H10" s="37"/>
    </row>
    <row r="11" spans="2:16" ht="18.75" customHeight="1">
      <c r="B11" s="50">
        <v>4</v>
      </c>
      <c r="C11" s="55">
        <v>99992457</v>
      </c>
      <c r="D11" s="34" t="s">
        <v>58</v>
      </c>
      <c r="E11" s="37">
        <f>+Sheet1!J17</f>
        <v>150</v>
      </c>
      <c r="F11" s="37" t="s">
        <v>47</v>
      </c>
      <c r="G11" s="37"/>
      <c r="H11" s="37"/>
    </row>
    <row r="12" spans="2:16" ht="62">
      <c r="B12" s="37">
        <v>5</v>
      </c>
      <c r="C12" s="55">
        <v>90090348</v>
      </c>
      <c r="D12" s="56" t="s">
        <v>59</v>
      </c>
      <c r="E12" s="37">
        <f>+Sheet1!J11</f>
        <v>50</v>
      </c>
      <c r="F12" s="37" t="s">
        <v>47</v>
      </c>
      <c r="G12" s="37"/>
      <c r="H12" s="37"/>
    </row>
    <row r="13" spans="2:16" ht="155">
      <c r="B13" s="50">
        <v>6</v>
      </c>
      <c r="C13" s="55">
        <v>220013496</v>
      </c>
      <c r="D13" s="56" t="s">
        <v>62</v>
      </c>
      <c r="E13" s="37">
        <v>20</v>
      </c>
      <c r="F13" s="37" t="s">
        <v>60</v>
      </c>
      <c r="G13" s="37"/>
      <c r="H13" s="37"/>
    </row>
    <row r="14" spans="2:16" ht="93.75" customHeight="1">
      <c r="B14" s="37">
        <v>7</v>
      </c>
      <c r="C14" s="55">
        <v>170002761</v>
      </c>
      <c r="D14" s="56" t="s">
        <v>61</v>
      </c>
      <c r="E14" s="37">
        <v>2</v>
      </c>
      <c r="F14" s="37" t="s">
        <v>53</v>
      </c>
      <c r="G14" s="37"/>
      <c r="H14" s="37"/>
    </row>
    <row r="15" spans="2:16" ht="18.5">
      <c r="B15" s="50"/>
      <c r="C15" s="55"/>
      <c r="D15" s="56"/>
      <c r="E15" s="37"/>
      <c r="F15" s="37"/>
      <c r="G15" s="37"/>
      <c r="H15" s="37"/>
    </row>
    <row r="16" spans="2:16" ht="18.5">
      <c r="B16" s="37"/>
      <c r="C16" s="55"/>
      <c r="D16" s="56"/>
      <c r="E16" s="37"/>
      <c r="F16" s="38" t="s">
        <v>50</v>
      </c>
      <c r="G16" s="37"/>
      <c r="H16" s="37">
        <f>SUM(H8:H15)</f>
        <v>0</v>
      </c>
    </row>
    <row r="17" spans="2:8" ht="15.5">
      <c r="B17" s="35"/>
      <c r="C17" s="44"/>
      <c r="D17" s="45"/>
      <c r="E17" s="46"/>
      <c r="F17" s="38" t="s">
        <v>51</v>
      </c>
      <c r="G17" s="47"/>
      <c r="H17" s="46">
        <f>+H16*0.05</f>
        <v>0</v>
      </c>
    </row>
    <row r="18" spans="2:8" ht="23.5">
      <c r="B18" s="35"/>
      <c r="C18" s="35"/>
      <c r="D18" s="34"/>
      <c r="E18" s="39"/>
      <c r="G18" s="40"/>
      <c r="H18" s="58">
        <f>SUM(H16:H17)</f>
        <v>0</v>
      </c>
    </row>
    <row r="19" spans="2:8" ht="15.5">
      <c r="B19" s="35"/>
      <c r="C19" s="35"/>
      <c r="D19" s="34"/>
      <c r="E19" s="39"/>
      <c r="G19" s="40"/>
      <c r="H19" s="39"/>
    </row>
    <row r="20" spans="2:8" ht="15.5">
      <c r="B20" s="35"/>
      <c r="C20" s="35"/>
      <c r="D20" s="34"/>
      <c r="E20" s="39"/>
      <c r="F20" s="38"/>
      <c r="G20" s="40"/>
    </row>
    <row r="21" spans="2:8" ht="23.5">
      <c r="D21" s="41"/>
      <c r="G21" s="36" t="s">
        <v>76</v>
      </c>
      <c r="H21" s="58"/>
    </row>
    <row r="23" spans="2:8">
      <c r="H23" s="43"/>
    </row>
  </sheetData>
  <mergeCells count="5">
    <mergeCell ref="B1:H2"/>
    <mergeCell ref="B6:H6"/>
    <mergeCell ref="B5:H5"/>
    <mergeCell ref="B3:H3"/>
    <mergeCell ref="B4:H4"/>
  </mergeCells>
  <phoneticPr fontId="14" type="noConversion"/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J13" sqref="J13"/>
    </sheetView>
  </sheetViews>
  <sheetFormatPr defaultRowHeight="14.5"/>
  <cols>
    <col min="2" max="2" width="32.81640625" bestFit="1" customWidth="1"/>
  </cols>
  <sheetData>
    <row r="2" spans="1:10">
      <c r="A2" s="7" t="s">
        <v>63</v>
      </c>
      <c r="B2" s="7" t="s">
        <v>64</v>
      </c>
      <c r="C2" s="7" t="s">
        <v>65</v>
      </c>
      <c r="D2" s="7" t="s">
        <v>69</v>
      </c>
      <c r="E2" s="7" t="s">
        <v>66</v>
      </c>
      <c r="F2" s="7" t="s">
        <v>67</v>
      </c>
      <c r="G2" s="7" t="s">
        <v>68</v>
      </c>
      <c r="H2" s="7" t="s">
        <v>50</v>
      </c>
    </row>
    <row r="3" spans="1:10">
      <c r="A3" s="7"/>
      <c r="B3" s="7"/>
      <c r="C3" s="7"/>
      <c r="D3" s="7"/>
      <c r="E3" s="7"/>
      <c r="F3" s="7"/>
      <c r="G3" s="7"/>
      <c r="H3" s="7"/>
    </row>
    <row r="4" spans="1:10">
      <c r="A4" s="7">
        <v>1</v>
      </c>
      <c r="B4" s="8" t="s">
        <v>70</v>
      </c>
      <c r="C4" s="7" t="s">
        <v>47</v>
      </c>
      <c r="D4" s="7">
        <v>1</v>
      </c>
      <c r="E4" s="7">
        <v>10</v>
      </c>
      <c r="F4" s="7">
        <v>3</v>
      </c>
      <c r="G4" s="7"/>
      <c r="H4" s="7">
        <f>+F4*E4*D4</f>
        <v>30</v>
      </c>
    </row>
    <row r="5" spans="1:10">
      <c r="A5" s="7"/>
      <c r="B5" s="7"/>
      <c r="C5" s="7"/>
      <c r="D5" s="7">
        <v>1</v>
      </c>
      <c r="E5" s="7">
        <v>4</v>
      </c>
      <c r="F5" s="7">
        <v>2.2999999999999998</v>
      </c>
      <c r="G5" s="7"/>
      <c r="H5" s="7">
        <f t="shared" ref="H5:H6" si="0">+F5*E5*D5</f>
        <v>9.1999999999999993</v>
      </c>
    </row>
    <row r="6" spans="1:10">
      <c r="A6" s="7"/>
      <c r="B6" s="7"/>
      <c r="C6" s="7"/>
      <c r="D6" s="7">
        <v>1</v>
      </c>
      <c r="E6" s="7">
        <v>10</v>
      </c>
      <c r="F6" s="7">
        <v>1.5</v>
      </c>
      <c r="G6" s="7"/>
      <c r="H6" s="7">
        <f t="shared" si="0"/>
        <v>15</v>
      </c>
    </row>
    <row r="7" spans="1:10" ht="18.5">
      <c r="A7" s="7"/>
      <c r="B7" s="7"/>
      <c r="C7" s="7"/>
      <c r="D7" s="7"/>
      <c r="E7" s="7"/>
      <c r="F7" s="7"/>
      <c r="G7" s="7"/>
      <c r="H7" s="52">
        <f>SUM(H4:H6)</f>
        <v>54.2</v>
      </c>
      <c r="I7" s="51" t="s">
        <v>47</v>
      </c>
      <c r="J7">
        <v>60</v>
      </c>
    </row>
    <row r="8" spans="1:10">
      <c r="A8" s="7"/>
      <c r="B8" s="7"/>
      <c r="C8" s="7"/>
      <c r="D8" s="7"/>
      <c r="E8" s="7"/>
      <c r="F8" s="7"/>
      <c r="G8" s="7"/>
      <c r="H8" s="7"/>
      <c r="I8" s="51"/>
    </row>
    <row r="9" spans="1:10">
      <c r="A9" s="7">
        <v>2</v>
      </c>
      <c r="B9" s="7" t="s">
        <v>71</v>
      </c>
      <c r="C9" s="7" t="s">
        <v>47</v>
      </c>
      <c r="D9" s="7">
        <v>1</v>
      </c>
      <c r="E9" s="7">
        <v>2.7</v>
      </c>
      <c r="F9" s="7">
        <v>9</v>
      </c>
      <c r="G9" s="7"/>
      <c r="H9" s="7">
        <f t="shared" ref="H9:H10" si="1">+F9*E9*D9</f>
        <v>24.3</v>
      </c>
      <c r="I9" s="51"/>
    </row>
    <row r="10" spans="1:10">
      <c r="A10" s="7"/>
      <c r="B10" s="7"/>
      <c r="C10" s="7"/>
      <c r="D10" s="7">
        <v>1</v>
      </c>
      <c r="E10" s="7">
        <v>4</v>
      </c>
      <c r="F10" s="7">
        <v>2.2999999999999998</v>
      </c>
      <c r="G10" s="7"/>
      <c r="H10" s="7">
        <f t="shared" si="1"/>
        <v>9.1999999999999993</v>
      </c>
      <c r="I10" s="51"/>
    </row>
    <row r="11" spans="1:10" ht="18.5">
      <c r="A11" s="7"/>
      <c r="B11" s="7"/>
      <c r="C11" s="7"/>
      <c r="D11" s="7"/>
      <c r="E11" s="7"/>
      <c r="F11" s="7"/>
      <c r="G11" s="7"/>
      <c r="H11" s="52">
        <f>SUM(H9:H10)</f>
        <v>33.5</v>
      </c>
      <c r="I11" s="51" t="s">
        <v>47</v>
      </c>
      <c r="J11">
        <v>50</v>
      </c>
    </row>
    <row r="12" spans="1:10">
      <c r="A12" s="7"/>
      <c r="B12" s="7"/>
      <c r="C12" s="7"/>
      <c r="D12" s="7"/>
      <c r="E12" s="7"/>
      <c r="F12" s="7"/>
      <c r="G12" s="7"/>
      <c r="H12" s="7"/>
      <c r="I12" s="51"/>
    </row>
    <row r="13" spans="1:10" ht="18.5">
      <c r="A13" s="7">
        <v>3</v>
      </c>
      <c r="B13" s="7" t="s">
        <v>72</v>
      </c>
      <c r="C13" s="7" t="s">
        <v>60</v>
      </c>
      <c r="D13" s="7">
        <v>1</v>
      </c>
      <c r="E13" s="7">
        <v>20</v>
      </c>
      <c r="F13" s="7"/>
      <c r="G13" s="7"/>
      <c r="H13" s="52">
        <v>20</v>
      </c>
      <c r="I13" s="51" t="s">
        <v>60</v>
      </c>
      <c r="J13">
        <v>20</v>
      </c>
    </row>
    <row r="14" spans="1:10">
      <c r="A14" s="7"/>
      <c r="B14" s="7"/>
      <c r="C14" s="7"/>
      <c r="D14" s="7"/>
      <c r="E14" s="7"/>
      <c r="F14" s="7"/>
      <c r="G14" s="7"/>
      <c r="H14" s="7"/>
    </row>
    <row r="17" spans="2:10">
      <c r="B17" t="s">
        <v>74</v>
      </c>
      <c r="C17" t="s">
        <v>47</v>
      </c>
      <c r="D17">
        <v>1</v>
      </c>
      <c r="E17">
        <v>10</v>
      </c>
      <c r="F17">
        <v>15</v>
      </c>
      <c r="H17" s="7">
        <f>+F17*E17*D17</f>
        <v>150</v>
      </c>
      <c r="J17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topLeftCell="A58" zoomScaleNormal="100" workbookViewId="0">
      <selection activeCell="I67" sqref="I67"/>
    </sheetView>
  </sheetViews>
  <sheetFormatPr defaultRowHeight="14.5"/>
  <cols>
    <col min="1" max="1" width="9.26953125" style="5" bestFit="1" customWidth="1"/>
    <col min="2" max="2" width="10.1796875" bestFit="1" customWidth="1"/>
    <col min="3" max="3" width="35.453125" bestFit="1" customWidth="1"/>
    <col min="4" max="4" width="11.1796875" bestFit="1" customWidth="1"/>
    <col min="5" max="5" width="11.1796875" customWidth="1"/>
    <col min="6" max="7" width="12.81640625" style="5" customWidth="1"/>
    <col min="8" max="8" width="11.453125" customWidth="1"/>
    <col min="9" max="9" width="9.1796875" style="32"/>
    <col min="12" max="13" width="9.26953125" bestFit="1" customWidth="1"/>
    <col min="14" max="14" width="9.81640625" bestFit="1" customWidth="1"/>
  </cols>
  <sheetData>
    <row r="2" spans="1:9" ht="15" thickBot="1"/>
    <row r="3" spans="1:9">
      <c r="A3" s="14" t="s">
        <v>19</v>
      </c>
      <c r="B3" s="10" t="s">
        <v>8</v>
      </c>
      <c r="C3" s="10" t="s">
        <v>9</v>
      </c>
      <c r="D3" s="10" t="s">
        <v>10</v>
      </c>
      <c r="E3" s="10"/>
      <c r="F3" s="13"/>
      <c r="G3" s="26"/>
      <c r="H3" s="11" t="s">
        <v>4</v>
      </c>
    </row>
    <row r="4" spans="1:9">
      <c r="A4" s="15"/>
      <c r="B4" s="7"/>
      <c r="C4" s="7"/>
      <c r="D4" s="8" t="s">
        <v>11</v>
      </c>
      <c r="E4" s="8" t="s">
        <v>3</v>
      </c>
      <c r="F4" s="8" t="s">
        <v>12</v>
      </c>
      <c r="G4" s="27" t="s">
        <v>3</v>
      </c>
      <c r="H4" s="12"/>
    </row>
    <row r="5" spans="1:9">
      <c r="A5" s="16"/>
      <c r="B5" s="17"/>
      <c r="C5" s="17"/>
      <c r="D5" s="18">
        <v>2.2000000000000002</v>
      </c>
      <c r="E5" s="18"/>
      <c r="F5" s="18">
        <v>2.2999999999999998</v>
      </c>
      <c r="G5" s="28"/>
      <c r="H5" s="19"/>
    </row>
    <row r="6" spans="1:9" ht="15.5">
      <c r="A6" s="2">
        <v>10</v>
      </c>
      <c r="B6" s="64" t="s">
        <v>5</v>
      </c>
      <c r="C6" s="65"/>
      <c r="D6" s="65"/>
      <c r="E6" s="65"/>
      <c r="F6" s="65"/>
      <c r="G6" s="65"/>
      <c r="H6" s="66"/>
    </row>
    <row r="7" spans="1:9">
      <c r="A7" s="8"/>
      <c r="B7" s="7"/>
      <c r="C7" s="7"/>
      <c r="D7" s="9"/>
      <c r="E7" s="9"/>
      <c r="F7" s="9"/>
      <c r="G7" s="9"/>
      <c r="H7" s="7"/>
    </row>
    <row r="8" spans="1:9">
      <c r="A8" s="4">
        <v>1</v>
      </c>
      <c r="B8" s="3" t="s">
        <v>13</v>
      </c>
      <c r="C8" s="3" t="s">
        <v>14</v>
      </c>
      <c r="D8" s="3"/>
      <c r="E8" s="3"/>
      <c r="F8" s="4">
        <v>20560</v>
      </c>
      <c r="G8" s="9">
        <f>F8/1000/2.3</f>
        <v>8.9391304347826086</v>
      </c>
      <c r="H8" s="3"/>
    </row>
    <row r="9" spans="1:9">
      <c r="A9" s="8">
        <v>2</v>
      </c>
      <c r="B9" s="7"/>
      <c r="C9" s="7"/>
      <c r="D9" s="7"/>
      <c r="E9" s="7"/>
      <c r="F9" s="8">
        <v>22310</v>
      </c>
      <c r="G9" s="9">
        <f>F9/1000/2.3</f>
        <v>9.7000000000000011</v>
      </c>
      <c r="H9" s="7"/>
      <c r="I9" s="6">
        <v>17.61</v>
      </c>
    </row>
    <row r="10" spans="1:9">
      <c r="A10" s="8"/>
      <c r="B10" s="7"/>
      <c r="C10" s="3"/>
      <c r="D10" s="7"/>
      <c r="E10" s="7"/>
      <c r="F10" s="8"/>
      <c r="G10" s="8"/>
      <c r="H10" s="7"/>
      <c r="I10" s="6"/>
    </row>
    <row r="11" spans="1:9">
      <c r="A11" s="8">
        <v>3</v>
      </c>
      <c r="B11" s="7" t="s">
        <v>15</v>
      </c>
      <c r="C11" s="3" t="s">
        <v>14</v>
      </c>
      <c r="D11" s="7"/>
      <c r="E11" s="7"/>
      <c r="F11" s="8">
        <v>23040</v>
      </c>
      <c r="G11" s="9">
        <f>F11/1000/2.3</f>
        <v>10.017391304347827</v>
      </c>
      <c r="H11" s="7"/>
      <c r="I11" s="6">
        <v>9.84</v>
      </c>
    </row>
    <row r="12" spans="1:9">
      <c r="A12" s="8"/>
      <c r="B12" s="7"/>
      <c r="C12" s="3"/>
      <c r="D12" s="7"/>
      <c r="E12" s="7"/>
      <c r="F12" s="8"/>
      <c r="G12" s="8"/>
      <c r="H12" s="7"/>
      <c r="I12" s="6"/>
    </row>
    <row r="13" spans="1:9">
      <c r="A13" s="8">
        <v>4</v>
      </c>
      <c r="B13" s="7" t="s">
        <v>17</v>
      </c>
      <c r="C13" s="7" t="s">
        <v>18</v>
      </c>
      <c r="D13" s="7">
        <v>11680</v>
      </c>
      <c r="E13" s="9">
        <f>D13/1000/2.2</f>
        <v>5.3090909090909086</v>
      </c>
      <c r="F13" s="8"/>
      <c r="G13" s="8"/>
      <c r="H13" s="7"/>
      <c r="I13" s="6"/>
    </row>
    <row r="14" spans="1:9">
      <c r="A14" s="8">
        <v>5</v>
      </c>
      <c r="B14" s="7"/>
      <c r="C14" s="7"/>
      <c r="D14" s="7">
        <v>10360</v>
      </c>
      <c r="E14" s="9">
        <f>D14/1000/2.2</f>
        <v>4.7090909090909081</v>
      </c>
      <c r="F14" s="8"/>
      <c r="G14" s="8"/>
      <c r="H14" s="7"/>
      <c r="I14" s="6"/>
    </row>
    <row r="15" spans="1:9">
      <c r="A15" s="8"/>
      <c r="B15" s="7"/>
      <c r="C15" s="7"/>
      <c r="D15" s="7"/>
      <c r="E15" s="7"/>
      <c r="F15" s="8"/>
      <c r="G15" s="8"/>
      <c r="H15" s="7"/>
      <c r="I15" s="6"/>
    </row>
    <row r="16" spans="1:9">
      <c r="A16" s="8">
        <v>6</v>
      </c>
      <c r="B16" s="7" t="s">
        <v>16</v>
      </c>
      <c r="C16" s="7" t="s">
        <v>18</v>
      </c>
      <c r="D16" s="7"/>
      <c r="E16" s="7"/>
      <c r="F16" s="8">
        <v>10620</v>
      </c>
      <c r="G16" s="9">
        <f>F16/1000/2.3</f>
        <v>4.6173913043478265</v>
      </c>
      <c r="H16" s="7"/>
      <c r="I16" s="6"/>
    </row>
    <row r="17" spans="1:9">
      <c r="A17" s="8">
        <v>7</v>
      </c>
      <c r="B17" s="7"/>
      <c r="C17" s="7"/>
      <c r="D17" s="7"/>
      <c r="E17" s="7"/>
      <c r="F17" s="8">
        <v>10580</v>
      </c>
      <c r="G17" s="9">
        <f>F17/1000/2.3</f>
        <v>4.6000000000000005</v>
      </c>
      <c r="H17" s="7"/>
      <c r="I17" s="6">
        <v>9.1999999999999993</v>
      </c>
    </row>
    <row r="18" spans="1:9">
      <c r="A18" s="8"/>
      <c r="B18" s="7"/>
      <c r="C18" s="7"/>
      <c r="D18" s="7"/>
      <c r="E18" s="7"/>
      <c r="F18" s="8"/>
      <c r="G18" s="8"/>
      <c r="H18" s="7"/>
    </row>
    <row r="19" spans="1:9">
      <c r="A19" s="8">
        <v>8</v>
      </c>
      <c r="B19" s="7" t="s">
        <v>20</v>
      </c>
      <c r="C19" s="7" t="s">
        <v>21</v>
      </c>
      <c r="D19" s="7">
        <v>17910</v>
      </c>
      <c r="E19" s="9">
        <f>D19/1000/2.2</f>
        <v>8.1409090909090907</v>
      </c>
      <c r="F19" s="8"/>
      <c r="G19" s="8"/>
      <c r="H19" s="7"/>
    </row>
    <row r="20" spans="1:9">
      <c r="A20" s="8">
        <v>9</v>
      </c>
      <c r="B20" s="7"/>
      <c r="C20" s="7"/>
      <c r="D20" s="7"/>
      <c r="E20" s="7"/>
      <c r="F20" s="8">
        <v>15540</v>
      </c>
      <c r="G20" s="9">
        <f>F20/1000/2.3</f>
        <v>6.7565217391304353</v>
      </c>
      <c r="H20" s="7"/>
    </row>
    <row r="21" spans="1:9">
      <c r="A21" s="8">
        <v>10</v>
      </c>
      <c r="B21" s="7"/>
      <c r="C21" s="7"/>
      <c r="D21" s="7"/>
      <c r="E21" s="7"/>
      <c r="F21" s="8">
        <v>15090</v>
      </c>
      <c r="G21" s="9">
        <f>F21/1000/2.3</f>
        <v>6.5608695652173914</v>
      </c>
      <c r="H21" s="7"/>
      <c r="I21" s="32">
        <v>11.96</v>
      </c>
    </row>
    <row r="22" spans="1:9">
      <c r="A22" s="8"/>
      <c r="B22" s="7"/>
      <c r="C22" s="7"/>
      <c r="D22" s="7"/>
      <c r="E22" s="7"/>
      <c r="F22" s="8"/>
      <c r="G22" s="8"/>
      <c r="H22" s="7"/>
    </row>
    <row r="23" spans="1:9">
      <c r="A23" s="8">
        <v>11</v>
      </c>
      <c r="B23" s="7" t="s">
        <v>22</v>
      </c>
      <c r="C23" s="7" t="s">
        <v>23</v>
      </c>
      <c r="D23" s="7"/>
      <c r="E23" s="7"/>
      <c r="F23" s="8">
        <v>12310</v>
      </c>
      <c r="G23" s="9">
        <f>F23/1000/2.3</f>
        <v>5.3521739130434787</v>
      </c>
      <c r="H23" s="7"/>
    </row>
    <row r="24" spans="1:9">
      <c r="A24" s="8">
        <v>12</v>
      </c>
      <c r="B24" s="7"/>
      <c r="C24" s="7"/>
      <c r="D24" s="7"/>
      <c r="E24" s="7"/>
      <c r="F24" s="8">
        <v>17020</v>
      </c>
      <c r="G24" s="9">
        <f>F24/1000/2.3</f>
        <v>7.4</v>
      </c>
      <c r="H24" s="7"/>
    </row>
    <row r="25" spans="1:9">
      <c r="A25" s="8">
        <v>13</v>
      </c>
      <c r="B25" s="7"/>
      <c r="C25" s="7"/>
      <c r="D25" s="7"/>
      <c r="E25" s="7"/>
      <c r="F25" s="8">
        <v>17010</v>
      </c>
      <c r="G25" s="9">
        <f>F25/1000/2.3</f>
        <v>7.395652173913045</v>
      </c>
      <c r="H25" s="7"/>
    </row>
    <row r="26" spans="1:9">
      <c r="A26" s="8">
        <v>14</v>
      </c>
      <c r="B26" s="7"/>
      <c r="C26" s="7"/>
      <c r="D26" s="7"/>
      <c r="E26" s="7"/>
      <c r="F26" s="8">
        <v>17940</v>
      </c>
      <c r="G26" s="9">
        <f>F26/1000/2.3</f>
        <v>7.8000000000000016</v>
      </c>
      <c r="H26" s="7"/>
      <c r="I26" s="32">
        <v>27.22</v>
      </c>
    </row>
    <row r="27" spans="1:9">
      <c r="A27" s="8"/>
      <c r="B27" s="7"/>
      <c r="C27" s="7"/>
      <c r="D27" s="7"/>
      <c r="E27" s="7"/>
      <c r="F27" s="8"/>
      <c r="G27" s="8"/>
      <c r="H27" s="7"/>
    </row>
    <row r="28" spans="1:9">
      <c r="A28" s="8">
        <v>15</v>
      </c>
      <c r="B28" s="7" t="s">
        <v>24</v>
      </c>
      <c r="C28" s="7" t="s">
        <v>25</v>
      </c>
      <c r="D28" s="7"/>
      <c r="E28" s="7"/>
      <c r="F28" s="8">
        <v>16250</v>
      </c>
      <c r="G28" s="9">
        <f>F28/1000/2.3</f>
        <v>7.0652173913043486</v>
      </c>
      <c r="H28" s="7"/>
    </row>
    <row r="29" spans="1:9">
      <c r="A29" s="8">
        <v>16</v>
      </c>
      <c r="B29" s="7"/>
      <c r="C29" s="7"/>
      <c r="D29" s="7"/>
      <c r="E29" s="7"/>
      <c r="F29" s="8">
        <v>19000</v>
      </c>
      <c r="G29" s="9">
        <f>F29/1000/2.3</f>
        <v>8.2608695652173925</v>
      </c>
      <c r="H29" s="7"/>
    </row>
    <row r="30" spans="1:9">
      <c r="A30" s="8">
        <v>17</v>
      </c>
      <c r="B30" s="7"/>
      <c r="C30" s="7"/>
      <c r="D30" s="7"/>
      <c r="E30" s="7"/>
      <c r="F30" s="8">
        <v>18160</v>
      </c>
      <c r="G30" s="9">
        <f>F30/1000/2.3</f>
        <v>7.8956521739130441</v>
      </c>
      <c r="H30" s="7"/>
      <c r="I30" s="32">
        <v>22.99</v>
      </c>
    </row>
    <row r="31" spans="1:9">
      <c r="A31" s="8"/>
      <c r="B31" s="7"/>
      <c r="C31" s="7"/>
      <c r="D31" s="7"/>
      <c r="E31" s="7"/>
      <c r="F31" s="8"/>
      <c r="G31" s="8"/>
      <c r="H31" s="7"/>
    </row>
    <row r="32" spans="1:9">
      <c r="A32" s="8">
        <v>18</v>
      </c>
      <c r="B32" s="7" t="s">
        <v>30</v>
      </c>
      <c r="C32" s="7" t="s">
        <v>31</v>
      </c>
      <c r="D32" s="7"/>
      <c r="E32" s="7"/>
      <c r="F32" s="8">
        <v>19750</v>
      </c>
      <c r="G32" s="9">
        <f>F32/1000/2.3</f>
        <v>8.5869565217391308</v>
      </c>
      <c r="H32" s="7"/>
    </row>
    <row r="33" spans="1:9">
      <c r="A33" s="8">
        <v>19</v>
      </c>
      <c r="B33" s="7"/>
      <c r="C33" s="7"/>
      <c r="D33" s="7"/>
      <c r="E33" s="7"/>
      <c r="F33" s="8">
        <v>19050</v>
      </c>
      <c r="G33" s="9">
        <f>F33/1000/2.3</f>
        <v>8.2826086956521756</v>
      </c>
      <c r="H33" s="7"/>
      <c r="I33" s="32">
        <v>16.260000000000002</v>
      </c>
    </row>
    <row r="34" spans="1:9">
      <c r="A34" s="8"/>
      <c r="B34" s="7"/>
      <c r="C34" s="7"/>
      <c r="D34" s="7"/>
      <c r="E34" s="7"/>
      <c r="F34" s="8"/>
      <c r="G34" s="8"/>
      <c r="H34" s="7"/>
    </row>
    <row r="35" spans="1:9">
      <c r="A35" s="8">
        <v>20</v>
      </c>
      <c r="B35" s="7" t="s">
        <v>32</v>
      </c>
      <c r="C35" s="7" t="s">
        <v>33</v>
      </c>
      <c r="D35" s="8">
        <v>17180</v>
      </c>
      <c r="E35" s="9">
        <f>D35/1000/2.2</f>
        <v>7.8090909090909086</v>
      </c>
      <c r="F35" s="8"/>
      <c r="G35" s="8"/>
      <c r="H35" s="7"/>
    </row>
    <row r="36" spans="1:9">
      <c r="A36" s="8">
        <v>21</v>
      </c>
      <c r="B36" s="7"/>
      <c r="C36" s="7"/>
      <c r="D36" s="7"/>
      <c r="E36" s="7"/>
      <c r="F36" s="8">
        <v>17340</v>
      </c>
      <c r="G36" s="9">
        <f>F36/1000/2.3</f>
        <v>7.5391304347826091</v>
      </c>
      <c r="H36" s="7"/>
    </row>
    <row r="37" spans="1:9">
      <c r="A37" s="8">
        <v>22</v>
      </c>
      <c r="B37" s="7"/>
      <c r="C37" s="7"/>
      <c r="D37" s="7"/>
      <c r="E37" s="7"/>
      <c r="F37" s="8">
        <v>17510</v>
      </c>
      <c r="G37" s="9">
        <f>F37/1000/2.3</f>
        <v>7.6130434782608711</v>
      </c>
      <c r="H37" s="7"/>
      <c r="I37" s="32">
        <v>14.91</v>
      </c>
    </row>
    <row r="38" spans="1:9">
      <c r="A38" s="8"/>
      <c r="B38" s="7"/>
      <c r="C38" s="7"/>
      <c r="D38" s="7"/>
      <c r="E38" s="7"/>
      <c r="F38" s="8"/>
      <c r="G38" s="9"/>
      <c r="H38" s="7"/>
    </row>
    <row r="39" spans="1:9">
      <c r="A39" s="8">
        <v>23</v>
      </c>
      <c r="B39" s="7" t="s">
        <v>35</v>
      </c>
      <c r="C39" s="7" t="s">
        <v>36</v>
      </c>
      <c r="D39" s="7"/>
      <c r="E39" s="7"/>
      <c r="F39" s="8">
        <v>18160</v>
      </c>
      <c r="G39" s="9">
        <f>F39/1000/2.3</f>
        <v>7.8956521739130441</v>
      </c>
      <c r="H39" s="7"/>
    </row>
    <row r="40" spans="1:9">
      <c r="A40" s="8">
        <v>24</v>
      </c>
      <c r="B40" s="7"/>
      <c r="C40" s="7"/>
      <c r="D40" s="7"/>
      <c r="E40" s="7"/>
      <c r="F40" s="8">
        <v>18110</v>
      </c>
      <c r="G40" s="9">
        <f>F40/1000/2.3</f>
        <v>7.8739130434782609</v>
      </c>
      <c r="H40" s="7"/>
    </row>
    <row r="41" spans="1:9">
      <c r="A41" s="8">
        <v>25</v>
      </c>
      <c r="B41" s="7"/>
      <c r="C41" s="7"/>
      <c r="D41" s="7"/>
      <c r="E41" s="7"/>
      <c r="F41" s="8">
        <v>18220</v>
      </c>
      <c r="G41" s="9">
        <f>F41/1000/2.3</f>
        <v>7.9217391304347826</v>
      </c>
      <c r="H41" s="7"/>
      <c r="I41" s="32">
        <v>23.48</v>
      </c>
    </row>
    <row r="42" spans="1:9">
      <c r="A42" s="8">
        <v>26</v>
      </c>
      <c r="B42" s="7" t="s">
        <v>37</v>
      </c>
      <c r="C42" s="7" t="s">
        <v>38</v>
      </c>
      <c r="D42" s="7">
        <v>17640</v>
      </c>
      <c r="E42" s="9">
        <f>D42/1000/2.2</f>
        <v>8.0181818181818176</v>
      </c>
      <c r="F42" s="8"/>
      <c r="G42" s="8"/>
      <c r="H42" s="7"/>
    </row>
    <row r="43" spans="1:9">
      <c r="A43" s="8">
        <v>27</v>
      </c>
      <c r="B43" s="7"/>
      <c r="C43" s="7"/>
      <c r="D43" s="7"/>
      <c r="E43" s="7"/>
      <c r="F43" s="8">
        <v>17640</v>
      </c>
      <c r="G43" s="9">
        <f t="shared" ref="G43:G52" si="0">F43/1000/2.3</f>
        <v>7.6695652173913054</v>
      </c>
      <c r="H43" s="7"/>
    </row>
    <row r="44" spans="1:9">
      <c r="A44" s="8">
        <v>28</v>
      </c>
      <c r="B44" s="7"/>
      <c r="C44" s="7"/>
      <c r="D44" s="7"/>
      <c r="E44" s="7"/>
      <c r="F44" s="8">
        <v>18320</v>
      </c>
      <c r="G44" s="9">
        <f t="shared" si="0"/>
        <v>7.9652173913043489</v>
      </c>
      <c r="H44" s="7"/>
      <c r="I44" s="32">
        <v>15.62</v>
      </c>
    </row>
    <row r="45" spans="1:9">
      <c r="A45" s="8"/>
      <c r="B45" s="7"/>
      <c r="C45" s="7"/>
      <c r="D45" s="7"/>
      <c r="E45" s="7"/>
      <c r="F45" s="8"/>
      <c r="G45" s="9"/>
      <c r="H45" s="7"/>
    </row>
    <row r="46" spans="1:9">
      <c r="A46" s="8">
        <v>29</v>
      </c>
      <c r="B46" s="7" t="s">
        <v>39</v>
      </c>
      <c r="C46" s="7" t="s">
        <v>40</v>
      </c>
      <c r="D46" s="7"/>
      <c r="E46" s="7"/>
      <c r="F46" s="8">
        <v>18050</v>
      </c>
      <c r="G46" s="9">
        <f t="shared" si="0"/>
        <v>7.8478260869565224</v>
      </c>
      <c r="H46" s="7"/>
    </row>
    <row r="47" spans="1:9">
      <c r="A47" s="8">
        <v>30</v>
      </c>
      <c r="B47" s="7"/>
      <c r="C47" s="7"/>
      <c r="D47" s="7"/>
      <c r="E47" s="7"/>
      <c r="F47" s="8">
        <v>18190</v>
      </c>
      <c r="G47" s="9">
        <f t="shared" si="0"/>
        <v>7.9086956521739138</v>
      </c>
      <c r="H47" s="7"/>
    </row>
    <row r="48" spans="1:9">
      <c r="A48" s="8">
        <v>31</v>
      </c>
      <c r="B48" s="7"/>
      <c r="C48" s="7"/>
      <c r="D48" s="7"/>
      <c r="E48" s="7"/>
      <c r="F48" s="8">
        <v>18220</v>
      </c>
      <c r="G48" s="9">
        <f t="shared" si="0"/>
        <v>7.9217391304347826</v>
      </c>
      <c r="H48" s="7"/>
      <c r="I48" s="32">
        <v>22.88</v>
      </c>
    </row>
    <row r="49" spans="1:14">
      <c r="A49" s="8"/>
      <c r="B49" s="7"/>
      <c r="C49" s="7"/>
      <c r="D49" s="7"/>
      <c r="E49" s="7"/>
      <c r="F49" s="8"/>
      <c r="G49" s="9"/>
      <c r="H49" s="7"/>
    </row>
    <row r="50" spans="1:14">
      <c r="A50" s="8">
        <v>32</v>
      </c>
      <c r="B50" s="7">
        <v>4.1120140000000003</v>
      </c>
      <c r="C50" s="7" t="s">
        <v>44</v>
      </c>
      <c r="D50" s="7"/>
      <c r="E50" s="7"/>
      <c r="F50" s="8">
        <v>18100</v>
      </c>
      <c r="G50" s="9">
        <f t="shared" si="0"/>
        <v>7.8695652173913055</v>
      </c>
      <c r="H50" s="7"/>
    </row>
    <row r="51" spans="1:14">
      <c r="A51" s="8">
        <v>33</v>
      </c>
      <c r="B51" s="7"/>
      <c r="C51" s="7"/>
      <c r="D51" s="7"/>
      <c r="E51" s="7"/>
      <c r="F51" s="8">
        <v>18000</v>
      </c>
      <c r="G51" s="9">
        <f t="shared" si="0"/>
        <v>7.8260869565217401</v>
      </c>
      <c r="H51" s="7"/>
    </row>
    <row r="52" spans="1:14">
      <c r="A52" s="8">
        <v>34</v>
      </c>
      <c r="B52" s="7"/>
      <c r="C52" s="7"/>
      <c r="D52" s="7"/>
      <c r="E52" s="7"/>
      <c r="F52" s="8">
        <v>16250</v>
      </c>
      <c r="G52" s="9">
        <f t="shared" si="0"/>
        <v>7.0652173913043486</v>
      </c>
      <c r="H52" s="7"/>
      <c r="I52" s="32">
        <v>22.58</v>
      </c>
    </row>
    <row r="53" spans="1:14">
      <c r="A53" s="8"/>
      <c r="B53" s="7"/>
      <c r="C53" s="7"/>
      <c r="D53" s="7"/>
      <c r="E53" s="7"/>
      <c r="F53" s="8"/>
      <c r="G53" s="8"/>
      <c r="H53" s="7"/>
    </row>
    <row r="54" spans="1:14">
      <c r="A54" s="8"/>
      <c r="B54" s="7"/>
      <c r="C54" s="7"/>
      <c r="D54" s="7"/>
      <c r="E54" s="7"/>
      <c r="F54" s="8"/>
      <c r="G54" s="8"/>
      <c r="H54" s="7"/>
    </row>
    <row r="55" spans="1:14">
      <c r="A55" s="8"/>
      <c r="B55" s="7"/>
      <c r="C55" s="7"/>
      <c r="D55" s="7"/>
      <c r="E55" s="7"/>
      <c r="F55" s="8"/>
      <c r="G55" s="8"/>
      <c r="H55" s="7"/>
    </row>
    <row r="56" spans="1:14">
      <c r="A56" s="8"/>
      <c r="B56" s="7"/>
      <c r="C56" s="7"/>
      <c r="D56" s="7"/>
      <c r="E56" s="7"/>
      <c r="F56" s="8"/>
      <c r="G56" s="8"/>
      <c r="H56" s="7"/>
    </row>
    <row r="57" spans="1:14" ht="4.5" customHeight="1">
      <c r="A57" s="20"/>
      <c r="B57" s="21"/>
      <c r="C57" s="21"/>
      <c r="D57" s="21"/>
      <c r="E57" s="21"/>
      <c r="F57" s="20"/>
      <c r="G57" s="20"/>
      <c r="H57" s="21"/>
    </row>
    <row r="58" spans="1:14">
      <c r="A58" s="8"/>
      <c r="B58" s="7"/>
      <c r="C58" s="7"/>
      <c r="D58" s="8">
        <f>SUM(D8:D57)</f>
        <v>74770</v>
      </c>
      <c r="E58" s="8"/>
      <c r="F58" s="8"/>
      <c r="G58" s="8"/>
      <c r="H58" s="7"/>
    </row>
    <row r="59" spans="1:14">
      <c r="A59" s="8"/>
      <c r="B59" s="7"/>
      <c r="C59" s="7"/>
      <c r="D59" s="8">
        <f>D58/1000</f>
        <v>74.77</v>
      </c>
      <c r="E59" s="8"/>
      <c r="F59" s="8"/>
      <c r="G59" s="8"/>
      <c r="H59" s="7"/>
    </row>
    <row r="60" spans="1:14">
      <c r="A60" s="8"/>
      <c r="B60" s="7"/>
      <c r="C60" s="7"/>
      <c r="D60" s="9"/>
      <c r="E60" s="9">
        <f>SUM(E7:E59)</f>
        <v>33.986363636363635</v>
      </c>
      <c r="F60" s="9"/>
      <c r="G60" s="9">
        <f>(SUM(G8:G59)-4)</f>
        <v>216.14782608695657</v>
      </c>
      <c r="H60" s="7"/>
      <c r="L60" t="s">
        <v>2</v>
      </c>
      <c r="M60" t="s">
        <v>7</v>
      </c>
    </row>
    <row r="61" spans="1:14">
      <c r="A61" s="8"/>
      <c r="B61" s="7"/>
      <c r="C61" s="7"/>
      <c r="D61" s="7"/>
      <c r="E61" s="8">
        <v>9000</v>
      </c>
      <c r="F61" s="8"/>
      <c r="G61" s="8">
        <v>10599</v>
      </c>
      <c r="H61" s="7"/>
      <c r="K61" t="s">
        <v>26</v>
      </c>
      <c r="L61">
        <v>10599</v>
      </c>
      <c r="M61" s="22">
        <f>F60</f>
        <v>0</v>
      </c>
      <c r="N61">
        <f>L61*M61</f>
        <v>0</v>
      </c>
    </row>
    <row r="62" spans="1:14">
      <c r="A62" s="8"/>
      <c r="B62" s="7"/>
      <c r="C62" s="7"/>
      <c r="D62" s="7"/>
      <c r="E62" s="9">
        <f>E61*E60</f>
        <v>305877.27272727271</v>
      </c>
      <c r="F62" s="8"/>
      <c r="G62" s="9">
        <f>G61*G60</f>
        <v>2290950.8086956525</v>
      </c>
      <c r="H62" s="7"/>
      <c r="K62" t="s">
        <v>27</v>
      </c>
      <c r="L62">
        <v>9000</v>
      </c>
      <c r="M62" s="22">
        <f>D60</f>
        <v>0</v>
      </c>
      <c r="N62">
        <f>L62*M62</f>
        <v>0</v>
      </c>
    </row>
    <row r="63" spans="1:14">
      <c r="A63" s="8"/>
      <c r="B63" s="7"/>
      <c r="C63" s="7"/>
      <c r="D63" s="7"/>
      <c r="E63" s="7"/>
      <c r="F63" s="8"/>
      <c r="G63" s="8"/>
      <c r="H63" s="7"/>
      <c r="K63" t="s">
        <v>28</v>
      </c>
      <c r="L63">
        <v>2250</v>
      </c>
      <c r="M63">
        <v>190</v>
      </c>
      <c r="N63">
        <f>L63*M63</f>
        <v>427500</v>
      </c>
    </row>
    <row r="64" spans="1:14">
      <c r="A64" s="8"/>
      <c r="B64" s="7"/>
      <c r="C64" s="7"/>
      <c r="D64" s="7"/>
      <c r="E64" s="7"/>
      <c r="F64" s="8"/>
      <c r="G64" s="8"/>
      <c r="H64" s="7"/>
      <c r="K64" t="s">
        <v>34</v>
      </c>
      <c r="L64">
        <v>43</v>
      </c>
      <c r="M64" s="22" t="e">
        <f>#REF!</f>
        <v>#REF!</v>
      </c>
      <c r="N64" s="1" t="e">
        <f>L64*M64</f>
        <v>#REF!</v>
      </c>
    </row>
    <row r="65" spans="1:14">
      <c r="A65" s="8"/>
      <c r="B65" s="7"/>
      <c r="C65" s="7"/>
      <c r="D65" s="7"/>
      <c r="E65" s="7"/>
      <c r="F65" s="8"/>
      <c r="G65" s="8"/>
      <c r="H65" s="7"/>
      <c r="N65" t="e">
        <f>SUM(N61:N64)</f>
        <v>#REF!</v>
      </c>
    </row>
    <row r="66" spans="1:14">
      <c r="A66" s="8"/>
      <c r="B66" s="7"/>
      <c r="C66" s="7"/>
      <c r="D66" s="7"/>
      <c r="E66" s="7"/>
      <c r="F66" s="8"/>
      <c r="G66" s="8"/>
      <c r="H66" s="7"/>
      <c r="M66" s="23">
        <v>0.05</v>
      </c>
      <c r="N66" t="e">
        <f>5%*N65</f>
        <v>#REF!</v>
      </c>
    </row>
    <row r="67" spans="1:14" ht="15.5">
      <c r="A67" s="2">
        <v>20</v>
      </c>
      <c r="B67" s="67" t="s">
        <v>6</v>
      </c>
      <c r="C67" s="68"/>
      <c r="D67" s="68"/>
      <c r="E67" s="68"/>
      <c r="F67" s="68"/>
      <c r="G67" s="68"/>
      <c r="H67" s="69"/>
    </row>
    <row r="68" spans="1:14">
      <c r="A68" s="8"/>
      <c r="B68" s="7"/>
      <c r="C68" s="7"/>
      <c r="D68" s="7"/>
      <c r="E68" s="7"/>
      <c r="F68" s="8"/>
      <c r="G68" s="8"/>
      <c r="H68" s="7"/>
      <c r="M68" s="25">
        <v>3.7080000000000002E-2</v>
      </c>
      <c r="N68" s="1" t="e">
        <f>3.708%*N65</f>
        <v>#REF!</v>
      </c>
    </row>
    <row r="69" spans="1:14">
      <c r="A69" s="8"/>
      <c r="B69" s="7"/>
      <c r="C69" s="7"/>
      <c r="D69" s="7"/>
      <c r="E69" s="7"/>
      <c r="F69" s="8"/>
      <c r="G69" s="8"/>
      <c r="H69" s="7"/>
      <c r="N69" t="e">
        <f>SUM(N65:N68)</f>
        <v>#REF!</v>
      </c>
    </row>
    <row r="70" spans="1:14">
      <c r="A70" s="8"/>
      <c r="B70" s="7"/>
      <c r="C70" s="7"/>
      <c r="D70" s="7"/>
      <c r="E70" s="7"/>
      <c r="F70" s="8"/>
      <c r="G70" s="8"/>
      <c r="H70" s="7"/>
    </row>
    <row r="71" spans="1:14">
      <c r="A71" s="8">
        <v>1</v>
      </c>
      <c r="B71" s="7"/>
      <c r="C71" s="7" t="s">
        <v>43</v>
      </c>
      <c r="D71" s="7"/>
      <c r="E71" s="7"/>
      <c r="F71" s="8">
        <v>17940</v>
      </c>
      <c r="G71" s="9">
        <f t="shared" ref="G71:G74" si="1">F71/1000/2.3</f>
        <v>7.8000000000000016</v>
      </c>
      <c r="H71" s="7"/>
    </row>
    <row r="72" spans="1:14">
      <c r="A72" s="8">
        <v>2</v>
      </c>
      <c r="B72" s="7" t="s">
        <v>41</v>
      </c>
      <c r="C72" s="7" t="s">
        <v>42</v>
      </c>
      <c r="D72" s="7"/>
      <c r="E72" s="7"/>
      <c r="F72" s="8">
        <v>18220</v>
      </c>
      <c r="G72" s="9">
        <f t="shared" si="1"/>
        <v>7.9217391304347826</v>
      </c>
      <c r="H72" s="7"/>
    </row>
    <row r="73" spans="1:14">
      <c r="A73" s="8">
        <v>3</v>
      </c>
      <c r="B73" s="7"/>
      <c r="C73" s="7"/>
      <c r="D73" s="7"/>
      <c r="E73" s="7"/>
      <c r="F73" s="8">
        <v>18080</v>
      </c>
      <c r="G73" s="9">
        <f t="shared" si="1"/>
        <v>7.8608695652173912</v>
      </c>
      <c r="H73" s="7"/>
    </row>
    <row r="74" spans="1:14">
      <c r="A74" s="8">
        <v>4</v>
      </c>
      <c r="B74" s="7"/>
      <c r="C74" s="7"/>
      <c r="D74" s="7"/>
      <c r="E74" s="7"/>
      <c r="F74" s="8">
        <v>18150</v>
      </c>
      <c r="G74" s="9">
        <f t="shared" si="1"/>
        <v>7.8913043478260869</v>
      </c>
      <c r="H74" s="7"/>
    </row>
    <row r="75" spans="1:14">
      <c r="A75" s="8"/>
      <c r="B75" s="7"/>
      <c r="C75" s="7"/>
      <c r="D75" s="7"/>
      <c r="E75" s="7"/>
      <c r="F75" s="8"/>
      <c r="G75" s="8"/>
      <c r="H75" s="7"/>
    </row>
    <row r="76" spans="1:14">
      <c r="A76" s="8"/>
      <c r="B76" s="7"/>
      <c r="C76" s="7"/>
      <c r="D76" s="7"/>
      <c r="E76" s="7"/>
      <c r="F76" s="8"/>
      <c r="G76" s="8"/>
      <c r="H76" s="7"/>
    </row>
    <row r="77" spans="1:14">
      <c r="A77" s="8"/>
      <c r="B77" s="7"/>
      <c r="C77" s="7"/>
      <c r="D77" s="7"/>
      <c r="E77" s="7"/>
      <c r="F77" s="8"/>
      <c r="G77" s="8"/>
      <c r="H77" s="7"/>
    </row>
    <row r="78" spans="1:14">
      <c r="A78" s="8"/>
      <c r="B78" s="7"/>
      <c r="C78" s="7"/>
      <c r="D78" s="7"/>
      <c r="E78" s="7"/>
      <c r="F78" s="8"/>
      <c r="G78" s="8"/>
      <c r="H78" s="7"/>
    </row>
    <row r="79" spans="1:14">
      <c r="A79" s="8"/>
      <c r="B79" s="7"/>
      <c r="C79" s="7"/>
      <c r="D79" s="7"/>
      <c r="E79" s="7"/>
      <c r="F79" s="8"/>
      <c r="G79" s="8"/>
      <c r="H79" s="7"/>
    </row>
    <row r="80" spans="1:14" s="31" customFormat="1" ht="4.5" customHeight="1">
      <c r="A80" s="29"/>
      <c r="B80" s="30"/>
      <c r="C80" s="30"/>
      <c r="D80" s="30"/>
      <c r="E80" s="30"/>
      <c r="F80" s="29"/>
      <c r="G80" s="29"/>
      <c r="H80" s="30"/>
      <c r="I80" s="33"/>
    </row>
    <row r="81" spans="1:14">
      <c r="A81" s="8"/>
      <c r="B81" s="7"/>
      <c r="C81" s="7"/>
      <c r="D81" s="8">
        <f>SUM(D71:D80)</f>
        <v>0</v>
      </c>
      <c r="E81" s="8"/>
      <c r="F81" s="8">
        <f>SUM(F71:F80)</f>
        <v>72390</v>
      </c>
      <c r="G81" s="8"/>
      <c r="H81" s="7"/>
    </row>
    <row r="82" spans="1:14">
      <c r="A82" s="8"/>
      <c r="B82" s="7"/>
      <c r="C82" s="7"/>
      <c r="D82" s="8"/>
      <c r="E82" s="8"/>
      <c r="F82" s="8"/>
      <c r="G82" s="8"/>
      <c r="H82" s="7"/>
    </row>
    <row r="83" spans="1:14">
      <c r="A83" s="8"/>
      <c r="B83" s="7"/>
      <c r="C83" s="7"/>
      <c r="D83" s="9"/>
      <c r="E83" s="9">
        <f>SUM(E71:E82)</f>
        <v>0</v>
      </c>
      <c r="F83" s="9"/>
      <c r="G83" s="9">
        <f>SUM(G71:G82)</f>
        <v>31.473913043478262</v>
      </c>
      <c r="H83" s="7"/>
    </row>
    <row r="84" spans="1:14">
      <c r="A84" s="8"/>
      <c r="B84" s="7"/>
      <c r="C84" s="7"/>
      <c r="D84" s="7"/>
      <c r="E84" s="8">
        <v>9000</v>
      </c>
      <c r="F84" s="8"/>
      <c r="G84" s="8">
        <v>10599</v>
      </c>
      <c r="H84" s="7"/>
      <c r="L84" t="s">
        <v>2</v>
      </c>
      <c r="M84" t="s">
        <v>7</v>
      </c>
    </row>
    <row r="85" spans="1:14">
      <c r="A85" s="8"/>
      <c r="B85" s="7"/>
      <c r="C85" s="7"/>
      <c r="D85" s="7"/>
      <c r="E85" s="9">
        <f>E84*E83</f>
        <v>0</v>
      </c>
      <c r="F85" s="8"/>
      <c r="G85" s="9">
        <f>G84*G83</f>
        <v>333592.00434782612</v>
      </c>
      <c r="H85" s="7"/>
      <c r="K85" t="s">
        <v>26</v>
      </c>
      <c r="L85">
        <v>10599</v>
      </c>
      <c r="M85" s="22">
        <f>G83</f>
        <v>31.473913043478262</v>
      </c>
      <c r="N85">
        <f>L85*M85</f>
        <v>333592.00434782612</v>
      </c>
    </row>
    <row r="86" spans="1:14">
      <c r="K86" t="s">
        <v>27</v>
      </c>
      <c r="L86">
        <v>9000</v>
      </c>
      <c r="M86" s="22">
        <v>0</v>
      </c>
      <c r="N86">
        <f>L86*M86</f>
        <v>0</v>
      </c>
    </row>
    <row r="87" spans="1:14">
      <c r="K87" t="s">
        <v>28</v>
      </c>
      <c r="L87">
        <v>2250</v>
      </c>
      <c r="M87">
        <v>31.47</v>
      </c>
      <c r="N87">
        <f>L87*M87</f>
        <v>70807.5</v>
      </c>
    </row>
    <row r="88" spans="1:14">
      <c r="K88" t="s">
        <v>34</v>
      </c>
      <c r="L88">
        <v>43</v>
      </c>
      <c r="M88" s="22" t="e">
        <f>#REF!</f>
        <v>#REF!</v>
      </c>
      <c r="N88" t="e">
        <f>L88*M88</f>
        <v>#REF!</v>
      </c>
    </row>
    <row r="89" spans="1:14">
      <c r="N89" t="e">
        <f>SUM(N85:N88)</f>
        <v>#REF!</v>
      </c>
    </row>
    <row r="90" spans="1:14">
      <c r="M90" s="23">
        <v>0.05</v>
      </c>
      <c r="N90" t="e">
        <f>5%*N89</f>
        <v>#REF!</v>
      </c>
    </row>
    <row r="91" spans="1:14">
      <c r="N91" t="e">
        <f>SUM(N89:N90)</f>
        <v>#REF!</v>
      </c>
    </row>
    <row r="94" spans="1:14">
      <c r="M94" s="24" t="s">
        <v>29</v>
      </c>
      <c r="N94" s="24" t="e">
        <f>N67+N91</f>
        <v>#REF!</v>
      </c>
    </row>
  </sheetData>
  <mergeCells count="2">
    <mergeCell ref="B6:H6"/>
    <mergeCell ref="B67:H67"/>
  </mergeCells>
  <printOptions horizontalCentered="1" verticalCentered="1"/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fbbe41d518232aa209e0f21e5dbd72f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195b7eaf3fc2e87d926cd172c881420d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E5D0019B-2B61-4BB6-B342-CB1F33333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0450F-120D-4BBA-8930-5A8B4E7E42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1BE13-BCB2-4D89-B2D2-8AEF2F580294}">
  <ds:schemaRefs>
    <ds:schemaRef ds:uri="http://www.w3.org/XML/1998/namespace"/>
    <ds:schemaRef ds:uri="145e26d5-2673-4836-99fc-0e6261400e9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3e2d9b1f-66f2-4c86-997c-0bd73dbe770b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Abstact</vt:lpstr>
      <vt:lpstr>Sheet1</vt:lpstr>
      <vt:lpstr>loads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Ashish Nagar</cp:lastModifiedBy>
  <cp:lastPrinted>2023-12-05T07:55:59Z</cp:lastPrinted>
  <dcterms:created xsi:type="dcterms:W3CDTF">2010-04-01T06:39:31Z</dcterms:created>
  <dcterms:modified xsi:type="dcterms:W3CDTF">2023-12-13T11:57:20Z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