
<file path=[Content_Types].xml><?xml version="1.0" encoding="utf-8"?>
<Types xmlns="http://schemas.openxmlformats.org/package/2006/content-type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BOQ" sheetId="1" r:id="rId1"/>
    <sheet name="WORKING" sheetId="2" r:id="rId2"/>
    <sheet name="Material Specifications" sheetId="3" r:id="rId3"/>
    <sheet name="Toilet Specs" sheetId="4"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2" l="1"/>
  <c r="G16" i="2"/>
  <c r="G17" i="2" s="1"/>
  <c r="G18" i="2" s="1"/>
  <c r="G31" i="2"/>
  <c r="G32" i="2" s="1"/>
  <c r="G33" i="2" s="1"/>
  <c r="G37" i="2"/>
  <c r="G39" i="2" s="1"/>
  <c r="G38" i="2"/>
  <c r="G49" i="2"/>
  <c r="G58" i="2" s="1"/>
  <c r="G59" i="2" s="1"/>
  <c r="G50" i="2"/>
  <c r="G51" i="2"/>
  <c r="G52" i="2"/>
  <c r="G57" i="2" s="1"/>
  <c r="G53" i="2"/>
  <c r="G54" i="2"/>
  <c r="G55" i="2"/>
  <c r="G56" i="2"/>
  <c r="G62" i="2"/>
  <c r="G71" i="2" s="1"/>
  <c r="G72" i="2" s="1"/>
  <c r="G63" i="2"/>
  <c r="G64" i="2"/>
  <c r="G65" i="2"/>
  <c r="G66" i="2"/>
  <c r="G67" i="2"/>
  <c r="G68" i="2"/>
  <c r="G69" i="2"/>
  <c r="G70" i="2"/>
  <c r="G76" i="2"/>
  <c r="G79" i="2" s="1"/>
  <c r="G80" i="2" s="1"/>
  <c r="G77" i="2"/>
  <c r="G78" i="2"/>
  <c r="G83" i="2"/>
  <c r="G93" i="2" s="1"/>
  <c r="G84" i="2"/>
  <c r="G85" i="2"/>
  <c r="G86" i="2"/>
  <c r="G87" i="2"/>
  <c r="G88" i="2"/>
  <c r="G89" i="2"/>
  <c r="G90" i="2"/>
  <c r="G91" i="2"/>
  <c r="G92" i="2"/>
  <c r="G99" i="2"/>
  <c r="G100" i="2" s="1"/>
  <c r="G101" i="2" s="1"/>
  <c r="G110" i="2"/>
  <c r="G111" i="2" s="1"/>
  <c r="G112" i="2" s="1"/>
  <c r="G114" i="2"/>
  <c r="G117" i="2" s="1"/>
  <c r="G118" i="2" s="1"/>
  <c r="G115" i="2"/>
  <c r="G116" i="2"/>
  <c r="D125" i="2"/>
  <c r="G125" i="2" s="1"/>
  <c r="G126" i="2"/>
  <c r="G132" i="2"/>
  <c r="G133" i="2" s="1"/>
  <c r="G134" i="2" s="1"/>
  <c r="G138" i="2"/>
  <c r="G139" i="2" s="1"/>
  <c r="G140" i="2" s="1"/>
  <c r="G142" i="2"/>
  <c r="G143" i="2"/>
  <c r="G155" i="2" s="1"/>
  <c r="G144" i="2"/>
  <c r="G145" i="2"/>
  <c r="G146" i="2"/>
  <c r="G147" i="2"/>
  <c r="G148" i="2"/>
  <c r="G149" i="2"/>
  <c r="G150" i="2"/>
  <c r="G151" i="2"/>
  <c r="G152" i="2"/>
  <c r="G153" i="2"/>
  <c r="G154" i="2"/>
  <c r="G160" i="2"/>
  <c r="G161" i="2"/>
  <c r="G165" i="2" s="1"/>
  <c r="G166" i="2" s="1"/>
  <c r="G162" i="2"/>
  <c r="G163" i="2"/>
  <c r="G164" i="2"/>
  <c r="XFD174" i="2"/>
  <c r="G181" i="2"/>
  <c r="G182" i="2"/>
  <c r="G183" i="2" s="1"/>
  <c r="G189" i="2"/>
  <c r="G190" i="2" s="1"/>
  <c r="G191" i="2" s="1"/>
  <c r="G194" i="2"/>
  <c r="G195" i="2"/>
  <c r="G196" i="2" s="1"/>
  <c r="G199" i="2"/>
  <c r="G200" i="2"/>
  <c r="G201" i="2" s="1"/>
  <c r="G206" i="2"/>
  <c r="G208" i="2" s="1"/>
  <c r="G207" i="2"/>
  <c r="G214" i="2"/>
  <c r="G215" i="2" s="1"/>
  <c r="G216" i="2" s="1"/>
  <c r="G219" i="2"/>
  <c r="G221" i="2" s="1"/>
  <c r="G222" i="2" s="1"/>
  <c r="G220" i="2"/>
  <c r="G233" i="2"/>
  <c r="G234" i="2" s="1"/>
  <c r="G235" i="2" s="1"/>
  <c r="G237" i="2"/>
  <c r="G238" i="2" s="1"/>
  <c r="G242" i="2"/>
  <c r="G243" i="2"/>
  <c r="G244" i="2" s="1"/>
  <c r="G245" i="2" s="1"/>
  <c r="G259" i="2"/>
  <c r="G260" i="2" s="1"/>
  <c r="G261" i="2" s="1"/>
  <c r="G265" i="2"/>
  <c r="G266" i="2" s="1"/>
  <c r="G267" i="2" s="1"/>
  <c r="G270" i="2"/>
  <c r="G271" i="2" s="1"/>
  <c r="G272" i="2" s="1"/>
  <c r="G274" i="2"/>
  <c r="G275" i="2"/>
  <c r="G276" i="2" s="1"/>
  <c r="G277" i="2" s="1"/>
  <c r="G280" i="2"/>
  <c r="G281" i="2" s="1"/>
  <c r="G282" i="2" s="1"/>
  <c r="G285" i="2"/>
  <c r="G288" i="2" s="1"/>
  <c r="G287" i="2"/>
  <c r="G294" i="2"/>
  <c r="G295" i="2" s="1"/>
  <c r="G296" i="2" s="1"/>
  <c r="G299" i="2"/>
  <c r="G300" i="2" s="1"/>
  <c r="G301" i="2" s="1"/>
  <c r="G303" i="2"/>
  <c r="G304" i="2" s="1"/>
  <c r="G305" i="2" s="1"/>
  <c r="G306" i="2" s="1"/>
  <c r="G311" i="2"/>
  <c r="G312" i="2"/>
  <c r="G313" i="2" s="1"/>
  <c r="G315" i="2"/>
  <c r="G316" i="2" s="1"/>
  <c r="G320" i="2"/>
  <c r="G321" i="2" s="1"/>
  <c r="G322" i="2" s="1"/>
  <c r="G323" i="2" s="1"/>
  <c r="G325" i="2"/>
  <c r="G326" i="2" s="1"/>
  <c r="G330" i="2"/>
  <c r="G331" i="2" s="1"/>
  <c r="G332" i="2" s="1"/>
  <c r="G333" i="2" s="1"/>
  <c r="G341" i="2"/>
  <c r="G348" i="2" s="1"/>
  <c r="G349" i="2" s="1"/>
  <c r="G342" i="2"/>
  <c r="G343" i="2"/>
  <c r="G344" i="2"/>
  <c r="G347" i="2" s="1"/>
  <c r="G345" i="2"/>
  <c r="G346" i="2"/>
  <c r="G352" i="2"/>
  <c r="G353" i="2" s="1"/>
  <c r="G354" i="2" s="1"/>
  <c r="G355" i="2" s="1"/>
  <c r="G358" i="2"/>
  <c r="G359" i="2"/>
  <c r="G360" i="2" s="1"/>
  <c r="G368" i="2"/>
  <c r="G369" i="2"/>
  <c r="G370" i="2"/>
  <c r="G371" i="2"/>
  <c r="G374" i="2" s="1"/>
  <c r="G372" i="2"/>
  <c r="G373" i="2"/>
  <c r="G380" i="2"/>
  <c r="G381" i="2" s="1"/>
  <c r="G382" i="2" s="1"/>
  <c r="G385" i="2"/>
  <c r="G386" i="2" s="1"/>
  <c r="G387" i="2" s="1"/>
  <c r="G389" i="2"/>
  <c r="G390" i="2"/>
  <c r="G391" i="2" s="1"/>
  <c r="G392" i="2" s="1"/>
  <c r="G394" i="2"/>
  <c r="G395" i="2" s="1"/>
  <c r="G399" i="2"/>
  <c r="G400" i="2"/>
  <c r="G401" i="2" s="1"/>
  <c r="G402" i="2" s="1"/>
  <c r="G405" i="2"/>
  <c r="G406" i="2" s="1"/>
  <c r="G411" i="2"/>
  <c r="G412" i="2"/>
  <c r="G413" i="2" s="1"/>
  <c r="G414" i="2" s="1"/>
  <c r="G417" i="2"/>
  <c r="G418" i="2" s="1"/>
  <c r="G426" i="2"/>
  <c r="G428" i="2" s="1"/>
  <c r="G429" i="2" s="1"/>
  <c r="G427" i="2"/>
  <c r="G431" i="2"/>
  <c r="G432" i="2" s="1"/>
  <c r="G436" i="2"/>
  <c r="G442" i="2" s="1"/>
  <c r="G444" i="2" s="1"/>
  <c r="G437" i="2"/>
  <c r="G438" i="2"/>
  <c r="G439" i="2"/>
  <c r="G440" i="2"/>
  <c r="G441" i="2"/>
  <c r="G127" i="2" l="1"/>
  <c r="G128" i="2"/>
  <c r="G129" i="2" s="1"/>
  <c r="G202" i="2"/>
  <c r="G203" i="2" s="1"/>
  <c r="G375" i="2"/>
  <c r="G376" i="2" s="1"/>
  <c r="G327" i="2"/>
  <c r="G328" i="2" s="1"/>
  <c r="G317" i="2"/>
  <c r="G318" i="2" s="1"/>
  <c r="G209" i="2"/>
  <c r="G210" i="2" s="1"/>
  <c r="G184" i="2"/>
  <c r="G185" i="2" s="1"/>
  <c r="G289" i="2"/>
  <c r="G290" i="2" s="1"/>
  <c r="G239" i="2"/>
  <c r="G240" i="2" s="1"/>
  <c r="G94" i="2"/>
  <c r="G95" i="2" s="1"/>
  <c r="G40" i="2"/>
  <c r="G41" i="2" s="1"/>
  <c r="G433" i="2"/>
  <c r="G434" i="2" s="1"/>
  <c r="G419" i="2"/>
  <c r="G420" i="2" s="1"/>
  <c r="G407" i="2"/>
  <c r="G408" i="2" s="1"/>
  <c r="G396" i="2"/>
  <c r="G397" i="2" s="1"/>
  <c r="G156" i="2"/>
  <c r="G157" i="2" s="1"/>
  <c r="I152" i="1"/>
  <c r="I151" i="1"/>
  <c r="I150" i="1"/>
  <c r="I149" i="1"/>
  <c r="I148" i="1"/>
  <c r="I147" i="1"/>
  <c r="I146" i="1"/>
  <c r="I145" i="1"/>
  <c r="I144" i="1"/>
  <c r="I143" i="1"/>
  <c r="I142" i="1"/>
  <c r="I141" i="1"/>
  <c r="I140" i="1"/>
  <c r="I139" i="1"/>
  <c r="I138" i="1"/>
  <c r="I137" i="1"/>
  <c r="I136" i="1"/>
  <c r="I135" i="1"/>
  <c r="I134" i="1"/>
  <c r="I133" i="1"/>
  <c r="I132" i="1"/>
  <c r="I131" i="1"/>
  <c r="I130" i="1"/>
  <c r="I127" i="1"/>
  <c r="I126" i="1"/>
  <c r="I154" i="1" l="1"/>
  <c r="I128" i="1"/>
  <c r="I120" i="1"/>
  <c r="I119" i="1"/>
  <c r="I118" i="1"/>
  <c r="I117" i="1"/>
  <c r="I116" i="1"/>
  <c r="I115" i="1"/>
  <c r="I110" i="1"/>
  <c r="I109" i="1"/>
  <c r="I108" i="1"/>
  <c r="I107" i="1"/>
  <c r="I106" i="1"/>
  <c r="I102" i="1"/>
  <c r="I101" i="1"/>
  <c r="I100" i="1"/>
  <c r="I97" i="1"/>
  <c r="I96" i="1"/>
  <c r="I95" i="1"/>
  <c r="I93" i="1"/>
  <c r="I92" i="1"/>
  <c r="I91" i="1"/>
  <c r="I86" i="1"/>
  <c r="I85" i="1"/>
  <c r="I84" i="1"/>
  <c r="I83" i="1"/>
  <c r="I82" i="1"/>
  <c r="I81" i="1"/>
  <c r="I80" i="1"/>
  <c r="I79" i="1"/>
  <c r="G78" i="1"/>
  <c r="I78" i="1" s="1"/>
  <c r="G77" i="1"/>
  <c r="I77" i="1" s="1"/>
  <c r="G76" i="1"/>
  <c r="I76" i="1" s="1"/>
  <c r="G75" i="1"/>
  <c r="I75" i="1" s="1"/>
  <c r="G71" i="1"/>
  <c r="I71" i="1" s="1"/>
  <c r="I67" i="1"/>
  <c r="G66" i="1"/>
  <c r="I66" i="1" s="1"/>
  <c r="G65" i="1"/>
  <c r="I65" i="1" s="1"/>
  <c r="G64" i="1"/>
  <c r="I64" i="1" s="1"/>
  <c r="G61" i="1"/>
  <c r="I61" i="1" s="1"/>
  <c r="G60" i="1"/>
  <c r="I60" i="1" s="1"/>
  <c r="G57" i="1"/>
  <c r="I57" i="1" s="1"/>
  <c r="G54" i="1"/>
  <c r="I54" i="1" s="1"/>
  <c r="G51" i="1"/>
  <c r="I51" i="1" s="1"/>
  <c r="G47" i="1"/>
  <c r="I47" i="1" s="1"/>
  <c r="G46" i="1"/>
  <c r="I46" i="1" s="1"/>
  <c r="G45" i="1"/>
  <c r="I45" i="1" s="1"/>
  <c r="G44" i="1"/>
  <c r="I44" i="1" s="1"/>
  <c r="G43" i="1"/>
  <c r="I43" i="1" s="1"/>
  <c r="G42" i="1"/>
  <c r="I42" i="1" s="1"/>
  <c r="G41" i="1"/>
  <c r="I41" i="1" s="1"/>
  <c r="I38" i="1"/>
  <c r="G35" i="1"/>
  <c r="I35" i="1" s="1"/>
  <c r="G34" i="1"/>
  <c r="I34" i="1" s="1"/>
  <c r="G31" i="1"/>
  <c r="I31" i="1" s="1"/>
  <c r="G29" i="1"/>
  <c r="I29" i="1" s="1"/>
  <c r="G23" i="1"/>
  <c r="I23" i="1" s="1"/>
  <c r="I20" i="1"/>
  <c r="I19" i="1"/>
  <c r="I18" i="1"/>
  <c r="G16" i="1"/>
  <c r="I16" i="1" s="1"/>
  <c r="I25" i="1" l="1"/>
  <c r="I72" i="1"/>
  <c r="I58" i="1"/>
  <c r="I68" i="1"/>
  <c r="I103" i="1"/>
  <c r="I21" i="1"/>
  <c r="I52" i="1"/>
  <c r="I39" i="1"/>
  <c r="I121" i="1"/>
  <c r="I36" i="1"/>
  <c r="I32" i="1"/>
  <c r="I111" i="1"/>
  <c r="I87" i="1"/>
  <c r="I48" i="1"/>
  <c r="I62" i="1"/>
  <c r="I123" i="1" l="1"/>
  <c r="I155" i="1" s="1"/>
</calcChain>
</file>

<file path=xl/sharedStrings.xml><?xml version="1.0" encoding="utf-8"?>
<sst xmlns="http://schemas.openxmlformats.org/spreadsheetml/2006/main" count="1173" uniqueCount="624">
  <si>
    <t>Dominos ………………….Civil &amp; Interiors BOQ| Ver 3.0</t>
  </si>
  <si>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</si>
  <si>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</si>
  <si>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</si>
  <si>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</si>
  <si>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</si>
  <si>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</si>
  <si>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7. Scaffolding will be in contractor scope upto 4mtr &amp; Above 4mtr rate will be chargeable. If required for  installation of civil &amp; MEP.</t>
  </si>
  <si>
    <t>8. All Items Rates are inclusive of material lead &amp; lift charges.</t>
  </si>
  <si>
    <t>A. CIVIL &amp; INTERIOR BOQ-Ahemedabad Airport</t>
  </si>
  <si>
    <t>Area</t>
  </si>
  <si>
    <t>Task No.</t>
  </si>
  <si>
    <t>Sub Task No.</t>
  </si>
  <si>
    <t>Name of Item</t>
  </si>
  <si>
    <t>Description of Item</t>
  </si>
  <si>
    <t>Unit</t>
  </si>
  <si>
    <t>Quantity</t>
  </si>
  <si>
    <t>Rate</t>
  </si>
  <si>
    <t>Amount</t>
  </si>
  <si>
    <t>Remark</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</si>
  <si>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</si>
  <si>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</si>
  <si>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</si>
  <si>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</si>
  <si>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</si>
  <si>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</si>
  <si>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</si>
  <si>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</si>
  <si>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</si>
  <si>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</si>
  <si>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 xml:space="preserve">50% area considered </t>
  </si>
  <si>
    <t>a.2</t>
  </si>
  <si>
    <t>a.3</t>
  </si>
  <si>
    <t>a.4</t>
  </si>
  <si>
    <t>a.5</t>
  </si>
  <si>
    <t>Existing Rolling shutter removing</t>
  </si>
  <si>
    <t>b</t>
  </si>
  <si>
    <t>Making Core Cut</t>
  </si>
  <si>
    <t>Making Core cut with Diamond cutter &amp; clearing the debris and carting away the same from site.</t>
  </si>
  <si>
    <t>b.1</t>
  </si>
  <si>
    <t>Nos.</t>
  </si>
  <si>
    <t>b.2</t>
  </si>
  <si>
    <t>Making core cutting of 100 dia</t>
  </si>
  <si>
    <t>Provisional if require</t>
  </si>
  <si>
    <t>b.3</t>
  </si>
  <si>
    <t>Making core cutting of 150 dia</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</si>
  <si>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</si>
  <si>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</si>
  <si>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</si>
  <si>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</si>
  <si>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</si>
  <si>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</si>
  <si>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</si>
  <si>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</si>
  <si>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</si>
  <si>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entire floor area considered</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</si>
  <si>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</si>
  <si>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</si>
  <si>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Sub Total of A.2.0</t>
  </si>
  <si>
    <t>A.3.0</t>
  </si>
  <si>
    <t>Brick Wall and Plaster</t>
  </si>
  <si>
    <t>Autoclaved Aerated Concrete Block</t>
  </si>
  <si>
    <t>Sq.Ft</t>
  </si>
  <si>
    <t>Brick Work</t>
  </si>
  <si>
    <t>150 mm thick Brick Masonry</t>
  </si>
  <si>
    <t xml:space="preserve">Providing &amp; Constructing 150mm thick wall of class one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</si>
  <si>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only new walls</t>
  </si>
  <si>
    <t>Plaster</t>
  </si>
  <si>
    <t>c.1</t>
  </si>
  <si>
    <t>12mm to 15mm Plastering</t>
  </si>
  <si>
    <t>Plastering the Siporex / brick masonry walls with 12mm to 15mm thk. Single coat cement plaster in 1: 4 (cement : sand proportion) with chickenmesh jali wherever required, including scaffolding and curing complete as specified and as directed by Site Engineer.</t>
  </si>
  <si>
    <t>Plastering considered for all walls full height including existing walls</t>
  </si>
  <si>
    <t>Sub Total of A.3.0</t>
  </si>
  <si>
    <t>A.4.0</t>
  </si>
  <si>
    <t>Brickbat Coba and Water proofing</t>
  </si>
  <si>
    <t>Raised Brickbat Coba (Toilets)</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</si>
  <si>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</si>
  <si>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Open kitchen, BOH, cordened</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</si>
  <si>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</si>
  <si>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</si>
  <si>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</si>
  <si>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Chemical waterproofing considered entire area</t>
  </si>
  <si>
    <t>d</t>
  </si>
  <si>
    <t>e</t>
  </si>
  <si>
    <t>Sub Total of A.4.0</t>
  </si>
  <si>
    <t>A.5.0</t>
  </si>
  <si>
    <t>Rolling Shutter , Awning &amp; Mild Steel work</t>
  </si>
  <si>
    <t>Motorized Rolling Shutter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</si>
  <si>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</si>
  <si>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</si>
  <si>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</si>
  <si>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ODUs, MS support for counter display holder and support of the grid ceiling considered</t>
  </si>
  <si>
    <t>f</t>
  </si>
  <si>
    <t>Sub Total of A.5.0</t>
  </si>
  <si>
    <t>A.6.0</t>
  </si>
  <si>
    <t>Flooring and Cladding</t>
  </si>
  <si>
    <r>
      <t xml:space="preserve">Tiles for Flooring - FF02
Kajaria-Dessert grey, cool gris,cairo gris (Matt Finish) (Kitchen  &amp; BOH) or equivalent in somany </t>
    </r>
    <r>
      <rPr>
        <b/>
        <sz val="10"/>
        <color theme="1"/>
        <rFont val="Times New Roman"/>
        <family val="1"/>
      </rPr>
      <t>(Details- Refer Material Spec. sheet)</t>
    </r>
  </si>
  <si>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</si>
  <si>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BOH &amp; Kitchen flooring</t>
  </si>
  <si>
    <t>g</t>
  </si>
  <si>
    <t>h</t>
  </si>
  <si>
    <t>Rft</t>
  </si>
  <si>
    <t>i</t>
  </si>
  <si>
    <t>j</t>
  </si>
  <si>
    <r>
      <t xml:space="preserve">Skirting                                           FF02 - Kajaria-Dessert grey, cool gris,cairo gris (Matt Finish) (Kitchen  &amp; BOH) or equivalent in somany. </t>
    </r>
    <r>
      <rPr>
        <b/>
        <sz val="10"/>
        <color theme="1"/>
        <rFont val="Times New Roman"/>
        <family val="1"/>
      </rPr>
      <t>(Details- Refer Material Spec. sheet)</t>
    </r>
  </si>
  <si>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</si>
  <si>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k</t>
  </si>
  <si>
    <t>l</t>
  </si>
  <si>
    <r>
      <t xml:space="preserve">Wall Tile Cladding - 2 (Kitchen &amp; BOH area). </t>
    </r>
    <r>
      <rPr>
        <b/>
        <sz val="10"/>
        <color theme="1"/>
        <rFont val="Times New Roman"/>
        <family val="1"/>
      </rPr>
      <t xml:space="preserve"> (Details- Refer Material Spec. sheet) no.B(3) </t>
    </r>
  </si>
  <si>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</si>
  <si>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Kitchen - TL-1</t>
  </si>
  <si>
    <t>m</t>
  </si>
  <si>
    <r>
      <t xml:space="preserve">Wall Cladding - plain Tile  (BOH &amp; Staff changing room area). </t>
    </r>
    <r>
      <rPr>
        <b/>
        <sz val="10"/>
        <color theme="1"/>
        <rFont val="Times New Roman"/>
        <family val="1"/>
      </rPr>
      <t>(Details- Refer Material Spec. sheet) no.B(4)</t>
    </r>
  </si>
  <si>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</si>
  <si>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BOH &amp; Counter wall tileswall tiles- TL-2</t>
  </si>
  <si>
    <t>n</t>
  </si>
  <si>
    <t>o</t>
  </si>
  <si>
    <t>p</t>
  </si>
  <si>
    <t>q</t>
  </si>
  <si>
    <t>r</t>
  </si>
  <si>
    <t>Granite (Jet Black) Frame</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</si>
  <si>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</si>
  <si>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RFt</t>
  </si>
  <si>
    <t>Kitchen to BOH door frame</t>
  </si>
  <si>
    <t>s</t>
  </si>
  <si>
    <t>Granite (Jet Black/Steel grey) Band</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</si>
  <si>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</si>
  <si>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Counter &amp; BOH door</t>
  </si>
  <si>
    <t>t</t>
  </si>
  <si>
    <t>sq ft</t>
  </si>
  <si>
    <t>u</t>
  </si>
  <si>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</si>
  <si>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</si>
  <si>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t>Low height counter wall tiles</t>
  </si>
  <si>
    <t>Sub Total of A.6.0</t>
  </si>
  <si>
    <t>B</t>
  </si>
  <si>
    <t>Interior Head</t>
  </si>
  <si>
    <t>B.1.0</t>
  </si>
  <si>
    <t>False Ceiling</t>
  </si>
  <si>
    <t xml:space="preserve">Gypsum False Ceiling             </t>
  </si>
  <si>
    <t>sqft</t>
  </si>
  <si>
    <t>Metal Grid ceiling</t>
  </si>
  <si>
    <t>Metal Grid Ceiling (BOH &amp; Workroom) - 
Providing and fixing Modular False Ceiling in "Armstrong" make   Metal Grid Tiles with Black Cloth lining with silhouette section with XL 15mm Grid, 600 x 600mm of approved type, 0.5 NRC Value with 15mm grid including all necessary framework and support systems as per manufacturer's specifications. The cost to include provision of cut-outs for lights, diffusers, etc. complete.</t>
  </si>
  <si>
    <t>Entire area</t>
  </si>
  <si>
    <t>Sub Total of B.1.0</t>
  </si>
  <si>
    <t>B.3.0</t>
  </si>
  <si>
    <t>Wall Claddings / Wall Partitions /Claddings</t>
  </si>
  <si>
    <r>
      <t>Bison Partition -</t>
    </r>
    <r>
      <rPr>
        <b/>
        <sz val="10"/>
        <color theme="1"/>
        <rFont val="Times New Roman"/>
        <family val="1"/>
      </rPr>
      <t xml:space="preserve"> P1</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</si>
  <si>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</si>
  <si>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Order counter partition</t>
  </si>
  <si>
    <t>a.(i)</t>
  </si>
  <si>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</si>
  <si>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t>c.(i)</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</si>
  <si>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</si>
  <si>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Sqft</t>
  </si>
  <si>
    <t>d.1</t>
  </si>
  <si>
    <t>d.2</t>
  </si>
  <si>
    <t xml:space="preserve">Laminate on panelling </t>
  </si>
  <si>
    <t>Wall Corner Guard</t>
  </si>
  <si>
    <t>Providing &amp; fixing 15mmX15mm anodized Aluminium  finish corner guard in approved shade powder coat matching to tile color above skirting level upto 2500 mm.</t>
  </si>
  <si>
    <t>R. Ft</t>
  </si>
  <si>
    <t>sq.ft</t>
  </si>
  <si>
    <t>Sub Total of B.3.0</t>
  </si>
  <si>
    <t>B.4.0</t>
  </si>
  <si>
    <t>Doors &amp; Windows</t>
  </si>
  <si>
    <t>Single Leaf Flush Door -D2(Back Exit Door ,Toilet )</t>
  </si>
  <si>
    <t>Single Leaf Flush Door -D2 without Door Frame (Back Exit Door ,Toilet )</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</si>
  <si>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</si>
  <si>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</si>
  <si>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Kitchen to BOH door</t>
  </si>
  <si>
    <t>Counter Swing Door</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</si>
  <si>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</si>
  <si>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Low height counter door</t>
  </si>
  <si>
    <t>Sub Total of B.4.0</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</si>
  <si>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</si>
  <si>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</si>
  <si>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</si>
  <si>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</si>
  <si>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Kitchen &amp; BOH above wall tiles</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</si>
  <si>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</si>
  <si>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Provisional</t>
  </si>
  <si>
    <t xml:space="preserve">Painting - Asain coal mine 8301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</si>
  <si>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</si>
  <si>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Duco Paint</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</si>
  <si>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</si>
  <si>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Sub Total of B.5.0</t>
  </si>
  <si>
    <t>C</t>
  </si>
  <si>
    <t>Exterior Head</t>
  </si>
  <si>
    <t>C.1.0</t>
  </si>
  <si>
    <t>Façade Work</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</si>
  <si>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</si>
  <si>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</si>
  <si>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Shopfront</t>
  </si>
  <si>
    <t>Nos</t>
  </si>
  <si>
    <t>Fixed Glass with Metal Frame at entrance</t>
  </si>
  <si>
    <t>Sub Total of C.1.0</t>
  </si>
  <si>
    <t>D</t>
  </si>
  <si>
    <t>Wood Work</t>
  </si>
  <si>
    <t>D.1.0</t>
  </si>
  <si>
    <t>Furniture /WOOD Work</t>
  </si>
  <si>
    <t>Order Counter</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</si>
  <si>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</si>
  <si>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RFT</t>
  </si>
  <si>
    <t>Make line</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</si>
  <si>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</si>
  <si>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Manager's table</t>
  </si>
  <si>
    <t>Providing and placing in position Manager's table made out of 18mm thk. Marine ply  finished with appd. Laminate  ( 1mm THK. 14554 RH HOOKED ACACIA LAMINATE, MERINO WITH 2mm THK. REHAU MAKE MATCHING EDGE BAND)  with necessary support framework as approved, Cost to include all hardware, fasteners, and rubber / PVC leveller etc. complete in all respect as per detailed drawing.Cost to inlude drawers .</t>
  </si>
  <si>
    <t xml:space="preserve">Overhead Storage </t>
  </si>
  <si>
    <t>P / F of 450mm depth Overhead storage unit, fabricated from 18mm thk.Marine ply, all external &amp; internal surfaces including internal shelves finished with 1mm THK. 14554 RH HOOKED ACACIA LAMINATE, MERINO) and all hardware from Hettich make, as per detail drawing (elevation area to be measured for rates)</t>
  </si>
  <si>
    <t>MOP/Janitor storage</t>
  </si>
  <si>
    <t xml:space="preserve">SoftBoard </t>
  </si>
  <si>
    <t>Providing and Fixing in position softboard as specified size. complete in all respect as per detailed drawing. Panel Size : 1200 x 900</t>
  </si>
  <si>
    <t>Staff Lunch Table</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</si>
  <si>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</si>
  <si>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M S railing</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</si>
  <si>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</si>
  <si>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</si>
  <si>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</si>
  <si>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</si>
  <si>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</si>
  <si>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</si>
  <si>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</si>
  <si>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n.1</t>
  </si>
  <si>
    <t>n.2</t>
  </si>
  <si>
    <t>Key Box</t>
  </si>
  <si>
    <t>Providing and fixing key box of approximate size 16 " X 18 " X 6 " all side made out of 19mm commercial board with 6mm commercial back ply and finish in LAM-01 (1mm THK. 14554 RH HOOKED ACACIA LAMINATE MERINO) . Front to have openable Shutter having 5mm clear float glass in duco painted hollock wood frame with brass hinges , all fixing ,hardware including powder coated aluminium handle , multipurpose lock and 18 nos.brass key hooks . All external &amp; internal surfaces to be laminated.</t>
  </si>
  <si>
    <t>First Aid Box</t>
  </si>
  <si>
    <t>Providing and fixing First Aid Box of approximate size 16 " X 18 " x 6 " all sides and internal shelves made out of 19mm commercial board with 6mm back ply and finish in LAM-01 (1mm THK. 14554 RH HOOKED ACACIA LAMINATE MERINO) . Front to have openable shutter having 5mm clear float glass in Duco painted hollock wood frame with brass hinges , all fixing hardware including powder coated aluminium handle multipurpose lock . All external &amp; internal  surfaces to be laminated.</t>
  </si>
  <si>
    <t>Map Board</t>
  </si>
  <si>
    <t>Providing &amp; fixing of Map board on 12mm thick (greenlam) plywood &amp; covered with 3mm thick transparent acrylic sheet with wooden moulding or as required on border/frame.(3'-0" x3'-0")</t>
  </si>
  <si>
    <t>Sub Total of D.1.0</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</si>
  <si>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</si>
  <si>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</si>
  <si>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</si>
  <si>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</si>
  <si>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</si>
  <si>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</si>
  <si>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RMT</t>
  </si>
  <si>
    <t>20mm nominal bore for sink+ gyser+ RO+ Basin+papsi machine</t>
  </si>
  <si>
    <t>25mm nominal bore for main water supply</t>
  </si>
  <si>
    <t>40mm nominal bore</t>
  </si>
  <si>
    <t>Providing &amp; fixing of ISI Mark CPVC ball valves of followig dia pipes as mentioned below (Make - supreme/prince/astral or as approved)</t>
  </si>
  <si>
    <t>b.5</t>
  </si>
  <si>
    <t>Providing &amp; fixing on walls / ceiling / floors,C class  G I C class pipe of diameter as mentioned below with screwed sockets, joints &amp; necessary.  (Supreme / Prince/Astral or as approved. )</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</si>
  <si>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</si>
  <si>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</si>
  <si>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</si>
  <si>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Providing &amp; Fixing 15 mm C.P brass angle valve with C.P copper connecting pipe 375 mm long and nuts washer and C.P brass flange complete ,including cutting and making good the walls where required</t>
  </si>
  <si>
    <t>Sub Total of E.1.0</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</si>
  <si>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</si>
  <si>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</si>
  <si>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</si>
  <si>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40 mm dia</t>
  </si>
  <si>
    <t>50 mm dia.</t>
  </si>
  <si>
    <t>75 mm dia.</t>
  </si>
  <si>
    <t xml:space="preserve">Providing ,laying, testing &amp; commissioning of approved Multi floor trap / Nahani trap with Chilly trap  of required sizes, including jointing etc. complete and as directed. (GMGR/Chilly or equivalent) 
</t>
  </si>
  <si>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</si>
  <si>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t>Sub Total of E.2.0</t>
  </si>
  <si>
    <t>E.3.0</t>
  </si>
  <si>
    <t>EXTERNAL SEWERAGE</t>
  </si>
  <si>
    <t>Each</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</si>
  <si>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</si>
  <si>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</si>
  <si>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</si>
  <si>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Wash Basin</t>
  </si>
  <si>
    <t>a.11</t>
  </si>
  <si>
    <t>Bottle Trap</t>
  </si>
  <si>
    <t>Hindware-Addons - Bottle Trap 32mm With 125mm &amp; 175mm Long Wall Connection Pipe &amp;Wall Flange (ECONOMY MODEL)</t>
  </si>
  <si>
    <t>a.12</t>
  </si>
  <si>
    <t>Sink Mixer For 3 way Sink</t>
  </si>
  <si>
    <t xml:space="preserve">Providing and fixing C.P brass wall mounted sink mixer with swinging spout including cutting and making good the walls where required. (3 way Sink ) </t>
  </si>
  <si>
    <t>a.13</t>
  </si>
  <si>
    <t>40 mm Dia Pipe</t>
  </si>
  <si>
    <t xml:space="preserve">40 mm CPVC Dia Pipe for 3 way sink for all inclusive fittings </t>
  </si>
  <si>
    <t>a.14</t>
  </si>
  <si>
    <t>Kitchen Paper Holder</t>
  </si>
  <si>
    <t>SS Kitchen Paper Holder 9" (Make : Hindware chrome F840008CP or equivalent)</t>
  </si>
  <si>
    <t>a.15</t>
  </si>
  <si>
    <t>Waste Coupling</t>
  </si>
  <si>
    <t>Waste Coupling for 3Way sink and Makeline sink</t>
  </si>
  <si>
    <t>a.17</t>
  </si>
  <si>
    <t>Conceal Coak</t>
  </si>
  <si>
    <t>Conceal coak for makeline sink (Make- Hindware F310003ACP  OR equivalent)  Regular Body Suitable for 15mm Pipe Line with Spindle Extension &amp; Plastic Protection Cap (without Exposed Parts) OR equivalent</t>
  </si>
  <si>
    <t>NO.</t>
  </si>
  <si>
    <t>Sub Total of H.4.0</t>
  </si>
  <si>
    <t>I</t>
  </si>
  <si>
    <t>Miscellaneous work</t>
  </si>
  <si>
    <t>I.1.0</t>
  </si>
  <si>
    <t>Extra Frequent  Item</t>
  </si>
  <si>
    <t>Supply, installation, testing &amp; commissioning of sensor with 180 deg coverage &amp; 1 mtr range used for air curtain complete with all required accessories.  Make: Any make readily available with min warranty of 1 year.</t>
  </si>
  <si>
    <t>Providing and fixing water level sensor fully automatic with high and low indicator with alarm (Make : microtail ,OS or equivalent )</t>
  </si>
  <si>
    <t>Sub Total of I.1.0</t>
  </si>
  <si>
    <t>I.2.0</t>
  </si>
  <si>
    <t>Fitting / Fixing of following item with necessary arrangement as directed</t>
  </si>
  <si>
    <t>Safe/Furniture /Staff locker/IT Rack</t>
  </si>
  <si>
    <t>Money box fixing</t>
  </si>
  <si>
    <t>Suspension &amp; hanging of Exhaust hood from ceiling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</si>
  <si>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</si>
  <si>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</si>
  <si>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</si>
  <si>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</si>
  <si>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</si>
  <si>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</si>
  <si>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</si>
  <si>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</si>
  <si>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</si>
  <si>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</si>
  <si>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P/F Door Stopper for Makeline /Slap Table</t>
  </si>
  <si>
    <t>Fixing Wall Shelf above Slap Table /Sink</t>
  </si>
  <si>
    <t>Fixing of Tissue Paper Holder /Helmet Stand</t>
  </si>
  <si>
    <t>L.T Panel commisioning  as per site requirement</t>
  </si>
  <si>
    <t>Servo connections as per site requirement</t>
  </si>
  <si>
    <t>v</t>
  </si>
  <si>
    <t>Housekeeping</t>
  </si>
  <si>
    <t>RO</t>
  </si>
  <si>
    <t>w</t>
  </si>
  <si>
    <t>Installation of Fresh air and Exhaust Unit</t>
  </si>
  <si>
    <t>x</t>
  </si>
  <si>
    <t>Sanitizer Stand</t>
  </si>
  <si>
    <t>y</t>
  </si>
  <si>
    <t>Bike Fixing with providing nutbolt and labour charge</t>
  </si>
  <si>
    <t>ac</t>
  </si>
  <si>
    <t>Fixing of Light Fixtures Provided by JFL (Hood lights are in hood vendor scope)</t>
  </si>
  <si>
    <t>ae</t>
  </si>
  <si>
    <t>Supplying and erecting double pole metal clad switch with fuse
and neutral link 240V, 25A on iron / GI frame switch socket with  ISI mark approved make duly erected with  modular box , cover plate &amp; all wiring connections complete. (Single phase)</t>
  </si>
  <si>
    <t>ah</t>
  </si>
  <si>
    <t>OGT Installation with all required plumbing fittings (CPVC) pipe of 32mm dia under three sink unit</t>
  </si>
  <si>
    <t>Sub Total of I.2.0</t>
  </si>
  <si>
    <t>kg</t>
  </si>
  <si>
    <t>Total weight</t>
  </si>
  <si>
    <t>Kg</t>
  </si>
  <si>
    <t>W/PMTR</t>
  </si>
  <si>
    <t>Rmt</t>
  </si>
  <si>
    <t>MS STRUCTURE WORKING</t>
  </si>
  <si>
    <t>Total</t>
  </si>
  <si>
    <t>Sqmt</t>
  </si>
  <si>
    <t>10%Buffer</t>
  </si>
  <si>
    <t>Providing &amp; fixing MCM clay cladding on wall.</t>
  </si>
  <si>
    <t>x.1</t>
  </si>
  <si>
    <t>Wash basin counter with granite and storage finished with laminate both sides.</t>
  </si>
  <si>
    <t>Softbaord</t>
  </si>
  <si>
    <t>Above manager table</t>
  </si>
  <si>
    <t>Overhead Storage</t>
  </si>
  <si>
    <t>SPECTRUM-GRANIPLAST STONE DUST FINISH</t>
  </si>
  <si>
    <r>
      <t xml:space="preserve">Painting - Textured Paint </t>
    </r>
    <r>
      <rPr>
        <b/>
        <sz val="11"/>
        <color theme="0" tint="-0.249977111117893"/>
        <rFont val="Calibri"/>
        <family val="2"/>
      </rPr>
      <t>(Perlina Texture ) /Apex Duracast venezio (fine grain texture finish)</t>
    </r>
    <r>
      <rPr>
        <sz val="11"/>
        <color theme="0" tint="-0.249977111117893"/>
        <rFont val="Calibri"/>
        <family val="2"/>
        <scheme val="minor"/>
      </rPr>
      <t xml:space="preserve">
(Vertical Exposed Surfaces)</t>
    </r>
  </si>
  <si>
    <t>Right wall</t>
  </si>
  <si>
    <t>Back wall</t>
  </si>
  <si>
    <t>Left wal</t>
  </si>
  <si>
    <t>Painting - Plastic Emulsion Paint (Ceiling &amp; wall)- Cole Mine-8301</t>
  </si>
  <si>
    <t xml:space="preserve">Painting - Lustre Paint (Vertical Exposed Surfaces)- GREY MATTER 8304 </t>
  </si>
  <si>
    <t>Painting - Lustre Paint (Vertical Exposed Surfaces)- SOLEMN GREY 8302</t>
  </si>
  <si>
    <t>Exst Walls- area above tiling only</t>
  </si>
  <si>
    <t>POP Punning- 6mm</t>
  </si>
  <si>
    <t>POP Punning- 12-15mm</t>
  </si>
  <si>
    <t>50 x 50mm Duco Painted</t>
  </si>
  <si>
    <t>Single Leaf Fire Rated Flush Door -D2V With Vision Panel without door frame ( Back Exit) Kitchen to BOH</t>
  </si>
  <si>
    <t xml:space="preserve">Main Entry Glass fire rated Door with metal frame as per drawing- </t>
  </si>
  <si>
    <t>Providing and fixing in position panelling made out of 12 mm thk Bison Board with Corrugated Sheet Boxing to be fixed on 25x25x1.5 mm framework sections &amp; Painted with anti -corrison Paint on all sides and Duco Painted aluminum / M S  Border size of 25X25x1.5 to be fixed on all around the signage Duco paint-Armada blue Corrugated sheet) .Complete as per storefront Detail and as specified in Drawing.(Cost will include Shera board / Frame &amp; Bison Frame)Approved make - Asain paint</t>
  </si>
  <si>
    <t>X2</t>
  </si>
  <si>
    <t>ACP sheet cladding panel on exisiting frame</t>
  </si>
  <si>
    <t>X1</t>
  </si>
  <si>
    <t>Providing and fixing 50 x 25mm wooden battens of steam beechwood on the existing frame of bison/ply support, with a PU finish and all necessary hardware included etc. complete work as per direction of EIC.</t>
  </si>
  <si>
    <t>X</t>
  </si>
  <si>
    <t>at 900 ht</t>
  </si>
  <si>
    <t>At 2515 ht</t>
  </si>
  <si>
    <t>Wall Transition strip- 15 x 15mm L Angle- strip between 2 materials</t>
  </si>
  <si>
    <t>Tile Transition strip- 12 T- strip between two tiles</t>
  </si>
  <si>
    <t>Wall Corner Guard- 25 x 25mm ss brush</t>
  </si>
  <si>
    <r>
      <t xml:space="preserve">Ply Panelling - </t>
    </r>
    <r>
      <rPr>
        <b/>
        <sz val="11"/>
        <color theme="0" tint="-0.249977111117893"/>
        <rFont val="Calibri"/>
        <family val="2"/>
      </rPr>
      <t>PN3</t>
    </r>
    <r>
      <rPr>
        <sz val="11"/>
        <color theme="0" tint="-0.249977111117893"/>
        <rFont val="Calibri"/>
        <family val="2"/>
        <scheme val="minor"/>
      </rPr>
      <t xml:space="preserve">
</t>
    </r>
  </si>
  <si>
    <t>Providing and fixing in position Panelling made out of 12 mm thk. Bison Board of approved make on one side with necessary aluminum /M.S sections ( 25 mm x 35 mm  x 1.5 mm ) framework at 600mm c/c both ways. Wood work to be treated with anti termite treatment. Complete as per decoration plan and as specified &amp; directed by Site Engineer. (Surface Area of the partition shall be measured for billing)</t>
  </si>
  <si>
    <t>g.3</t>
  </si>
  <si>
    <t>Bison Boxing - PN5 For Façade</t>
  </si>
  <si>
    <t>Providing and fixing in position fixed 8 mm Toughened glass partition with As/approved Duco Painted metal frame of 40 x 45 x1.5 mm section and intermediate sections of 25 x 25 x1.5 mm from outside and 25 x 12 x1.5 mm from inside with toughened glass. Complete as per details in drawing. 
(Surface area of the partition shall be measured for billing.)</t>
  </si>
  <si>
    <t>Providing and fixing in position Bison Board Partition made out of 12mm thk. Bison Board both sides with necessary aluminum/M.S sections ( 40 mm x 40 mm  x 1.5 mm ) framework at 600mm c/c both ways. Complete as per decoration plan and as specified &amp; directed by Site Engineer. 
(Surface Area of the partition shall be measured for billing.)</t>
  </si>
  <si>
    <t>B.3.0.a</t>
  </si>
  <si>
    <t>Ceiling Suspended metal Mesh frame feature</t>
  </si>
  <si>
    <t>P &amp; L Staircase Flooring granite( steel grey) with cement mortar on exisiting RCC Stairs (tread, raisers &amp; landing). All complete with matching joint filling of granite with chemical/epoxy matching to the granite color. 3 nos of horizontal V groove to be provided for all treads. RCC structure to be repaired if require as per instruction from project manager. The contractor has to take care of floor until hand over of the site.</t>
  </si>
  <si>
    <t>Low ht wall</t>
  </si>
  <si>
    <t>Dado Tile Cladding-FF 04- on                                                                                                    Counter sheesham rose wood-130 x 800 mm -</t>
  </si>
  <si>
    <t>Customer wash basin counter walls tile- ST-01-                300 X 200 PLAIN GREY - JOHNSON -2</t>
  </si>
  <si>
    <t>u8</t>
  </si>
  <si>
    <t>BOH &amp; Work room door</t>
  </si>
  <si>
    <t>Low ht counter wall door</t>
  </si>
  <si>
    <t>Providing and fixing 19mm thick black / approved granite on floor. Rate to include cutting /moulding/polishing/installation/Transport etc. Complete as specified in the drawing &amp; to the satisfaction to the architect &amp; Site-in-charge.</t>
  </si>
  <si>
    <t>u7</t>
  </si>
  <si>
    <t>Work room door- Horizontal</t>
  </si>
  <si>
    <t>Work room door- Verticle</t>
  </si>
  <si>
    <t>Providing and fixing 19mm thick black / approved granite on floor or walls. Rate to include cutting /moulding/polishing/installation/Transport etc. Complete as specified in the drawing &amp; to the satisfaction to the architect &amp; Site-in-charge.</t>
  </si>
  <si>
    <t>u6</t>
  </si>
  <si>
    <t xml:space="preserve">Toilet wall tiles- TL07 </t>
  </si>
  <si>
    <t>u5</t>
  </si>
  <si>
    <t>Less door</t>
  </si>
  <si>
    <t xml:space="preserve">Toilet wall tiles- TL06 above 1200- </t>
  </si>
  <si>
    <t>u4</t>
  </si>
  <si>
    <t>Low height counter wall</t>
  </si>
  <si>
    <t>Low height counter wall plain tile-600 x 300mm- inside- TL - 03</t>
  </si>
  <si>
    <t>u3</t>
  </si>
  <si>
    <t>u2</t>
  </si>
  <si>
    <t>Steel Grey Granite on Wall/ floor</t>
  </si>
  <si>
    <t>u1</t>
  </si>
  <si>
    <t>Dado Tile Cladding-FF 00- Sheesham oak wood- 130x800 tile till 900mm</t>
  </si>
  <si>
    <t>BOH area</t>
  </si>
  <si>
    <t>Wall Cladding - plain Tile  (BOH &amp; Staff changing room area) TL-02</t>
  </si>
  <si>
    <t>Partition</t>
  </si>
  <si>
    <t>Tile dado customised tile - Kitchen and BOH area- TL-01</t>
  </si>
  <si>
    <t>Toilet wall tiles- TL05 till 1200- Customer toilet</t>
  </si>
  <si>
    <t>l1</t>
  </si>
  <si>
    <t>Skirting-  FF 04</t>
  </si>
  <si>
    <t>BOH +Work room</t>
  </si>
  <si>
    <t>Skiriting-FF02</t>
  </si>
  <si>
    <t>Skiriting-FF01- Seating area</t>
  </si>
  <si>
    <t>Workroom area -  Kajaria Terrazzo Grey - FF-02</t>
  </si>
  <si>
    <t>Open kitchen area- Kajaria Terrazzo Grey - FF-02</t>
  </si>
  <si>
    <t>Flooring-  FF 02- Kitchen and BOH area</t>
  </si>
  <si>
    <t>Flooring-  FF 04- Seating area herringbone pattern</t>
  </si>
  <si>
    <t xml:space="preserve">Flooring-  FF 01- General seating area+ toilet- COOL CEMENT (KAJARIA - 600X600MM)
</t>
  </si>
  <si>
    <t>a1</t>
  </si>
  <si>
    <t>BOH &amp; Workroom wall</t>
  </si>
  <si>
    <t>Workroom area</t>
  </si>
  <si>
    <t>Chemical water proofing (BOH, Toilet &amp; Kitchen sink area)</t>
  </si>
  <si>
    <t>Cumft</t>
  </si>
  <si>
    <t>Cum</t>
  </si>
  <si>
    <t>Brickbat Coba -150mm</t>
  </si>
  <si>
    <t xml:space="preserve">Plastering </t>
  </si>
  <si>
    <t>150mm thick Brick Masonry</t>
  </si>
  <si>
    <t>115mm thk brick wall</t>
  </si>
  <si>
    <t>Cuft</t>
  </si>
  <si>
    <t>Cumt</t>
  </si>
  <si>
    <t>P / L Cement Concrete 1:3:6 ( 1 cement : 3 coarse sand 6 graded stone aggregate 20mm nominal size ) under floor upto 50 mm</t>
  </si>
  <si>
    <t>façade and glass demolition</t>
  </si>
  <si>
    <t>False ceiling demoilition- Grid ceiling</t>
  </si>
  <si>
    <t>Existing Wall tiles, Floor Tiles and including base,PCC removing- Total area</t>
  </si>
  <si>
    <t xml:space="preserve">Brick Wall ,Partitions,Existing Wall Plaster ,Electrical conduits, wiring,DB,sockets and Punning removing </t>
  </si>
  <si>
    <t>Height</t>
  </si>
  <si>
    <t>Widht</t>
  </si>
  <si>
    <t>Length</t>
  </si>
  <si>
    <t>Description</t>
  </si>
  <si>
    <t>Sr. No.</t>
  </si>
  <si>
    <t>Addition of the above areas</t>
  </si>
  <si>
    <t>BOH/ work room area/ Change room/ Cold storage</t>
  </si>
  <si>
    <t>Seating area/ Wash basin area</t>
  </si>
  <si>
    <t>Carpet area of the café including the toilet ( as per P line)</t>
  </si>
  <si>
    <t>True ceiling heights</t>
  </si>
  <si>
    <t>False ceiling heights</t>
  </si>
  <si>
    <t>Dado height</t>
  </si>
  <si>
    <t>Width - overall in Meters</t>
  </si>
  <si>
    <t>length - overall in Meters</t>
  </si>
  <si>
    <t>Area - M2 (can be P line area of the boundary is odd)</t>
  </si>
  <si>
    <t>References</t>
  </si>
  <si>
    <t xml:space="preserve">Dominos - 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</si>
  <si>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</si>
  <si>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</si>
  <si>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</si>
  <si>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</si>
  <si>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</si>
  <si>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</si>
  <si>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</si>
  <si>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</si>
  <si>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</si>
  <si>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</si>
  <si>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</si>
  <si>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</si>
  <si>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</si>
  <si>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</si>
  <si>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</si>
  <si>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</si>
  <si>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</si>
  <si>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</si>
  <si>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</si>
  <si>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</si>
  <si>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</si>
  <si>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</si>
  <si>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</si>
  <si>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</si>
  <si>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</si>
  <si>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</si>
  <si>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</si>
  <si>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</si>
  <si>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</si>
  <si>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</si>
  <si>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</si>
  <si>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</si>
  <si>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</si>
  <si>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</si>
  <si>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</si>
  <si>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</si>
  <si>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</si>
  <si>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</si>
  <si>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</si>
  <si>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</si>
  <si>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</si>
  <si>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</si>
  <si>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</si>
  <si>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</si>
  <si>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</si>
  <si>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</si>
  <si>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</si>
  <si>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</si>
  <si>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</si>
  <si>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</si>
  <si>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</si>
  <si>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</si>
  <si>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</si>
  <si>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</si>
  <si>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</si>
  <si>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</si>
  <si>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</si>
  <si>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</si>
  <si>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</si>
  <si>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</si>
  <si>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</si>
  <si>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</si>
  <si>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</si>
  <si>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</si>
  <si>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</si>
  <si>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</si>
  <si>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</si>
  <si>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</si>
  <si>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</si>
  <si>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</si>
  <si>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</si>
  <si>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</si>
  <si>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</si>
  <si>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</si>
  <si>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</si>
  <si>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</si>
  <si>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</si>
  <si>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</si>
  <si>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</si>
  <si>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</si>
  <si>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G</t>
  </si>
  <si>
    <t xml:space="preserve">Laminates / Veneer </t>
  </si>
  <si>
    <t>Laminate</t>
  </si>
  <si>
    <t>LAM 01</t>
  </si>
  <si>
    <t>14554 RH Hooked Holz Acasia
MERINOLAM</t>
  </si>
  <si>
    <t>Generic Drawing</t>
  </si>
  <si>
    <t>LAM 02</t>
  </si>
  <si>
    <t>21141 Snow White
MERINOLAM</t>
  </si>
  <si>
    <t>H</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</si>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</sst>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0;[Red]#,##0.00"/>
    <numFmt numFmtId="165" formatCode="_(* #,##0.00_);_(* \(#,##0.00\);_(* &quot;-&quot;??_);_(@_)"/>
    <numFmt numFmtId="166" formatCode="_(* #,##0.000_);_(* \(#,##0.000\);_(* &quot;-&quot;??_);_(@_)"/>
    <numFmt numFmtId="167" formatCode="0.000"/>
    <numFmt numFmtId="168" formatCode="_ * #,##0.000_ ;_ * \-#,##0.000_ ;_ * &quot;-&quot;??_ ;_ @_ "/>
  </numFmts>
  <fonts count="51">
    <font>
      <sz val="11"/>
      <color theme="1"/>
      <name val="Calibri"/>
      <family val="2"/>
      <scheme val="minor"/>
    </font>
    <font>
      <sz val="11"/>
      <color theme="1"/>
      <name val="Calibri"/>
      <family val="2"/>
      <scheme val="minor"/>
    </font>
    <font>
      <sz val="10"/>
      <color theme="1"/>
      <name val="Times New Roman"/>
      <family val="1"/>
    </font>
    <font>
      <b/>
      <sz val="12"/>
      <name val="Times New Roman"/>
      <family val="1"/>
    </font>
    <font>
      <sz val="11"/>
      <color theme="1"/>
      <name val="Times New Roman"/>
      <family val="1"/>
    </font>
    <font>
      <sz val="12"/>
      <color theme="1"/>
      <name val="Times New Roman"/>
      <family val="1"/>
    </font>
    <font>
      <b/>
      <sz val="14"/>
      <color theme="1"/>
      <name val="Times New Roman"/>
      <family val="1"/>
    </font>
    <font>
      <b/>
      <sz val="12"/>
      <color theme="1"/>
      <name val="Times New Roman"/>
      <family val="1"/>
    </font>
    <font>
      <sz val="12"/>
      <name val="Times New Roman"/>
      <family val="1"/>
    </font>
    <font>
      <b/>
      <sz val="10"/>
      <color theme="1"/>
      <name val="Times New Roman"/>
      <family val="1"/>
    </font>
    <font>
      <sz val="10"/>
      <name val="Times New Roman"/>
      <family val="1"/>
    </font>
    <font>
      <b/>
      <sz val="10"/>
      <name val="Times New Roman"/>
      <family val="1"/>
    </font>
    <font>
      <sz val="10"/>
      <color rgb="FFFF0000"/>
      <name val="Times New Roman"/>
      <family val="1"/>
    </font>
    <font>
      <sz val="11"/>
      <name val="Calibri"/>
      <family val="2"/>
    </font>
    <font>
      <b/>
      <sz val="11"/>
      <color rgb="FFFF0000"/>
      <name val="Calibri"/>
      <family val="2"/>
      <scheme val="minor"/>
    </font>
    <font>
      <sz val="10"/>
      <color rgb="FF000000"/>
      <name val="Times New Roman"/>
      <family val="1"/>
    </font>
    <font>
      <sz val="10"/>
      <color rgb="FF0000FF"/>
      <name val="Times New Roman"/>
      <family val="1"/>
    </font>
    <font>
      <sz val="10"/>
      <name val="Arial"/>
      <family val="2"/>
    </font>
    <font>
      <b/>
      <sz val="10"/>
      <color rgb="FF0000FF"/>
      <name val="Times New Roman"/>
      <family val="1"/>
    </font>
    <font>
      <sz val="11"/>
      <color theme="1"/>
      <name val="Calibri"/>
      <family val="2"/>
    </font>
    <font>
      <b/>
      <sz val="11"/>
      <color rgb="FF000000"/>
      <name val="Calibri"/>
      <family val="2"/>
    </font>
    <font>
      <b/>
      <sz val="11"/>
      <name val="Calibri"/>
      <family val="2"/>
    </font>
    <font>
      <b/>
      <sz val="11"/>
      <color rgb="FF0000FF"/>
      <name val="Calibri"/>
      <family val="2"/>
    </font>
    <font>
      <sz val="10"/>
      <color rgb="FF0070C0"/>
      <name val="Times New Roman"/>
      <family val="1"/>
    </font>
    <font>
      <sz val="11"/>
      <color indexed="8"/>
      <name val="Calibri"/>
      <family val="2"/>
      <charset val="1"/>
    </font>
    <font>
      <sz val="10"/>
      <name val="MS Sans Serif"/>
      <family val="2"/>
      <charset val="1"/>
    </font>
    <font>
      <b/>
      <sz val="10"/>
      <color rgb="FF000000"/>
      <name val="Times New Roman"/>
      <family val="1"/>
    </font>
    <font>
      <b/>
      <sz val="11"/>
      <color theme="1"/>
      <name val="Times New Roman"/>
      <family val="1"/>
    </font>
    <font>
      <sz val="11"/>
      <color rgb="FFFF0000"/>
      <name val="Calibri"/>
      <family val="2"/>
      <scheme val="minor"/>
    </font>
    <font>
      <b/>
      <sz val="11"/>
      <color theme="1"/>
      <name val="Calibri"/>
      <family val="2"/>
      <scheme val="minor"/>
    </font>
    <font>
      <sz val="11"/>
      <name val="Calibri"/>
      <family val="2"/>
      <scheme val="minor"/>
    </font>
    <font>
      <b/>
      <sz val="11"/>
      <color theme="0" tint="-0.249977111117893"/>
      <name val="Calibri"/>
      <family val="2"/>
      <scheme val="minor"/>
    </font>
    <font>
      <sz val="11"/>
      <color theme="0" tint="-0.249977111117893"/>
      <name val="Calibri"/>
      <family val="2"/>
      <scheme val="minor"/>
    </font>
    <font>
      <b/>
      <sz val="11"/>
      <name val="Calibri"/>
      <family val="2"/>
      <scheme val="minor"/>
    </font>
    <font>
      <sz val="11"/>
      <color theme="0" tint="-0.249977111117893"/>
      <name val="Calibri"/>
      <family val="2"/>
    </font>
    <font>
      <b/>
      <sz val="11"/>
      <color theme="0" tint="-0.249977111117893"/>
      <name val="Calibri"/>
      <family val="2"/>
    </font>
    <font>
      <b/>
      <sz val="11"/>
      <color theme="2" tint="-0.249977111117893"/>
      <name val="Calibri"/>
      <family val="2"/>
      <scheme val="minor"/>
    </font>
    <font>
      <sz val="11"/>
      <color theme="2" tint="-0.249977111117893"/>
      <name val="Calibri"/>
      <family val="2"/>
      <scheme val="minor"/>
    </font>
    <font>
      <b/>
      <sz val="11"/>
      <color theme="1"/>
      <name val="Calibri"/>
      <family val="2"/>
    </font>
    <font>
      <sz val="11"/>
      <color rgb="FFA6A6A6"/>
      <name val="Calibri"/>
      <family val="2"/>
      <scheme val="minor"/>
    </font>
    <font>
      <b/>
      <sz val="11"/>
      <color rgb="FFA6A6A6"/>
      <name val="Calibri"/>
      <family val="2"/>
      <scheme val="minor"/>
    </font>
    <font>
      <b/>
      <sz val="11"/>
      <color rgb="FFFF0000"/>
      <name val="Calibri"/>
      <family val="2"/>
    </font>
    <font>
      <sz val="11"/>
      <color theme="0" tint="-0.34998626667073579"/>
      <name val="Calibri"/>
      <family val="2"/>
      <scheme val="minor"/>
    </font>
    <font>
      <b/>
      <sz val="11"/>
      <color theme="0" tint="-0.34998626667073579"/>
      <name val="Calibri"/>
      <family val="2"/>
      <scheme val="minor"/>
    </font>
    <font>
      <b/>
      <sz val="11"/>
      <color theme="0" tint="-0.34998626667073579"/>
      <name val="Calibri"/>
      <family val="2"/>
    </font>
    <font>
      <sz val="11"/>
      <color rgb="FF000000"/>
      <name val="Calibri"/>
      <family val="2"/>
    </font>
    <font>
      <b/>
      <sz val="11"/>
      <color theme="8" tint="-0.249977111117893"/>
      <name val="Calibri"/>
      <family val="2"/>
    </font>
    <font>
      <b/>
      <sz val="14"/>
      <color theme="1"/>
      <name val="Calibri"/>
      <family val="2"/>
      <scheme val="minor"/>
    </font>
    <font>
      <b/>
      <sz val="11"/>
      <color rgb="FF000000"/>
      <name val="Calibri"/>
      <family val="2"/>
      <scheme val="minor"/>
    </font>
    <font>
      <sz val="9"/>
      <color rgb="FF000000"/>
      <name val="Segoe UI"/>
      <family val="2"/>
    </font>
    <font>
      <sz val="10"/>
      <color rgb="FF1E323B"/>
      <name val="HelveticaNeueLT Com 45 Lt"/>
    </font>
  </fonts>
  <fills count="19">
    <fill>
      <patternFill patternType="none"/>
    </fill>
    <fill>
      <patternFill patternType="gray125"/>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499984740745262"/>
        <bgColor indexed="64"/>
      </patternFill>
    </fill>
    <fill>
      <patternFill patternType="solid">
        <fgColor theme="4"/>
        <bgColor indexed="64"/>
      </patternFill>
    </fill>
    <fill>
      <patternFill patternType="solid">
        <fgColor rgb="FF2F75B5"/>
        <bgColor indexed="64"/>
      </patternFill>
    </fill>
    <fill>
      <patternFill patternType="solid">
        <fgColor rgb="FFFFE699"/>
        <bgColor rgb="FF000000"/>
      </patternFill>
    </fill>
    <fill>
      <patternFill patternType="solid">
        <fgColor theme="0"/>
        <bgColor rgb="FF000000"/>
      </patternFill>
    </fill>
    <fill>
      <patternFill patternType="solid">
        <fgColor rgb="FFFF0000"/>
        <bgColor indexed="64"/>
      </patternFill>
    </fill>
    <fill>
      <patternFill patternType="solid">
        <fgColor rgb="FF8EA9DB"/>
        <bgColor rgb="FF000000"/>
      </patternFill>
    </fill>
    <fill>
      <patternFill patternType="solid">
        <fgColor rgb="FFFCE4D6"/>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A6A6A6"/>
        <bgColor indexed="64"/>
      </patternFill>
    </fill>
    <fill>
      <patternFill patternType="solid">
        <fgColor rgb="FFFFFFFF"/>
        <bgColor indexed="64"/>
      </patternFill>
    </fill>
  </fills>
  <borders count="36">
    <border>
      <left/>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14">
    <xf numFmtId="0" fontId="0" fillId="0" borderId="0"/>
    <xf numFmtId="43" fontId="1" fillId="0" borderId="0" applyFont="0" applyFill="0" applyBorder="0" applyAlignment="0" applyProtection="0"/>
    <xf numFmtId="0" fontId="17" fillId="0" borderId="0"/>
    <xf numFmtId="0" fontId="17" fillId="0" borderId="0"/>
    <xf numFmtId="0" fontId="1" fillId="0" borderId="0"/>
    <xf numFmtId="165"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17" fillId="0" borderId="0"/>
    <xf numFmtId="0" fontId="25" fillId="0" borderId="0"/>
    <xf numFmtId="0" fontId="17" fillId="0" borderId="0"/>
    <xf numFmtId="165" fontId="1" fillId="0" borderId="0" applyFont="0" applyFill="0" applyBorder="0" applyAlignment="0" applyProtection="0"/>
    <xf numFmtId="43" fontId="1" fillId="0" borderId="0" applyFont="0" applyFill="0" applyBorder="0" applyAlignment="0" applyProtection="0"/>
  </cellStyleXfs>
  <cellXfs count="489">
    <xf numFmtId="0" fontId="0" fillId="0" borderId="0" xfId="0"/>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 fillId="0" borderId="2" xfId="0" applyFont="1" applyBorder="1" applyAlignment="1">
      <alignment horizontal="left" vertical="center" wrapText="1"/>
    </xf>
    <xf numFmtId="0" fontId="2" fillId="0" borderId="2" xfId="0" applyFont="1" applyBorder="1" applyAlignment="1">
      <alignment vertical="center" wrapText="1" shrinkToFit="1"/>
    </xf>
    <xf numFmtId="0" fontId="4" fillId="0" borderId="2" xfId="0" applyFont="1" applyBorder="1" applyAlignment="1">
      <alignment vertical="center"/>
    </xf>
    <xf numFmtId="43" fontId="4" fillId="0" borderId="2" xfId="1" applyFont="1" applyBorder="1" applyAlignment="1">
      <alignment vertical="center" wrapText="1"/>
    </xf>
    <xf numFmtId="0" fontId="4" fillId="0" borderId="3" xfId="0" applyFont="1" applyBorder="1" applyAlignment="1">
      <alignment vertical="center" wrapText="1"/>
    </xf>
    <xf numFmtId="0" fontId="4" fillId="0" borderId="0" xfId="0" applyFont="1" applyAlignment="1">
      <alignment vertical="center" wrapText="1"/>
    </xf>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5" fillId="0" borderId="0" xfId="0" applyFont="1" applyAlignment="1">
      <alignment vertical="center" wrapText="1"/>
    </xf>
    <xf numFmtId="0" fontId="2" fillId="0" borderId="0" xfId="0" applyFont="1" applyAlignment="1">
      <alignment vertical="center" wrapText="1" shrinkToFit="1"/>
    </xf>
    <xf numFmtId="0" fontId="4" fillId="0" borderId="0" xfId="0" applyFont="1" applyAlignment="1">
      <alignment vertical="center"/>
    </xf>
    <xf numFmtId="43" fontId="4" fillId="0" borderId="0" xfId="1" applyFont="1" applyBorder="1" applyAlignment="1">
      <alignment vertical="center" wrapText="1"/>
    </xf>
    <xf numFmtId="0" fontId="4" fillId="0" borderId="5" xfId="0" applyFont="1" applyBorder="1" applyAlignment="1">
      <alignment vertical="center" wrapText="1"/>
    </xf>
    <xf numFmtId="0" fontId="5" fillId="0" borderId="0" xfId="0" applyFont="1" applyAlignment="1">
      <alignment vertical="center"/>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5" fillId="0" borderId="7" xfId="0" applyFont="1" applyBorder="1" applyAlignment="1">
      <alignment vertical="center" wrapText="1"/>
    </xf>
    <xf numFmtId="0" fontId="2" fillId="0" borderId="7" xfId="0" applyFont="1" applyBorder="1" applyAlignment="1">
      <alignment vertical="center" wrapText="1" shrinkToFit="1"/>
    </xf>
    <xf numFmtId="0" fontId="4" fillId="0" borderId="7" xfId="0" applyFont="1" applyBorder="1" applyAlignment="1">
      <alignment vertical="center"/>
    </xf>
    <xf numFmtId="43" fontId="4" fillId="0" borderId="7" xfId="1" applyFont="1" applyBorder="1" applyAlignment="1">
      <alignment vertical="center" wrapText="1"/>
    </xf>
    <xf numFmtId="43" fontId="7" fillId="0" borderId="9" xfId="1" applyFont="1" applyFill="1" applyBorder="1" applyAlignment="1">
      <alignment horizontal="center" vertical="center" wrapText="1"/>
    </xf>
    <xf numFmtId="164" fontId="7" fillId="0" borderId="9" xfId="1" applyNumberFormat="1" applyFont="1" applyFill="1" applyBorder="1" applyAlignment="1">
      <alignment vertical="center" wrapText="1"/>
    </xf>
    <xf numFmtId="43" fontId="7" fillId="0" borderId="9" xfId="1" applyFont="1" applyFill="1" applyBorder="1" applyAlignment="1">
      <alignment vertical="center" wrapText="1"/>
    </xf>
    <xf numFmtId="43" fontId="7" fillId="0" borderId="10" xfId="1" applyFont="1" applyFill="1" applyBorder="1" applyAlignment="1">
      <alignment vertical="center" wrapText="1"/>
    </xf>
    <xf numFmtId="0" fontId="4" fillId="0" borderId="11" xfId="0" applyFont="1" applyBorder="1" applyAlignment="1">
      <alignment vertical="center" wrapText="1"/>
    </xf>
    <xf numFmtId="0" fontId="7" fillId="2" borderId="12" xfId="0" applyFont="1" applyFill="1" applyBorder="1" applyAlignment="1">
      <alignment horizontal="center" vertical="center" wrapText="1"/>
    </xf>
    <xf numFmtId="0" fontId="7" fillId="2" borderId="12" xfId="0" applyFont="1" applyFill="1" applyBorder="1" applyAlignment="1">
      <alignment horizontal="center" vertical="center" wrapText="1" shrinkToFit="1"/>
    </xf>
    <xf numFmtId="0" fontId="3" fillId="2" borderId="12" xfId="0" applyFont="1" applyFill="1" applyBorder="1" applyAlignment="1">
      <alignment horizontal="center" vertical="center" wrapText="1"/>
    </xf>
    <xf numFmtId="43" fontId="3" fillId="2" borderId="12" xfId="1"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3" xfId="0" applyFont="1" applyFill="1" applyBorder="1" applyAlignment="1">
      <alignment vertical="center" wrapText="1" shrinkToFit="1"/>
    </xf>
    <xf numFmtId="0" fontId="8" fillId="2" borderId="13" xfId="0" applyFont="1" applyFill="1" applyBorder="1" applyAlignment="1">
      <alignment horizontal="center" vertical="center" wrapText="1"/>
    </xf>
    <xf numFmtId="0" fontId="3" fillId="2" borderId="13" xfId="0" applyFont="1" applyFill="1" applyBorder="1" applyAlignment="1">
      <alignment horizontal="center" vertical="center"/>
    </xf>
    <xf numFmtId="43" fontId="3" fillId="2" borderId="13" xfId="1" applyFont="1" applyFill="1" applyBorder="1" applyAlignment="1">
      <alignment horizontal="center" vertical="center" wrapText="1"/>
    </xf>
    <xf numFmtId="0" fontId="5" fillId="3" borderId="13" xfId="0" applyFont="1" applyFill="1" applyBorder="1" applyAlignment="1">
      <alignment vertical="center" wrapText="1"/>
    </xf>
    <xf numFmtId="0" fontId="7" fillId="3" borderId="13" xfId="0" applyFont="1" applyFill="1" applyBorder="1" applyAlignment="1">
      <alignment horizontal="center" vertical="center" wrapText="1"/>
    </xf>
    <xf numFmtId="0" fontId="7" fillId="3" borderId="13" xfId="0" applyFont="1" applyFill="1" applyBorder="1" applyAlignment="1">
      <alignment vertical="center" wrapText="1" shrinkToFit="1"/>
    </xf>
    <xf numFmtId="0" fontId="8" fillId="3" borderId="13" xfId="0" applyFont="1" applyFill="1" applyBorder="1" applyAlignment="1">
      <alignment horizontal="center" vertical="center" wrapText="1"/>
    </xf>
    <xf numFmtId="0" fontId="8" fillId="3" borderId="13" xfId="0" applyFont="1" applyFill="1" applyBorder="1" applyAlignment="1">
      <alignment horizontal="center" vertical="center"/>
    </xf>
    <xf numFmtId="43" fontId="8" fillId="3" borderId="13" xfId="1" applyFont="1" applyFill="1" applyBorder="1" applyAlignment="1">
      <alignment horizontal="center" vertical="center" wrapText="1"/>
    </xf>
    <xf numFmtId="0" fontId="2" fillId="0" borderId="13" xfId="0" applyFont="1" applyBorder="1" applyAlignment="1">
      <alignment horizontal="center" vertical="center" wrapText="1"/>
    </xf>
    <xf numFmtId="0" fontId="9" fillId="0" borderId="13" xfId="0" applyFont="1" applyBorder="1" applyAlignment="1">
      <alignment horizontal="center" vertical="center" wrapText="1"/>
    </xf>
    <xf numFmtId="0" fontId="2" fillId="4" borderId="13" xfId="0" applyFont="1" applyFill="1" applyBorder="1" applyAlignment="1">
      <alignment horizontal="left" vertical="center" wrapText="1" shrinkToFit="1"/>
    </xf>
    <xf numFmtId="0" fontId="10" fillId="0" borderId="13" xfId="0" applyFont="1" applyBorder="1" applyAlignment="1">
      <alignment horizontal="center" vertical="center" wrapText="1"/>
    </xf>
    <xf numFmtId="0" fontId="10" fillId="0" borderId="13" xfId="0" applyFont="1" applyBorder="1" applyAlignment="1">
      <alignment horizontal="center" vertical="center"/>
    </xf>
    <xf numFmtId="43" fontId="10" fillId="0" borderId="13" xfId="1" applyFont="1" applyFill="1" applyBorder="1" applyAlignment="1">
      <alignment horizontal="center" vertical="center" wrapText="1"/>
    </xf>
    <xf numFmtId="0" fontId="4" fillId="0" borderId="13" xfId="0" applyFont="1" applyBorder="1" applyAlignment="1">
      <alignment vertical="center" wrapText="1"/>
    </xf>
    <xf numFmtId="0" fontId="2" fillId="4" borderId="13" xfId="0" applyFont="1" applyFill="1" applyBorder="1" applyAlignment="1">
      <alignment horizontal="justify" vertical="center" wrapText="1" shrinkToFit="1"/>
    </xf>
    <xf numFmtId="2" fontId="10" fillId="0" borderId="13" xfId="0" applyNumberFormat="1" applyFont="1" applyBorder="1" applyAlignment="1">
      <alignment horizontal="center" vertical="center"/>
    </xf>
    <xf numFmtId="3" fontId="10" fillId="0" borderId="13" xfId="0" applyNumberFormat="1" applyFont="1" applyBorder="1" applyAlignment="1">
      <alignment horizontal="center" vertical="center"/>
    </xf>
    <xf numFmtId="0" fontId="2" fillId="4" borderId="13" xfId="0" applyFont="1" applyFill="1" applyBorder="1" applyAlignment="1">
      <alignment horizontal="center" vertical="center" wrapText="1"/>
    </xf>
    <xf numFmtId="0" fontId="2" fillId="0" borderId="13" xfId="0" applyFont="1" applyBorder="1" applyAlignment="1">
      <alignment horizontal="justify" vertical="center" wrapText="1" shrinkToFit="1"/>
    </xf>
    <xf numFmtId="0" fontId="10" fillId="0" borderId="13" xfId="0" applyFont="1" applyBorder="1" applyAlignment="1">
      <alignment horizontal="justify" vertical="center" wrapText="1" shrinkToFit="1"/>
    </xf>
    <xf numFmtId="0" fontId="7" fillId="5" borderId="13" xfId="0" applyFont="1" applyFill="1" applyBorder="1" applyAlignment="1">
      <alignment vertical="center" wrapText="1"/>
    </xf>
    <xf numFmtId="0" fontId="5" fillId="5" borderId="13"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3" xfId="0" applyFont="1" applyFill="1" applyBorder="1" applyAlignment="1">
      <alignment horizontal="justify" vertical="center" wrapText="1" shrinkToFit="1"/>
    </xf>
    <xf numFmtId="0" fontId="10" fillId="5" borderId="13" xfId="0" applyFont="1" applyFill="1" applyBorder="1" applyAlignment="1">
      <alignment horizontal="center" vertical="center" wrapText="1"/>
    </xf>
    <xf numFmtId="1" fontId="10" fillId="5" borderId="13" xfId="0" applyNumberFormat="1" applyFont="1" applyFill="1" applyBorder="1" applyAlignment="1">
      <alignment horizontal="center" vertical="center"/>
    </xf>
    <xf numFmtId="3" fontId="10" fillId="5" borderId="13" xfId="0" applyNumberFormat="1" applyFont="1" applyFill="1" applyBorder="1" applyAlignment="1">
      <alignment horizontal="center" vertical="center"/>
    </xf>
    <xf numFmtId="43" fontId="11" fillId="5" borderId="13" xfId="1" applyFont="1" applyFill="1" applyBorder="1" applyAlignment="1">
      <alignment horizontal="center" vertical="center" wrapText="1"/>
    </xf>
    <xf numFmtId="3" fontId="8" fillId="3" borderId="13" xfId="0" applyNumberFormat="1" applyFont="1" applyFill="1" applyBorder="1" applyAlignment="1">
      <alignment horizontal="center" vertical="center"/>
    </xf>
    <xf numFmtId="0" fontId="2" fillId="0" borderId="13" xfId="0" applyFont="1" applyBorder="1" applyAlignment="1">
      <alignment vertical="center" wrapText="1"/>
    </xf>
    <xf numFmtId="0" fontId="10" fillId="4" borderId="13" xfId="0" applyFont="1" applyFill="1" applyBorder="1" applyAlignment="1">
      <alignment horizontal="justify" vertical="center" wrapText="1"/>
    </xf>
    <xf numFmtId="2" fontId="10" fillId="4" borderId="13" xfId="0" applyNumberFormat="1" applyFont="1" applyFill="1" applyBorder="1" applyAlignment="1">
      <alignment horizontal="center" vertical="center"/>
    </xf>
    <xf numFmtId="0" fontId="2" fillId="4" borderId="13" xfId="0" applyFont="1" applyFill="1" applyBorder="1" applyAlignment="1">
      <alignment horizontal="justify" vertical="center" wrapText="1"/>
    </xf>
    <xf numFmtId="1" fontId="10" fillId="0" borderId="13" xfId="0" applyNumberFormat="1" applyFont="1" applyBorder="1" applyAlignment="1">
      <alignment horizontal="center" vertical="center"/>
    </xf>
    <xf numFmtId="0" fontId="5" fillId="3" borderId="13" xfId="0" applyFont="1" applyFill="1" applyBorder="1" applyAlignment="1">
      <alignment horizontal="center" vertical="center" wrapText="1"/>
    </xf>
    <xf numFmtId="0" fontId="10" fillId="3" borderId="13" xfId="0" applyFont="1" applyFill="1" applyBorder="1" applyAlignment="1">
      <alignment horizontal="center" vertical="center" wrapText="1"/>
    </xf>
    <xf numFmtId="1" fontId="10" fillId="3" borderId="13" xfId="0" applyNumberFormat="1" applyFont="1" applyFill="1" applyBorder="1" applyAlignment="1">
      <alignment horizontal="center" vertical="center"/>
    </xf>
    <xf numFmtId="3" fontId="10" fillId="3" borderId="13" xfId="0" applyNumberFormat="1" applyFont="1" applyFill="1" applyBorder="1" applyAlignment="1">
      <alignment horizontal="center" vertical="center"/>
    </xf>
    <xf numFmtId="43" fontId="10" fillId="3" borderId="13" xfId="1" applyFont="1" applyFill="1" applyBorder="1" applyAlignment="1">
      <alignment horizontal="center" vertical="center" wrapText="1"/>
    </xf>
    <xf numFmtId="0" fontId="2" fillId="4" borderId="13" xfId="0" applyFont="1" applyFill="1" applyBorder="1" applyAlignment="1">
      <alignment vertical="center" wrapText="1" shrinkToFit="1"/>
    </xf>
    <xf numFmtId="0" fontId="2" fillId="0" borderId="13" xfId="0" applyFont="1" applyBorder="1" applyAlignment="1">
      <alignment horizontal="justify" vertical="center" wrapText="1"/>
    </xf>
    <xf numFmtId="0" fontId="2" fillId="4" borderId="13" xfId="0" applyFont="1" applyFill="1" applyBorder="1" applyAlignment="1">
      <alignment horizontal="justify" vertical="center"/>
    </xf>
    <xf numFmtId="0" fontId="10" fillId="0" borderId="13" xfId="0" applyFont="1" applyBorder="1" applyAlignment="1">
      <alignment horizontal="justify" vertical="center" wrapText="1"/>
    </xf>
    <xf numFmtId="0" fontId="4" fillId="6" borderId="0" xfId="0" applyFont="1" applyFill="1" applyAlignment="1">
      <alignment vertical="center" wrapText="1"/>
    </xf>
    <xf numFmtId="3" fontId="11" fillId="7" borderId="13" xfId="0" applyNumberFormat="1" applyFont="1" applyFill="1" applyBorder="1" applyAlignment="1">
      <alignment horizontal="center" vertical="center"/>
    </xf>
    <xf numFmtId="0" fontId="11" fillId="5" borderId="13" xfId="0" applyFont="1" applyFill="1" applyBorder="1" applyAlignment="1">
      <alignment vertical="center" wrapText="1"/>
    </xf>
    <xf numFmtId="3" fontId="10" fillId="4" borderId="13" xfId="0" applyNumberFormat="1" applyFont="1" applyFill="1" applyBorder="1" applyAlignment="1">
      <alignment horizontal="center" vertical="center"/>
    </xf>
    <xf numFmtId="1" fontId="10" fillId="0" borderId="13" xfId="0" applyNumberFormat="1" applyFont="1" applyBorder="1" applyAlignment="1">
      <alignment horizontal="left" vertical="center" wrapText="1"/>
    </xf>
    <xf numFmtId="0" fontId="7" fillId="3" borderId="13" xfId="0" applyFont="1" applyFill="1" applyBorder="1" applyAlignment="1">
      <alignment vertical="center" wrapText="1"/>
    </xf>
    <xf numFmtId="0" fontId="7" fillId="3" borderId="13" xfId="0" applyFont="1" applyFill="1" applyBorder="1" applyAlignment="1">
      <alignment vertical="center"/>
    </xf>
    <xf numFmtId="0" fontId="9" fillId="3" borderId="13" xfId="0" applyFont="1" applyFill="1" applyBorder="1" applyAlignment="1">
      <alignment vertical="center" wrapText="1"/>
    </xf>
    <xf numFmtId="0" fontId="9" fillId="3" borderId="13" xfId="0" applyFont="1" applyFill="1" applyBorder="1" applyAlignment="1">
      <alignment vertical="center"/>
    </xf>
    <xf numFmtId="3" fontId="9" fillId="3" borderId="13" xfId="0" applyNumberFormat="1" applyFont="1" applyFill="1" applyBorder="1" applyAlignment="1">
      <alignment vertical="center"/>
    </xf>
    <xf numFmtId="43" fontId="9" fillId="3" borderId="13" xfId="1" applyFont="1" applyFill="1" applyBorder="1" applyAlignment="1">
      <alignment vertical="center" wrapText="1"/>
    </xf>
    <xf numFmtId="1" fontId="10" fillId="4" borderId="13" xfId="0" applyNumberFormat="1" applyFont="1" applyFill="1" applyBorder="1" applyAlignment="1">
      <alignment horizontal="center" vertical="center"/>
    </xf>
    <xf numFmtId="0" fontId="7" fillId="5" borderId="13" xfId="0" applyFont="1" applyFill="1" applyBorder="1" applyAlignment="1">
      <alignment vertical="center"/>
    </xf>
    <xf numFmtId="0" fontId="9" fillId="5" borderId="13" xfId="0" applyFont="1" applyFill="1" applyBorder="1" applyAlignment="1">
      <alignment vertical="center" wrapText="1"/>
    </xf>
    <xf numFmtId="0" fontId="9" fillId="5" borderId="13" xfId="0" applyFont="1" applyFill="1" applyBorder="1" applyAlignment="1">
      <alignment vertical="center"/>
    </xf>
    <xf numFmtId="3" fontId="9" fillId="5" borderId="13" xfId="0" applyNumberFormat="1" applyFont="1" applyFill="1" applyBorder="1" applyAlignment="1">
      <alignment vertical="center"/>
    </xf>
    <xf numFmtId="43" fontId="9" fillId="5" borderId="13" xfId="1" applyFont="1" applyFill="1" applyBorder="1" applyAlignment="1">
      <alignment vertical="center" wrapText="1"/>
    </xf>
    <xf numFmtId="0" fontId="9" fillId="4" borderId="13" xfId="0" applyFont="1" applyFill="1" applyBorder="1" applyAlignment="1">
      <alignment horizontal="center" vertical="center" wrapText="1"/>
    </xf>
    <xf numFmtId="0" fontId="13" fillId="0" borderId="0" xfId="0" applyFont="1" applyAlignment="1">
      <alignment vertical="center"/>
    </xf>
    <xf numFmtId="0" fontId="10" fillId="4" borderId="13" xfId="0" applyFont="1" applyFill="1" applyBorder="1" applyAlignment="1">
      <alignment horizontal="center" vertical="center" wrapText="1"/>
    </xf>
    <xf numFmtId="0" fontId="10" fillId="4" borderId="13" xfId="0" applyFont="1" applyFill="1" applyBorder="1" applyAlignment="1">
      <alignment horizontal="justify" vertical="center" wrapText="1" shrinkToFit="1"/>
    </xf>
    <xf numFmtId="0" fontId="10" fillId="4" borderId="13" xfId="0" applyFont="1" applyFill="1" applyBorder="1" applyAlignment="1">
      <alignment horizontal="left" vertical="center" wrapText="1" shrinkToFit="1"/>
    </xf>
    <xf numFmtId="0" fontId="10" fillId="0" borderId="13" xfId="0" applyFont="1" applyBorder="1" applyAlignment="1">
      <alignment horizontal="left" vertical="center" wrapText="1" shrinkToFit="1"/>
    </xf>
    <xf numFmtId="0" fontId="2" fillId="6" borderId="13" xfId="0" applyFont="1" applyFill="1" applyBorder="1" applyAlignment="1">
      <alignment horizontal="center" vertical="center" wrapText="1"/>
    </xf>
    <xf numFmtId="3" fontId="7" fillId="5" borderId="13" xfId="0" applyNumberFormat="1" applyFont="1" applyFill="1" applyBorder="1" applyAlignment="1">
      <alignment vertical="center"/>
    </xf>
    <xf numFmtId="43" fontId="7" fillId="5" borderId="13" xfId="1" applyFont="1" applyFill="1" applyBorder="1" applyAlignment="1">
      <alignment vertical="center" wrapText="1"/>
    </xf>
    <xf numFmtId="0" fontId="7" fillId="2" borderId="13" xfId="0" applyFont="1" applyFill="1" applyBorder="1" applyAlignment="1">
      <alignment horizontal="center" vertical="center" wrapText="1" shrinkToFit="1"/>
    </xf>
    <xf numFmtId="0" fontId="7" fillId="2" borderId="13" xfId="0" applyFont="1" applyFill="1" applyBorder="1" applyAlignment="1">
      <alignment horizontal="left" vertical="center" wrapText="1" shrinkToFit="1"/>
    </xf>
    <xf numFmtId="3" fontId="7" fillId="2" borderId="13" xfId="0" applyNumberFormat="1" applyFont="1" applyFill="1" applyBorder="1" applyAlignment="1">
      <alignment horizontal="center" vertical="center" wrapText="1" shrinkToFit="1"/>
    </xf>
    <xf numFmtId="43" fontId="7" fillId="2" borderId="13" xfId="1" applyFont="1" applyFill="1" applyBorder="1" applyAlignment="1">
      <alignment horizontal="center" vertical="center" wrapText="1" shrinkToFit="1"/>
    </xf>
    <xf numFmtId="3" fontId="7" fillId="3" borderId="13" xfId="0" applyNumberFormat="1" applyFont="1" applyFill="1" applyBorder="1" applyAlignment="1">
      <alignment vertical="center"/>
    </xf>
    <xf numFmtId="43" fontId="7" fillId="3" borderId="13" xfId="1" applyFont="1" applyFill="1" applyBorder="1" applyAlignment="1">
      <alignment vertical="center" wrapText="1"/>
    </xf>
    <xf numFmtId="0" fontId="2" fillId="6" borderId="13" xfId="0" applyFont="1" applyFill="1" applyBorder="1" applyAlignment="1">
      <alignment horizontal="justify" vertical="center" wrapText="1" shrinkToFit="1"/>
    </xf>
    <xf numFmtId="3" fontId="11" fillId="2" borderId="13" xfId="0" applyNumberFormat="1" applyFont="1" applyFill="1" applyBorder="1" applyAlignment="1">
      <alignment horizontal="center" vertical="center"/>
    </xf>
    <xf numFmtId="0" fontId="7" fillId="3" borderId="13" xfId="0" applyFont="1" applyFill="1" applyBorder="1" applyAlignment="1">
      <alignment horizontal="left" vertical="center"/>
    </xf>
    <xf numFmtId="0" fontId="9" fillId="3" borderId="13" xfId="0" applyFont="1" applyFill="1" applyBorder="1" applyAlignment="1">
      <alignment horizontal="center" vertical="center" wrapText="1"/>
    </xf>
    <xf numFmtId="0" fontId="9" fillId="3" borderId="13" xfId="0" applyFont="1" applyFill="1" applyBorder="1" applyAlignment="1">
      <alignment horizontal="center" vertical="center"/>
    </xf>
    <xf numFmtId="3" fontId="9" fillId="3" borderId="13" xfId="0" applyNumberFormat="1" applyFont="1" applyFill="1" applyBorder="1" applyAlignment="1">
      <alignment horizontal="center" vertical="center"/>
    </xf>
    <xf numFmtId="43" fontId="9" fillId="3" borderId="13" xfId="1" applyFont="1" applyFill="1" applyBorder="1" applyAlignment="1">
      <alignment horizontal="center" vertical="center" wrapText="1"/>
    </xf>
    <xf numFmtId="0" fontId="11" fillId="0" borderId="13" xfId="0" applyFont="1" applyBorder="1" applyAlignment="1">
      <alignment horizontal="center" vertical="center" wrapText="1"/>
    </xf>
    <xf numFmtId="0" fontId="7" fillId="3" borderId="13" xfId="0" applyFont="1" applyFill="1" applyBorder="1" applyAlignment="1">
      <alignment horizontal="left" vertical="center" wrapText="1"/>
    </xf>
    <xf numFmtId="2" fontId="10" fillId="8" borderId="13" xfId="0" applyNumberFormat="1" applyFont="1" applyFill="1" applyBorder="1" applyAlignment="1">
      <alignment horizontal="center" vertical="center"/>
    </xf>
    <xf numFmtId="0" fontId="13" fillId="0" borderId="0" xfId="0" applyFont="1" applyAlignment="1">
      <alignment vertical="center" wrapText="1"/>
    </xf>
    <xf numFmtId="0" fontId="9" fillId="5" borderId="13" xfId="0" applyFont="1" applyFill="1" applyBorder="1" applyAlignment="1">
      <alignment horizontal="center" vertical="center" wrapText="1"/>
    </xf>
    <xf numFmtId="0" fontId="9" fillId="3" borderId="13" xfId="0" applyFont="1" applyFill="1" applyBorder="1" applyAlignment="1">
      <alignment horizontal="left" vertical="center"/>
    </xf>
    <xf numFmtId="0" fontId="10" fillId="0" borderId="13" xfId="2" applyFont="1" applyBorder="1" applyAlignment="1">
      <alignment vertical="center" wrapText="1"/>
    </xf>
    <xf numFmtId="0" fontId="2" fillId="9" borderId="13" xfId="0" applyFont="1" applyFill="1" applyBorder="1" applyAlignment="1">
      <alignment horizontal="center" vertical="center" wrapText="1"/>
    </xf>
    <xf numFmtId="0" fontId="2" fillId="9" borderId="13" xfId="0" applyFont="1" applyFill="1" applyBorder="1" applyAlignment="1">
      <alignment horizontal="left" vertical="center" wrapText="1"/>
    </xf>
    <xf numFmtId="0" fontId="4" fillId="6" borderId="13" xfId="0" applyFont="1" applyFill="1" applyBorder="1" applyAlignment="1">
      <alignment vertical="center" wrapText="1"/>
    </xf>
    <xf numFmtId="0" fontId="10" fillId="0" borderId="13" xfId="0" applyFont="1" applyBorder="1" applyAlignment="1">
      <alignment horizontal="center" vertical="center" wrapText="1" shrinkToFit="1"/>
    </xf>
    <xf numFmtId="0" fontId="18" fillId="0" borderId="13" xfId="0" applyFont="1" applyBorder="1" applyAlignment="1">
      <alignment horizontal="center" vertical="center" wrapText="1"/>
    </xf>
    <xf numFmtId="0" fontId="19" fillId="10" borderId="14" xfId="0" applyFont="1" applyFill="1" applyBorder="1" applyAlignment="1">
      <alignment horizontal="center" vertical="center"/>
    </xf>
    <xf numFmtId="0" fontId="19" fillId="11" borderId="15" xfId="0" applyFont="1" applyFill="1" applyBorder="1" applyAlignment="1">
      <alignment horizontal="center" vertical="center"/>
    </xf>
    <xf numFmtId="0" fontId="20" fillId="11" borderId="13" xfId="0" applyFont="1" applyFill="1" applyBorder="1" applyAlignment="1">
      <alignment horizontal="center" vertical="center"/>
    </xf>
    <xf numFmtId="0" fontId="13" fillId="11" borderId="13" xfId="0" applyFont="1" applyFill="1" applyBorder="1" applyAlignment="1">
      <alignment vertical="center" wrapText="1"/>
    </xf>
    <xf numFmtId="0" fontId="13" fillId="11" borderId="13" xfId="0" applyFont="1" applyFill="1" applyBorder="1" applyAlignment="1">
      <alignment horizontal="justify" vertical="center" wrapText="1" shrinkToFit="1"/>
    </xf>
    <xf numFmtId="0" fontId="13" fillId="11" borderId="13" xfId="0" applyFont="1" applyFill="1" applyBorder="1" applyAlignment="1">
      <alignment horizontal="center" vertical="center" wrapText="1" shrinkToFit="1"/>
    </xf>
    <xf numFmtId="0" fontId="13" fillId="0" borderId="13" xfId="0" applyFont="1" applyBorder="1" applyAlignment="1">
      <alignment vertical="center"/>
    </xf>
    <xf numFmtId="0" fontId="19" fillId="0" borderId="0" xfId="0" applyFont="1" applyAlignment="1">
      <alignment vertical="center"/>
    </xf>
    <xf numFmtId="0" fontId="13" fillId="11" borderId="16" xfId="0" applyFont="1" applyFill="1" applyBorder="1" applyAlignment="1">
      <alignment vertical="center" wrapText="1"/>
    </xf>
    <xf numFmtId="0" fontId="13" fillId="11" borderId="16" xfId="0" applyFont="1" applyFill="1" applyBorder="1" applyAlignment="1">
      <alignment horizontal="justify" vertical="center" wrapText="1" shrinkToFit="1"/>
    </xf>
    <xf numFmtId="0" fontId="13" fillId="11" borderId="16" xfId="0" applyFont="1" applyFill="1" applyBorder="1" applyAlignment="1">
      <alignment horizontal="center" vertical="center" wrapText="1" shrinkToFit="1"/>
    </xf>
    <xf numFmtId="0" fontId="21" fillId="0" borderId="13" xfId="0" applyFont="1" applyBorder="1" applyAlignment="1">
      <alignment vertical="center"/>
    </xf>
    <xf numFmtId="0" fontId="22" fillId="0" borderId="0" xfId="0" applyFont="1" applyAlignment="1">
      <alignment vertical="center"/>
    </xf>
    <xf numFmtId="0" fontId="22" fillId="11" borderId="14" xfId="0" applyFont="1" applyFill="1" applyBorder="1" applyAlignment="1">
      <alignment horizontal="center" vertical="center"/>
    </xf>
    <xf numFmtId="0" fontId="22" fillId="11" borderId="15" xfId="0" applyFont="1" applyFill="1" applyBorder="1" applyAlignment="1">
      <alignment horizontal="center" vertical="center"/>
    </xf>
    <xf numFmtId="0" fontId="13" fillId="11" borderId="16" xfId="0" applyFont="1" applyFill="1" applyBorder="1" applyAlignment="1">
      <alignment horizontal="left" vertical="center" wrapText="1" indent="1"/>
    </xf>
    <xf numFmtId="0" fontId="19" fillId="11" borderId="16" xfId="0" applyFont="1" applyFill="1" applyBorder="1" applyAlignment="1">
      <alignment horizontal="justify" vertical="center" wrapText="1" shrinkToFit="1"/>
    </xf>
    <xf numFmtId="0" fontId="19" fillId="11" borderId="13" xfId="0" applyFont="1" applyFill="1" applyBorder="1" applyAlignment="1">
      <alignment horizontal="center" vertical="center" wrapText="1" shrinkToFit="1"/>
    </xf>
    <xf numFmtId="43" fontId="10" fillId="4" borderId="13" xfId="1" applyFont="1" applyFill="1" applyBorder="1" applyAlignment="1">
      <alignment horizontal="center" vertical="center" wrapText="1"/>
    </xf>
    <xf numFmtId="0" fontId="13" fillId="4" borderId="13" xfId="0" applyFont="1" applyFill="1" applyBorder="1" applyAlignment="1">
      <alignment vertical="center"/>
    </xf>
    <xf numFmtId="0" fontId="19" fillId="4" borderId="0" xfId="0" applyFont="1" applyFill="1" applyAlignment="1">
      <alignment vertical="center"/>
    </xf>
    <xf numFmtId="0" fontId="10" fillId="4" borderId="13" xfId="0" applyFont="1" applyFill="1" applyBorder="1" applyAlignment="1">
      <alignment horizontal="left" vertical="center" wrapText="1"/>
    </xf>
    <xf numFmtId="0" fontId="10" fillId="0" borderId="13" xfId="0" applyFont="1" applyBorder="1" applyAlignment="1">
      <alignment horizontal="left" vertical="center" wrapText="1"/>
    </xf>
    <xf numFmtId="1" fontId="12" fillId="0" borderId="13" xfId="0" applyNumberFormat="1" applyFont="1" applyBorder="1" applyAlignment="1">
      <alignment horizontal="center" vertical="center"/>
    </xf>
    <xf numFmtId="3" fontId="10" fillId="0" borderId="13" xfId="1" applyNumberFormat="1" applyFont="1" applyFill="1" applyBorder="1" applyAlignment="1">
      <alignment horizontal="center" vertical="center" wrapText="1"/>
    </xf>
    <xf numFmtId="0" fontId="10" fillId="6" borderId="13" xfId="0" applyFont="1" applyFill="1" applyBorder="1" applyAlignment="1">
      <alignment horizontal="left" vertical="center" wrapText="1"/>
    </xf>
    <xf numFmtId="0" fontId="10" fillId="12" borderId="13" xfId="0" applyFont="1" applyFill="1" applyBorder="1" applyAlignment="1">
      <alignment horizontal="center" vertical="center" wrapText="1"/>
    </xf>
    <xf numFmtId="0" fontId="2" fillId="0" borderId="13" xfId="0" applyFont="1" applyBorder="1" applyAlignment="1">
      <alignment horizontal="left" vertical="center" wrapText="1"/>
    </xf>
    <xf numFmtId="2" fontId="9" fillId="0" borderId="13" xfId="0" applyNumberFormat="1" applyFont="1" applyBorder="1" applyAlignment="1">
      <alignment horizontal="center" vertical="center" wrapText="1"/>
    </xf>
    <xf numFmtId="0" fontId="2" fillId="0" borderId="13" xfId="0" applyFont="1" applyBorder="1" applyAlignment="1">
      <alignment horizontal="left" vertical="center" wrapText="1" shrinkToFit="1"/>
    </xf>
    <xf numFmtId="0" fontId="10" fillId="0" borderId="13" xfId="2" applyFont="1" applyBorder="1" applyAlignment="1">
      <alignment horizontal="center" vertical="center" wrapText="1"/>
    </xf>
    <xf numFmtId="43" fontId="4" fillId="0" borderId="0" xfId="1" applyFont="1" applyAlignment="1">
      <alignment vertical="center" wrapText="1"/>
    </xf>
    <xf numFmtId="0" fontId="4" fillId="0" borderId="0" xfId="0" applyFont="1" applyAlignment="1">
      <alignment horizontal="center" vertical="center" wrapText="1"/>
    </xf>
    <xf numFmtId="2" fontId="26" fillId="4" borderId="13" xfId="0" applyNumberFormat="1" applyFont="1" applyFill="1" applyBorder="1" applyAlignment="1">
      <alignment horizontal="center" vertical="center" wrapText="1"/>
    </xf>
    <xf numFmtId="0" fontId="11" fillId="11" borderId="13" xfId="0" applyFont="1" applyFill="1" applyBorder="1" applyAlignment="1">
      <alignment horizontal="center" vertical="center"/>
    </xf>
    <xf numFmtId="0" fontId="11" fillId="11" borderId="13" xfId="0" applyFont="1" applyFill="1" applyBorder="1" applyAlignment="1">
      <alignment vertical="center"/>
    </xf>
    <xf numFmtId="0" fontId="10" fillId="11" borderId="13" xfId="0" applyFont="1" applyFill="1" applyBorder="1" applyAlignment="1">
      <alignment vertical="center" wrapText="1"/>
    </xf>
    <xf numFmtId="0" fontId="10" fillId="11" borderId="13" xfId="0" applyFont="1" applyFill="1" applyBorder="1" applyAlignment="1">
      <alignment horizontal="center" vertical="center" wrapText="1"/>
    </xf>
    <xf numFmtId="0" fontId="4" fillId="4" borderId="13" xfId="0" applyFont="1" applyFill="1" applyBorder="1" applyAlignment="1">
      <alignment vertical="center" wrapText="1"/>
    </xf>
    <xf numFmtId="0" fontId="4" fillId="4" borderId="0" xfId="0" applyFont="1" applyFill="1" applyAlignment="1">
      <alignment vertical="center" wrapText="1"/>
    </xf>
    <xf numFmtId="0" fontId="7" fillId="4" borderId="13" xfId="0" applyFont="1" applyFill="1" applyBorder="1" applyAlignment="1">
      <alignment vertical="center" wrapText="1"/>
    </xf>
    <xf numFmtId="0" fontId="7" fillId="4" borderId="13" xfId="0" applyFont="1" applyFill="1" applyBorder="1" applyAlignment="1">
      <alignment horizontal="center" vertical="center" wrapText="1"/>
    </xf>
    <xf numFmtId="0" fontId="7" fillId="4" borderId="13" xfId="0" applyFont="1" applyFill="1" applyBorder="1" applyAlignment="1">
      <alignment vertical="center"/>
    </xf>
    <xf numFmtId="0" fontId="9" fillId="4" borderId="13" xfId="0" applyFont="1" applyFill="1" applyBorder="1" applyAlignment="1">
      <alignment vertical="center" wrapText="1"/>
    </xf>
    <xf numFmtId="0" fontId="9" fillId="4" borderId="13" xfId="0" applyFont="1" applyFill="1" applyBorder="1" applyAlignment="1">
      <alignment vertical="center"/>
    </xf>
    <xf numFmtId="3" fontId="9" fillId="4" borderId="13" xfId="0" applyNumberFormat="1" applyFont="1" applyFill="1" applyBorder="1" applyAlignment="1">
      <alignment vertical="center"/>
    </xf>
    <xf numFmtId="43" fontId="9" fillId="4" borderId="13" xfId="1" applyFont="1" applyFill="1" applyBorder="1" applyAlignment="1">
      <alignment vertical="center" wrapText="1"/>
    </xf>
    <xf numFmtId="0" fontId="7" fillId="4" borderId="13" xfId="0" applyFont="1" applyFill="1" applyBorder="1" applyAlignment="1">
      <alignment horizontal="center" vertical="center" wrapText="1" shrinkToFit="1"/>
    </xf>
    <xf numFmtId="0" fontId="7" fillId="4" borderId="13" xfId="0" applyFont="1" applyFill="1" applyBorder="1" applyAlignment="1">
      <alignment horizontal="left" vertical="center" wrapText="1" shrinkToFit="1"/>
    </xf>
    <xf numFmtId="3" fontId="7" fillId="4" borderId="13" xfId="0" applyNumberFormat="1" applyFont="1" applyFill="1" applyBorder="1" applyAlignment="1">
      <alignment horizontal="left" vertical="center" wrapText="1" shrinkToFit="1"/>
    </xf>
    <xf numFmtId="43" fontId="7" fillId="4" borderId="13" xfId="1" applyFont="1" applyFill="1" applyBorder="1" applyAlignment="1">
      <alignment horizontal="left" vertical="center" wrapText="1" shrinkToFit="1"/>
    </xf>
    <xf numFmtId="0" fontId="9" fillId="4" borderId="13" xfId="0" applyFont="1" applyFill="1" applyBorder="1" applyAlignment="1">
      <alignment horizontal="left" vertical="center" wrapText="1"/>
    </xf>
    <xf numFmtId="0" fontId="9" fillId="4" borderId="13" xfId="0" applyFont="1" applyFill="1" applyBorder="1" applyAlignment="1">
      <alignment horizontal="left" vertical="center"/>
    </xf>
    <xf numFmtId="3" fontId="9" fillId="4" borderId="13" xfId="0" applyNumberFormat="1" applyFont="1" applyFill="1" applyBorder="1" applyAlignment="1">
      <alignment horizontal="left" vertical="center"/>
    </xf>
    <xf numFmtId="43" fontId="9" fillId="4" borderId="13" xfId="1" applyFont="1" applyFill="1" applyBorder="1" applyAlignment="1">
      <alignment horizontal="left" vertical="center" wrapText="1"/>
    </xf>
    <xf numFmtId="3" fontId="11" fillId="4" borderId="13" xfId="0" applyNumberFormat="1" applyFont="1" applyFill="1" applyBorder="1" applyAlignment="1">
      <alignment horizontal="center" vertical="center"/>
    </xf>
    <xf numFmtId="0" fontId="10" fillId="4" borderId="13" xfId="2" applyFont="1" applyFill="1" applyBorder="1" applyAlignment="1">
      <alignment horizontal="center" vertical="center" wrapText="1"/>
    </xf>
    <xf numFmtId="0" fontId="2" fillId="4" borderId="13" xfId="0" applyFont="1" applyFill="1" applyBorder="1" applyAlignment="1">
      <alignment horizontal="left" vertical="center" wrapText="1"/>
    </xf>
    <xf numFmtId="3" fontId="10" fillId="4" borderId="13" xfId="2" applyNumberFormat="1" applyFont="1" applyFill="1" applyBorder="1" applyAlignment="1">
      <alignment horizontal="center" vertical="center" wrapText="1"/>
    </xf>
    <xf numFmtId="0" fontId="10" fillId="4" borderId="13" xfId="3" applyFont="1" applyFill="1" applyBorder="1" applyAlignment="1">
      <alignment horizontal="left" vertical="center" wrapText="1"/>
    </xf>
    <xf numFmtId="0" fontId="10" fillId="4" borderId="13" xfId="3" applyFont="1" applyFill="1" applyBorder="1" applyAlignment="1">
      <alignment horizontal="center" vertical="center" wrapText="1"/>
    </xf>
    <xf numFmtId="0" fontId="15" fillId="11" borderId="13" xfId="0" applyFont="1" applyFill="1" applyBorder="1" applyAlignment="1">
      <alignment horizontal="left" vertical="center" wrapText="1"/>
    </xf>
    <xf numFmtId="0" fontId="27" fillId="4" borderId="13" xfId="0" applyFont="1" applyFill="1" applyBorder="1" applyAlignment="1">
      <alignment vertical="center" wrapText="1"/>
    </xf>
    <xf numFmtId="0" fontId="14" fillId="0" borderId="0" xfId="0" applyFont="1"/>
    <xf numFmtId="166" fontId="0" fillId="0" borderId="0" xfId="12" applyNumberFormat="1" applyFont="1"/>
    <xf numFmtId="166" fontId="0" fillId="0" borderId="0" xfId="12" applyNumberFormat="1" applyFont="1" applyAlignment="1">
      <alignment horizontal="right"/>
    </xf>
    <xf numFmtId="0" fontId="0" fillId="0" borderId="0" xfId="0" applyAlignment="1">
      <alignment horizontal="left" vertical="top"/>
    </xf>
    <xf numFmtId="0" fontId="29" fillId="0" borderId="0" xfId="0" applyFont="1" applyAlignment="1">
      <alignment horizontal="center" vertical="center"/>
    </xf>
    <xf numFmtId="0" fontId="29" fillId="0" borderId="0" xfId="0" applyFont="1"/>
    <xf numFmtId="166" fontId="29" fillId="0" borderId="0" xfId="12" applyNumberFormat="1" applyFont="1"/>
    <xf numFmtId="0" fontId="30" fillId="0" borderId="0" xfId="0" applyFont="1"/>
    <xf numFmtId="0" fontId="31" fillId="0" borderId="13" xfId="0" applyFont="1" applyBorder="1"/>
    <xf numFmtId="166" fontId="31" fillId="0" borderId="13" xfId="12" applyNumberFormat="1" applyFont="1" applyBorder="1"/>
    <xf numFmtId="166" fontId="31" fillId="0" borderId="13" xfId="12" applyNumberFormat="1" applyFont="1" applyBorder="1" applyAlignment="1">
      <alignment horizontal="right"/>
    </xf>
    <xf numFmtId="166" fontId="32" fillId="0" borderId="13" xfId="12" applyNumberFormat="1" applyFont="1" applyBorder="1"/>
    <xf numFmtId="0" fontId="32" fillId="0" borderId="13" xfId="0" applyFont="1" applyBorder="1"/>
    <xf numFmtId="0" fontId="32" fillId="0" borderId="13" xfId="0" applyFont="1" applyBorder="1" applyAlignment="1">
      <alignment horizontal="left" vertical="top"/>
    </xf>
    <xf numFmtId="0" fontId="31" fillId="0" borderId="13" xfId="0" applyFont="1" applyBorder="1" applyAlignment="1">
      <alignment horizontal="center" vertical="center"/>
    </xf>
    <xf numFmtId="0" fontId="33" fillId="0" borderId="0" xfId="0" applyFont="1"/>
    <xf numFmtId="0" fontId="28" fillId="0" borderId="0" xfId="0" applyFont="1"/>
    <xf numFmtId="166" fontId="32" fillId="0" borderId="13" xfId="12" applyNumberFormat="1" applyFont="1" applyBorder="1" applyAlignment="1">
      <alignment horizontal="right"/>
    </xf>
    <xf numFmtId="0" fontId="31" fillId="0" borderId="13" xfId="0" applyFont="1" applyBorder="1" applyAlignment="1">
      <alignment horizontal="left" vertical="top"/>
    </xf>
    <xf numFmtId="0" fontId="29" fillId="0" borderId="13" xfId="0" applyFont="1" applyBorder="1"/>
    <xf numFmtId="166" fontId="29" fillId="0" borderId="13" xfId="12" applyNumberFormat="1" applyFont="1" applyBorder="1"/>
    <xf numFmtId="166" fontId="29" fillId="0" borderId="13" xfId="12" applyNumberFormat="1" applyFont="1" applyBorder="1" applyAlignment="1">
      <alignment horizontal="right"/>
    </xf>
    <xf numFmtId="166" fontId="0" fillId="0" borderId="13" xfId="12" applyNumberFormat="1" applyFont="1" applyBorder="1"/>
    <xf numFmtId="0" fontId="0" fillId="0" borderId="13" xfId="0" applyBorder="1"/>
    <xf numFmtId="0" fontId="0" fillId="0" borderId="13" xfId="0" applyBorder="1" applyAlignment="1">
      <alignment horizontal="left" vertical="top"/>
    </xf>
    <xf numFmtId="0" fontId="29" fillId="0" borderId="13" xfId="0" applyFont="1" applyBorder="1" applyAlignment="1">
      <alignment horizontal="center" vertical="center"/>
    </xf>
    <xf numFmtId="166" fontId="32" fillId="0" borderId="13" xfId="12" applyNumberFormat="1" applyFont="1" applyFill="1" applyBorder="1"/>
    <xf numFmtId="166" fontId="32" fillId="0" borderId="13" xfId="12" applyNumberFormat="1" applyFont="1" applyFill="1" applyBorder="1" applyAlignment="1">
      <alignment horizontal="right"/>
    </xf>
    <xf numFmtId="0" fontId="31" fillId="0" borderId="13" xfId="0" applyFont="1" applyBorder="1" applyAlignment="1">
      <alignment horizontal="left" vertical="top" wrapText="1"/>
    </xf>
    <xf numFmtId="166" fontId="0" fillId="0" borderId="13" xfId="12" applyNumberFormat="1" applyFont="1" applyFill="1" applyBorder="1"/>
    <xf numFmtId="0" fontId="13" fillId="0" borderId="13" xfId="0" applyFont="1" applyBorder="1" applyAlignment="1">
      <alignment vertical="center" wrapText="1"/>
    </xf>
    <xf numFmtId="0" fontId="34" fillId="0" borderId="13" xfId="0" applyFont="1" applyBorder="1" applyAlignment="1">
      <alignment vertical="center" wrapText="1"/>
    </xf>
    <xf numFmtId="0" fontId="32" fillId="0" borderId="12" xfId="0" applyFont="1" applyBorder="1"/>
    <xf numFmtId="166" fontId="31" fillId="0" borderId="12" xfId="12" applyNumberFormat="1" applyFont="1" applyBorder="1"/>
    <xf numFmtId="166" fontId="31" fillId="0" borderId="12" xfId="12" applyNumberFormat="1" applyFont="1" applyBorder="1" applyAlignment="1">
      <alignment horizontal="right"/>
    </xf>
    <xf numFmtId="166" fontId="31" fillId="0" borderId="13" xfId="12" applyNumberFormat="1" applyFont="1" applyFill="1" applyBorder="1"/>
    <xf numFmtId="166" fontId="31" fillId="0" borderId="13" xfId="12" applyNumberFormat="1" applyFont="1" applyFill="1" applyBorder="1" applyAlignment="1">
      <alignment horizontal="right"/>
    </xf>
    <xf numFmtId="0" fontId="35" fillId="0" borderId="13" xfId="0" applyFont="1" applyBorder="1" applyAlignment="1">
      <alignment vertical="center" wrapText="1"/>
    </xf>
    <xf numFmtId="0" fontId="0" fillId="0" borderId="12" xfId="0" applyBorder="1"/>
    <xf numFmtId="166" fontId="29" fillId="0" borderId="12" xfId="12" applyNumberFormat="1" applyFont="1" applyBorder="1"/>
    <xf numFmtId="166" fontId="29" fillId="0" borderId="12" xfId="12" applyNumberFormat="1" applyFont="1" applyBorder="1" applyAlignment="1">
      <alignment horizontal="right"/>
    </xf>
    <xf numFmtId="166" fontId="0" fillId="0" borderId="12" xfId="12" applyNumberFormat="1" applyFont="1" applyBorder="1"/>
    <xf numFmtId="0" fontId="0" fillId="0" borderId="12" xfId="0" applyBorder="1" applyAlignment="1">
      <alignment horizontal="left" vertical="top"/>
    </xf>
    <xf numFmtId="0" fontId="29" fillId="0" borderId="12" xfId="0" applyFont="1" applyBorder="1" applyAlignment="1">
      <alignment horizontal="center" vertical="center"/>
    </xf>
    <xf numFmtId="0" fontId="29" fillId="0" borderId="0" xfId="0" applyFont="1" applyAlignment="1">
      <alignment horizontal="left" vertical="top" wrapText="1"/>
    </xf>
    <xf numFmtId="0" fontId="29" fillId="0" borderId="13" xfId="0" applyFont="1" applyBorder="1" applyAlignment="1">
      <alignment horizontal="left" vertical="top" wrapText="1"/>
    </xf>
    <xf numFmtId="167" fontId="0" fillId="0" borderId="13" xfId="0" applyNumberFormat="1" applyBorder="1" applyAlignment="1">
      <alignment horizontal="right" wrapText="1"/>
    </xf>
    <xf numFmtId="0" fontId="29" fillId="0" borderId="16" xfId="0" applyFont="1" applyBorder="1"/>
    <xf numFmtId="166" fontId="29" fillId="0" borderId="16" xfId="12" applyNumberFormat="1" applyFont="1" applyBorder="1"/>
    <xf numFmtId="166" fontId="29" fillId="0" borderId="16" xfId="12" applyNumberFormat="1" applyFont="1" applyBorder="1" applyAlignment="1">
      <alignment horizontal="right"/>
    </xf>
    <xf numFmtId="166" fontId="0" fillId="0" borderId="16" xfId="12" applyNumberFormat="1" applyFont="1" applyBorder="1"/>
    <xf numFmtId="0" fontId="0" fillId="0" borderId="16" xfId="0" applyBorder="1"/>
    <xf numFmtId="0" fontId="0" fillId="0" borderId="16" xfId="0" applyBorder="1" applyAlignment="1">
      <alignment horizontal="left" vertical="top"/>
    </xf>
    <xf numFmtId="0" fontId="29" fillId="0" borderId="16" xfId="0" applyFont="1" applyBorder="1" applyAlignment="1">
      <alignment horizontal="center" vertical="center"/>
    </xf>
    <xf numFmtId="166" fontId="32" fillId="0" borderId="12" xfId="12" applyNumberFormat="1" applyFont="1" applyBorder="1"/>
    <xf numFmtId="0" fontId="32" fillId="0" borderId="12" xfId="0" applyFont="1" applyBorder="1" applyAlignment="1">
      <alignment horizontal="left" vertical="top"/>
    </xf>
    <xf numFmtId="0" fontId="31" fillId="0" borderId="12" xfId="0" applyFont="1" applyBorder="1" applyAlignment="1">
      <alignment horizontal="center" vertical="center"/>
    </xf>
    <xf numFmtId="0" fontId="32" fillId="0" borderId="13" xfId="0" applyFont="1" applyBorder="1" applyAlignment="1">
      <alignment horizontal="right" vertical="top" wrapText="1"/>
    </xf>
    <xf numFmtId="167" fontId="32" fillId="0" borderId="13" xfId="0" applyNumberFormat="1" applyFont="1" applyBorder="1" applyAlignment="1">
      <alignment horizontal="right" vertical="top" wrapText="1"/>
    </xf>
    <xf numFmtId="166" fontId="29" fillId="0" borderId="13" xfId="12" applyNumberFormat="1" applyFont="1" applyFill="1" applyBorder="1"/>
    <xf numFmtId="9" fontId="33" fillId="0" borderId="13" xfId="12" applyNumberFormat="1" applyFont="1" applyFill="1" applyBorder="1" applyAlignment="1">
      <alignment horizontal="right"/>
    </xf>
    <xf numFmtId="166" fontId="1" fillId="0" borderId="13" xfId="12" applyNumberFormat="1" applyFont="1" applyBorder="1" applyAlignment="1">
      <alignment horizontal="right"/>
    </xf>
    <xf numFmtId="166" fontId="0" fillId="0" borderId="13" xfId="12" applyNumberFormat="1" applyFont="1" applyBorder="1" applyAlignment="1">
      <alignment horizontal="right"/>
    </xf>
    <xf numFmtId="0" fontId="29" fillId="0" borderId="13" xfId="0" applyFont="1" applyBorder="1" applyAlignment="1">
      <alignment horizontal="left" vertical="top"/>
    </xf>
    <xf numFmtId="0" fontId="33" fillId="0" borderId="13" xfId="0" applyFont="1" applyBorder="1"/>
    <xf numFmtId="166" fontId="33" fillId="0" borderId="13" xfId="12" applyNumberFormat="1" applyFont="1" applyBorder="1"/>
    <xf numFmtId="166" fontId="1" fillId="0" borderId="13" xfId="12" applyNumberFormat="1" applyFont="1" applyBorder="1"/>
    <xf numFmtId="166" fontId="33" fillId="0" borderId="13" xfId="12" applyNumberFormat="1" applyFont="1" applyBorder="1" applyAlignment="1">
      <alignment horizontal="right"/>
    </xf>
    <xf numFmtId="166" fontId="30" fillId="0" borderId="13" xfId="12" applyNumberFormat="1" applyFont="1" applyBorder="1"/>
    <xf numFmtId="0" fontId="30" fillId="0" borderId="13" xfId="0" applyFont="1" applyBorder="1"/>
    <xf numFmtId="0" fontId="30" fillId="0" borderId="13" xfId="0" applyFont="1" applyBorder="1" applyAlignment="1">
      <alignment horizontal="left" vertical="top"/>
    </xf>
    <xf numFmtId="0" fontId="33" fillId="0" borderId="13" xfId="0" applyFont="1" applyBorder="1" applyAlignment="1">
      <alignment horizontal="center" vertical="center"/>
    </xf>
    <xf numFmtId="166" fontId="33" fillId="0" borderId="13" xfId="12" applyNumberFormat="1" applyFont="1" applyFill="1" applyBorder="1"/>
    <xf numFmtId="0" fontId="21" fillId="0" borderId="13" xfId="0" applyFont="1" applyBorder="1" applyAlignment="1">
      <alignment vertical="center" wrapText="1"/>
    </xf>
    <xf numFmtId="0" fontId="21" fillId="0" borderId="13" xfId="0" applyFont="1" applyBorder="1" applyAlignment="1">
      <alignment horizontal="center" vertical="center"/>
    </xf>
    <xf numFmtId="9" fontId="32" fillId="0" borderId="13" xfId="12" applyNumberFormat="1" applyFont="1" applyFill="1" applyBorder="1" applyAlignment="1">
      <alignment horizontal="right"/>
    </xf>
    <xf numFmtId="0" fontId="35" fillId="0" borderId="13" xfId="0" applyFont="1" applyBorder="1" applyAlignment="1">
      <alignment horizontal="center" vertical="center"/>
    </xf>
    <xf numFmtId="166" fontId="29" fillId="0" borderId="13" xfId="12" applyNumberFormat="1" applyFont="1" applyFill="1" applyBorder="1" applyAlignment="1">
      <alignment horizontal="right"/>
    </xf>
    <xf numFmtId="0" fontId="19" fillId="0" borderId="13" xfId="0" applyFont="1" applyBorder="1" applyAlignment="1">
      <alignment vertical="center" wrapText="1"/>
    </xf>
    <xf numFmtId="9" fontId="31" fillId="0" borderId="13" xfId="12" applyNumberFormat="1" applyFont="1" applyFill="1" applyBorder="1" applyAlignment="1">
      <alignment horizontal="right"/>
    </xf>
    <xf numFmtId="166" fontId="32" fillId="0" borderId="13" xfId="12" applyNumberFormat="1" applyFont="1" applyFill="1" applyBorder="1" applyAlignment="1">
      <alignment horizontal="center" vertical="center"/>
    </xf>
    <xf numFmtId="0" fontId="0" fillId="0" borderId="13" xfId="0" applyBorder="1" applyAlignment="1">
      <alignment horizontal="left" vertical="top" wrapText="1"/>
    </xf>
    <xf numFmtId="0" fontId="32" fillId="0" borderId="13" xfId="0" applyFont="1" applyBorder="1" applyAlignment="1">
      <alignment horizontal="left" vertical="top" wrapText="1"/>
    </xf>
    <xf numFmtId="166" fontId="32" fillId="0" borderId="13" xfId="12" applyNumberFormat="1" applyFont="1" applyBorder="1" applyAlignment="1">
      <alignment horizontal="center" vertical="center"/>
    </xf>
    <xf numFmtId="0" fontId="36" fillId="0" borderId="13" xfId="0" applyFont="1" applyBorder="1"/>
    <xf numFmtId="166" fontId="36" fillId="0" borderId="13" xfId="12" applyNumberFormat="1" applyFont="1" applyBorder="1"/>
    <xf numFmtId="166" fontId="36" fillId="0" borderId="13" xfId="12" applyNumberFormat="1" applyFont="1" applyBorder="1" applyAlignment="1">
      <alignment horizontal="right"/>
    </xf>
    <xf numFmtId="166" fontId="37" fillId="0" borderId="13" xfId="12" applyNumberFormat="1" applyFont="1" applyBorder="1"/>
    <xf numFmtId="0" fontId="37" fillId="0" borderId="13" xfId="0" applyFont="1" applyBorder="1"/>
    <xf numFmtId="0" fontId="37" fillId="0" borderId="13" xfId="0" applyFont="1" applyBorder="1" applyAlignment="1">
      <alignment horizontal="left" vertical="top"/>
    </xf>
    <xf numFmtId="0" fontId="36" fillId="0" borderId="13" xfId="0" applyFont="1" applyBorder="1" applyAlignment="1">
      <alignment horizontal="center" vertical="center"/>
    </xf>
    <xf numFmtId="9" fontId="30" fillId="0" borderId="13" xfId="12" applyNumberFormat="1" applyFont="1" applyFill="1" applyBorder="1" applyAlignment="1">
      <alignment horizontal="right"/>
    </xf>
    <xf numFmtId="0" fontId="29" fillId="0" borderId="0" xfId="0" applyFont="1" applyAlignment="1">
      <alignment horizontal="left" vertical="top"/>
    </xf>
    <xf numFmtId="0" fontId="38" fillId="0" borderId="13" xfId="0" applyFont="1" applyBorder="1" applyAlignment="1">
      <alignment vertical="center" wrapText="1"/>
    </xf>
    <xf numFmtId="0" fontId="20" fillId="0" borderId="13" xfId="0" applyFont="1" applyBorder="1" applyAlignment="1">
      <alignment horizontal="center" vertical="center"/>
    </xf>
    <xf numFmtId="166" fontId="0" fillId="0" borderId="13" xfId="12" applyNumberFormat="1" applyFont="1" applyFill="1" applyBorder="1" applyAlignment="1">
      <alignment horizontal="right"/>
    </xf>
    <xf numFmtId="0" fontId="20" fillId="0" borderId="13" xfId="0" applyFont="1" applyBorder="1" applyAlignment="1">
      <alignment vertical="center" wrapText="1"/>
    </xf>
    <xf numFmtId="166" fontId="0" fillId="0" borderId="13" xfId="12" applyNumberFormat="1" applyFont="1" applyFill="1" applyBorder="1" applyAlignment="1">
      <alignment horizontal="center" vertical="center"/>
    </xf>
    <xf numFmtId="166" fontId="30" fillId="0" borderId="13" xfId="12" applyNumberFormat="1" applyFont="1" applyFill="1" applyBorder="1" applyAlignment="1">
      <alignment horizontal="center" vertical="center"/>
    </xf>
    <xf numFmtId="0" fontId="30" fillId="0" borderId="13" xfId="0" applyFont="1" applyBorder="1" applyAlignment="1">
      <alignment horizontal="center" vertical="center"/>
    </xf>
    <xf numFmtId="0" fontId="33" fillId="0" borderId="13" xfId="0" applyFont="1" applyBorder="1" applyAlignment="1">
      <alignment horizontal="left" vertical="top" wrapText="1"/>
    </xf>
    <xf numFmtId="166" fontId="30" fillId="0" borderId="13" xfId="12" applyNumberFormat="1" applyFont="1" applyFill="1" applyBorder="1"/>
    <xf numFmtId="166" fontId="30" fillId="0" borderId="13" xfId="12" applyNumberFormat="1" applyFont="1" applyBorder="1" applyAlignment="1">
      <alignment horizontal="right"/>
    </xf>
    <xf numFmtId="0" fontId="30" fillId="0" borderId="13" xfId="0" applyFont="1" applyBorder="1" applyAlignment="1">
      <alignment horizontal="left" vertical="top" wrapText="1"/>
    </xf>
    <xf numFmtId="166" fontId="1" fillId="0" borderId="13" xfId="12" applyNumberFormat="1" applyFont="1" applyFill="1" applyBorder="1"/>
    <xf numFmtId="166" fontId="1" fillId="0" borderId="13" xfId="12" applyNumberFormat="1" applyFont="1" applyFill="1" applyBorder="1" applyAlignment="1">
      <alignment horizontal="right"/>
    </xf>
    <xf numFmtId="0" fontId="20" fillId="13" borderId="13" xfId="0" applyFont="1" applyFill="1" applyBorder="1" applyAlignment="1">
      <alignment horizontal="center" vertical="center"/>
    </xf>
    <xf numFmtId="0" fontId="20" fillId="10" borderId="13" xfId="0" applyFont="1" applyFill="1" applyBorder="1" applyAlignment="1">
      <alignment horizontal="center" vertical="center"/>
    </xf>
    <xf numFmtId="0" fontId="39" fillId="0" borderId="0" xfId="0" applyFont="1"/>
    <xf numFmtId="0" fontId="40" fillId="0" borderId="13" xfId="0" applyFont="1" applyBorder="1" applyAlignment="1">
      <alignment horizontal="left" vertical="top"/>
    </xf>
    <xf numFmtId="0" fontId="40" fillId="0" borderId="13" xfId="0" applyFont="1" applyBorder="1" applyAlignment="1">
      <alignment horizontal="center" vertical="center"/>
    </xf>
    <xf numFmtId="0" fontId="29" fillId="0" borderId="13" xfId="0" applyFont="1" applyBorder="1" applyAlignment="1">
      <alignment horizontal="center" vertical="center" wrapText="1"/>
    </xf>
    <xf numFmtId="0" fontId="32" fillId="0" borderId="0" xfId="0" applyFont="1"/>
    <xf numFmtId="0" fontId="31" fillId="0" borderId="0" xfId="0" applyFont="1"/>
    <xf numFmtId="0" fontId="41" fillId="0" borderId="13" xfId="0" applyFont="1" applyBorder="1" applyAlignment="1">
      <alignment horizontal="center" vertical="center"/>
    </xf>
    <xf numFmtId="0" fontId="42" fillId="0" borderId="0" xfId="0" applyFont="1"/>
    <xf numFmtId="0" fontId="43" fillId="0" borderId="0" xfId="0" applyFont="1"/>
    <xf numFmtId="0" fontId="43" fillId="0" borderId="13" xfId="0" applyFont="1" applyBorder="1" applyAlignment="1">
      <alignment horizontal="left" vertical="top" wrapText="1"/>
    </xf>
    <xf numFmtId="0" fontId="44" fillId="0" borderId="13" xfId="0" applyFont="1" applyBorder="1" applyAlignment="1">
      <alignment horizontal="center" vertical="center"/>
    </xf>
    <xf numFmtId="0" fontId="29" fillId="0" borderId="12" xfId="0" applyFont="1" applyBorder="1"/>
    <xf numFmtId="166" fontId="29" fillId="0" borderId="12" xfId="12" applyNumberFormat="1" applyFont="1" applyFill="1" applyBorder="1"/>
    <xf numFmtId="166" fontId="29" fillId="0" borderId="12" xfId="12" applyNumberFormat="1" applyFont="1" applyFill="1" applyBorder="1" applyAlignment="1">
      <alignment horizontal="right"/>
    </xf>
    <xf numFmtId="166" fontId="0" fillId="0" borderId="12" xfId="12" applyNumberFormat="1" applyFont="1" applyFill="1" applyBorder="1"/>
    <xf numFmtId="0" fontId="29" fillId="0" borderId="12" xfId="0" applyFont="1" applyBorder="1" applyAlignment="1">
      <alignment horizontal="left" vertical="top" wrapText="1"/>
    </xf>
    <xf numFmtId="0" fontId="45" fillId="0" borderId="13" xfId="0" applyFont="1" applyBorder="1" applyAlignment="1">
      <alignment horizontal="right" vertical="center"/>
    </xf>
    <xf numFmtId="43" fontId="33" fillId="0" borderId="13" xfId="12" applyNumberFormat="1" applyFont="1" applyFill="1" applyBorder="1"/>
    <xf numFmtId="0" fontId="20" fillId="14" borderId="13" xfId="0" applyFont="1" applyFill="1" applyBorder="1" applyAlignment="1">
      <alignment horizontal="center" vertical="center"/>
    </xf>
    <xf numFmtId="168" fontId="31" fillId="0" borderId="13" xfId="12" applyNumberFormat="1" applyFont="1" applyFill="1" applyBorder="1"/>
    <xf numFmtId="0" fontId="35" fillId="14" borderId="13" xfId="0" applyFont="1" applyFill="1" applyBorder="1" applyAlignment="1">
      <alignment horizontal="center" vertical="center"/>
    </xf>
    <xf numFmtId="0" fontId="33" fillId="0" borderId="13" xfId="0" applyFont="1" applyBorder="1" applyAlignment="1">
      <alignment horizontal="left" vertical="top"/>
    </xf>
    <xf numFmtId="0" fontId="14" fillId="0" borderId="0" xfId="0" applyFont="1" applyAlignment="1">
      <alignment wrapText="1"/>
    </xf>
    <xf numFmtId="167" fontId="45" fillId="0" borderId="13" xfId="0" applyNumberFormat="1" applyFont="1" applyBorder="1"/>
    <xf numFmtId="167" fontId="45" fillId="0" borderId="13" xfId="0" applyNumberFormat="1" applyFont="1" applyBorder="1" applyAlignment="1">
      <alignment horizontal="right" vertical="center"/>
    </xf>
    <xf numFmtId="167" fontId="20" fillId="0" borderId="13" xfId="0" applyNumberFormat="1" applyFont="1" applyBorder="1" applyAlignment="1">
      <alignment horizontal="right" vertical="center"/>
    </xf>
    <xf numFmtId="166" fontId="0" fillId="0" borderId="13" xfId="12" applyNumberFormat="1" applyFont="1" applyBorder="1" applyAlignment="1"/>
    <xf numFmtId="0" fontId="45" fillId="0" borderId="13" xfId="0" applyFont="1" applyBorder="1" applyAlignment="1">
      <alignment horizontal="center" vertical="center"/>
    </xf>
    <xf numFmtId="166" fontId="33" fillId="0" borderId="13" xfId="12" applyNumberFormat="1" applyFont="1" applyFill="1" applyBorder="1" applyAlignment="1">
      <alignment horizontal="right"/>
    </xf>
    <xf numFmtId="0" fontId="21" fillId="0" borderId="13" xfId="0" applyFont="1" applyBorder="1" applyAlignment="1">
      <alignment horizontal="center" vertical="center" wrapText="1" shrinkToFit="1"/>
    </xf>
    <xf numFmtId="167" fontId="33" fillId="0" borderId="13" xfId="12" applyNumberFormat="1" applyFont="1" applyFill="1" applyBorder="1"/>
    <xf numFmtId="168" fontId="33" fillId="0" borderId="13" xfId="12" applyNumberFormat="1" applyFont="1" applyFill="1" applyBorder="1"/>
    <xf numFmtId="0" fontId="43" fillId="0" borderId="13" xfId="0" applyFont="1" applyBorder="1"/>
    <xf numFmtId="166" fontId="43" fillId="0" borderId="13" xfId="12" applyNumberFormat="1" applyFont="1" applyBorder="1"/>
    <xf numFmtId="166" fontId="43" fillId="0" borderId="13" xfId="12" applyNumberFormat="1" applyFont="1" applyBorder="1" applyAlignment="1">
      <alignment horizontal="right"/>
    </xf>
    <xf numFmtId="166" fontId="42" fillId="0" borderId="13" xfId="12" applyNumberFormat="1" applyFont="1" applyBorder="1"/>
    <xf numFmtId="0" fontId="42" fillId="0" borderId="13" xfId="0" applyFont="1" applyBorder="1"/>
    <xf numFmtId="0" fontId="42" fillId="0" borderId="13" xfId="0" applyFont="1" applyBorder="1" applyAlignment="1">
      <alignment horizontal="left" vertical="top"/>
    </xf>
    <xf numFmtId="0" fontId="43" fillId="0" borderId="13" xfId="0" applyFont="1" applyBorder="1" applyAlignment="1">
      <alignment horizontal="center" vertical="center"/>
    </xf>
    <xf numFmtId="43" fontId="43" fillId="0" borderId="13" xfId="12" applyNumberFormat="1" applyFont="1" applyFill="1" applyBorder="1"/>
    <xf numFmtId="9" fontId="42" fillId="0" borderId="13" xfId="12" applyNumberFormat="1" applyFont="1" applyFill="1" applyBorder="1" applyAlignment="1">
      <alignment horizontal="right"/>
    </xf>
    <xf numFmtId="166" fontId="42" fillId="0" borderId="13" xfId="12" applyNumberFormat="1" applyFont="1" applyBorder="1" applyAlignment="1">
      <alignment horizontal="right"/>
    </xf>
    <xf numFmtId="0" fontId="43" fillId="0" borderId="13" xfId="0" applyFont="1" applyBorder="1" applyAlignment="1">
      <alignment horizontal="left" vertical="top"/>
    </xf>
    <xf numFmtId="0" fontId="44" fillId="14" borderId="13" xfId="0" applyFont="1" applyFill="1" applyBorder="1" applyAlignment="1">
      <alignment horizontal="center" vertical="center"/>
    </xf>
    <xf numFmtId="167" fontId="31" fillId="0" borderId="13" xfId="12" applyNumberFormat="1" applyFont="1" applyFill="1" applyBorder="1"/>
    <xf numFmtId="0" fontId="32" fillId="0" borderId="13" xfId="0" applyFont="1" applyBorder="1" applyAlignment="1">
      <alignment vertical="center"/>
    </xf>
    <xf numFmtId="0" fontId="35" fillId="0" borderId="13" xfId="0" applyFont="1" applyBorder="1" applyAlignment="1">
      <alignment horizontal="justify" vertical="center" wrapText="1" shrinkToFit="1"/>
    </xf>
    <xf numFmtId="0" fontId="35" fillId="0" borderId="13" xfId="0" applyFont="1" applyBorder="1" applyAlignment="1">
      <alignment horizontal="center" vertical="center" wrapText="1" shrinkToFit="1"/>
    </xf>
    <xf numFmtId="0" fontId="31" fillId="0" borderId="13" xfId="12" applyNumberFormat="1" applyFont="1" applyFill="1" applyBorder="1"/>
    <xf numFmtId="0" fontId="35" fillId="0" borderId="13" xfId="0" applyFont="1" applyBorder="1" applyAlignment="1">
      <alignment horizontal="left" vertical="top" wrapText="1" shrinkToFit="1"/>
    </xf>
    <xf numFmtId="0" fontId="20" fillId="0" borderId="13" xfId="0" applyFont="1" applyBorder="1" applyAlignment="1">
      <alignment horizontal="center" vertical="center" wrapText="1" shrinkToFit="1"/>
    </xf>
    <xf numFmtId="167" fontId="0" fillId="0" borderId="0" xfId="0" applyNumberFormat="1"/>
    <xf numFmtId="166" fontId="29" fillId="0" borderId="13" xfId="12" applyNumberFormat="1" applyFont="1" applyFill="1" applyBorder="1" applyAlignment="1">
      <alignment horizontal="center" vertical="center"/>
    </xf>
    <xf numFmtId="166" fontId="29" fillId="0" borderId="13" xfId="12" applyNumberFormat="1" applyFont="1" applyFill="1" applyBorder="1" applyAlignment="1">
      <alignment horizontal="right" vertical="center"/>
    </xf>
    <xf numFmtId="168" fontId="30" fillId="0" borderId="0" xfId="13" applyNumberFormat="1" applyFont="1" applyFill="1" applyBorder="1" applyAlignment="1"/>
    <xf numFmtId="168" fontId="30" fillId="0" borderId="0" xfId="13" applyNumberFormat="1" applyFont="1" applyFill="1" applyBorder="1" applyAlignment="1">
      <alignment horizontal="right"/>
    </xf>
    <xf numFmtId="167" fontId="30" fillId="0" borderId="0" xfId="0" applyNumberFormat="1" applyFont="1"/>
    <xf numFmtId="167" fontId="21" fillId="0" borderId="0" xfId="0" applyNumberFormat="1" applyFont="1"/>
    <xf numFmtId="0" fontId="46" fillId="0" borderId="0" xfId="0" applyFont="1"/>
    <xf numFmtId="0" fontId="0" fillId="0" borderId="0" xfId="0" applyAlignment="1">
      <alignment horizontal="center" vertical="center"/>
    </xf>
    <xf numFmtId="168" fontId="13" fillId="0" borderId="13" xfId="13" applyNumberFormat="1" applyFont="1" applyFill="1" applyBorder="1" applyAlignment="1"/>
    <xf numFmtId="167" fontId="30" fillId="0" borderId="13" xfId="0" applyNumberFormat="1" applyFont="1" applyBorder="1"/>
    <xf numFmtId="167" fontId="13" fillId="0" borderId="13" xfId="0" applyNumberFormat="1" applyFont="1" applyBorder="1" applyAlignment="1">
      <alignment horizontal="right"/>
    </xf>
    <xf numFmtId="167" fontId="13" fillId="0" borderId="13" xfId="0" applyNumberFormat="1" applyFont="1" applyBorder="1"/>
    <xf numFmtId="0" fontId="41" fillId="0" borderId="13" xfId="0" applyFont="1" applyBorder="1"/>
    <xf numFmtId="0" fontId="0" fillId="0" borderId="13" xfId="0" applyBorder="1" applyAlignment="1">
      <alignment horizontal="center" vertical="center"/>
    </xf>
    <xf numFmtId="14" fontId="0" fillId="0" borderId="0" xfId="0" applyNumberFormat="1"/>
    <xf numFmtId="168" fontId="0" fillId="0" borderId="13" xfId="13" applyNumberFormat="1" applyFont="1" applyBorder="1" applyAlignment="1"/>
    <xf numFmtId="167" fontId="0" fillId="0" borderId="13" xfId="0" applyNumberFormat="1" applyBorder="1"/>
    <xf numFmtId="167" fontId="0" fillId="0" borderId="13" xfId="0" applyNumberFormat="1" applyBorder="1" applyAlignment="1">
      <alignment horizontal="right"/>
    </xf>
    <xf numFmtId="0" fontId="41" fillId="0" borderId="13" xfId="0" applyFont="1" applyBorder="1" applyAlignment="1">
      <alignment vertical="top"/>
    </xf>
    <xf numFmtId="0" fontId="0" fillId="0" borderId="0" xfId="0" applyAlignment="1">
      <alignment wrapText="1"/>
    </xf>
    <xf numFmtId="0" fontId="41" fillId="0" borderId="13" xfId="0" applyFont="1" applyBorder="1" applyAlignment="1">
      <alignment wrapText="1"/>
    </xf>
    <xf numFmtId="168" fontId="41" fillId="0" borderId="13" xfId="13" applyNumberFormat="1" applyFont="1" applyBorder="1" applyAlignment="1">
      <alignment wrapText="1"/>
    </xf>
    <xf numFmtId="167" fontId="41" fillId="0" borderId="13" xfId="0" applyNumberFormat="1" applyFont="1" applyBorder="1" applyAlignment="1">
      <alignment horizontal="center" vertical="center" wrapText="1"/>
    </xf>
    <xf numFmtId="167" fontId="41" fillId="0" borderId="13" xfId="0" applyNumberFormat="1" applyFont="1" applyBorder="1" applyAlignment="1">
      <alignment horizontal="right" vertical="center" wrapText="1"/>
    </xf>
    <xf numFmtId="0" fontId="0" fillId="0" borderId="13" xfId="0" applyBorder="1" applyAlignment="1">
      <alignment horizontal="center" vertical="center" wrapText="1"/>
    </xf>
    <xf numFmtId="0" fontId="41" fillId="0" borderId="13" xfId="0" applyFont="1" applyBorder="1" applyAlignment="1">
      <alignment horizontal="center" vertical="center" wrapText="1"/>
    </xf>
    <xf numFmtId="0" fontId="29" fillId="16" borderId="20" xfId="0" applyFont="1" applyFill="1" applyBorder="1" applyAlignment="1">
      <alignment horizontal="center"/>
    </xf>
    <xf numFmtId="0" fontId="29" fillId="16" borderId="13" xfId="0" applyFont="1" applyFill="1" applyBorder="1" applyAlignment="1">
      <alignment horizontal="center"/>
    </xf>
    <xf numFmtId="0" fontId="29" fillId="16" borderId="13" xfId="0" applyFont="1" applyFill="1" applyBorder="1"/>
    <xf numFmtId="0" fontId="29" fillId="16" borderId="21" xfId="0" applyFont="1" applyFill="1" applyBorder="1" applyAlignment="1">
      <alignment horizontal="center"/>
    </xf>
    <xf numFmtId="0" fontId="0" fillId="0" borderId="4" xfId="0" applyBorder="1"/>
    <xf numFmtId="0" fontId="0" fillId="0" borderId="5" xfId="0" applyBorder="1"/>
    <xf numFmtId="0" fontId="29" fillId="15" borderId="8" xfId="0" applyFont="1" applyFill="1" applyBorder="1" applyAlignment="1">
      <alignment horizontal="center"/>
    </xf>
    <xf numFmtId="0" fontId="0" fillId="4" borderId="20" xfId="0" applyFill="1" applyBorder="1" applyAlignment="1">
      <alignment horizontal="center" vertical="center"/>
    </xf>
    <xf numFmtId="0" fontId="0" fillId="4" borderId="13" xfId="0" applyFill="1" applyBorder="1" applyAlignment="1">
      <alignment vertical="center"/>
    </xf>
    <xf numFmtId="0" fontId="0" fillId="4" borderId="13" xfId="0" applyFill="1" applyBorder="1" applyAlignment="1">
      <alignment horizontal="center" vertical="center"/>
    </xf>
    <xf numFmtId="0" fontId="0" fillId="4" borderId="13" xfId="0" applyFill="1" applyBorder="1" applyAlignment="1">
      <alignment horizontal="left" vertical="center" wrapText="1"/>
    </xf>
    <xf numFmtId="0" fontId="0" fillId="4" borderId="13" xfId="0" applyFill="1" applyBorder="1" applyAlignment="1">
      <alignment horizontal="left" vertical="center"/>
    </xf>
    <xf numFmtId="0" fontId="0" fillId="4" borderId="21" xfId="0" applyFill="1" applyBorder="1" applyAlignment="1">
      <alignment horizontal="left" vertical="center"/>
    </xf>
    <xf numFmtId="0" fontId="0" fillId="0" borderId="0" xfId="0" applyAlignment="1">
      <alignment vertical="center"/>
    </xf>
    <xf numFmtId="0" fontId="0" fillId="4" borderId="13" xfId="0" applyFill="1" applyBorder="1" applyAlignment="1">
      <alignment vertical="center" wrapText="1"/>
    </xf>
    <xf numFmtId="0" fontId="0" fillId="4" borderId="13" xfId="0" applyFill="1" applyBorder="1"/>
    <xf numFmtId="0" fontId="0" fillId="4" borderId="13" xfId="0" applyFill="1" applyBorder="1" applyAlignment="1">
      <alignment horizontal="center"/>
    </xf>
    <xf numFmtId="0" fontId="0" fillId="4" borderId="20" xfId="0" applyFill="1" applyBorder="1" applyAlignment="1">
      <alignment horizontal="center"/>
    </xf>
    <xf numFmtId="0" fontId="0" fillId="4" borderId="13" xfId="0" applyFill="1" applyBorder="1" applyAlignment="1">
      <alignment horizontal="center" wrapText="1"/>
    </xf>
    <xf numFmtId="0" fontId="0" fillId="4" borderId="13" xfId="0" applyFill="1" applyBorder="1" applyAlignment="1">
      <alignment horizontal="left" vertical="top" wrapText="1"/>
    </xf>
    <xf numFmtId="0" fontId="0" fillId="4" borderId="13"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left"/>
    </xf>
    <xf numFmtId="0" fontId="0" fillId="4" borderId="13" xfId="0" applyFill="1" applyBorder="1" applyAlignment="1">
      <alignment wrapText="1"/>
    </xf>
    <xf numFmtId="0" fontId="0" fillId="4" borderId="21" xfId="0" applyFill="1" applyBorder="1" applyAlignment="1">
      <alignment horizontal="left"/>
    </xf>
    <xf numFmtId="0" fontId="0" fillId="4" borderId="22" xfId="0" applyFill="1" applyBorder="1" applyAlignment="1">
      <alignment horizontal="center"/>
    </xf>
    <xf numFmtId="0" fontId="0" fillId="4" borderId="12" xfId="0" applyFill="1" applyBorder="1"/>
    <xf numFmtId="0" fontId="0" fillId="4" borderId="12" xfId="0" applyFill="1" applyBorder="1" applyAlignment="1">
      <alignment horizontal="center"/>
    </xf>
    <xf numFmtId="0" fontId="0" fillId="4" borderId="12" xfId="0" applyFill="1" applyBorder="1" applyAlignment="1">
      <alignment horizontal="left" wrapText="1"/>
    </xf>
    <xf numFmtId="0" fontId="0" fillId="4" borderId="23" xfId="0" applyFill="1" applyBorder="1" applyAlignment="1">
      <alignment horizontal="left"/>
    </xf>
    <xf numFmtId="0" fontId="0" fillId="0" borderId="13" xfId="0" applyBorder="1" applyAlignment="1">
      <alignment horizontal="center"/>
    </xf>
    <xf numFmtId="0" fontId="0" fillId="4" borderId="12" xfId="0" applyFill="1" applyBorder="1" applyAlignment="1">
      <alignment vertical="center"/>
    </xf>
    <xf numFmtId="0" fontId="0" fillId="4" borderId="12" xfId="0" applyFill="1" applyBorder="1" applyAlignment="1">
      <alignment horizontal="left" vertical="center"/>
    </xf>
    <xf numFmtId="0" fontId="0" fillId="4" borderId="23" xfId="0" applyFill="1" applyBorder="1" applyAlignment="1">
      <alignment horizontal="left" vertical="center"/>
    </xf>
    <xf numFmtId="0" fontId="0" fillId="4" borderId="13" xfId="0" applyFill="1" applyBorder="1" applyAlignment="1">
      <alignment horizontal="left"/>
    </xf>
    <xf numFmtId="0" fontId="0" fillId="4" borderId="4" xfId="0" applyFill="1" applyBorder="1"/>
    <xf numFmtId="0" fontId="0" fillId="4" borderId="0" xfId="0" applyFill="1"/>
    <xf numFmtId="0" fontId="0" fillId="4" borderId="0" xfId="0" applyFill="1" applyAlignment="1">
      <alignment horizontal="center"/>
    </xf>
    <xf numFmtId="0" fontId="0" fillId="4" borderId="5" xfId="0" applyFill="1" applyBorder="1"/>
    <xf numFmtId="0" fontId="29" fillId="17" borderId="4" xfId="0" applyFont="1" applyFill="1" applyBorder="1" applyAlignment="1">
      <alignment horizontal="center"/>
    </xf>
    <xf numFmtId="0" fontId="29" fillId="17" borderId="0" xfId="0" applyFont="1" applyFill="1" applyAlignment="1">
      <alignment horizontal="center"/>
    </xf>
    <xf numFmtId="0" fontId="29" fillId="17" borderId="5" xfId="0" applyFont="1" applyFill="1" applyBorder="1" applyAlignment="1">
      <alignment horizontal="center"/>
    </xf>
    <xf numFmtId="0" fontId="0" fillId="4" borderId="21" xfId="0" applyFill="1" applyBorder="1"/>
    <xf numFmtId="0" fontId="0" fillId="4" borderId="21" xfId="0" applyFill="1" applyBorder="1" applyAlignment="1">
      <alignment vertical="center"/>
    </xf>
    <xf numFmtId="0" fontId="29" fillId="4" borderId="1" xfId="0" applyFont="1" applyFill="1" applyBorder="1" applyAlignment="1">
      <alignment horizontal="center"/>
    </xf>
    <xf numFmtId="0" fontId="29" fillId="4" borderId="2" xfId="0" applyFont="1" applyFill="1" applyBorder="1" applyAlignment="1">
      <alignment horizontal="left" wrapText="1"/>
    </xf>
    <xf numFmtId="0" fontId="29" fillId="4" borderId="3" xfId="0" applyFont="1" applyFill="1" applyBorder="1" applyAlignment="1">
      <alignment horizontal="left" wrapText="1"/>
    </xf>
    <xf numFmtId="0" fontId="29" fillId="4" borderId="20" xfId="0" applyFont="1" applyFill="1" applyBorder="1" applyAlignment="1">
      <alignment horizontal="center" vertical="center"/>
    </xf>
    <xf numFmtId="0" fontId="29" fillId="4" borderId="13" xfId="0" applyFont="1" applyFill="1" applyBorder="1" applyAlignment="1">
      <alignment horizontal="left" wrapText="1"/>
    </xf>
    <xf numFmtId="0" fontId="29" fillId="4" borderId="21" xfId="0" applyFont="1" applyFill="1" applyBorder="1" applyAlignment="1">
      <alignment horizontal="left" wrapText="1"/>
    </xf>
    <xf numFmtId="0" fontId="29" fillId="4" borderId="20"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left" wrapText="1"/>
    </xf>
    <xf numFmtId="0" fontId="29" fillId="4" borderId="24" xfId="0" applyFont="1" applyFill="1" applyBorder="1" applyAlignment="1">
      <alignment horizontal="left" wrapText="1"/>
    </xf>
    <xf numFmtId="0" fontId="0" fillId="4" borderId="20" xfId="0" applyFill="1" applyBorder="1" applyAlignment="1">
      <alignment vertical="center"/>
    </xf>
    <xf numFmtId="0" fontId="0" fillId="4" borderId="20" xfId="0" applyFill="1" applyBorder="1"/>
    <xf numFmtId="0" fontId="20" fillId="18" borderId="10" xfId="0" applyFont="1" applyFill="1" applyBorder="1" applyAlignment="1">
      <alignment horizontal="center" vertical="center" wrapText="1"/>
    </xf>
    <xf numFmtId="0" fontId="20" fillId="18" borderId="11" xfId="0" applyFont="1" applyFill="1" applyBorder="1" applyAlignment="1">
      <alignment horizontal="center" vertical="center" wrapText="1"/>
    </xf>
    <xf numFmtId="0" fontId="20" fillId="18" borderId="9" xfId="0" applyFont="1" applyFill="1" applyBorder="1" applyAlignment="1">
      <alignment horizontal="center" vertical="center" wrapText="1"/>
    </xf>
    <xf numFmtId="0" fontId="48" fillId="0" borderId="13" xfId="0" applyFont="1" applyBorder="1" applyAlignment="1">
      <alignment horizontal="center"/>
    </xf>
    <xf numFmtId="0" fontId="20" fillId="18" borderId="21" xfId="0" applyFont="1" applyFill="1" applyBorder="1" applyAlignment="1">
      <alignment horizontal="center" vertical="center" wrapText="1"/>
    </xf>
    <xf numFmtId="0" fontId="45" fillId="18" borderId="25" xfId="0" applyFont="1" applyFill="1" applyBorder="1" applyAlignment="1">
      <alignment horizontal="center" vertical="center" wrapText="1"/>
    </xf>
    <xf numFmtId="0" fontId="45" fillId="18" borderId="24" xfId="0" applyFont="1" applyFill="1" applyBorder="1" applyAlignment="1">
      <alignment vertical="center" wrapText="1"/>
    </xf>
    <xf numFmtId="0" fontId="45" fillId="18" borderId="24" xfId="0" applyFont="1" applyFill="1" applyBorder="1" applyAlignment="1">
      <alignment horizontal="center" vertical="center" wrapText="1"/>
    </xf>
    <xf numFmtId="0" fontId="41" fillId="18" borderId="24" xfId="0" applyFont="1" applyFill="1" applyBorder="1" applyAlignment="1">
      <alignment horizontal="center" vertical="center" wrapText="1"/>
    </xf>
    <xf numFmtId="0" fontId="13" fillId="18" borderId="7" xfId="0" applyFont="1" applyFill="1" applyBorder="1" applyAlignment="1">
      <alignment horizontal="center" vertical="center" wrapText="1"/>
    </xf>
    <xf numFmtId="0" fontId="49" fillId="18" borderId="21" xfId="0" applyFont="1" applyFill="1" applyBorder="1" applyAlignment="1">
      <alignment horizontal="center" vertical="top" wrapText="1"/>
    </xf>
    <xf numFmtId="0" fontId="0" fillId="0" borderId="21" xfId="0" applyBorder="1" applyAlignment="1">
      <alignment horizontal="center"/>
    </xf>
    <xf numFmtId="0" fontId="45" fillId="18" borderId="7" xfId="0" applyFont="1" applyFill="1" applyBorder="1" applyAlignment="1">
      <alignment horizontal="center" vertical="center" wrapText="1"/>
    </xf>
    <xf numFmtId="0" fontId="45" fillId="18" borderId="21" xfId="0" applyFont="1" applyFill="1" applyBorder="1" applyAlignment="1">
      <alignment horizontal="center" vertical="center" wrapText="1"/>
    </xf>
    <xf numFmtId="0" fontId="0" fillId="0" borderId="21" xfId="0" applyBorder="1" applyAlignment="1">
      <alignment horizontal="center" vertical="center"/>
    </xf>
    <xf numFmtId="0" fontId="0" fillId="0" borderId="1" xfId="0" applyBorder="1"/>
    <xf numFmtId="0" fontId="0" fillId="0" borderId="2" xfId="0" applyBorder="1"/>
    <xf numFmtId="0" fontId="0" fillId="0" borderId="3" xfId="0" applyBorder="1"/>
    <xf numFmtId="0" fontId="0" fillId="4" borderId="29" xfId="0" applyFill="1" applyBorder="1"/>
    <xf numFmtId="0" fontId="0" fillId="4" borderId="30" xfId="0" applyFill="1" applyBorder="1" applyAlignment="1">
      <alignment wrapText="1"/>
    </xf>
    <xf numFmtId="0" fontId="29" fillId="0" borderId="20" xfId="0" applyFont="1" applyBorder="1" applyAlignment="1">
      <alignment horizontal="center" vertical="center"/>
    </xf>
    <xf numFmtId="0" fontId="0" fillId="0" borderId="20" xfId="0" applyBorder="1" applyAlignment="1">
      <alignment horizontal="left" vertical="center"/>
    </xf>
    <xf numFmtId="0" fontId="29" fillId="0" borderId="13" xfId="0" applyFont="1" applyBorder="1" applyAlignment="1">
      <alignment horizontal="center"/>
    </xf>
    <xf numFmtId="0" fontId="29" fillId="0" borderId="20" xfId="0" applyFont="1" applyBorder="1" applyAlignment="1">
      <alignment horizontal="left" vertical="center"/>
    </xf>
    <xf numFmtId="0" fontId="30" fillId="0" borderId="13" xfId="0" applyFont="1" applyBorder="1" applyAlignment="1">
      <alignment wrapText="1"/>
    </xf>
    <xf numFmtId="0" fontId="0" fillId="0" borderId="13" xfId="0" applyBorder="1" applyAlignment="1">
      <alignment wrapText="1"/>
    </xf>
    <xf numFmtId="0" fontId="50" fillId="0" borderId="13" xfId="0" applyFont="1" applyBorder="1" applyAlignment="1">
      <alignment wrapText="1"/>
    </xf>
    <xf numFmtId="0" fontId="29" fillId="0" borderId="20" xfId="0" applyFont="1" applyBorder="1" applyAlignment="1">
      <alignment horizontal="left" vertical="center" wrapText="1"/>
    </xf>
    <xf numFmtId="0" fontId="50" fillId="4" borderId="13" xfId="0" applyFont="1" applyFill="1" applyBorder="1"/>
    <xf numFmtId="0" fontId="0" fillId="0" borderId="0" xfId="0" applyAlignment="1">
      <alignment horizontal="left" vertical="center"/>
    </xf>
    <xf numFmtId="43" fontId="6" fillId="0" borderId="8" xfId="1" applyFont="1" applyFill="1" applyBorder="1" applyAlignment="1">
      <alignment horizontal="left" vertical="center" wrapText="1"/>
    </xf>
    <xf numFmtId="43" fontId="6" fillId="0" borderId="9" xfId="1" applyFont="1" applyFill="1" applyBorder="1" applyAlignment="1">
      <alignment horizontal="left" vertical="center" wrapText="1"/>
    </xf>
    <xf numFmtId="0" fontId="20" fillId="13" borderId="19" xfId="0" applyFont="1" applyFill="1" applyBorder="1" applyAlignment="1">
      <alignment horizontal="center" vertical="center" wrapText="1" shrinkToFit="1"/>
    </xf>
    <xf numFmtId="0" fontId="20" fillId="13" borderId="18" xfId="0" applyFont="1" applyFill="1" applyBorder="1" applyAlignment="1">
      <alignment horizontal="center" vertical="center" wrapText="1" shrinkToFit="1"/>
    </xf>
    <xf numFmtId="0" fontId="20" fillId="13" borderId="17" xfId="0" applyFont="1" applyFill="1" applyBorder="1" applyAlignment="1">
      <alignment horizontal="center" vertical="center" wrapText="1" shrinkToFit="1"/>
    </xf>
    <xf numFmtId="0" fontId="0" fillId="4" borderId="31" xfId="0" applyFill="1" applyBorder="1" applyAlignment="1">
      <alignment horizontal="left" vertical="center" wrapText="1"/>
    </xf>
    <xf numFmtId="0" fontId="0" fillId="4" borderId="32" xfId="0" applyFill="1" applyBorder="1" applyAlignment="1">
      <alignment horizontal="left" vertical="center" wrapText="1"/>
    </xf>
    <xf numFmtId="0" fontId="0" fillId="4" borderId="33" xfId="0" applyFill="1" applyBorder="1" applyAlignment="1">
      <alignment horizontal="left" vertical="center" wrapText="1"/>
    </xf>
    <xf numFmtId="0" fontId="29" fillId="15" borderId="9" xfId="0" applyFont="1" applyFill="1" applyBorder="1" applyAlignment="1">
      <alignment horizontal="left" wrapText="1"/>
    </xf>
    <xf numFmtId="0" fontId="29" fillId="15" borderId="11" xfId="0" applyFont="1" applyFill="1" applyBorder="1" applyAlignment="1">
      <alignment horizontal="left" wrapText="1"/>
    </xf>
    <xf numFmtId="0" fontId="29" fillId="15" borderId="26" xfId="0" applyFont="1" applyFill="1" applyBorder="1" applyAlignment="1">
      <alignment horizontal="left" wrapText="1"/>
    </xf>
    <xf numFmtId="0" fontId="29" fillId="15" borderId="27" xfId="0" applyFont="1" applyFill="1" applyBorder="1" applyAlignment="1">
      <alignment horizontal="left" wrapText="1"/>
    </xf>
    <xf numFmtId="0" fontId="29" fillId="15" borderId="28" xfId="0" applyFont="1" applyFill="1" applyBorder="1" applyAlignment="1">
      <alignment horizontal="left" wrapText="1"/>
    </xf>
    <xf numFmtId="0" fontId="0" fillId="4" borderId="13" xfId="0" applyFill="1" applyBorder="1" applyAlignment="1">
      <alignment horizontal="left" vertical="center" wrapText="1"/>
    </xf>
    <xf numFmtId="0" fontId="0" fillId="4" borderId="21" xfId="0" applyFill="1" applyBorder="1" applyAlignment="1">
      <alignment horizontal="left" vertical="center" wrapText="1"/>
    </xf>
    <xf numFmtId="0" fontId="47" fillId="15" borderId="1" xfId="0" applyFont="1" applyFill="1" applyBorder="1" applyAlignment="1">
      <alignment horizontal="center" vertical="center" wrapText="1"/>
    </xf>
    <xf numFmtId="0" fontId="47" fillId="15" borderId="2" xfId="0" applyFont="1" applyFill="1" applyBorder="1" applyAlignment="1">
      <alignment horizontal="center" vertical="center" wrapText="1"/>
    </xf>
    <xf numFmtId="0" fontId="47" fillId="15" borderId="3" xfId="0" applyFont="1" applyFill="1" applyBorder="1" applyAlignment="1">
      <alignment horizontal="center" vertical="center" wrapText="1"/>
    </xf>
    <xf numFmtId="0" fontId="29" fillId="15" borderId="9" xfId="0" applyFont="1" applyFill="1" applyBorder="1" applyAlignment="1">
      <alignment horizontal="left"/>
    </xf>
    <xf numFmtId="0" fontId="29" fillId="15" borderId="11" xfId="0" applyFont="1" applyFill="1" applyBorder="1" applyAlignment="1">
      <alignment horizontal="left"/>
    </xf>
    <xf numFmtId="0" fontId="29" fillId="0" borderId="34" xfId="0" applyFont="1" applyBorder="1" applyAlignment="1">
      <alignment horizontal="center" vertical="center"/>
    </xf>
    <xf numFmtId="0" fontId="29" fillId="0" borderId="35" xfId="0" applyFont="1" applyBorder="1" applyAlignment="1">
      <alignment horizontal="center" vertical="center"/>
    </xf>
    <xf numFmtId="0" fontId="29" fillId="0" borderId="13" xfId="0" applyFont="1" applyBorder="1" applyAlignment="1">
      <alignment horizontal="center" vertical="center" wrapText="1"/>
    </xf>
  </cellXfs>
  <cellStyles count="14">
    <cellStyle name="Comma" xfId="1" builtinId="3"/>
    <cellStyle name="Comma 12 3" xfId="5"/>
    <cellStyle name="Comma 2" xfId="13"/>
    <cellStyle name="Comma 2 6" xfId="12"/>
    <cellStyle name="Comma 6" xfId="6"/>
    <cellStyle name="Comma 6 2" xfId="7"/>
    <cellStyle name="Excel Built-in Normal 2" xfId="8"/>
    <cellStyle name="Normal" xfId="0" builtinId="0"/>
    <cellStyle name="Normal - Style1" xfId="3"/>
    <cellStyle name="Normal 2 2" xfId="9"/>
    <cellStyle name="Normal 2 2 2" xfId="11"/>
    <cellStyle name="Normal 2 3" xfId="10"/>
    <cellStyle name="Normal 3 3" xfId="2"/>
    <cellStyle name="Normal 5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3" Type="http://schemas.openxmlformats.org/officeDocument/2006/relationships/image" Target="../media/image28.emf"/><Relationship Id="rId21" Type="http://schemas.openxmlformats.org/officeDocument/2006/relationships/image" Target="../media/image46.png"/><Relationship Id="rId7" Type="http://schemas.openxmlformats.org/officeDocument/2006/relationships/image" Target="../media/image32.emf"/><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emf"/><Relationship Id="rId16" Type="http://schemas.openxmlformats.org/officeDocument/2006/relationships/image" Target="../media/image41.png"/><Relationship Id="rId20" Type="http://schemas.openxmlformats.org/officeDocument/2006/relationships/image" Target="../media/image45.png"/><Relationship Id="rId1" Type="http://schemas.openxmlformats.org/officeDocument/2006/relationships/image" Target="../media/image26.emf"/><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emf"/><Relationship Id="rId15" Type="http://schemas.openxmlformats.org/officeDocument/2006/relationships/image" Target="../media/image40.png"/><Relationship Id="rId10" Type="http://schemas.openxmlformats.org/officeDocument/2006/relationships/image" Target="../media/image35.png"/><Relationship Id="rId19" Type="http://schemas.openxmlformats.org/officeDocument/2006/relationships/image" Target="../media/image44.png"/><Relationship Id="rId4" Type="http://schemas.openxmlformats.org/officeDocument/2006/relationships/image" Target="../media/image29.emf"/><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JP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2342432</xdr:colOff>
      <xdr:row>21</xdr:row>
      <xdr:rowOff>330741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2349694</xdr:colOff>
      <xdr:row>20</xdr:row>
      <xdr:rowOff>337218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2349881</xdr:colOff>
      <xdr:row>19</xdr:row>
      <xdr:rowOff>352508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2332272</xdr:colOff>
      <xdr:row>22</xdr:row>
      <xdr:rowOff>323749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1798320</xdr:colOff>
      <xdr:row>38</xdr:row>
      <xdr:rowOff>73660</xdr:rowOff>
    </xdr:from>
    <xdr:to>
      <xdr:col>5</xdr:col>
      <xdr:colOff>2444115</xdr:colOff>
      <xdr:row>38</xdr:row>
      <xdr:rowOff>477520</xdr:rowOff>
    </xdr:to>
    <xdr:pic>
      <xdr:nvPicPr>
        <xdr:cNvPr id="6" name="Picture 5">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51120" y="14418310"/>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2444115</xdr:colOff>
      <xdr:row>37</xdr:row>
      <xdr:rowOff>549486</xdr:rowOff>
    </xdr:to>
    <xdr:pic>
      <xdr:nvPicPr>
        <xdr:cNvPr id="7" name="Picture 6">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srcRect l="29503" t="13038" r="52262" b="64224"/>
        <a:stretch/>
      </xdr:blipFill>
      <xdr:spPr>
        <a:xfrm>
          <a:off x="5173980" y="13895068"/>
          <a:ext cx="641985"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8" name="Picture 7">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7393890"/>
          <a:ext cx="485775" cy="536635"/>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9" name="Picture 8">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94020" y="18392775"/>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0" name="Picture 9">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1" name="Picture 10">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2311952</xdr:colOff>
      <xdr:row>9</xdr:row>
      <xdr:rowOff>359417</xdr:rowOff>
    </xdr:to>
    <xdr:pic>
      <xdr:nvPicPr>
        <xdr:cNvPr id="12" name="Picture 11">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2328739</xdr:colOff>
      <xdr:row>10</xdr:row>
      <xdr:rowOff>366704</xdr:rowOff>
    </xdr:to>
    <xdr:pic>
      <xdr:nvPicPr>
        <xdr:cNvPr id="13" name="Picture 12">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4" name="Picture 13" descr="https://www.somanyceramics.com/pub/media/catalog/product/cache/a95ad56dd2a79ef00be2f8cdc9ab0431/e/t/ethosgrey-tagtile.jpg">
          <a:extLst>
            <a:ext uri="{FF2B5EF4-FFF2-40B4-BE49-F238E27FC236}">
              <a16:creationId xmlns:a16="http://schemas.microsoft.com/office/drawing/2014/main" id="{00000000-0008-0000-03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5" name="Picture 14">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2122611</xdr:colOff>
      <xdr:row>8</xdr:row>
      <xdr:rowOff>378091</xdr:rowOff>
    </xdr:to>
    <xdr:pic>
      <xdr:nvPicPr>
        <xdr:cNvPr id="16" name="Picture 15">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2142392</xdr:colOff>
      <xdr:row>22</xdr:row>
      <xdr:rowOff>359021</xdr:rowOff>
    </xdr:to>
    <xdr:pic>
      <xdr:nvPicPr>
        <xdr:cNvPr id="17" name="Picture 16">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2128471</xdr:colOff>
      <xdr:row>22</xdr:row>
      <xdr:rowOff>3152</xdr:rowOff>
    </xdr:to>
    <xdr:pic>
      <xdr:nvPicPr>
        <xdr:cNvPr id="18" name="Picture 17">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2159975</xdr:colOff>
      <xdr:row>21</xdr:row>
      <xdr:rowOff>434</xdr:rowOff>
    </xdr:to>
    <xdr:pic>
      <xdr:nvPicPr>
        <xdr:cNvPr id="19" name="Picture 18">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2170095</xdr:colOff>
      <xdr:row>20</xdr:row>
      <xdr:rowOff>6312</xdr:rowOff>
    </xdr:to>
    <xdr:pic>
      <xdr:nvPicPr>
        <xdr:cNvPr id="20" name="Picture 19">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2146470</xdr:colOff>
      <xdr:row>9</xdr:row>
      <xdr:rowOff>335031</xdr:rowOff>
    </xdr:to>
    <xdr:pic>
      <xdr:nvPicPr>
        <xdr:cNvPr id="21" name="Picture 20">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2170449</xdr:colOff>
      <xdr:row>21</xdr:row>
      <xdr:rowOff>4142</xdr:rowOff>
    </xdr:to>
    <xdr:pic>
      <xdr:nvPicPr>
        <xdr:cNvPr id="22" name="Picture 21">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2132349</xdr:colOff>
      <xdr:row>10</xdr:row>
      <xdr:rowOff>371227</xdr:rowOff>
    </xdr:to>
    <xdr:pic>
      <xdr:nvPicPr>
        <xdr:cNvPr id="23" name="Picture 22">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1143797</xdr:colOff>
      <xdr:row>33</xdr:row>
      <xdr:rowOff>1021080</xdr:rowOff>
    </xdr:to>
    <xdr:pic>
      <xdr:nvPicPr>
        <xdr:cNvPr id="24" name="Picture 23">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882268" y="12169140"/>
          <a:ext cx="824504" cy="967740"/>
        </a:xfrm>
        <a:prstGeom prst="rect">
          <a:avLst/>
        </a:prstGeom>
      </xdr:spPr>
    </xdr:pic>
    <xdr:clientData/>
  </xdr:twoCellAnchor>
  <xdr:twoCellAnchor editAs="oneCell">
    <xdr:from>
      <xdr:col>6</xdr:col>
      <xdr:colOff>693420</xdr:colOff>
      <xdr:row>33</xdr:row>
      <xdr:rowOff>1</xdr:rowOff>
    </xdr:from>
    <xdr:to>
      <xdr:col>6</xdr:col>
      <xdr:colOff>1638456</xdr:colOff>
      <xdr:row>33</xdr:row>
      <xdr:rowOff>1051561</xdr:rowOff>
    </xdr:to>
    <xdr:pic>
      <xdr:nvPicPr>
        <xdr:cNvPr id="25" name="Picture 24">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60845" y="12115801"/>
          <a:ext cx="964086" cy="1051560"/>
        </a:xfrm>
        <a:prstGeom prst="rect">
          <a:avLst/>
        </a:prstGeom>
      </xdr:spPr>
    </xdr:pic>
    <xdr:clientData/>
  </xdr:twoCellAnchor>
  <xdr:twoCellAnchor editAs="oneCell">
    <xdr:from>
      <xdr:col>5</xdr:col>
      <xdr:colOff>457200</xdr:colOff>
      <xdr:row>33</xdr:row>
      <xdr:rowOff>1</xdr:rowOff>
    </xdr:from>
    <xdr:to>
      <xdr:col>5</xdr:col>
      <xdr:colOff>1417320</xdr:colOff>
      <xdr:row>33</xdr:row>
      <xdr:rowOff>1032698</xdr:rowOff>
    </xdr:to>
    <xdr:pic>
      <xdr:nvPicPr>
        <xdr:cNvPr id="26" name="Picture 25">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10000" y="12115801"/>
          <a:ext cx="9982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4" name="Picture 2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3125" y="7543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25" name="Picture 24">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8825" y="1864995"/>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26" name="Picture 25">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1685" y="302201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27" name="Picture 26">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75485" y="4215766"/>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28" name="Picture 2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56385" y="571881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29" name="Picture 28">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830705" y="74142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30" name="Picture 29">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27885" y="891921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31" name="Picture 3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3899535" y="73990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32" name="Picture 3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6168391" y="74066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33" name="Picture 32">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2653665" y="5726430"/>
          <a:ext cx="980875" cy="914400"/>
        </a:xfrm>
        <a:prstGeom prst="rect">
          <a:avLst/>
        </a:prstGeom>
      </xdr:spPr>
    </xdr:pic>
    <xdr:clientData/>
  </xdr:oneCellAnchor>
  <xdr:oneCellAnchor>
    <xdr:from>
      <xdr:col>4</xdr:col>
      <xdr:colOff>15241</xdr:colOff>
      <xdr:row>7</xdr:row>
      <xdr:rowOff>68580</xdr:rowOff>
    </xdr:from>
    <xdr:ext cx="1691640" cy="947798"/>
    <xdr:pic>
      <xdr:nvPicPr>
        <xdr:cNvPr id="34" name="Picture 33">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6054091" y="5726430"/>
          <a:ext cx="1691640" cy="947798"/>
        </a:xfrm>
        <a:prstGeom prst="rect">
          <a:avLst/>
        </a:prstGeom>
      </xdr:spPr>
    </xdr:pic>
    <xdr:clientData/>
  </xdr:oneCellAnchor>
  <xdr:oneCellAnchor>
    <xdr:from>
      <xdr:col>3</xdr:col>
      <xdr:colOff>45720</xdr:colOff>
      <xdr:row>7</xdr:row>
      <xdr:rowOff>15241</xdr:rowOff>
    </xdr:from>
    <xdr:ext cx="1348740" cy="968660"/>
    <xdr:pic>
      <xdr:nvPicPr>
        <xdr:cNvPr id="35" name="Picture 34">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3884295" y="5673091"/>
          <a:ext cx="1348740" cy="968660"/>
        </a:xfrm>
        <a:prstGeom prst="rect">
          <a:avLst/>
        </a:prstGeom>
      </xdr:spPr>
    </xdr:pic>
    <xdr:clientData/>
  </xdr:oneCellAnchor>
  <xdr:oneCellAnchor>
    <xdr:from>
      <xdr:col>3</xdr:col>
      <xdr:colOff>297180</xdr:colOff>
      <xdr:row>3</xdr:row>
      <xdr:rowOff>15241</xdr:rowOff>
    </xdr:from>
    <xdr:ext cx="830580" cy="769806"/>
    <xdr:pic>
      <xdr:nvPicPr>
        <xdr:cNvPr id="36" name="Picture 35">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3"/>
        <a:stretch>
          <a:fillRect/>
        </a:stretch>
      </xdr:blipFill>
      <xdr:spPr>
        <a:xfrm>
          <a:off x="4135755" y="662941"/>
          <a:ext cx="830580" cy="769806"/>
        </a:xfrm>
        <a:prstGeom prst="rect">
          <a:avLst/>
        </a:prstGeom>
      </xdr:spPr>
    </xdr:pic>
    <xdr:clientData/>
  </xdr:oneCellAnchor>
  <xdr:oneCellAnchor>
    <xdr:from>
      <xdr:col>4</xdr:col>
      <xdr:colOff>259081</xdr:colOff>
      <xdr:row>3</xdr:row>
      <xdr:rowOff>38100</xdr:rowOff>
    </xdr:from>
    <xdr:ext cx="1005839" cy="878839"/>
    <xdr:pic>
      <xdr:nvPicPr>
        <xdr:cNvPr id="37" name="Picture 36">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4"/>
        <a:stretch>
          <a:fillRect/>
        </a:stretch>
      </xdr:blipFill>
      <xdr:spPr>
        <a:xfrm>
          <a:off x="6297931" y="685800"/>
          <a:ext cx="1005839" cy="878839"/>
        </a:xfrm>
        <a:prstGeom prst="rect">
          <a:avLst/>
        </a:prstGeom>
      </xdr:spPr>
    </xdr:pic>
    <xdr:clientData/>
  </xdr:oneCellAnchor>
  <xdr:oneCellAnchor>
    <xdr:from>
      <xdr:col>4</xdr:col>
      <xdr:colOff>472440</xdr:colOff>
      <xdr:row>4</xdr:row>
      <xdr:rowOff>38689</xdr:rowOff>
    </xdr:from>
    <xdr:ext cx="746872" cy="850312"/>
    <xdr:pic>
      <xdr:nvPicPr>
        <xdr:cNvPr id="38" name="Picture 37">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5"/>
        <a:stretch>
          <a:fillRect/>
        </a:stretch>
      </xdr:blipFill>
      <xdr:spPr>
        <a:xfrm>
          <a:off x="6511290" y="1857964"/>
          <a:ext cx="746872" cy="850312"/>
        </a:xfrm>
        <a:prstGeom prst="rect">
          <a:avLst/>
        </a:prstGeom>
      </xdr:spPr>
    </xdr:pic>
    <xdr:clientData/>
  </xdr:oneCellAnchor>
  <xdr:oneCellAnchor>
    <xdr:from>
      <xdr:col>3</xdr:col>
      <xdr:colOff>289560</xdr:colOff>
      <xdr:row>4</xdr:row>
      <xdr:rowOff>15241</xdr:rowOff>
    </xdr:from>
    <xdr:ext cx="1150620" cy="809622"/>
    <xdr:pic>
      <xdr:nvPicPr>
        <xdr:cNvPr id="39" name="Picture 38">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6"/>
        <a:stretch>
          <a:fillRect/>
        </a:stretch>
      </xdr:blipFill>
      <xdr:spPr>
        <a:xfrm>
          <a:off x="4128135" y="1834516"/>
          <a:ext cx="1150620" cy="809622"/>
        </a:xfrm>
        <a:prstGeom prst="rect">
          <a:avLst/>
        </a:prstGeom>
      </xdr:spPr>
    </xdr:pic>
    <xdr:clientData/>
  </xdr:oneCellAnchor>
  <xdr:oneCellAnchor>
    <xdr:from>
      <xdr:col>3</xdr:col>
      <xdr:colOff>739141</xdr:colOff>
      <xdr:row>5</xdr:row>
      <xdr:rowOff>45721</xdr:rowOff>
    </xdr:from>
    <xdr:ext cx="706089" cy="883919"/>
    <xdr:pic>
      <xdr:nvPicPr>
        <xdr:cNvPr id="40" name="Picture 39">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7"/>
        <a:stretch>
          <a:fillRect/>
        </a:stretch>
      </xdr:blipFill>
      <xdr:spPr>
        <a:xfrm>
          <a:off x="4577716" y="2960371"/>
          <a:ext cx="706089" cy="883919"/>
        </a:xfrm>
        <a:prstGeom prst="rect">
          <a:avLst/>
        </a:prstGeom>
      </xdr:spPr>
    </xdr:pic>
    <xdr:clientData/>
  </xdr:oneCellAnchor>
  <xdr:oneCellAnchor>
    <xdr:from>
      <xdr:col>4</xdr:col>
      <xdr:colOff>619324</xdr:colOff>
      <xdr:row>5</xdr:row>
      <xdr:rowOff>61584</xdr:rowOff>
    </xdr:from>
    <xdr:ext cx="595888" cy="773988"/>
    <xdr:pic>
      <xdr:nvPicPr>
        <xdr:cNvPr id="41" name="Picture 40">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18"/>
        <a:srcRect t="4735"/>
        <a:stretch/>
      </xdr:blipFill>
      <xdr:spPr>
        <a:xfrm>
          <a:off x="6658174" y="2976234"/>
          <a:ext cx="595888" cy="773988"/>
        </a:xfrm>
        <a:prstGeom prst="rect">
          <a:avLst/>
        </a:prstGeom>
      </xdr:spPr>
    </xdr:pic>
    <xdr:clientData/>
  </xdr:oneCellAnchor>
  <xdr:oneCellAnchor>
    <xdr:from>
      <xdr:col>4</xdr:col>
      <xdr:colOff>574041</xdr:colOff>
      <xdr:row>6</xdr:row>
      <xdr:rowOff>190500</xdr:rowOff>
    </xdr:from>
    <xdr:ext cx="913659" cy="883920"/>
    <xdr:pic>
      <xdr:nvPicPr>
        <xdr:cNvPr id="42" name="Picture 4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9"/>
        <a:stretch>
          <a:fillRect/>
        </a:stretch>
      </xdr:blipFill>
      <xdr:spPr>
        <a:xfrm>
          <a:off x="6612891" y="4352925"/>
          <a:ext cx="913659" cy="883920"/>
        </a:xfrm>
        <a:prstGeom prst="rect">
          <a:avLst/>
        </a:prstGeom>
      </xdr:spPr>
    </xdr:pic>
    <xdr:clientData/>
  </xdr:oneCellAnchor>
  <xdr:oneCellAnchor>
    <xdr:from>
      <xdr:col>3</xdr:col>
      <xdr:colOff>845821</xdr:colOff>
      <xdr:row>9</xdr:row>
      <xdr:rowOff>38100</xdr:rowOff>
    </xdr:from>
    <xdr:ext cx="533400" cy="747039"/>
    <xdr:pic>
      <xdr:nvPicPr>
        <xdr:cNvPr id="43" name="Picture 4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0"/>
        <a:stretch>
          <a:fillRect/>
        </a:stretch>
      </xdr:blipFill>
      <xdr:spPr>
        <a:xfrm>
          <a:off x="4684396" y="8934450"/>
          <a:ext cx="533400" cy="747039"/>
        </a:xfrm>
        <a:prstGeom prst="rect">
          <a:avLst/>
        </a:prstGeom>
      </xdr:spPr>
    </xdr:pic>
    <xdr:clientData/>
  </xdr:oneCellAnchor>
  <xdr:oneCellAnchor>
    <xdr:from>
      <xdr:col>4</xdr:col>
      <xdr:colOff>624841</xdr:colOff>
      <xdr:row>9</xdr:row>
      <xdr:rowOff>15240</xdr:rowOff>
    </xdr:from>
    <xdr:ext cx="610028" cy="769620"/>
    <xdr:pic>
      <xdr:nvPicPr>
        <xdr:cNvPr id="44" name="Picture 4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1"/>
        <a:stretch>
          <a:fillRect/>
        </a:stretch>
      </xdr:blipFill>
      <xdr:spPr>
        <a:xfrm>
          <a:off x="6663691" y="891159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45" name="Picture 44">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08905" y="4207249"/>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5"/>
  <sheetViews>
    <sheetView tabSelected="1" topLeftCell="A5" workbookViewId="0">
      <selection activeCell="E8" sqref="E8"/>
    </sheetView>
  </sheetViews>
  <sheetFormatPr defaultColWidth="9.140625" defaultRowHeight="15" outlineLevelRow="2"/>
  <cols>
    <col min="1" max="2" width="9.140625" style="8"/>
    <col min="3" max="3" width="9.140625" style="162"/>
    <col min="4" max="4" width="24.85546875" style="162" customWidth="1"/>
    <col min="5" max="5" width="95.85546875" style="8" customWidth="1"/>
    <col min="6" max="6" width="12.7109375" style="8" customWidth="1"/>
    <col min="7" max="7" width="12.85546875" style="13" customWidth="1"/>
    <col min="8" max="9" width="16.28515625" style="161" customWidth="1"/>
    <col min="10" max="10" width="27.85546875" style="8" customWidth="1"/>
    <col min="11" max="16384" width="9.140625" style="8"/>
  </cols>
  <sheetData>
    <row r="1" spans="1:10" ht="15.75" thickBot="1">
      <c r="A1" s="10"/>
      <c r="B1" s="10"/>
      <c r="C1" s="10"/>
      <c r="D1" s="10"/>
      <c r="E1" s="12"/>
    </row>
    <row r="2" spans="1:10" ht="15.75">
      <c r="A2" s="1"/>
      <c r="B2" s="2"/>
      <c r="C2" s="2"/>
      <c r="D2" s="2"/>
      <c r="E2" s="3" t="s">
        <v>0</v>
      </c>
      <c r="F2" s="4"/>
      <c r="G2" s="5"/>
      <c r="H2" s="6"/>
      <c r="I2" s="6"/>
      <c r="J2" s="7"/>
    </row>
    <row r="3" spans="1:10" ht="15.75">
      <c r="A3" s="9"/>
      <c r="B3" s="10"/>
      <c r="C3" s="10"/>
      <c r="D3" s="10"/>
      <c r="E3" s="11" t="s">
        <v>1</v>
      </c>
      <c r="F3" s="12"/>
      <c r="H3" s="14"/>
      <c r="I3" s="14"/>
      <c r="J3" s="15"/>
    </row>
    <row r="4" spans="1:10" ht="15.75">
      <c r="A4" s="9"/>
      <c r="B4" s="10"/>
      <c r="C4" s="10"/>
      <c r="D4" s="10"/>
      <c r="E4" s="11" t="s">
        <v>2</v>
      </c>
      <c r="F4" s="12"/>
      <c r="H4" s="14"/>
      <c r="I4" s="14"/>
      <c r="J4" s="15"/>
    </row>
    <row r="5" spans="1:10" ht="15.75">
      <c r="A5" s="9"/>
      <c r="B5" s="10"/>
      <c r="C5" s="10"/>
      <c r="D5" s="10"/>
      <c r="E5" s="11" t="s">
        <v>3</v>
      </c>
      <c r="F5" s="12"/>
      <c r="H5" s="14"/>
      <c r="I5" s="14"/>
      <c r="J5" s="15"/>
    </row>
    <row r="6" spans="1:10" ht="15.75">
      <c r="A6" s="9"/>
      <c r="B6" s="10"/>
      <c r="C6" s="10"/>
      <c r="D6" s="10"/>
      <c r="E6" s="11" t="s">
        <v>4</v>
      </c>
      <c r="F6" s="12"/>
      <c r="H6" s="14"/>
      <c r="I6" s="14"/>
      <c r="J6" s="15"/>
    </row>
    <row r="7" spans="1:10" ht="15.75">
      <c r="A7" s="9"/>
      <c r="B7" s="10"/>
      <c r="C7" s="10"/>
      <c r="D7" s="10"/>
      <c r="E7" s="11" t="s">
        <v>5</v>
      </c>
      <c r="F7" s="12"/>
      <c r="H7" s="14"/>
      <c r="I7" s="14"/>
      <c r="J7" s="15"/>
    </row>
    <row r="8" spans="1:10" ht="15.75">
      <c r="A8" s="9"/>
      <c r="B8" s="10"/>
      <c r="C8" s="10"/>
      <c r="D8" s="10"/>
      <c r="E8" s="11" t="s">
        <v>6</v>
      </c>
      <c r="F8" s="12"/>
      <c r="H8" s="14"/>
      <c r="I8" s="14"/>
      <c r="J8" s="15"/>
    </row>
    <row r="9" spans="1:10" ht="15.75">
      <c r="A9" s="9"/>
      <c r="B9" s="10"/>
      <c r="C9" s="10"/>
      <c r="D9" s="10"/>
      <c r="E9" s="16" t="s">
        <v>7</v>
      </c>
      <c r="F9" s="12"/>
      <c r="H9" s="14"/>
      <c r="I9" s="14"/>
      <c r="J9" s="15"/>
    </row>
    <row r="10" spans="1:10" ht="16.5" thickBot="1">
      <c r="A10" s="17"/>
      <c r="B10" s="18"/>
      <c r="C10" s="18"/>
      <c r="D10" s="18"/>
      <c r="E10" s="19" t="s">
        <v>8</v>
      </c>
      <c r="F10" s="20"/>
      <c r="G10" s="21"/>
      <c r="H10" s="22"/>
      <c r="I10" s="14"/>
      <c r="J10" s="15"/>
    </row>
    <row r="11" spans="1:10" ht="15.75" customHeight="1" thickBot="1">
      <c r="A11" s="466" t="s">
        <v>9</v>
      </c>
      <c r="B11" s="467"/>
      <c r="C11" s="467"/>
      <c r="D11" s="467"/>
      <c r="E11" s="467"/>
      <c r="F11" s="23" t="s">
        <v>10</v>
      </c>
      <c r="G11" s="24">
        <v>600</v>
      </c>
      <c r="H11" s="25"/>
      <c r="I11" s="26"/>
      <c r="J11" s="27"/>
    </row>
    <row r="12" spans="1:10" ht="54.75" customHeight="1">
      <c r="A12" s="28" t="s">
        <v>11</v>
      </c>
      <c r="B12" s="28"/>
      <c r="C12" s="28" t="s">
        <v>12</v>
      </c>
      <c r="D12" s="28" t="s">
        <v>13</v>
      </c>
      <c r="E12" s="29" t="s">
        <v>14</v>
      </c>
      <c r="F12" s="30" t="s">
        <v>15</v>
      </c>
      <c r="G12" s="30" t="s">
        <v>16</v>
      </c>
      <c r="H12" s="31" t="s">
        <v>17</v>
      </c>
      <c r="I12" s="31" t="s">
        <v>18</v>
      </c>
      <c r="J12" s="31" t="s">
        <v>19</v>
      </c>
    </row>
    <row r="13" spans="1:10" ht="15.75">
      <c r="A13" s="32" t="s">
        <v>20</v>
      </c>
      <c r="B13" s="32"/>
      <c r="C13" s="32"/>
      <c r="D13" s="32"/>
      <c r="E13" s="33" t="s">
        <v>21</v>
      </c>
      <c r="F13" s="34"/>
      <c r="G13" s="35"/>
      <c r="H13" s="36"/>
      <c r="I13" s="36"/>
      <c r="J13" s="31"/>
    </row>
    <row r="14" spans="1:10" ht="15.75">
      <c r="A14" s="37"/>
      <c r="B14" s="38" t="s">
        <v>22</v>
      </c>
      <c r="C14" s="38"/>
      <c r="D14" s="38"/>
      <c r="E14" s="39" t="s">
        <v>23</v>
      </c>
      <c r="F14" s="40"/>
      <c r="G14" s="41"/>
      <c r="H14" s="42"/>
      <c r="I14" s="42"/>
      <c r="J14" s="42"/>
    </row>
    <row r="15" spans="1:10" ht="50.25" customHeight="1">
      <c r="A15" s="43"/>
      <c r="B15" s="43"/>
      <c r="C15" s="44" t="s">
        <v>24</v>
      </c>
      <c r="D15" s="43" t="s">
        <v>25</v>
      </c>
      <c r="E15" s="45" t="s">
        <v>26</v>
      </c>
      <c r="F15" s="46"/>
      <c r="G15" s="47"/>
      <c r="H15" s="48"/>
      <c r="I15" s="48"/>
      <c r="J15" s="49"/>
    </row>
    <row r="16" spans="1:10" ht="33" customHeight="1">
      <c r="A16" s="43"/>
      <c r="B16" s="43"/>
      <c r="C16" s="43" t="s">
        <v>27</v>
      </c>
      <c r="D16" s="43"/>
      <c r="E16" s="50" t="s">
        <v>28</v>
      </c>
      <c r="F16" s="46" t="s">
        <v>29</v>
      </c>
      <c r="G16" s="51">
        <f>600/2</f>
        <v>300</v>
      </c>
      <c r="H16" s="52"/>
      <c r="I16" s="48">
        <f>H16*$G16</f>
        <v>0</v>
      </c>
      <c r="J16" s="49" t="s">
        <v>30</v>
      </c>
    </row>
    <row r="17" spans="1:11">
      <c r="A17" s="43"/>
      <c r="B17" s="43"/>
      <c r="C17" s="44" t="s">
        <v>36</v>
      </c>
      <c r="D17" s="43" t="s">
        <v>37</v>
      </c>
      <c r="E17" s="55" t="s">
        <v>38</v>
      </c>
      <c r="F17" s="46"/>
      <c r="G17" s="51"/>
      <c r="H17" s="52"/>
      <c r="I17" s="48"/>
      <c r="J17" s="49"/>
    </row>
    <row r="18" spans="1:11">
      <c r="A18" s="43"/>
      <c r="B18" s="43"/>
      <c r="C18" s="43" t="s">
        <v>41</v>
      </c>
      <c r="D18" s="43"/>
      <c r="E18" s="54" t="s">
        <v>42</v>
      </c>
      <c r="F18" s="46" t="s">
        <v>40</v>
      </c>
      <c r="G18" s="51">
        <v>1</v>
      </c>
      <c r="H18" s="52"/>
      <c r="I18" s="48">
        <f t="shared" ref="I18:I19" si="0">H18*$G18</f>
        <v>0</v>
      </c>
      <c r="J18" s="49" t="s">
        <v>43</v>
      </c>
    </row>
    <row r="19" spans="1:11">
      <c r="A19" s="43"/>
      <c r="B19" s="43"/>
      <c r="C19" s="43" t="s">
        <v>44</v>
      </c>
      <c r="D19" s="43"/>
      <c r="E19" s="50" t="s">
        <v>45</v>
      </c>
      <c r="F19" s="46" t="s">
        <v>40</v>
      </c>
      <c r="G19" s="51">
        <v>1</v>
      </c>
      <c r="H19" s="52"/>
      <c r="I19" s="48">
        <f t="shared" si="0"/>
        <v>0</v>
      </c>
      <c r="J19" s="49" t="s">
        <v>43</v>
      </c>
    </row>
    <row r="20" spans="1:11" ht="25.5">
      <c r="A20" s="43"/>
      <c r="B20" s="43"/>
      <c r="C20" s="44" t="s">
        <v>46</v>
      </c>
      <c r="D20" s="43" t="s">
        <v>47</v>
      </c>
      <c r="E20" s="54" t="s">
        <v>48</v>
      </c>
      <c r="F20" s="46" t="s">
        <v>40</v>
      </c>
      <c r="G20" s="51">
        <v>2</v>
      </c>
      <c r="H20" s="52"/>
      <c r="I20" s="48">
        <f>H20*$G20</f>
        <v>0</v>
      </c>
      <c r="J20" s="49" t="s">
        <v>43</v>
      </c>
    </row>
    <row r="21" spans="1:11" ht="47.25">
      <c r="A21" s="56" t="s">
        <v>49</v>
      </c>
      <c r="B21" s="57"/>
      <c r="C21" s="58"/>
      <c r="D21" s="58"/>
      <c r="E21" s="59"/>
      <c r="F21" s="60"/>
      <c r="G21" s="61"/>
      <c r="H21" s="62"/>
      <c r="I21" s="63">
        <f>SUM(I16:I20)</f>
        <v>0</v>
      </c>
      <c r="J21" s="49"/>
    </row>
    <row r="22" spans="1:11" ht="15.75">
      <c r="A22" s="37"/>
      <c r="B22" s="38" t="s">
        <v>50</v>
      </c>
      <c r="C22" s="38"/>
      <c r="D22" s="38"/>
      <c r="E22" s="39" t="s">
        <v>51</v>
      </c>
      <c r="F22" s="40"/>
      <c r="G22" s="41"/>
      <c r="H22" s="64"/>
      <c r="I22" s="42"/>
      <c r="J22" s="49"/>
    </row>
    <row r="23" spans="1:11" ht="32.25" customHeight="1">
      <c r="A23" s="65"/>
      <c r="B23" s="65"/>
      <c r="C23" s="44" t="s">
        <v>24</v>
      </c>
      <c r="D23" s="43" t="s">
        <v>52</v>
      </c>
      <c r="E23" s="66" t="s">
        <v>53</v>
      </c>
      <c r="F23" s="46" t="s">
        <v>54</v>
      </c>
      <c r="G23" s="67">
        <f>WORKING!G41</f>
        <v>334.55598164999998</v>
      </c>
      <c r="H23" s="52"/>
      <c r="I23" s="48">
        <f>H23*$G23</f>
        <v>0</v>
      </c>
      <c r="J23" s="49" t="s">
        <v>55</v>
      </c>
    </row>
    <row r="24" spans="1:11" ht="45.75" customHeight="1">
      <c r="A24" s="65"/>
      <c r="B24" s="65"/>
      <c r="C24" s="44" t="s">
        <v>36</v>
      </c>
      <c r="D24" s="43" t="s">
        <v>56</v>
      </c>
      <c r="E24" s="68" t="s">
        <v>57</v>
      </c>
      <c r="F24" s="46"/>
      <c r="G24" s="69"/>
      <c r="H24" s="52"/>
      <c r="I24" s="48"/>
      <c r="J24" s="49"/>
    </row>
    <row r="25" spans="1:11" ht="47.25">
      <c r="A25" s="56" t="s">
        <v>58</v>
      </c>
      <c r="B25" s="57"/>
      <c r="C25" s="58"/>
      <c r="D25" s="58"/>
      <c r="E25" s="59"/>
      <c r="F25" s="60"/>
      <c r="G25" s="61"/>
      <c r="H25" s="62"/>
      <c r="I25" s="63">
        <f>SUM(I23:I24)</f>
        <v>0</v>
      </c>
      <c r="J25" s="49"/>
    </row>
    <row r="26" spans="1:11" ht="15.75">
      <c r="A26" s="38"/>
      <c r="B26" s="38" t="s">
        <v>59</v>
      </c>
      <c r="C26" s="70"/>
      <c r="D26" s="38"/>
      <c r="E26" s="39" t="s">
        <v>60</v>
      </c>
      <c r="F26" s="71"/>
      <c r="G26" s="72"/>
      <c r="H26" s="73"/>
      <c r="I26" s="74"/>
      <c r="J26" s="49"/>
    </row>
    <row r="27" spans="1:11">
      <c r="A27" s="44"/>
      <c r="B27" s="44"/>
      <c r="C27" s="43" t="s">
        <v>24</v>
      </c>
      <c r="D27" s="44"/>
      <c r="E27" s="75" t="s">
        <v>61</v>
      </c>
      <c r="F27" s="46"/>
      <c r="G27" s="69"/>
      <c r="H27" s="52"/>
      <c r="I27" s="48"/>
      <c r="J27" s="49"/>
    </row>
    <row r="28" spans="1:11">
      <c r="A28" s="65"/>
      <c r="B28" s="65"/>
      <c r="C28" s="43" t="s">
        <v>36</v>
      </c>
      <c r="D28" s="43"/>
      <c r="E28" s="77" t="s">
        <v>63</v>
      </c>
      <c r="F28" s="46"/>
      <c r="G28" s="51"/>
      <c r="H28" s="52"/>
      <c r="I28" s="48"/>
      <c r="J28" s="49"/>
    </row>
    <row r="29" spans="1:11" ht="75" customHeight="1">
      <c r="A29" s="65"/>
      <c r="B29" s="65"/>
      <c r="C29" s="43" t="s">
        <v>44</v>
      </c>
      <c r="D29" s="43" t="s">
        <v>64</v>
      </c>
      <c r="E29" s="76" t="s">
        <v>65</v>
      </c>
      <c r="F29" s="46" t="s">
        <v>62</v>
      </c>
      <c r="G29" s="51">
        <f>WORKING!G59</f>
        <v>1829.9918379599997</v>
      </c>
      <c r="H29" s="52"/>
      <c r="I29" s="48">
        <f>H29*$G29</f>
        <v>0</v>
      </c>
      <c r="J29" s="49" t="s">
        <v>66</v>
      </c>
      <c r="K29" s="79"/>
    </row>
    <row r="30" spans="1:11">
      <c r="A30" s="65"/>
      <c r="B30" s="65"/>
      <c r="C30" s="44" t="s">
        <v>46</v>
      </c>
      <c r="D30" s="44"/>
      <c r="E30" s="76" t="s">
        <v>67</v>
      </c>
      <c r="F30" s="46"/>
      <c r="G30" s="51"/>
      <c r="H30" s="52"/>
      <c r="I30" s="48"/>
      <c r="J30" s="49"/>
    </row>
    <row r="31" spans="1:11" ht="47.25" customHeight="1">
      <c r="A31" s="65"/>
      <c r="B31" s="65"/>
      <c r="C31" s="43" t="s">
        <v>68</v>
      </c>
      <c r="D31" s="43" t="s">
        <v>69</v>
      </c>
      <c r="E31" s="78" t="s">
        <v>70</v>
      </c>
      <c r="F31" s="46" t="s">
        <v>62</v>
      </c>
      <c r="G31" s="51">
        <f>WORKING!G72</f>
        <v>2282.8764815999994</v>
      </c>
      <c r="H31" s="80"/>
      <c r="I31" s="48">
        <f>H31*$G31</f>
        <v>0</v>
      </c>
      <c r="J31" s="49" t="s">
        <v>71</v>
      </c>
    </row>
    <row r="32" spans="1:11" ht="47.25">
      <c r="A32" s="56" t="s">
        <v>72</v>
      </c>
      <c r="B32" s="56"/>
      <c r="C32" s="58"/>
      <c r="D32" s="58"/>
      <c r="E32" s="56"/>
      <c r="F32" s="81"/>
      <c r="G32" s="61"/>
      <c r="H32" s="62"/>
      <c r="I32" s="63">
        <f>SUM(I28:I31)</f>
        <v>0</v>
      </c>
      <c r="J32" s="49"/>
    </row>
    <row r="33" spans="1:10" ht="15.75">
      <c r="A33" s="38"/>
      <c r="B33" s="38" t="s">
        <v>73</v>
      </c>
      <c r="C33" s="70"/>
      <c r="D33" s="38"/>
      <c r="E33" s="39" t="s">
        <v>74</v>
      </c>
      <c r="F33" s="71"/>
      <c r="G33" s="72"/>
      <c r="H33" s="73"/>
      <c r="I33" s="74"/>
      <c r="J33" s="49"/>
    </row>
    <row r="34" spans="1:10" ht="102" customHeight="1">
      <c r="A34" s="43"/>
      <c r="B34" s="43"/>
      <c r="C34" s="44" t="s">
        <v>24</v>
      </c>
      <c r="D34" s="43" t="s">
        <v>75</v>
      </c>
      <c r="E34" s="55" t="s">
        <v>76</v>
      </c>
      <c r="F34" s="46" t="s">
        <v>54</v>
      </c>
      <c r="G34" s="51">
        <f>WORKING!G80</f>
        <v>446.15022672000003</v>
      </c>
      <c r="H34" s="52"/>
      <c r="I34" s="48">
        <f>H34*$G34</f>
        <v>0</v>
      </c>
      <c r="J34" s="49" t="s">
        <v>77</v>
      </c>
    </row>
    <row r="35" spans="1:10" ht="59.25" customHeight="1">
      <c r="A35" s="43"/>
      <c r="B35" s="43"/>
      <c r="C35" s="44" t="s">
        <v>46</v>
      </c>
      <c r="D35" s="43" t="s">
        <v>78</v>
      </c>
      <c r="E35" s="83" t="s">
        <v>79</v>
      </c>
      <c r="F35" s="46" t="s">
        <v>80</v>
      </c>
      <c r="G35" s="51">
        <f>WORKING!G95</f>
        <v>1098.9744222599998</v>
      </c>
      <c r="H35" s="80"/>
      <c r="I35" s="48">
        <f>H35*$G35</f>
        <v>0</v>
      </c>
      <c r="J35" s="49" t="s">
        <v>81</v>
      </c>
    </row>
    <row r="36" spans="1:10" ht="47.25">
      <c r="A36" s="56" t="s">
        <v>84</v>
      </c>
      <c r="B36" s="56"/>
      <c r="C36" s="58"/>
      <c r="D36" s="58"/>
      <c r="E36" s="56"/>
      <c r="F36" s="81"/>
      <c r="G36" s="61"/>
      <c r="H36" s="62"/>
      <c r="I36" s="63">
        <f>SUM(I34:I35)</f>
        <v>0</v>
      </c>
      <c r="J36" s="49"/>
    </row>
    <row r="37" spans="1:10" ht="15.75">
      <c r="A37" s="84"/>
      <c r="B37" s="84" t="s">
        <v>85</v>
      </c>
      <c r="C37" s="38"/>
      <c r="D37" s="38"/>
      <c r="E37" s="85" t="s">
        <v>86</v>
      </c>
      <c r="F37" s="86"/>
      <c r="G37" s="87"/>
      <c r="H37" s="88"/>
      <c r="I37" s="89"/>
      <c r="J37" s="49"/>
    </row>
    <row r="38" spans="1:10" ht="66.75" customHeight="1">
      <c r="A38" s="43"/>
      <c r="B38" s="43"/>
      <c r="C38" s="44" t="s">
        <v>46</v>
      </c>
      <c r="D38" s="43" t="s">
        <v>88</v>
      </c>
      <c r="E38" s="83" t="s">
        <v>89</v>
      </c>
      <c r="F38" s="46" t="s">
        <v>90</v>
      </c>
      <c r="G38" s="51">
        <v>200</v>
      </c>
      <c r="H38" s="80"/>
      <c r="I38" s="48">
        <f t="shared" ref="I38" si="1">H38*$G38</f>
        <v>0</v>
      </c>
      <c r="J38" s="49" t="s">
        <v>91</v>
      </c>
    </row>
    <row r="39" spans="1:10" ht="47.25">
      <c r="A39" s="56" t="s">
        <v>93</v>
      </c>
      <c r="B39" s="56"/>
      <c r="C39" s="58"/>
      <c r="D39" s="58"/>
      <c r="E39" s="91"/>
      <c r="F39" s="92"/>
      <c r="G39" s="93"/>
      <c r="H39" s="94"/>
      <c r="I39" s="95">
        <f>SUM(I38:I38)</f>
        <v>0</v>
      </c>
      <c r="J39" s="49"/>
    </row>
    <row r="40" spans="1:10" ht="15.75">
      <c r="A40" s="84"/>
      <c r="B40" s="84" t="s">
        <v>94</v>
      </c>
      <c r="C40" s="38"/>
      <c r="D40" s="38"/>
      <c r="E40" s="85" t="s">
        <v>95</v>
      </c>
      <c r="F40" s="86"/>
      <c r="G40" s="87"/>
      <c r="H40" s="88"/>
      <c r="I40" s="89"/>
      <c r="J40" s="49"/>
    </row>
    <row r="41" spans="1:10" ht="102" customHeight="1">
      <c r="A41" s="44"/>
      <c r="B41" s="44"/>
      <c r="C41" s="44" t="s">
        <v>82</v>
      </c>
      <c r="D41" s="43" t="s">
        <v>96</v>
      </c>
      <c r="E41" s="55" t="s">
        <v>97</v>
      </c>
      <c r="F41" s="46" t="s">
        <v>80</v>
      </c>
      <c r="G41" s="51">
        <f>WORKING!G118</f>
        <v>658.03399739999998</v>
      </c>
      <c r="H41" s="80"/>
      <c r="I41" s="48">
        <f t="shared" ref="I41:I47" si="2">H41*$G41</f>
        <v>0</v>
      </c>
      <c r="J41" s="97" t="s">
        <v>98</v>
      </c>
    </row>
    <row r="42" spans="1:10" ht="99.75" customHeight="1">
      <c r="A42" s="43"/>
      <c r="B42" s="43"/>
      <c r="C42" s="44" t="s">
        <v>103</v>
      </c>
      <c r="D42" s="43" t="s">
        <v>104</v>
      </c>
      <c r="E42" s="55" t="s">
        <v>105</v>
      </c>
      <c r="F42" s="46" t="s">
        <v>101</v>
      </c>
      <c r="G42" s="51">
        <f>WORKING!G129</f>
        <v>138.39826880000001</v>
      </c>
      <c r="H42" s="80"/>
      <c r="I42" s="48">
        <f t="shared" si="2"/>
        <v>0</v>
      </c>
      <c r="J42" s="97" t="s">
        <v>98</v>
      </c>
    </row>
    <row r="43" spans="1:10" ht="89.25" customHeight="1">
      <c r="A43" s="43"/>
      <c r="B43" s="43"/>
      <c r="C43" s="44" t="s">
        <v>107</v>
      </c>
      <c r="D43" s="43" t="s">
        <v>108</v>
      </c>
      <c r="E43" s="100" t="s">
        <v>109</v>
      </c>
      <c r="F43" s="46" t="s">
        <v>80</v>
      </c>
      <c r="G43" s="51">
        <f>WORKING!G157</f>
        <v>677.66645700000004</v>
      </c>
      <c r="H43" s="80"/>
      <c r="I43" s="48">
        <f t="shared" si="2"/>
        <v>0</v>
      </c>
      <c r="J43" s="49" t="s">
        <v>110</v>
      </c>
    </row>
    <row r="44" spans="1:10" ht="87" customHeight="1">
      <c r="A44" s="43"/>
      <c r="B44" s="43"/>
      <c r="C44" s="44" t="s">
        <v>111</v>
      </c>
      <c r="D44" s="43" t="s">
        <v>112</v>
      </c>
      <c r="E44" s="100" t="s">
        <v>113</v>
      </c>
      <c r="F44" s="46" t="s">
        <v>80</v>
      </c>
      <c r="G44" s="51">
        <f>WORKING!G166+WORKING!G185</f>
        <v>415.26828485999999</v>
      </c>
      <c r="H44" s="80"/>
      <c r="I44" s="48">
        <f t="shared" si="2"/>
        <v>0</v>
      </c>
      <c r="J44" s="49" t="s">
        <v>114</v>
      </c>
    </row>
    <row r="45" spans="1:10" ht="52.5" customHeight="1">
      <c r="A45" s="65"/>
      <c r="B45" s="65"/>
      <c r="C45" s="44" t="s">
        <v>119</v>
      </c>
      <c r="D45" s="43" t="s">
        <v>120</v>
      </c>
      <c r="E45" s="55" t="s">
        <v>121</v>
      </c>
      <c r="F45" s="46" t="s">
        <v>122</v>
      </c>
      <c r="G45" s="67">
        <f>WORKING!G203</f>
        <v>18.42324</v>
      </c>
      <c r="H45" s="80"/>
      <c r="I45" s="48">
        <f t="shared" si="2"/>
        <v>0</v>
      </c>
      <c r="J45" s="49" t="s">
        <v>123</v>
      </c>
    </row>
    <row r="46" spans="1:10" ht="52.5" customHeight="1">
      <c r="A46" s="65"/>
      <c r="B46" s="65"/>
      <c r="C46" s="44" t="s">
        <v>124</v>
      </c>
      <c r="D46" s="43" t="s">
        <v>125</v>
      </c>
      <c r="E46" s="78" t="s">
        <v>126</v>
      </c>
      <c r="F46" s="46" t="s">
        <v>122</v>
      </c>
      <c r="G46" s="51">
        <f>WORKING!G210</f>
        <v>6.5023199999999992</v>
      </c>
      <c r="H46" s="80"/>
      <c r="I46" s="48">
        <f t="shared" si="2"/>
        <v>0</v>
      </c>
      <c r="J46" s="49" t="s">
        <v>127</v>
      </c>
    </row>
    <row r="47" spans="1:10" ht="112.5" customHeight="1">
      <c r="A47" s="43"/>
      <c r="B47" s="43"/>
      <c r="C47" s="44" t="s">
        <v>130</v>
      </c>
      <c r="D47" s="102" t="s">
        <v>131</v>
      </c>
      <c r="E47" s="99" t="s">
        <v>132</v>
      </c>
      <c r="F47" s="46" t="s">
        <v>80</v>
      </c>
      <c r="G47" s="51">
        <f>WORKING!G222</f>
        <v>62.691365879999992</v>
      </c>
      <c r="H47" s="80"/>
      <c r="I47" s="48">
        <f t="shared" si="2"/>
        <v>0</v>
      </c>
      <c r="J47" s="49" t="s">
        <v>133</v>
      </c>
    </row>
    <row r="48" spans="1:10" ht="47.25">
      <c r="A48" s="56" t="s">
        <v>134</v>
      </c>
      <c r="B48" s="56"/>
      <c r="C48" s="58"/>
      <c r="D48" s="58"/>
      <c r="E48" s="91"/>
      <c r="F48" s="56"/>
      <c r="G48" s="91"/>
      <c r="H48" s="103"/>
      <c r="I48" s="104">
        <f>SUM(I41:I47)</f>
        <v>0</v>
      </c>
      <c r="J48" s="49"/>
    </row>
    <row r="49" spans="1:11" ht="15.75">
      <c r="A49" s="105" t="s">
        <v>135</v>
      </c>
      <c r="B49" s="105"/>
      <c r="C49" s="105"/>
      <c r="D49" s="105"/>
      <c r="E49" s="106" t="s">
        <v>136</v>
      </c>
      <c r="F49" s="105"/>
      <c r="G49" s="105"/>
      <c r="H49" s="107"/>
      <c r="I49" s="108"/>
      <c r="J49" s="49"/>
    </row>
    <row r="50" spans="1:11" ht="15.75">
      <c r="A50" s="84"/>
      <c r="B50" s="84" t="s">
        <v>137</v>
      </c>
      <c r="C50" s="38"/>
      <c r="D50" s="38"/>
      <c r="E50" s="85" t="s">
        <v>138</v>
      </c>
      <c r="F50" s="84"/>
      <c r="G50" s="85"/>
      <c r="H50" s="109"/>
      <c r="I50" s="110"/>
      <c r="J50" s="49"/>
    </row>
    <row r="51" spans="1:11" ht="66.75" customHeight="1">
      <c r="A51" s="43"/>
      <c r="B51" s="43"/>
      <c r="C51" s="44" t="s">
        <v>82</v>
      </c>
      <c r="D51" s="53" t="s">
        <v>141</v>
      </c>
      <c r="E51" s="111" t="s">
        <v>142</v>
      </c>
      <c r="F51" s="46" t="s">
        <v>140</v>
      </c>
      <c r="G51" s="51">
        <f>WORKING!G240</f>
        <v>633.33115559999999</v>
      </c>
      <c r="H51" s="112"/>
      <c r="I51" s="48">
        <f>H51*$G51</f>
        <v>0</v>
      </c>
      <c r="J51" s="49" t="s">
        <v>143</v>
      </c>
      <c r="K51" s="79"/>
    </row>
    <row r="52" spans="1:11" ht="47.25">
      <c r="A52" s="56" t="s">
        <v>144</v>
      </c>
      <c r="B52" s="56"/>
      <c r="C52" s="58"/>
      <c r="D52" s="58"/>
      <c r="E52" s="91"/>
      <c r="F52" s="92"/>
      <c r="G52" s="93"/>
      <c r="H52" s="94"/>
      <c r="I52" s="95">
        <f>SUM(I51:I51)</f>
        <v>0</v>
      </c>
      <c r="J52" s="49"/>
    </row>
    <row r="53" spans="1:11" ht="15.75">
      <c r="A53" s="38"/>
      <c r="B53" s="119" t="s">
        <v>145</v>
      </c>
      <c r="C53" s="38"/>
      <c r="D53" s="38"/>
      <c r="E53" s="113" t="s">
        <v>146</v>
      </c>
      <c r="F53" s="114"/>
      <c r="G53" s="115"/>
      <c r="H53" s="116"/>
      <c r="I53" s="117"/>
      <c r="J53" s="49"/>
    </row>
    <row r="54" spans="1:11" ht="75.75" customHeight="1">
      <c r="A54" s="43"/>
      <c r="B54" s="43"/>
      <c r="C54" s="44" t="s">
        <v>24</v>
      </c>
      <c r="D54" s="53" t="s">
        <v>147</v>
      </c>
      <c r="E54" s="55" t="s">
        <v>148</v>
      </c>
      <c r="F54" s="46" t="s">
        <v>80</v>
      </c>
      <c r="G54" s="120">
        <f>WORKING!G245</f>
        <v>18.471024</v>
      </c>
      <c r="H54" s="52"/>
      <c r="I54" s="48">
        <f>H54*$G54</f>
        <v>0</v>
      </c>
      <c r="J54" s="121" t="s">
        <v>149</v>
      </c>
    </row>
    <row r="55" spans="1:11" ht="64.5" customHeight="1">
      <c r="A55" s="43"/>
      <c r="B55" s="43"/>
      <c r="C55" s="44" t="s">
        <v>150</v>
      </c>
      <c r="D55" s="53"/>
      <c r="E55" s="99" t="s">
        <v>151</v>
      </c>
      <c r="F55" s="46"/>
      <c r="G55" s="51"/>
      <c r="H55" s="52"/>
      <c r="I55" s="48"/>
      <c r="J55" s="49"/>
    </row>
    <row r="56" spans="1:11" ht="69" customHeight="1">
      <c r="A56" s="43"/>
      <c r="B56" s="43"/>
      <c r="C56" s="44" t="s">
        <v>152</v>
      </c>
      <c r="D56" s="53"/>
      <c r="E56" s="99" t="s">
        <v>153</v>
      </c>
      <c r="F56" s="46"/>
      <c r="G56" s="51"/>
      <c r="H56" s="52"/>
      <c r="I56" s="48"/>
      <c r="J56" s="49"/>
    </row>
    <row r="57" spans="1:11" ht="33.75" customHeight="1">
      <c r="A57" s="43"/>
      <c r="B57" s="43"/>
      <c r="C57" s="44" t="s">
        <v>107</v>
      </c>
      <c r="D57" s="53" t="s">
        <v>158</v>
      </c>
      <c r="E57" s="55" t="s">
        <v>159</v>
      </c>
      <c r="F57" s="46" t="s">
        <v>160</v>
      </c>
      <c r="G57" s="51">
        <f>WORKING!G277</f>
        <v>54.186</v>
      </c>
      <c r="H57" s="52"/>
      <c r="I57" s="48">
        <f t="shared" ref="I57" si="3">H57*$G57</f>
        <v>0</v>
      </c>
      <c r="J57" s="49"/>
    </row>
    <row r="58" spans="1:11" ht="25.5">
      <c r="A58" s="92" t="s">
        <v>162</v>
      </c>
      <c r="B58" s="92"/>
      <c r="C58" s="122"/>
      <c r="D58" s="122"/>
      <c r="E58" s="93"/>
      <c r="F58" s="92"/>
      <c r="G58" s="93"/>
      <c r="H58" s="94"/>
      <c r="I58" s="95">
        <f>SUM(I54:I57)</f>
        <v>0</v>
      </c>
      <c r="J58" s="49"/>
    </row>
    <row r="59" spans="1:11">
      <c r="A59" s="114"/>
      <c r="B59" s="114" t="s">
        <v>163</v>
      </c>
      <c r="C59" s="114"/>
      <c r="D59" s="114"/>
      <c r="E59" s="123" t="s">
        <v>164</v>
      </c>
      <c r="F59" s="114"/>
      <c r="G59" s="115"/>
      <c r="H59" s="116"/>
      <c r="I59" s="117"/>
      <c r="J59" s="49"/>
    </row>
    <row r="60" spans="1:11" ht="116.25" customHeight="1">
      <c r="A60" s="43"/>
      <c r="B60" s="43"/>
      <c r="C60" s="44" t="s">
        <v>83</v>
      </c>
      <c r="D60" s="43" t="s">
        <v>167</v>
      </c>
      <c r="E60" s="54" t="s">
        <v>168</v>
      </c>
      <c r="F60" s="46" t="s">
        <v>29</v>
      </c>
      <c r="G60" s="120">
        <f>WORKING!G318</f>
        <v>22.378356</v>
      </c>
      <c r="H60" s="52"/>
      <c r="I60" s="48">
        <f t="shared" ref="I60:I61" si="4">H60*$G60</f>
        <v>0</v>
      </c>
      <c r="J60" s="49" t="s">
        <v>169</v>
      </c>
    </row>
    <row r="61" spans="1:11" ht="70.5" customHeight="1">
      <c r="A61" s="43"/>
      <c r="B61" s="43"/>
      <c r="C61" s="44" t="s">
        <v>100</v>
      </c>
      <c r="D61" s="43" t="s">
        <v>170</v>
      </c>
      <c r="E61" s="54" t="s">
        <v>171</v>
      </c>
      <c r="F61" s="46" t="s">
        <v>29</v>
      </c>
      <c r="G61" s="51">
        <f>WORKING!G333</f>
        <v>11.189178</v>
      </c>
      <c r="H61" s="52"/>
      <c r="I61" s="48">
        <f t="shared" si="4"/>
        <v>0</v>
      </c>
      <c r="J61" s="49" t="s">
        <v>172</v>
      </c>
    </row>
    <row r="62" spans="1:11" ht="47.25">
      <c r="A62" s="56" t="s">
        <v>173</v>
      </c>
      <c r="B62" s="56"/>
      <c r="C62" s="58"/>
      <c r="D62" s="58"/>
      <c r="E62" s="91"/>
      <c r="F62" s="92"/>
      <c r="G62" s="93"/>
      <c r="H62" s="94"/>
      <c r="I62" s="95">
        <f>SUM(I60:I61)</f>
        <v>0</v>
      </c>
      <c r="J62" s="49"/>
    </row>
    <row r="63" spans="1:11" ht="15.75">
      <c r="A63" s="38"/>
      <c r="B63" s="38" t="s">
        <v>174</v>
      </c>
      <c r="C63" s="38"/>
      <c r="D63" s="38"/>
      <c r="E63" s="113" t="s">
        <v>175</v>
      </c>
      <c r="F63" s="114"/>
      <c r="G63" s="115"/>
      <c r="H63" s="116"/>
      <c r="I63" s="117"/>
      <c r="J63" s="49"/>
    </row>
    <row r="64" spans="1:11" ht="90.75" customHeight="1">
      <c r="A64" s="44"/>
      <c r="B64" s="44"/>
      <c r="C64" s="44" t="s">
        <v>24</v>
      </c>
      <c r="D64" s="43" t="s">
        <v>176</v>
      </c>
      <c r="E64" s="83" t="s">
        <v>177</v>
      </c>
      <c r="F64" s="46" t="s">
        <v>80</v>
      </c>
      <c r="G64" s="51">
        <f>WORKING!G349</f>
        <v>274.51493783999996</v>
      </c>
      <c r="H64" s="80"/>
      <c r="I64" s="48">
        <f t="shared" ref="I64:I67" si="5">H64*$G64</f>
        <v>0</v>
      </c>
      <c r="J64" s="49" t="s">
        <v>178</v>
      </c>
    </row>
    <row r="65" spans="1:10" ht="89.25" customHeight="1">
      <c r="A65" s="44"/>
      <c r="B65" s="44"/>
      <c r="C65" s="44" t="s">
        <v>27</v>
      </c>
      <c r="D65" s="43" t="s">
        <v>176</v>
      </c>
      <c r="E65" s="54" t="s">
        <v>179</v>
      </c>
      <c r="F65" s="46" t="s">
        <v>80</v>
      </c>
      <c r="G65" s="51">
        <f>WORKING!G355</f>
        <v>47.361600000000003</v>
      </c>
      <c r="H65" s="80"/>
      <c r="I65" s="48">
        <f t="shared" si="5"/>
        <v>0</v>
      </c>
      <c r="J65" s="97" t="s">
        <v>180</v>
      </c>
    </row>
    <row r="66" spans="1:10" ht="82.5" customHeight="1">
      <c r="A66" s="44"/>
      <c r="B66" s="44"/>
      <c r="C66" s="44" t="s">
        <v>82</v>
      </c>
      <c r="D66" s="102" t="s">
        <v>181</v>
      </c>
      <c r="E66" s="54" t="s">
        <v>182</v>
      </c>
      <c r="F66" s="46" t="s">
        <v>80</v>
      </c>
      <c r="G66" s="51">
        <f>WORKING!G376</f>
        <v>299.47084128</v>
      </c>
      <c r="H66" s="80"/>
      <c r="I66" s="48">
        <f t="shared" si="5"/>
        <v>0</v>
      </c>
      <c r="J66" s="49" t="s">
        <v>178</v>
      </c>
    </row>
    <row r="67" spans="1:10" ht="57" customHeight="1">
      <c r="A67" s="44"/>
      <c r="B67" s="44"/>
      <c r="C67" s="44" t="s">
        <v>92</v>
      </c>
      <c r="D67" s="43" t="s">
        <v>183</v>
      </c>
      <c r="E67" s="124" t="s">
        <v>184</v>
      </c>
      <c r="F67" s="46" t="s">
        <v>161</v>
      </c>
      <c r="G67" s="51">
        <v>50</v>
      </c>
      <c r="H67" s="52"/>
      <c r="I67" s="48">
        <f t="shared" si="5"/>
        <v>0</v>
      </c>
      <c r="J67" s="49" t="s">
        <v>180</v>
      </c>
    </row>
    <row r="68" spans="1:10" ht="25.5">
      <c r="A68" s="92" t="s">
        <v>185</v>
      </c>
      <c r="B68" s="92"/>
      <c r="C68" s="122"/>
      <c r="D68" s="122"/>
      <c r="E68" s="93"/>
      <c r="F68" s="92"/>
      <c r="G68" s="93"/>
      <c r="H68" s="94"/>
      <c r="I68" s="95">
        <f>SUM(I64:I67)</f>
        <v>0</v>
      </c>
      <c r="J68" s="49"/>
    </row>
    <row r="69" spans="1:10" ht="15.75">
      <c r="A69" s="105" t="s">
        <v>186</v>
      </c>
      <c r="B69" s="105"/>
      <c r="C69" s="105"/>
      <c r="D69" s="105"/>
      <c r="E69" s="106" t="s">
        <v>187</v>
      </c>
      <c r="F69" s="105"/>
      <c r="G69" s="105"/>
      <c r="H69" s="107"/>
      <c r="I69" s="108"/>
      <c r="J69" s="49"/>
    </row>
    <row r="70" spans="1:10">
      <c r="A70" s="114"/>
      <c r="B70" s="114" t="s">
        <v>188</v>
      </c>
      <c r="C70" s="114"/>
      <c r="D70" s="114"/>
      <c r="E70" s="123" t="s">
        <v>189</v>
      </c>
      <c r="F70" s="114"/>
      <c r="G70" s="115"/>
      <c r="H70" s="116"/>
      <c r="I70" s="117"/>
      <c r="J70" s="49"/>
    </row>
    <row r="71" spans="1:10" ht="97.5" customHeight="1">
      <c r="A71" s="43"/>
      <c r="B71" s="43"/>
      <c r="C71" s="44"/>
      <c r="D71" s="125" t="s">
        <v>190</v>
      </c>
      <c r="E71" s="126" t="s">
        <v>191</v>
      </c>
      <c r="F71" s="46" t="s">
        <v>80</v>
      </c>
      <c r="G71" s="51">
        <f>WORKING!G306</f>
        <v>48.832177680000008</v>
      </c>
      <c r="H71" s="52"/>
      <c r="I71" s="48">
        <f>H71*$G71</f>
        <v>0</v>
      </c>
      <c r="J71" s="49" t="s">
        <v>192</v>
      </c>
    </row>
    <row r="72" spans="1:10" ht="25.5">
      <c r="A72" s="92" t="s">
        <v>195</v>
      </c>
      <c r="B72" s="92"/>
      <c r="C72" s="122"/>
      <c r="D72" s="122"/>
      <c r="E72" s="93"/>
      <c r="F72" s="92"/>
      <c r="G72" s="93"/>
      <c r="H72" s="94"/>
      <c r="I72" s="95">
        <f>SUM(I71:I71)</f>
        <v>0</v>
      </c>
      <c r="J72" s="49"/>
    </row>
    <row r="73" spans="1:10" ht="15.75">
      <c r="A73" s="105" t="s">
        <v>196</v>
      </c>
      <c r="B73" s="105"/>
      <c r="C73" s="105"/>
      <c r="D73" s="105"/>
      <c r="E73" s="106" t="s">
        <v>197</v>
      </c>
      <c r="F73" s="105"/>
      <c r="G73" s="105"/>
      <c r="H73" s="107"/>
      <c r="I73" s="108"/>
      <c r="J73" s="49"/>
    </row>
    <row r="74" spans="1:10">
      <c r="A74" s="114"/>
      <c r="B74" s="114" t="s">
        <v>198</v>
      </c>
      <c r="C74" s="114"/>
      <c r="D74" s="114"/>
      <c r="E74" s="123" t="s">
        <v>199</v>
      </c>
      <c r="F74" s="114"/>
      <c r="G74" s="115"/>
      <c r="H74" s="116"/>
      <c r="I74" s="117"/>
      <c r="J74" s="49"/>
    </row>
    <row r="75" spans="1:10" ht="102" customHeight="1">
      <c r="A75" s="43"/>
      <c r="B75" s="43"/>
      <c r="C75" s="44" t="s">
        <v>24</v>
      </c>
      <c r="D75" s="46" t="s">
        <v>200</v>
      </c>
      <c r="E75" s="101" t="s">
        <v>201</v>
      </c>
      <c r="F75" s="46" t="s">
        <v>202</v>
      </c>
      <c r="G75" s="51">
        <f>WORKING!G392</f>
        <v>12.383307199999999</v>
      </c>
      <c r="H75" s="52"/>
      <c r="I75" s="48">
        <f t="shared" ref="I75:I86" si="6">H75*$G75</f>
        <v>0</v>
      </c>
      <c r="J75" s="49"/>
    </row>
    <row r="76" spans="1:10" ht="73.5" customHeight="1">
      <c r="A76" s="43"/>
      <c r="B76" s="43"/>
      <c r="C76" s="44" t="s">
        <v>36</v>
      </c>
      <c r="D76" s="46" t="s">
        <v>203</v>
      </c>
      <c r="E76" s="101" t="s">
        <v>204</v>
      </c>
      <c r="F76" s="46" t="s">
        <v>202</v>
      </c>
      <c r="G76" s="67">
        <f>WORKING!G397</f>
        <v>7.4054199999999994</v>
      </c>
      <c r="H76" s="52"/>
      <c r="I76" s="48">
        <f t="shared" si="6"/>
        <v>0</v>
      </c>
      <c r="J76" s="49"/>
    </row>
    <row r="77" spans="1:10" ht="73.5" customHeight="1">
      <c r="A77" s="43"/>
      <c r="B77" s="43"/>
      <c r="C77" s="44" t="s">
        <v>39</v>
      </c>
      <c r="D77" s="46" t="s">
        <v>205</v>
      </c>
      <c r="E77" s="101" t="s">
        <v>206</v>
      </c>
      <c r="F77" s="46" t="s">
        <v>154</v>
      </c>
      <c r="G77" s="67">
        <f>WORKING!G402</f>
        <v>3.7930199999999998</v>
      </c>
      <c r="H77" s="52"/>
      <c r="I77" s="48">
        <f t="shared" si="6"/>
        <v>0</v>
      </c>
      <c r="J77" s="127"/>
    </row>
    <row r="78" spans="1:10" ht="73.5" customHeight="1">
      <c r="A78" s="43"/>
      <c r="B78" s="43"/>
      <c r="C78" s="44" t="s">
        <v>41</v>
      </c>
      <c r="D78" s="46" t="s">
        <v>207</v>
      </c>
      <c r="E78" s="101" t="s">
        <v>208</v>
      </c>
      <c r="F78" s="46" t="s">
        <v>202</v>
      </c>
      <c r="G78" s="67">
        <f>WORKING!G408</f>
        <v>10.656359999999998</v>
      </c>
      <c r="H78" s="52"/>
      <c r="I78" s="48">
        <f t="shared" si="6"/>
        <v>0</v>
      </c>
      <c r="J78" s="127"/>
    </row>
    <row r="79" spans="1:10" ht="35.25" customHeight="1">
      <c r="A79" s="43"/>
      <c r="B79" s="43"/>
      <c r="C79" s="44" t="s">
        <v>82</v>
      </c>
      <c r="D79" s="46" t="s">
        <v>210</v>
      </c>
      <c r="E79" s="55" t="s">
        <v>211</v>
      </c>
      <c r="F79" s="46" t="s">
        <v>40</v>
      </c>
      <c r="G79" s="51">
        <v>1</v>
      </c>
      <c r="H79" s="52"/>
      <c r="I79" s="48">
        <f t="shared" si="6"/>
        <v>0</v>
      </c>
      <c r="J79" s="49"/>
    </row>
    <row r="80" spans="1:10" ht="70.5" customHeight="1">
      <c r="A80" s="43"/>
      <c r="B80" s="43"/>
      <c r="C80" s="44" t="s">
        <v>83</v>
      </c>
      <c r="D80" s="46" t="s">
        <v>212</v>
      </c>
      <c r="E80" s="55" t="s">
        <v>213</v>
      </c>
      <c r="F80" s="46" t="s">
        <v>29</v>
      </c>
      <c r="G80" s="51">
        <v>5</v>
      </c>
      <c r="H80" s="52"/>
      <c r="I80" s="48">
        <f>H80*$G80</f>
        <v>0</v>
      </c>
      <c r="J80" s="49"/>
    </row>
    <row r="81" spans="1:10" ht="51.75" customHeight="1">
      <c r="A81" s="43"/>
      <c r="B81" s="43"/>
      <c r="C81" s="44" t="s">
        <v>103</v>
      </c>
      <c r="D81" s="46" t="s">
        <v>216</v>
      </c>
      <c r="E81" s="55" t="s">
        <v>217</v>
      </c>
      <c r="F81" s="128" t="s">
        <v>129</v>
      </c>
      <c r="G81" s="51">
        <v>70</v>
      </c>
      <c r="H81" s="52"/>
      <c r="I81" s="48">
        <f t="shared" si="6"/>
        <v>0</v>
      </c>
      <c r="J81" s="49"/>
    </row>
    <row r="82" spans="1:10" s="137" customFormat="1" ht="30" outlineLevel="2">
      <c r="A82" s="130"/>
      <c r="B82" s="131"/>
      <c r="C82" s="132" t="s">
        <v>222</v>
      </c>
      <c r="D82" s="133" t="s">
        <v>218</v>
      </c>
      <c r="E82" s="134" t="s">
        <v>219</v>
      </c>
      <c r="F82" s="135" t="s">
        <v>40</v>
      </c>
      <c r="G82" s="135">
        <v>1</v>
      </c>
      <c r="H82" s="52"/>
      <c r="I82" s="48">
        <f t="shared" si="6"/>
        <v>0</v>
      </c>
      <c r="J82" s="136"/>
    </row>
    <row r="83" spans="1:10" s="137" customFormat="1" ht="45" outlineLevel="2">
      <c r="A83" s="130"/>
      <c r="B83" s="131"/>
      <c r="C83" s="132" t="s">
        <v>223</v>
      </c>
      <c r="D83" s="133" t="s">
        <v>220</v>
      </c>
      <c r="E83" s="134" t="s">
        <v>221</v>
      </c>
      <c r="F83" s="135" t="s">
        <v>40</v>
      </c>
      <c r="G83" s="135">
        <v>1</v>
      </c>
      <c r="H83" s="52"/>
      <c r="I83" s="48">
        <f t="shared" si="6"/>
        <v>0</v>
      </c>
      <c r="J83" s="136"/>
    </row>
    <row r="84" spans="1:10" s="142" customFormat="1" ht="75" outlineLevel="2">
      <c r="A84" s="130"/>
      <c r="B84" s="131"/>
      <c r="C84" s="132" t="s">
        <v>116</v>
      </c>
      <c r="D84" s="138" t="s">
        <v>224</v>
      </c>
      <c r="E84" s="139" t="s">
        <v>225</v>
      </c>
      <c r="F84" s="140" t="s">
        <v>40</v>
      </c>
      <c r="G84" s="140">
        <v>1</v>
      </c>
      <c r="H84" s="52"/>
      <c r="I84" s="48">
        <f t="shared" si="6"/>
        <v>0</v>
      </c>
      <c r="J84" s="141"/>
    </row>
    <row r="85" spans="1:10" s="142" customFormat="1" ht="75" outlineLevel="2">
      <c r="A85" s="130"/>
      <c r="B85" s="131"/>
      <c r="C85" s="132" t="s">
        <v>117</v>
      </c>
      <c r="D85" s="138" t="s">
        <v>226</v>
      </c>
      <c r="E85" s="139" t="s">
        <v>227</v>
      </c>
      <c r="F85" s="140" t="s">
        <v>40</v>
      </c>
      <c r="G85" s="140">
        <v>1</v>
      </c>
      <c r="H85" s="52"/>
      <c r="I85" s="48">
        <f t="shared" si="6"/>
        <v>0</v>
      </c>
      <c r="J85" s="141"/>
    </row>
    <row r="86" spans="1:10" s="150" customFormat="1" ht="30" outlineLevel="2">
      <c r="A86" s="143"/>
      <c r="B86" s="144"/>
      <c r="C86" s="132" t="s">
        <v>118</v>
      </c>
      <c r="D86" s="145" t="s">
        <v>228</v>
      </c>
      <c r="E86" s="146" t="s">
        <v>229</v>
      </c>
      <c r="F86" s="147" t="s">
        <v>29</v>
      </c>
      <c r="G86" s="147">
        <v>10</v>
      </c>
      <c r="H86" s="82"/>
      <c r="I86" s="148">
        <f t="shared" si="6"/>
        <v>0</v>
      </c>
      <c r="J86" s="149"/>
    </row>
    <row r="87" spans="1:10" ht="25.5">
      <c r="A87" s="92" t="s">
        <v>230</v>
      </c>
      <c r="B87" s="92"/>
      <c r="C87" s="122"/>
      <c r="D87" s="122"/>
      <c r="E87" s="93"/>
      <c r="F87" s="92"/>
      <c r="G87" s="93"/>
      <c r="H87" s="94"/>
      <c r="I87" s="95">
        <f>SUM(I75:I86)</f>
        <v>0</v>
      </c>
      <c r="J87" s="49"/>
    </row>
    <row r="88" spans="1:10" ht="15.75">
      <c r="A88" s="105" t="s">
        <v>231</v>
      </c>
      <c r="B88" s="105"/>
      <c r="C88" s="105"/>
      <c r="D88" s="105"/>
      <c r="E88" s="106" t="s">
        <v>232</v>
      </c>
      <c r="F88" s="105"/>
      <c r="G88" s="105"/>
      <c r="H88" s="107"/>
      <c r="I88" s="108"/>
      <c r="J88" s="49"/>
    </row>
    <row r="89" spans="1:10">
      <c r="A89" s="114"/>
      <c r="B89" s="114" t="s">
        <v>233</v>
      </c>
      <c r="C89" s="114"/>
      <c r="D89" s="114"/>
      <c r="E89" s="123" t="s">
        <v>234</v>
      </c>
      <c r="F89" s="114"/>
      <c r="G89" s="115"/>
      <c r="H89" s="116"/>
      <c r="I89" s="117"/>
      <c r="J89" s="49"/>
    </row>
    <row r="90" spans="1:10" ht="60.75" customHeight="1">
      <c r="A90" s="44"/>
      <c r="B90" s="44"/>
      <c r="C90" s="44" t="s">
        <v>24</v>
      </c>
      <c r="D90" s="46"/>
      <c r="E90" s="151" t="s">
        <v>235</v>
      </c>
      <c r="F90" s="46"/>
      <c r="G90" s="69"/>
      <c r="H90" s="52"/>
      <c r="I90" s="48"/>
      <c r="J90" s="49"/>
    </row>
    <row r="91" spans="1:10">
      <c r="A91" s="44"/>
      <c r="B91" s="44"/>
      <c r="C91" s="44" t="s">
        <v>27</v>
      </c>
      <c r="D91" s="46"/>
      <c r="E91" s="152" t="s">
        <v>236</v>
      </c>
      <c r="F91" s="46" t="s">
        <v>237</v>
      </c>
      <c r="G91" s="153">
        <v>24</v>
      </c>
      <c r="H91" s="154"/>
      <c r="I91" s="48">
        <f>H91*$G91</f>
        <v>0</v>
      </c>
      <c r="J91" s="49"/>
    </row>
    <row r="92" spans="1:10">
      <c r="A92" s="44"/>
      <c r="B92" s="44"/>
      <c r="C92" s="44" t="s">
        <v>31</v>
      </c>
      <c r="D92" s="46"/>
      <c r="E92" s="152" t="s">
        <v>238</v>
      </c>
      <c r="F92" s="46" t="s">
        <v>237</v>
      </c>
      <c r="G92" s="153">
        <v>32</v>
      </c>
      <c r="H92" s="154"/>
      <c r="I92" s="48">
        <f>H92*$G92</f>
        <v>0</v>
      </c>
      <c r="J92" s="49"/>
    </row>
    <row r="93" spans="1:10">
      <c r="A93" s="44"/>
      <c r="B93" s="44"/>
      <c r="C93" s="44" t="s">
        <v>32</v>
      </c>
      <c r="D93" s="46"/>
      <c r="E93" s="152" t="s">
        <v>239</v>
      </c>
      <c r="F93" s="46" t="s">
        <v>237</v>
      </c>
      <c r="G93" s="153">
        <v>3.5</v>
      </c>
      <c r="H93" s="154"/>
      <c r="I93" s="48">
        <f>H93*$G93</f>
        <v>0</v>
      </c>
      <c r="J93" s="49"/>
    </row>
    <row r="94" spans="1:10" ht="32.25" customHeight="1">
      <c r="A94" s="44"/>
      <c r="B94" s="44"/>
      <c r="C94" s="44" t="s">
        <v>36</v>
      </c>
      <c r="D94" s="98"/>
      <c r="E94" s="155" t="s">
        <v>241</v>
      </c>
      <c r="F94" s="46"/>
      <c r="G94" s="69"/>
      <c r="H94" s="154"/>
      <c r="I94" s="48"/>
      <c r="J94" s="49"/>
    </row>
    <row r="95" spans="1:10">
      <c r="A95" s="44"/>
      <c r="B95" s="44"/>
      <c r="C95" s="44" t="s">
        <v>41</v>
      </c>
      <c r="D95" s="98"/>
      <c r="E95" s="151" t="s">
        <v>238</v>
      </c>
      <c r="F95" s="156" t="s">
        <v>40</v>
      </c>
      <c r="G95" s="153">
        <v>19</v>
      </c>
      <c r="H95" s="154"/>
      <c r="I95" s="48">
        <f>H95*$G95</f>
        <v>0</v>
      </c>
      <c r="J95" s="49"/>
    </row>
    <row r="96" spans="1:10">
      <c r="A96" s="44"/>
      <c r="B96" s="44"/>
      <c r="C96" s="44" t="s">
        <v>44</v>
      </c>
      <c r="D96" s="98"/>
      <c r="E96" s="151" t="s">
        <v>239</v>
      </c>
      <c r="F96" s="156" t="s">
        <v>40</v>
      </c>
      <c r="G96" s="153">
        <v>1</v>
      </c>
      <c r="H96" s="154"/>
      <c r="I96" s="48">
        <f>H96*$G96</f>
        <v>0</v>
      </c>
      <c r="J96" s="49"/>
    </row>
    <row r="97" spans="1:10">
      <c r="A97" s="44"/>
      <c r="B97" s="44"/>
      <c r="C97" s="44" t="s">
        <v>242</v>
      </c>
      <c r="D97" s="98"/>
      <c r="E97" s="151" t="s">
        <v>240</v>
      </c>
      <c r="F97" s="156" t="s">
        <v>40</v>
      </c>
      <c r="G97" s="153">
        <v>1</v>
      </c>
      <c r="H97" s="154"/>
      <c r="I97" s="48">
        <f>H97*$G97</f>
        <v>0</v>
      </c>
      <c r="J97" s="49"/>
    </row>
    <row r="98" spans="1:10" ht="33" customHeight="1">
      <c r="A98" s="44"/>
      <c r="B98" s="44"/>
      <c r="C98" s="44" t="s">
        <v>46</v>
      </c>
      <c r="D98" s="46"/>
      <c r="E98" s="83" t="s">
        <v>243</v>
      </c>
      <c r="F98" s="46"/>
      <c r="G98" s="69"/>
      <c r="H98" s="154"/>
      <c r="I98" s="48"/>
      <c r="J98" s="49"/>
    </row>
    <row r="99" spans="1:10" ht="51.75" customHeight="1">
      <c r="A99" s="44"/>
      <c r="B99" s="44"/>
      <c r="C99" s="44" t="s">
        <v>82</v>
      </c>
      <c r="D99" s="46"/>
      <c r="E99" s="83" t="s">
        <v>244</v>
      </c>
      <c r="F99" s="46"/>
      <c r="G99" s="69"/>
      <c r="H99" s="154"/>
      <c r="I99" s="48"/>
      <c r="J99" s="49"/>
    </row>
    <row r="100" spans="1:10">
      <c r="A100" s="44"/>
      <c r="B100" s="44"/>
      <c r="C100" s="44" t="s">
        <v>155</v>
      </c>
      <c r="D100" s="46"/>
      <c r="E100" s="152" t="s">
        <v>245</v>
      </c>
      <c r="F100" s="46" t="s">
        <v>193</v>
      </c>
      <c r="G100" s="153">
        <v>1</v>
      </c>
      <c r="H100" s="154"/>
      <c r="I100" s="48">
        <f t="shared" ref="I100:I102" si="7">H100*$G100</f>
        <v>0</v>
      </c>
      <c r="J100" s="49"/>
    </row>
    <row r="101" spans="1:10">
      <c r="A101" s="44"/>
      <c r="B101" s="44"/>
      <c r="C101" s="44" t="s">
        <v>156</v>
      </c>
      <c r="D101" s="46"/>
      <c r="E101" s="152" t="s">
        <v>246</v>
      </c>
      <c r="F101" s="46" t="s">
        <v>193</v>
      </c>
      <c r="G101" s="153">
        <v>1</v>
      </c>
      <c r="H101" s="154"/>
      <c r="I101" s="48">
        <f t="shared" si="7"/>
        <v>0</v>
      </c>
      <c r="J101" s="49"/>
    </row>
    <row r="102" spans="1:10" ht="35.25" customHeight="1">
      <c r="A102" s="44"/>
      <c r="B102" s="44"/>
      <c r="C102" s="44" t="s">
        <v>83</v>
      </c>
      <c r="D102" s="43"/>
      <c r="E102" s="157" t="s">
        <v>247</v>
      </c>
      <c r="F102" s="46" t="s">
        <v>193</v>
      </c>
      <c r="G102" s="153">
        <v>12</v>
      </c>
      <c r="H102" s="154"/>
      <c r="I102" s="48">
        <f t="shared" si="7"/>
        <v>0</v>
      </c>
      <c r="J102" s="49"/>
    </row>
    <row r="103" spans="1:10" ht="25.5">
      <c r="A103" s="92" t="s">
        <v>248</v>
      </c>
      <c r="B103" s="92"/>
      <c r="C103" s="122"/>
      <c r="D103" s="122"/>
      <c r="E103" s="93"/>
      <c r="F103" s="92"/>
      <c r="G103" s="93"/>
      <c r="H103" s="94"/>
      <c r="I103" s="95">
        <f>SUM(I91:I102)</f>
        <v>0</v>
      </c>
      <c r="J103" s="49"/>
    </row>
    <row r="104" spans="1:10">
      <c r="A104" s="114"/>
      <c r="B104" s="114" t="s">
        <v>249</v>
      </c>
      <c r="C104" s="114"/>
      <c r="D104" s="114"/>
      <c r="E104" s="123" t="s">
        <v>250</v>
      </c>
      <c r="F104" s="114"/>
      <c r="G104" s="115"/>
      <c r="H104" s="116"/>
      <c r="I104" s="117"/>
      <c r="J104" s="49"/>
    </row>
    <row r="105" spans="1:10" ht="84" customHeight="1">
      <c r="A105" s="44"/>
      <c r="B105" s="44"/>
      <c r="C105" s="44" t="s">
        <v>24</v>
      </c>
      <c r="D105" s="46"/>
      <c r="E105" s="152" t="s">
        <v>251</v>
      </c>
      <c r="F105" s="46"/>
      <c r="G105" s="69"/>
      <c r="H105" s="52"/>
      <c r="I105" s="48"/>
      <c r="J105" s="49"/>
    </row>
    <row r="106" spans="1:10">
      <c r="A106" s="44"/>
      <c r="B106" s="44"/>
      <c r="C106" s="44" t="s">
        <v>31</v>
      </c>
      <c r="D106" s="46"/>
      <c r="E106" s="152" t="s">
        <v>252</v>
      </c>
      <c r="F106" s="46" t="s">
        <v>111</v>
      </c>
      <c r="G106" s="153">
        <v>7</v>
      </c>
      <c r="H106" s="52"/>
      <c r="I106" s="48">
        <f>H106*$G106</f>
        <v>0</v>
      </c>
      <c r="J106" s="49"/>
    </row>
    <row r="107" spans="1:10">
      <c r="A107" s="44"/>
      <c r="B107" s="44"/>
      <c r="C107" s="44" t="s">
        <v>32</v>
      </c>
      <c r="D107" s="46"/>
      <c r="E107" s="152" t="s">
        <v>253</v>
      </c>
      <c r="F107" s="46" t="s">
        <v>111</v>
      </c>
      <c r="G107" s="153">
        <v>15</v>
      </c>
      <c r="H107" s="52"/>
      <c r="I107" s="48">
        <f>H107*$G107</f>
        <v>0</v>
      </c>
      <c r="J107" s="49"/>
    </row>
    <row r="108" spans="1:10">
      <c r="A108" s="44"/>
      <c r="B108" s="44"/>
      <c r="C108" s="44" t="s">
        <v>34</v>
      </c>
      <c r="D108" s="46"/>
      <c r="E108" s="152" t="s">
        <v>254</v>
      </c>
      <c r="F108" s="46" t="s">
        <v>111</v>
      </c>
      <c r="G108" s="153">
        <v>19</v>
      </c>
      <c r="H108" s="52"/>
      <c r="I108" s="48">
        <f t="shared" ref="I108:I110" si="8">H108*$G108</f>
        <v>0</v>
      </c>
      <c r="J108" s="49"/>
    </row>
    <row r="109" spans="1:10" ht="38.25">
      <c r="A109" s="44"/>
      <c r="B109" s="44"/>
      <c r="C109" s="44" t="s">
        <v>36</v>
      </c>
      <c r="D109" s="46"/>
      <c r="E109" s="152" t="s">
        <v>255</v>
      </c>
      <c r="F109" s="46" t="s">
        <v>40</v>
      </c>
      <c r="G109" s="153">
        <v>4</v>
      </c>
      <c r="H109" s="52"/>
      <c r="I109" s="48">
        <f t="shared" si="8"/>
        <v>0</v>
      </c>
      <c r="J109" s="49"/>
    </row>
    <row r="110" spans="1:10" ht="45.75" customHeight="1">
      <c r="A110" s="44"/>
      <c r="B110" s="44"/>
      <c r="C110" s="44" t="s">
        <v>92</v>
      </c>
      <c r="D110" s="43"/>
      <c r="E110" s="65" t="s">
        <v>256</v>
      </c>
      <c r="F110" s="46" t="s">
        <v>193</v>
      </c>
      <c r="G110" s="153">
        <v>1</v>
      </c>
      <c r="H110" s="52"/>
      <c r="I110" s="48">
        <f t="shared" si="8"/>
        <v>0</v>
      </c>
      <c r="J110" s="49"/>
    </row>
    <row r="111" spans="1:10" ht="25.5">
      <c r="A111" s="92" t="s">
        <v>257</v>
      </c>
      <c r="B111" s="92"/>
      <c r="C111" s="122"/>
      <c r="D111" s="122"/>
      <c r="E111" s="93"/>
      <c r="F111" s="92"/>
      <c r="G111" s="93"/>
      <c r="H111" s="94"/>
      <c r="I111" s="95">
        <f>SUM(I106:I110)</f>
        <v>0</v>
      </c>
      <c r="J111" s="49"/>
    </row>
    <row r="112" spans="1:10">
      <c r="A112" s="114"/>
      <c r="B112" s="114" t="s">
        <v>258</v>
      </c>
      <c r="C112" s="114"/>
      <c r="D112" s="114"/>
      <c r="E112" s="123" t="s">
        <v>259</v>
      </c>
      <c r="F112" s="114"/>
      <c r="G112" s="115"/>
      <c r="H112" s="116"/>
      <c r="I112" s="117"/>
      <c r="J112" s="49"/>
    </row>
    <row r="113" spans="1:10">
      <c r="A113" s="114"/>
      <c r="B113" s="114" t="s">
        <v>261</v>
      </c>
      <c r="C113" s="114"/>
      <c r="D113" s="114"/>
      <c r="E113" s="123" t="s">
        <v>262</v>
      </c>
      <c r="F113" s="114"/>
      <c r="G113" s="115"/>
      <c r="H113" s="116"/>
      <c r="I113" s="117"/>
      <c r="J113" s="49"/>
    </row>
    <row r="114" spans="1:10" ht="84" customHeight="1">
      <c r="A114" s="158"/>
      <c r="B114" s="158"/>
      <c r="C114" s="44" t="s">
        <v>24</v>
      </c>
      <c r="D114" s="43"/>
      <c r="E114" s="54" t="s">
        <v>263</v>
      </c>
      <c r="F114" s="46"/>
      <c r="G114" s="69"/>
      <c r="H114" s="52"/>
      <c r="I114" s="48"/>
      <c r="J114" s="49"/>
    </row>
    <row r="115" spans="1:10" ht="39.75" customHeight="1">
      <c r="A115" s="129"/>
      <c r="B115" s="129"/>
      <c r="C115" s="118" t="s">
        <v>265</v>
      </c>
      <c r="D115" s="46" t="s">
        <v>266</v>
      </c>
      <c r="E115" s="54" t="s">
        <v>267</v>
      </c>
      <c r="F115" s="46" t="s">
        <v>215</v>
      </c>
      <c r="G115" s="153">
        <v>5</v>
      </c>
      <c r="H115" s="52"/>
      <c r="I115" s="48">
        <f t="shared" ref="I115:I120" si="9">H115*$G115</f>
        <v>0</v>
      </c>
      <c r="J115" s="49"/>
    </row>
    <row r="116" spans="1:10" ht="31.5" customHeight="1">
      <c r="A116" s="129"/>
      <c r="B116" s="129"/>
      <c r="C116" s="118" t="s">
        <v>268</v>
      </c>
      <c r="D116" s="46" t="s">
        <v>269</v>
      </c>
      <c r="E116" s="159" t="s">
        <v>270</v>
      </c>
      <c r="F116" s="160" t="s">
        <v>260</v>
      </c>
      <c r="G116" s="153">
        <v>1</v>
      </c>
      <c r="H116" s="52"/>
      <c r="I116" s="48">
        <f t="shared" si="9"/>
        <v>0</v>
      </c>
      <c r="J116" s="49"/>
    </row>
    <row r="117" spans="1:10">
      <c r="A117" s="129"/>
      <c r="B117" s="129"/>
      <c r="C117" s="118" t="s">
        <v>271</v>
      </c>
      <c r="D117" s="46" t="s">
        <v>272</v>
      </c>
      <c r="E117" s="159" t="s">
        <v>273</v>
      </c>
      <c r="F117" s="160" t="s">
        <v>260</v>
      </c>
      <c r="G117" s="153">
        <v>1</v>
      </c>
      <c r="H117" s="52"/>
      <c r="I117" s="48">
        <f t="shared" si="9"/>
        <v>0</v>
      </c>
      <c r="J117" s="49"/>
    </row>
    <row r="118" spans="1:10" ht="30" customHeight="1">
      <c r="A118" s="129"/>
      <c r="B118" s="129"/>
      <c r="C118" s="118" t="s">
        <v>274</v>
      </c>
      <c r="D118" s="46" t="s">
        <v>275</v>
      </c>
      <c r="E118" s="159" t="s">
        <v>276</v>
      </c>
      <c r="F118" s="160" t="s">
        <v>260</v>
      </c>
      <c r="G118" s="153">
        <v>1</v>
      </c>
      <c r="H118" s="52"/>
      <c r="I118" s="48">
        <f t="shared" si="9"/>
        <v>0</v>
      </c>
      <c r="J118" s="49"/>
    </row>
    <row r="119" spans="1:10">
      <c r="A119" s="44"/>
      <c r="B119" s="44"/>
      <c r="C119" s="118" t="s">
        <v>277</v>
      </c>
      <c r="D119" s="43" t="s">
        <v>278</v>
      </c>
      <c r="E119" s="159" t="s">
        <v>279</v>
      </c>
      <c r="F119" s="46" t="s">
        <v>215</v>
      </c>
      <c r="G119" s="153">
        <v>3</v>
      </c>
      <c r="H119" s="52"/>
      <c r="I119" s="48">
        <f t="shared" si="9"/>
        <v>0</v>
      </c>
      <c r="J119" s="49"/>
    </row>
    <row r="120" spans="1:10" ht="37.5" customHeight="1">
      <c r="A120" s="44"/>
      <c r="B120" s="44"/>
      <c r="C120" s="118" t="s">
        <v>280</v>
      </c>
      <c r="D120" s="43" t="s">
        <v>281</v>
      </c>
      <c r="E120" s="101" t="s">
        <v>282</v>
      </c>
      <c r="F120" s="46" t="s">
        <v>283</v>
      </c>
      <c r="G120" s="153">
        <v>6</v>
      </c>
      <c r="H120" s="52"/>
      <c r="I120" s="48">
        <f t="shared" si="9"/>
        <v>0</v>
      </c>
      <c r="J120" s="49"/>
    </row>
    <row r="121" spans="1:10" ht="15.75">
      <c r="A121" s="56"/>
      <c r="B121" s="56"/>
      <c r="C121" s="58"/>
      <c r="D121" s="58"/>
      <c r="E121" s="91"/>
      <c r="F121" s="56"/>
      <c r="G121" s="93"/>
      <c r="H121" s="94"/>
      <c r="I121" s="95">
        <f>SUM(I115:I120)</f>
        <v>0</v>
      </c>
      <c r="J121" s="49"/>
    </row>
    <row r="122" spans="1:10" s="169" customFormat="1">
      <c r="A122" s="163"/>
      <c r="B122" s="163"/>
      <c r="C122" s="164"/>
      <c r="D122" s="165"/>
      <c r="E122" s="166"/>
      <c r="F122" s="167"/>
      <c r="G122" s="167"/>
      <c r="H122" s="167"/>
      <c r="I122" s="148"/>
      <c r="J122" s="168"/>
    </row>
    <row r="123" spans="1:10" s="169" customFormat="1" ht="47.25">
      <c r="A123" s="170" t="s">
        <v>284</v>
      </c>
      <c r="B123" s="170"/>
      <c r="C123" s="171"/>
      <c r="D123" s="171"/>
      <c r="E123" s="172"/>
      <c r="F123" s="173"/>
      <c r="G123" s="174"/>
      <c r="H123" s="175"/>
      <c r="I123" s="176">
        <f>SUM(I110:I122)</f>
        <v>0</v>
      </c>
      <c r="J123" s="168"/>
    </row>
    <row r="124" spans="1:10" s="169" customFormat="1" ht="15.75">
      <c r="A124" s="177" t="s">
        <v>285</v>
      </c>
      <c r="B124" s="178"/>
      <c r="C124" s="177"/>
      <c r="D124" s="177"/>
      <c r="E124" s="178" t="s">
        <v>286</v>
      </c>
      <c r="F124" s="178"/>
      <c r="G124" s="178"/>
      <c r="H124" s="179"/>
      <c r="I124" s="180"/>
      <c r="J124" s="168"/>
    </row>
    <row r="125" spans="1:10" s="169" customFormat="1">
      <c r="A125" s="181"/>
      <c r="B125" s="96" t="s">
        <v>287</v>
      </c>
      <c r="C125" s="96"/>
      <c r="D125" s="96"/>
      <c r="E125" s="182" t="s">
        <v>288</v>
      </c>
      <c r="F125" s="181"/>
      <c r="G125" s="182"/>
      <c r="H125" s="183"/>
      <c r="I125" s="184"/>
      <c r="J125" s="168"/>
    </row>
    <row r="126" spans="1:10" s="169" customFormat="1" ht="25.5">
      <c r="A126" s="151"/>
      <c r="B126" s="151"/>
      <c r="C126" s="98" t="s">
        <v>92</v>
      </c>
      <c r="D126" s="98"/>
      <c r="E126" s="45" t="s">
        <v>289</v>
      </c>
      <c r="F126" s="98" t="s">
        <v>193</v>
      </c>
      <c r="G126" s="90">
        <v>4</v>
      </c>
      <c r="H126" s="82"/>
      <c r="I126" s="148">
        <f t="shared" ref="I126:I127" si="10">H126*$G126</f>
        <v>0</v>
      </c>
      <c r="J126" s="168"/>
    </row>
    <row r="127" spans="1:10" s="169" customFormat="1" ht="25.5">
      <c r="A127" s="151"/>
      <c r="B127" s="151"/>
      <c r="C127" s="98" t="s">
        <v>100</v>
      </c>
      <c r="D127" s="98"/>
      <c r="E127" s="187" t="s">
        <v>290</v>
      </c>
      <c r="F127" s="98" t="s">
        <v>193</v>
      </c>
      <c r="G127" s="90">
        <v>2</v>
      </c>
      <c r="H127" s="82"/>
      <c r="I127" s="148">
        <f t="shared" si="10"/>
        <v>0</v>
      </c>
      <c r="J127" s="168"/>
    </row>
    <row r="128" spans="1:10" s="169" customFormat="1" ht="47.25">
      <c r="A128" s="170" t="s">
        <v>291</v>
      </c>
      <c r="B128" s="170"/>
      <c r="C128" s="171"/>
      <c r="D128" s="171"/>
      <c r="E128" s="172"/>
      <c r="F128" s="173"/>
      <c r="G128" s="174"/>
      <c r="H128" s="175"/>
      <c r="I128" s="176">
        <f>SUM(I126:I127)</f>
        <v>0</v>
      </c>
      <c r="J128" s="168"/>
    </row>
    <row r="129" spans="1:10" s="169" customFormat="1">
      <c r="A129" s="181"/>
      <c r="B129" s="181" t="s">
        <v>292</v>
      </c>
      <c r="C129" s="96"/>
      <c r="D129" s="96"/>
      <c r="E129" s="182" t="s">
        <v>293</v>
      </c>
      <c r="F129" s="181"/>
      <c r="G129" s="182"/>
      <c r="H129" s="183"/>
      <c r="I129" s="184"/>
      <c r="J129" s="168"/>
    </row>
    <row r="130" spans="1:10" s="169" customFormat="1">
      <c r="A130" s="151"/>
      <c r="B130" s="151"/>
      <c r="C130" s="98" t="s">
        <v>36</v>
      </c>
      <c r="D130" s="98"/>
      <c r="E130" s="45" t="s">
        <v>294</v>
      </c>
      <c r="F130" s="186" t="s">
        <v>260</v>
      </c>
      <c r="G130" s="90">
        <v>2</v>
      </c>
      <c r="H130" s="82"/>
      <c r="I130" s="148">
        <f t="shared" ref="I130:I152" si="11">H130*$G130</f>
        <v>0</v>
      </c>
      <c r="J130" s="168"/>
    </row>
    <row r="131" spans="1:10" s="169" customFormat="1">
      <c r="A131" s="151"/>
      <c r="B131" s="151"/>
      <c r="C131" s="98" t="s">
        <v>46</v>
      </c>
      <c r="D131" s="98"/>
      <c r="E131" s="45" t="s">
        <v>295</v>
      </c>
      <c r="F131" s="186" t="s">
        <v>260</v>
      </c>
      <c r="G131" s="90">
        <v>1</v>
      </c>
      <c r="H131" s="82"/>
      <c r="I131" s="148">
        <f t="shared" si="11"/>
        <v>0</v>
      </c>
      <c r="J131" s="168"/>
    </row>
    <row r="132" spans="1:10" s="169" customFormat="1">
      <c r="A132" s="151"/>
      <c r="B132" s="151"/>
      <c r="C132" s="98" t="s">
        <v>83</v>
      </c>
      <c r="D132" s="98"/>
      <c r="E132" s="45" t="s">
        <v>296</v>
      </c>
      <c r="F132" s="186" t="s">
        <v>260</v>
      </c>
      <c r="G132" s="90">
        <v>1</v>
      </c>
      <c r="H132" s="82"/>
      <c r="I132" s="148">
        <f t="shared" si="11"/>
        <v>0</v>
      </c>
      <c r="J132" s="168"/>
    </row>
    <row r="133" spans="1:10" s="169" customFormat="1">
      <c r="A133" s="151"/>
      <c r="B133" s="151"/>
      <c r="C133" s="98" t="s">
        <v>99</v>
      </c>
      <c r="D133" s="98"/>
      <c r="E133" s="45" t="s">
        <v>297</v>
      </c>
      <c r="F133" s="186" t="s">
        <v>260</v>
      </c>
      <c r="G133" s="90">
        <v>3</v>
      </c>
      <c r="H133" s="82"/>
      <c r="I133" s="148">
        <f t="shared" si="11"/>
        <v>0</v>
      </c>
      <c r="J133" s="168"/>
    </row>
    <row r="134" spans="1:10" s="169" customFormat="1">
      <c r="A134" s="151"/>
      <c r="B134" s="151"/>
      <c r="C134" s="98" t="s">
        <v>100</v>
      </c>
      <c r="D134" s="98"/>
      <c r="E134" s="45" t="s">
        <v>298</v>
      </c>
      <c r="F134" s="186" t="s">
        <v>260</v>
      </c>
      <c r="G134" s="90">
        <v>3</v>
      </c>
      <c r="H134" s="82"/>
      <c r="I134" s="148">
        <f t="shared" si="11"/>
        <v>0</v>
      </c>
      <c r="J134" s="168"/>
    </row>
    <row r="135" spans="1:10" s="169" customFormat="1">
      <c r="A135" s="151"/>
      <c r="B135" s="151"/>
      <c r="C135" s="98" t="s">
        <v>102</v>
      </c>
      <c r="D135" s="98"/>
      <c r="E135" s="45" t="s">
        <v>299</v>
      </c>
      <c r="F135" s="186" t="s">
        <v>300</v>
      </c>
      <c r="G135" s="90">
        <v>1</v>
      </c>
      <c r="H135" s="82"/>
      <c r="I135" s="148">
        <f t="shared" si="11"/>
        <v>0</v>
      </c>
      <c r="J135" s="168"/>
    </row>
    <row r="136" spans="1:10" s="169" customFormat="1">
      <c r="A136" s="151"/>
      <c r="B136" s="151"/>
      <c r="C136" s="98" t="s">
        <v>103</v>
      </c>
      <c r="D136" s="98"/>
      <c r="E136" s="45" t="s">
        <v>301</v>
      </c>
      <c r="F136" s="186" t="s">
        <v>300</v>
      </c>
      <c r="G136" s="90">
        <v>1</v>
      </c>
      <c r="H136" s="82"/>
      <c r="I136" s="148">
        <f t="shared" si="11"/>
        <v>0</v>
      </c>
      <c r="J136" s="168"/>
    </row>
    <row r="137" spans="1:10" s="169" customFormat="1">
      <c r="A137" s="151"/>
      <c r="B137" s="151"/>
      <c r="C137" s="98" t="s">
        <v>106</v>
      </c>
      <c r="D137" s="98"/>
      <c r="E137" s="45" t="s">
        <v>302</v>
      </c>
      <c r="F137" s="186" t="s">
        <v>260</v>
      </c>
      <c r="G137" s="90">
        <v>1</v>
      </c>
      <c r="H137" s="82"/>
      <c r="I137" s="148">
        <f t="shared" si="11"/>
        <v>0</v>
      </c>
      <c r="J137" s="168"/>
    </row>
    <row r="138" spans="1:10" s="169" customFormat="1">
      <c r="A138" s="151"/>
      <c r="B138" s="151"/>
      <c r="C138" s="98" t="s">
        <v>107</v>
      </c>
      <c r="D138" s="98"/>
      <c r="E138" s="45" t="s">
        <v>303</v>
      </c>
      <c r="F138" s="186" t="s">
        <v>193</v>
      </c>
      <c r="G138" s="90">
        <v>2</v>
      </c>
      <c r="H138" s="82"/>
      <c r="I138" s="148">
        <f t="shared" si="11"/>
        <v>0</v>
      </c>
      <c r="J138" s="168"/>
    </row>
    <row r="139" spans="1:10" s="169" customFormat="1">
      <c r="A139" s="151"/>
      <c r="B139" s="151"/>
      <c r="C139" s="98" t="s">
        <v>111</v>
      </c>
      <c r="D139" s="98"/>
      <c r="E139" s="45" t="s">
        <v>304</v>
      </c>
      <c r="F139" s="186" t="s">
        <v>193</v>
      </c>
      <c r="G139" s="90">
        <v>2</v>
      </c>
      <c r="H139" s="82"/>
      <c r="I139" s="148">
        <f t="shared" si="11"/>
        <v>0</v>
      </c>
      <c r="J139" s="168"/>
    </row>
    <row r="140" spans="1:10" s="169" customFormat="1">
      <c r="A140" s="151"/>
      <c r="B140" s="151"/>
      <c r="C140" s="98" t="s">
        <v>115</v>
      </c>
      <c r="D140" s="98"/>
      <c r="E140" s="45" t="s">
        <v>305</v>
      </c>
      <c r="F140" s="186" t="s">
        <v>193</v>
      </c>
      <c r="G140" s="90">
        <v>1</v>
      </c>
      <c r="H140" s="82"/>
      <c r="I140" s="148">
        <f t="shared" si="11"/>
        <v>0</v>
      </c>
      <c r="J140" s="168"/>
    </row>
    <row r="141" spans="1:10" s="169" customFormat="1">
      <c r="A141" s="151"/>
      <c r="B141" s="151"/>
      <c r="C141" s="98" t="s">
        <v>116</v>
      </c>
      <c r="D141" s="98"/>
      <c r="E141" s="45" t="s">
        <v>306</v>
      </c>
      <c r="F141" s="186" t="s">
        <v>260</v>
      </c>
      <c r="G141" s="90">
        <v>1</v>
      </c>
      <c r="H141" s="82"/>
      <c r="I141" s="148">
        <f t="shared" si="11"/>
        <v>0</v>
      </c>
      <c r="J141" s="168"/>
    </row>
    <row r="142" spans="1:10" s="169" customFormat="1">
      <c r="A142" s="151"/>
      <c r="B142" s="151"/>
      <c r="C142" s="98" t="s">
        <v>118</v>
      </c>
      <c r="D142" s="98"/>
      <c r="E142" s="45" t="s">
        <v>307</v>
      </c>
      <c r="F142" s="186" t="s">
        <v>260</v>
      </c>
      <c r="G142" s="90">
        <v>6</v>
      </c>
      <c r="H142" s="82"/>
      <c r="I142" s="148">
        <f t="shared" si="11"/>
        <v>0</v>
      </c>
      <c r="J142" s="168"/>
    </row>
    <row r="143" spans="1:10" s="169" customFormat="1">
      <c r="A143" s="151"/>
      <c r="B143" s="151"/>
      <c r="C143" s="98" t="s">
        <v>119</v>
      </c>
      <c r="D143" s="98"/>
      <c r="E143" s="45" t="s">
        <v>308</v>
      </c>
      <c r="F143" s="186" t="s">
        <v>260</v>
      </c>
      <c r="G143" s="90">
        <v>2</v>
      </c>
      <c r="H143" s="82"/>
      <c r="I143" s="148">
        <f t="shared" si="11"/>
        <v>0</v>
      </c>
      <c r="J143" s="168"/>
    </row>
    <row r="144" spans="1:10" s="169" customFormat="1">
      <c r="A144" s="151"/>
      <c r="B144" s="151"/>
      <c r="C144" s="98" t="s">
        <v>124</v>
      </c>
      <c r="D144" s="98"/>
      <c r="E144" s="45" t="s">
        <v>309</v>
      </c>
      <c r="F144" s="186" t="s">
        <v>260</v>
      </c>
      <c r="G144" s="90">
        <v>4</v>
      </c>
      <c r="H144" s="82"/>
      <c r="I144" s="148">
        <f t="shared" si="11"/>
        <v>0</v>
      </c>
      <c r="J144" s="168"/>
    </row>
    <row r="145" spans="1:10" s="169" customFormat="1">
      <c r="A145" s="151"/>
      <c r="B145" s="151"/>
      <c r="C145" s="98" t="s">
        <v>128</v>
      </c>
      <c r="D145" s="98"/>
      <c r="E145" s="45" t="s">
        <v>310</v>
      </c>
      <c r="F145" s="186" t="s">
        <v>260</v>
      </c>
      <c r="G145" s="90">
        <v>1</v>
      </c>
      <c r="H145" s="82"/>
      <c r="I145" s="148">
        <f t="shared" si="11"/>
        <v>0</v>
      </c>
      <c r="J145" s="168"/>
    </row>
    <row r="146" spans="1:10" s="169" customFormat="1">
      <c r="A146" s="151"/>
      <c r="B146" s="151"/>
      <c r="C146" s="98" t="s">
        <v>130</v>
      </c>
      <c r="D146" s="98"/>
      <c r="E146" s="45" t="s">
        <v>311</v>
      </c>
      <c r="F146" s="186" t="s">
        <v>260</v>
      </c>
      <c r="G146" s="90">
        <v>1</v>
      </c>
      <c r="H146" s="82"/>
      <c r="I146" s="148">
        <f t="shared" si="11"/>
        <v>0</v>
      </c>
      <c r="J146" s="168"/>
    </row>
    <row r="147" spans="1:10" s="169" customFormat="1">
      <c r="A147" s="168"/>
      <c r="B147" s="151"/>
      <c r="C147" s="98" t="s">
        <v>312</v>
      </c>
      <c r="D147" s="98"/>
      <c r="E147" s="45" t="s">
        <v>313</v>
      </c>
      <c r="F147" s="186" t="s">
        <v>154</v>
      </c>
      <c r="G147" s="90" t="s">
        <v>314</v>
      </c>
      <c r="H147" s="82"/>
      <c r="I147" s="148">
        <f>IFERROR(H147*$G147,0)</f>
        <v>0</v>
      </c>
      <c r="J147" s="168"/>
    </row>
    <row r="148" spans="1:10" s="169" customFormat="1">
      <c r="A148" s="168"/>
      <c r="B148" s="151"/>
      <c r="C148" s="98" t="s">
        <v>315</v>
      </c>
      <c r="D148" s="98"/>
      <c r="E148" s="45" t="s">
        <v>316</v>
      </c>
      <c r="F148" s="186" t="s">
        <v>260</v>
      </c>
      <c r="G148" s="90" t="s">
        <v>314</v>
      </c>
      <c r="H148" s="82"/>
      <c r="I148" s="148">
        <f>IFERROR(H148*$G148,0)</f>
        <v>0</v>
      </c>
      <c r="J148" s="168"/>
    </row>
    <row r="149" spans="1:10" s="169" customFormat="1">
      <c r="A149" s="151"/>
      <c r="B149" s="151"/>
      <c r="C149" s="98" t="s">
        <v>317</v>
      </c>
      <c r="D149" s="98"/>
      <c r="E149" s="45" t="s">
        <v>318</v>
      </c>
      <c r="F149" s="186" t="s">
        <v>260</v>
      </c>
      <c r="G149" s="90"/>
      <c r="H149" s="82"/>
      <c r="I149" s="148">
        <f>IFERROR(H149*$G149,0)</f>
        <v>0</v>
      </c>
      <c r="J149" s="168"/>
    </row>
    <row r="150" spans="1:10" s="169" customFormat="1">
      <c r="A150" s="151"/>
      <c r="B150" s="151"/>
      <c r="C150" s="98" t="s">
        <v>319</v>
      </c>
      <c r="D150" s="98"/>
      <c r="E150" s="45" t="s">
        <v>320</v>
      </c>
      <c r="F150" s="186" t="s">
        <v>260</v>
      </c>
      <c r="G150" s="186" t="s">
        <v>314</v>
      </c>
      <c r="H150" s="188"/>
      <c r="I150" s="148">
        <f>IFERROR(H150*$G150,0)</f>
        <v>0</v>
      </c>
      <c r="J150" s="168"/>
    </row>
    <row r="151" spans="1:10" s="169" customFormat="1">
      <c r="A151" s="151"/>
      <c r="B151" s="151"/>
      <c r="C151" s="98" t="s">
        <v>321</v>
      </c>
      <c r="D151" s="98"/>
      <c r="E151" s="189" t="s">
        <v>322</v>
      </c>
      <c r="F151" s="190" t="s">
        <v>260</v>
      </c>
      <c r="G151" s="90">
        <v>59</v>
      </c>
      <c r="H151" s="82"/>
      <c r="I151" s="148">
        <f t="shared" si="11"/>
        <v>0</v>
      </c>
      <c r="J151" s="168"/>
    </row>
    <row r="152" spans="1:10" s="169" customFormat="1" ht="38.25">
      <c r="A152" s="151"/>
      <c r="B152" s="151"/>
      <c r="C152" s="98" t="s">
        <v>323</v>
      </c>
      <c r="D152" s="98"/>
      <c r="E152" s="191" t="s">
        <v>324</v>
      </c>
      <c r="F152" s="190" t="s">
        <v>260</v>
      </c>
      <c r="G152" s="90">
        <v>11</v>
      </c>
      <c r="H152" s="82"/>
      <c r="I152" s="148">
        <f t="shared" si="11"/>
        <v>0</v>
      </c>
      <c r="J152" s="168"/>
    </row>
    <row r="153" spans="1:10" s="169" customFormat="1">
      <c r="A153" s="151"/>
      <c r="B153" s="151"/>
      <c r="C153" s="98" t="s">
        <v>325</v>
      </c>
      <c r="D153" s="98"/>
      <c r="E153" s="191" t="s">
        <v>326</v>
      </c>
      <c r="F153" s="190" t="s">
        <v>260</v>
      </c>
      <c r="G153" s="90">
        <v>1</v>
      </c>
      <c r="H153" s="185"/>
      <c r="I153" s="148"/>
      <c r="J153" s="168"/>
    </row>
    <row r="154" spans="1:10" s="169" customFormat="1" ht="47.25">
      <c r="A154" s="170" t="s">
        <v>327</v>
      </c>
      <c r="B154" s="170"/>
      <c r="C154" s="171"/>
      <c r="D154" s="171"/>
      <c r="E154" s="172"/>
      <c r="F154" s="173"/>
      <c r="G154" s="174"/>
      <c r="H154" s="176"/>
      <c r="I154" s="176">
        <f>SUM(I130:I153)</f>
        <v>0</v>
      </c>
      <c r="J154" s="168"/>
    </row>
    <row r="155" spans="1:10" s="169" customFormat="1" ht="15.75">
      <c r="A155" s="192"/>
      <c r="B155" s="170"/>
      <c r="C155" s="171"/>
      <c r="D155" s="171"/>
      <c r="E155" s="172"/>
      <c r="F155" s="173"/>
      <c r="G155" s="174"/>
      <c r="H155" s="176"/>
      <c r="I155" s="176" t="e">
        <f>I154+I128+I123+#REF!+I106+#REF!+#REF!+#REF!+#REF!+#REF!+#REF!+#REF!+#REF!+#REF!+#REF!+#REF!+#REF!+#REF!+#REF!+#REF!+#REF!+#REF!+#REF!+#REF!+#REF!+#REF!+#REF!+#REF!+#REF!+#REF!+#REF!+#REF!+#REF!+#REF!+#REF!</f>
        <v>#REF!</v>
      </c>
      <c r="J155" s="168"/>
    </row>
  </sheetData>
  <mergeCells count="1">
    <mergeCell ref="A11:E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44"/>
  <sheetViews>
    <sheetView workbookViewId="0">
      <selection sqref="A1:XFD1048576"/>
    </sheetView>
  </sheetViews>
  <sheetFormatPr defaultRowHeight="15"/>
  <cols>
    <col min="1" max="1" width="6.85546875" style="197" bestFit="1" customWidth="1"/>
    <col min="2" max="2" width="49.42578125" style="196" customWidth="1"/>
    <col min="4" max="4" width="11.5703125" style="194" bestFit="1" customWidth="1"/>
    <col min="5" max="5" width="9.140625" style="194"/>
    <col min="6" max="6" width="11.5703125" style="195" bestFit="1" customWidth="1"/>
    <col min="7" max="7" width="11.5703125" style="194" bestFit="1" customWidth="1"/>
    <col min="9" max="9" width="11.42578125" style="193" customWidth="1"/>
    <col min="10" max="10" width="12.140625" bestFit="1" customWidth="1"/>
    <col min="11" max="11" width="17.5703125" bestFit="1" customWidth="1"/>
    <col min="12" max="12" width="10.5703125" bestFit="1" customWidth="1"/>
  </cols>
  <sheetData>
    <row r="1" spans="1:14" s="372" customFormat="1" ht="90">
      <c r="A1" s="377"/>
      <c r="B1" s="378" t="s">
        <v>448</v>
      </c>
      <c r="C1" s="377"/>
      <c r="D1" s="375" t="s">
        <v>447</v>
      </c>
      <c r="E1" s="375" t="s">
        <v>446</v>
      </c>
      <c r="F1" s="376" t="s">
        <v>445</v>
      </c>
      <c r="G1" s="375"/>
      <c r="H1" s="374" t="s">
        <v>444</v>
      </c>
      <c r="I1" s="373" t="s">
        <v>443</v>
      </c>
      <c r="J1" s="373" t="s">
        <v>442</v>
      </c>
      <c r="M1" s="237"/>
      <c r="N1"/>
    </row>
    <row r="2" spans="1:14">
      <c r="A2" s="366"/>
      <c r="B2" s="371" t="s">
        <v>441</v>
      </c>
      <c r="C2" s="365"/>
      <c r="D2" s="324">
        <v>600</v>
      </c>
      <c r="E2" s="369"/>
      <c r="F2" s="370"/>
      <c r="G2" s="369"/>
      <c r="H2" s="368"/>
      <c r="I2" s="216"/>
      <c r="J2" s="361"/>
      <c r="L2" s="367">
        <v>45258</v>
      </c>
    </row>
    <row r="3" spans="1:14">
      <c r="A3" s="366"/>
      <c r="B3" s="365" t="s">
        <v>440</v>
      </c>
      <c r="C3" s="216"/>
      <c r="D3" s="364"/>
      <c r="E3" s="364"/>
      <c r="F3" s="363"/>
      <c r="G3" s="362"/>
      <c r="H3" s="361"/>
      <c r="I3" s="362"/>
      <c r="J3" s="361"/>
      <c r="M3" s="285"/>
    </row>
    <row r="4" spans="1:14">
      <c r="A4" s="366"/>
      <c r="B4" s="365" t="s">
        <v>439</v>
      </c>
      <c r="C4" s="216"/>
      <c r="D4" s="364"/>
      <c r="E4" s="364"/>
      <c r="F4" s="363"/>
      <c r="G4" s="362"/>
      <c r="H4" s="361"/>
      <c r="I4" s="362"/>
      <c r="J4" s="361"/>
    </row>
    <row r="5" spans="1:14">
      <c r="A5" s="360"/>
      <c r="B5" s="359" t="s">
        <v>438</v>
      </c>
      <c r="C5" s="359"/>
      <c r="D5" s="358">
        <f>D3+D4+D2</f>
        <v>600</v>
      </c>
      <c r="E5" s="357"/>
      <c r="F5" s="356"/>
      <c r="G5" s="355"/>
      <c r="H5" s="200"/>
      <c r="I5" s="200"/>
      <c r="J5" s="200"/>
      <c r="M5" s="285"/>
    </row>
    <row r="7" spans="1:14">
      <c r="A7" s="218" t="s">
        <v>437</v>
      </c>
      <c r="B7" s="218" t="s">
        <v>436</v>
      </c>
      <c r="C7" s="218" t="s">
        <v>40</v>
      </c>
      <c r="D7" s="353" t="s">
        <v>435</v>
      </c>
      <c r="E7" s="353" t="s">
        <v>434</v>
      </c>
      <c r="F7" s="354" t="s">
        <v>433</v>
      </c>
      <c r="G7" s="353" t="s">
        <v>334</v>
      </c>
      <c r="H7" s="218" t="s">
        <v>15</v>
      </c>
    </row>
    <row r="8" spans="1:14">
      <c r="A8" s="218"/>
      <c r="B8" s="217"/>
      <c r="C8" s="216"/>
      <c r="D8" s="215"/>
      <c r="E8" s="215"/>
      <c r="F8" s="255"/>
      <c r="G8" s="215"/>
      <c r="H8" s="216"/>
    </row>
    <row r="9" spans="1:14">
      <c r="A9" s="299" t="s">
        <v>50</v>
      </c>
      <c r="B9" s="468" t="s">
        <v>23</v>
      </c>
      <c r="C9" s="469"/>
      <c r="D9" s="469"/>
      <c r="E9" s="469"/>
      <c r="F9" s="469"/>
      <c r="G9" s="469"/>
      <c r="H9" s="470"/>
      <c r="K9" s="352"/>
    </row>
    <row r="10" spans="1:14" ht="30">
      <c r="A10" s="321" t="s">
        <v>27</v>
      </c>
      <c r="B10" s="350" t="s">
        <v>432</v>
      </c>
      <c r="C10" s="348"/>
      <c r="D10" s="348"/>
      <c r="E10" s="348"/>
      <c r="F10" s="348"/>
      <c r="G10" s="348"/>
      <c r="H10" s="348"/>
    </row>
    <row r="11" spans="1:14" hidden="1">
      <c r="A11" s="269"/>
      <c r="B11" s="348"/>
      <c r="C11" s="348"/>
      <c r="D11" s="348"/>
      <c r="E11" s="348"/>
      <c r="F11" s="268">
        <v>0.1</v>
      </c>
      <c r="G11" s="345"/>
      <c r="H11" s="205"/>
    </row>
    <row r="12" spans="1:14" hidden="1">
      <c r="A12" s="269"/>
      <c r="B12" s="348"/>
      <c r="C12" s="348"/>
      <c r="D12" s="348"/>
      <c r="E12" s="348"/>
      <c r="F12" s="229" t="s">
        <v>334</v>
      </c>
      <c r="G12" s="228"/>
      <c r="H12" s="201" t="s">
        <v>335</v>
      </c>
    </row>
    <row r="13" spans="1:14" hidden="1">
      <c r="A13" s="269"/>
      <c r="B13" s="348"/>
      <c r="C13" s="348"/>
      <c r="D13" s="348"/>
      <c r="E13" s="348"/>
      <c r="F13" s="229" t="s">
        <v>334</v>
      </c>
      <c r="G13" s="228"/>
      <c r="H13" s="201" t="s">
        <v>154</v>
      </c>
    </row>
    <row r="14" spans="1:14">
      <c r="A14" s="287"/>
      <c r="B14" s="351"/>
      <c r="C14" s="351"/>
      <c r="D14" s="351"/>
      <c r="E14" s="351"/>
      <c r="F14" s="351"/>
      <c r="G14" s="351"/>
      <c r="H14" s="351"/>
    </row>
    <row r="15" spans="1:14" ht="30">
      <c r="A15" s="321" t="s">
        <v>31</v>
      </c>
      <c r="B15" s="350" t="s">
        <v>431</v>
      </c>
      <c r="C15" s="348"/>
      <c r="D15" s="348"/>
      <c r="E15" s="348"/>
      <c r="F15" s="348"/>
      <c r="G15" s="348"/>
      <c r="H15" s="348"/>
    </row>
    <row r="16" spans="1:14" hidden="1">
      <c r="A16" s="269"/>
      <c r="B16" s="348"/>
      <c r="C16" s="348"/>
      <c r="D16" s="348"/>
      <c r="E16" s="348"/>
      <c r="F16" s="284">
        <v>0.15</v>
      </c>
      <c r="G16" s="331">
        <f>SUM(G15)*F16</f>
        <v>0</v>
      </c>
      <c r="H16" s="262"/>
    </row>
    <row r="17" spans="1:9" hidden="1">
      <c r="A17" s="269"/>
      <c r="B17" s="348"/>
      <c r="C17" s="348"/>
      <c r="D17" s="348"/>
      <c r="E17" s="348"/>
      <c r="F17" s="329" t="s">
        <v>334</v>
      </c>
      <c r="G17" s="265">
        <f>SUM(G15:G16)</f>
        <v>0</v>
      </c>
      <c r="H17" s="257" t="s">
        <v>335</v>
      </c>
    </row>
    <row r="18" spans="1:9" hidden="1">
      <c r="A18" s="269"/>
      <c r="B18" s="348"/>
      <c r="C18" s="348"/>
      <c r="D18" s="348"/>
      <c r="E18" s="348"/>
      <c r="F18" s="329" t="s">
        <v>334</v>
      </c>
      <c r="G18" s="265">
        <f>G17*10.764</f>
        <v>0</v>
      </c>
      <c r="H18" s="257" t="s">
        <v>154</v>
      </c>
    </row>
    <row r="19" spans="1:9" s="209" customFormat="1">
      <c r="A19" s="264"/>
      <c r="B19" s="263"/>
      <c r="C19" s="262"/>
      <c r="D19" s="294"/>
      <c r="E19" s="294"/>
      <c r="F19" s="329"/>
      <c r="G19" s="265"/>
      <c r="H19" s="257"/>
      <c r="I19" s="193"/>
    </row>
    <row r="20" spans="1:9" s="209" customFormat="1">
      <c r="A20" s="269" t="s">
        <v>32</v>
      </c>
      <c r="B20" s="211" t="s">
        <v>430</v>
      </c>
      <c r="C20" s="348"/>
      <c r="D20" s="348"/>
      <c r="E20" s="348"/>
      <c r="F20" s="348"/>
      <c r="G20" s="348"/>
      <c r="H20" s="348"/>
      <c r="I20" s="193"/>
    </row>
    <row r="21" spans="1:9" s="209" customFormat="1" hidden="1">
      <c r="A21" s="207"/>
      <c r="B21" s="206"/>
      <c r="C21" s="348"/>
      <c r="D21" s="348"/>
      <c r="E21" s="348"/>
      <c r="F21" s="272">
        <v>0.1</v>
      </c>
      <c r="G21" s="349"/>
      <c r="H21" s="205"/>
      <c r="I21" s="193"/>
    </row>
    <row r="22" spans="1:9" s="209" customFormat="1" hidden="1">
      <c r="A22" s="207"/>
      <c r="B22" s="206"/>
      <c r="C22" s="348"/>
      <c r="D22" s="348"/>
      <c r="E22" s="348"/>
      <c r="F22" s="229" t="s">
        <v>334</v>
      </c>
      <c r="G22" s="228"/>
      <c r="H22" s="201" t="s">
        <v>335</v>
      </c>
      <c r="I22" s="193"/>
    </row>
    <row r="23" spans="1:9" s="209" customFormat="1" hidden="1">
      <c r="A23" s="207"/>
      <c r="B23" s="206"/>
      <c r="C23" s="348"/>
      <c r="D23" s="348"/>
      <c r="E23" s="348"/>
      <c r="F23" s="229" t="s">
        <v>334</v>
      </c>
      <c r="G23" s="228"/>
      <c r="H23" s="201" t="s">
        <v>154</v>
      </c>
      <c r="I23" s="193"/>
    </row>
    <row r="24" spans="1:9" s="209" customFormat="1">
      <c r="A24" s="264"/>
      <c r="B24" s="263"/>
      <c r="C24" s="262"/>
      <c r="D24" s="294"/>
      <c r="E24" s="294"/>
      <c r="F24" s="329"/>
      <c r="G24" s="265"/>
      <c r="H24" s="257"/>
      <c r="I24" s="193"/>
    </row>
    <row r="25" spans="1:9" s="209" customFormat="1">
      <c r="A25" s="269" t="s">
        <v>33</v>
      </c>
      <c r="B25" s="211" t="s">
        <v>429</v>
      </c>
      <c r="C25" s="348"/>
      <c r="D25" s="348"/>
      <c r="E25" s="348"/>
      <c r="F25" s="348"/>
      <c r="G25" s="348"/>
      <c r="H25" s="269"/>
      <c r="I25" s="193"/>
    </row>
    <row r="26" spans="1:9" s="209" customFormat="1" hidden="1">
      <c r="A26" s="207"/>
      <c r="B26" s="211"/>
      <c r="C26" s="205"/>
      <c r="D26" s="219"/>
      <c r="E26" s="219"/>
      <c r="F26" s="268">
        <v>0.1</v>
      </c>
      <c r="G26" s="345"/>
      <c r="H26" s="205"/>
      <c r="I26" s="193"/>
    </row>
    <row r="27" spans="1:9" hidden="1">
      <c r="A27" s="269"/>
      <c r="B27" s="206"/>
      <c r="C27" s="205"/>
      <c r="D27" s="219"/>
      <c r="E27" s="219"/>
      <c r="F27" s="229" t="s">
        <v>334</v>
      </c>
      <c r="G27" s="228"/>
      <c r="H27" s="201" t="s">
        <v>335</v>
      </c>
    </row>
    <row r="28" spans="1:9" hidden="1">
      <c r="A28" s="269"/>
      <c r="B28" s="206"/>
      <c r="C28" s="205"/>
      <c r="D28" s="219"/>
      <c r="E28" s="219"/>
      <c r="F28" s="229" t="s">
        <v>334</v>
      </c>
      <c r="G28" s="228"/>
      <c r="H28" s="201" t="s">
        <v>154</v>
      </c>
    </row>
    <row r="29" spans="1:9">
      <c r="A29" s="269"/>
      <c r="B29" s="263"/>
      <c r="C29" s="262"/>
      <c r="D29" s="294"/>
      <c r="E29" s="294"/>
      <c r="F29" s="329"/>
      <c r="G29" s="265"/>
      <c r="H29" s="257"/>
    </row>
    <row r="30" spans="1:9">
      <c r="A30" s="269" t="s">
        <v>34</v>
      </c>
      <c r="B30" s="347" t="s">
        <v>35</v>
      </c>
      <c r="C30" s="346"/>
      <c r="D30" s="219"/>
      <c r="E30" s="219"/>
      <c r="F30" s="220"/>
      <c r="G30" s="219"/>
      <c r="H30" s="201"/>
    </row>
    <row r="31" spans="1:9" hidden="1">
      <c r="A31" s="269"/>
      <c r="B31" s="206"/>
      <c r="C31" s="205"/>
      <c r="D31" s="219"/>
      <c r="E31" s="219"/>
      <c r="F31" s="268">
        <v>0.1</v>
      </c>
      <c r="G31" s="345">
        <f>SUM(G29:G30)*F31</f>
        <v>0</v>
      </c>
      <c r="H31" s="205"/>
    </row>
    <row r="32" spans="1:9" hidden="1">
      <c r="A32" s="269"/>
      <c r="B32" s="206"/>
      <c r="C32" s="205"/>
      <c r="D32" s="219"/>
      <c r="E32" s="219"/>
      <c r="F32" s="229" t="s">
        <v>334</v>
      </c>
      <c r="G32" s="228">
        <f>SUM(G30:G31)</f>
        <v>0</v>
      </c>
      <c r="H32" s="201" t="s">
        <v>335</v>
      </c>
    </row>
    <row r="33" spans="1:9" hidden="1">
      <c r="A33" s="269"/>
      <c r="B33" s="206"/>
      <c r="C33" s="205"/>
      <c r="D33" s="219"/>
      <c r="E33" s="219"/>
      <c r="F33" s="229" t="s">
        <v>334</v>
      </c>
      <c r="G33" s="228">
        <f>G32*10.764</f>
        <v>0</v>
      </c>
      <c r="H33" s="201" t="s">
        <v>154</v>
      </c>
    </row>
    <row r="34" spans="1:9">
      <c r="A34" s="269"/>
      <c r="B34" s="263"/>
      <c r="C34" s="262"/>
      <c r="D34" s="294"/>
      <c r="E34" s="294"/>
      <c r="F34" s="329"/>
      <c r="G34" s="265"/>
      <c r="H34" s="257"/>
    </row>
    <row r="35" spans="1:9">
      <c r="A35" s="299"/>
      <c r="B35" s="468" t="s">
        <v>51</v>
      </c>
      <c r="C35" s="469"/>
      <c r="D35" s="469"/>
      <c r="E35" s="469"/>
      <c r="F35" s="469"/>
      <c r="G35" s="469"/>
      <c r="H35" s="470"/>
    </row>
    <row r="36" spans="1:9" ht="45">
      <c r="A36" s="218">
        <v>5</v>
      </c>
      <c r="B36" s="238" t="s">
        <v>428</v>
      </c>
      <c r="C36" s="216"/>
      <c r="D36" s="215"/>
      <c r="E36" s="215"/>
      <c r="F36" s="255"/>
      <c r="G36" s="215"/>
      <c r="H36" s="216"/>
    </row>
    <row r="37" spans="1:9">
      <c r="A37" s="218"/>
      <c r="B37" s="296" t="s">
        <v>401</v>
      </c>
      <c r="C37" s="328">
        <v>1</v>
      </c>
      <c r="D37" s="325">
        <v>41.097000000000001</v>
      </c>
      <c r="E37" s="326"/>
      <c r="F37" s="325">
        <v>0.15</v>
      </c>
      <c r="G37" s="324">
        <f>F37*D37*C37</f>
        <v>6.1645500000000002</v>
      </c>
      <c r="H37" s="216"/>
    </row>
    <row r="38" spans="1:9">
      <c r="A38" s="218"/>
      <c r="B38" s="296" t="s">
        <v>418</v>
      </c>
      <c r="C38" s="328">
        <v>1</v>
      </c>
      <c r="D38" s="325">
        <v>16.164000000000001</v>
      </c>
      <c r="E38" s="326"/>
      <c r="F38" s="325">
        <v>0.15</v>
      </c>
      <c r="G38" s="324">
        <f>F38*D38*C38</f>
        <v>2.4246000000000003</v>
      </c>
      <c r="H38" s="216"/>
    </row>
    <row r="39" spans="1:9">
      <c r="A39" s="218"/>
      <c r="B39" s="217"/>
      <c r="C39" s="216"/>
      <c r="D39" s="215"/>
      <c r="E39" s="215"/>
      <c r="F39" s="284">
        <v>0.1</v>
      </c>
      <c r="G39" s="332">
        <f>SUM(G37:G38)*F39</f>
        <v>0.8589150000000001</v>
      </c>
      <c r="H39" s="216"/>
    </row>
    <row r="40" spans="1:9">
      <c r="A40" s="218"/>
      <c r="B40" s="217"/>
      <c r="C40" s="216"/>
      <c r="D40" s="215"/>
      <c r="E40" s="215"/>
      <c r="F40" s="214" t="s">
        <v>334</v>
      </c>
      <c r="G40" s="213">
        <f>SUM(G37:G39)</f>
        <v>9.4480649999999997</v>
      </c>
      <c r="H40" s="212" t="s">
        <v>427</v>
      </c>
    </row>
    <row r="41" spans="1:9">
      <c r="A41" s="218"/>
      <c r="B41" s="217"/>
      <c r="C41" s="216"/>
      <c r="D41" s="215"/>
      <c r="E41" s="215"/>
      <c r="F41" s="214" t="s">
        <v>334</v>
      </c>
      <c r="G41" s="213">
        <f>G40*35.41</f>
        <v>334.55598164999998</v>
      </c>
      <c r="H41" s="212" t="s">
        <v>426</v>
      </c>
    </row>
    <row r="42" spans="1:9">
      <c r="A42" s="299"/>
      <c r="B42" s="468" t="s">
        <v>60</v>
      </c>
      <c r="C42" s="469"/>
      <c r="D42" s="469"/>
      <c r="E42" s="469"/>
      <c r="F42" s="469"/>
      <c r="G42" s="469"/>
      <c r="H42" s="470"/>
    </row>
    <row r="43" spans="1:9" s="209" customFormat="1">
      <c r="A43" s="344" t="s">
        <v>82</v>
      </c>
      <c r="B43" s="343" t="s">
        <v>425</v>
      </c>
      <c r="C43" s="337"/>
      <c r="D43" s="336"/>
      <c r="E43" s="336"/>
      <c r="F43" s="342"/>
      <c r="G43" s="336"/>
      <c r="H43" s="333"/>
      <c r="I43" s="193"/>
    </row>
    <row r="44" spans="1:9" s="209" customFormat="1" hidden="1">
      <c r="A44" s="339"/>
      <c r="B44" s="338"/>
      <c r="C44" s="337"/>
      <c r="D44" s="336"/>
      <c r="E44" s="336"/>
      <c r="F44" s="341">
        <v>0.1</v>
      </c>
      <c r="G44" s="340"/>
      <c r="H44" s="337"/>
      <c r="I44" s="193"/>
    </row>
    <row r="45" spans="1:9" s="209" customFormat="1" hidden="1">
      <c r="A45" s="339"/>
      <c r="B45" s="338"/>
      <c r="C45" s="337"/>
      <c r="D45" s="336"/>
      <c r="E45" s="336"/>
      <c r="F45" s="335" t="s">
        <v>334</v>
      </c>
      <c r="G45" s="334"/>
      <c r="H45" s="333" t="s">
        <v>335</v>
      </c>
      <c r="I45" s="193"/>
    </row>
    <row r="46" spans="1:9" s="209" customFormat="1" hidden="1">
      <c r="A46" s="339"/>
      <c r="B46" s="338"/>
      <c r="C46" s="337"/>
      <c r="D46" s="336"/>
      <c r="E46" s="336"/>
      <c r="F46" s="335" t="s">
        <v>334</v>
      </c>
      <c r="G46" s="334"/>
      <c r="H46" s="333" t="s">
        <v>154</v>
      </c>
      <c r="I46" s="193"/>
    </row>
    <row r="47" spans="1:9" s="209" customFormat="1">
      <c r="A47" s="218"/>
      <c r="B47" s="217"/>
      <c r="C47" s="216"/>
      <c r="D47" s="215"/>
      <c r="E47" s="215"/>
      <c r="F47" s="214"/>
      <c r="G47" s="213"/>
      <c r="H47" s="212"/>
      <c r="I47" s="193"/>
    </row>
    <row r="48" spans="1:9" s="209" customFormat="1">
      <c r="A48" s="218" t="s">
        <v>83</v>
      </c>
      <c r="B48" s="256" t="s">
        <v>424</v>
      </c>
      <c r="C48" s="216"/>
      <c r="D48" s="215"/>
      <c r="E48" s="215"/>
      <c r="F48" s="214"/>
      <c r="G48" s="213"/>
      <c r="H48" s="212"/>
      <c r="I48" s="193"/>
    </row>
    <row r="49" spans="1:9" s="209" customFormat="1">
      <c r="A49" s="218"/>
      <c r="B49" s="217" t="s">
        <v>377</v>
      </c>
      <c r="C49" s="216">
        <v>1</v>
      </c>
      <c r="D49" s="259">
        <v>5.883</v>
      </c>
      <c r="E49" s="259"/>
      <c r="F49" s="254">
        <v>1.05</v>
      </c>
      <c r="G49" s="259">
        <f t="shared" ref="G49:G56" si="0">F49*D49*C49</f>
        <v>6.1771500000000001</v>
      </c>
      <c r="H49" s="212"/>
      <c r="I49" s="193"/>
    </row>
    <row r="50" spans="1:9" s="209" customFormat="1">
      <c r="A50" s="218"/>
      <c r="B50" s="217" t="s">
        <v>391</v>
      </c>
      <c r="C50" s="216">
        <v>-1</v>
      </c>
      <c r="D50" s="215">
        <v>0.8</v>
      </c>
      <c r="E50" s="215"/>
      <c r="F50" s="254">
        <v>1.05</v>
      </c>
      <c r="G50" s="259">
        <f t="shared" si="0"/>
        <v>-0.84000000000000008</v>
      </c>
      <c r="H50" s="212"/>
      <c r="I50" s="193"/>
    </row>
    <row r="51" spans="1:9" s="209" customFormat="1">
      <c r="A51" s="218"/>
      <c r="B51" s="217" t="s">
        <v>347</v>
      </c>
      <c r="C51" s="216">
        <v>1</v>
      </c>
      <c r="D51" s="259">
        <v>5.6859999999999999</v>
      </c>
      <c r="E51" s="259"/>
      <c r="F51" s="254">
        <v>5.55</v>
      </c>
      <c r="G51" s="259">
        <f t="shared" si="0"/>
        <v>31.557299999999998</v>
      </c>
      <c r="H51" s="212"/>
      <c r="I51" s="193"/>
    </row>
    <row r="52" spans="1:9" s="209" customFormat="1">
      <c r="A52" s="218"/>
      <c r="B52" s="217" t="s">
        <v>346</v>
      </c>
      <c r="C52" s="216">
        <v>1</v>
      </c>
      <c r="D52" s="215">
        <v>9.3450000000000006</v>
      </c>
      <c r="E52" s="215"/>
      <c r="F52" s="254">
        <v>5.55</v>
      </c>
      <c r="G52" s="259">
        <f t="shared" si="0"/>
        <v>51.864750000000001</v>
      </c>
      <c r="H52" s="212"/>
      <c r="I52" s="193"/>
    </row>
    <row r="53" spans="1:9" s="209" customFormat="1">
      <c r="A53" s="218"/>
      <c r="B53" s="217"/>
      <c r="C53" s="216">
        <v>1</v>
      </c>
      <c r="D53" s="215">
        <v>3.899</v>
      </c>
      <c r="E53" s="215"/>
      <c r="F53" s="254">
        <v>5.55</v>
      </c>
      <c r="G53" s="259">
        <f t="shared" si="0"/>
        <v>21.63945</v>
      </c>
      <c r="H53" s="212"/>
      <c r="I53" s="193"/>
    </row>
    <row r="54" spans="1:9" s="209" customFormat="1">
      <c r="A54" s="218"/>
      <c r="B54" s="217"/>
      <c r="C54" s="216">
        <v>-1</v>
      </c>
      <c r="D54" s="215">
        <v>0.97499999999999998</v>
      </c>
      <c r="E54" s="215"/>
      <c r="F54" s="254">
        <v>2.1</v>
      </c>
      <c r="G54" s="259">
        <f t="shared" si="0"/>
        <v>-2.0474999999999999</v>
      </c>
      <c r="H54" s="212"/>
      <c r="I54" s="193"/>
    </row>
    <row r="55" spans="1:9" s="209" customFormat="1">
      <c r="A55" s="218"/>
      <c r="B55" s="217"/>
      <c r="C55" s="216">
        <v>1</v>
      </c>
      <c r="D55" s="215">
        <v>2.4</v>
      </c>
      <c r="E55" s="215"/>
      <c r="F55" s="254">
        <v>5.55</v>
      </c>
      <c r="G55" s="259">
        <f t="shared" si="0"/>
        <v>13.319999999999999</v>
      </c>
      <c r="H55" s="212"/>
      <c r="I55" s="193"/>
    </row>
    <row r="56" spans="1:9" s="209" customFormat="1">
      <c r="A56" s="218"/>
      <c r="B56" s="217" t="s">
        <v>345</v>
      </c>
      <c r="C56" s="216">
        <v>1</v>
      </c>
      <c r="D56" s="215">
        <v>5.9249999999999998</v>
      </c>
      <c r="E56" s="215"/>
      <c r="F56" s="254">
        <v>5.55</v>
      </c>
      <c r="G56" s="259">
        <f t="shared" si="0"/>
        <v>32.883749999999999</v>
      </c>
      <c r="H56" s="212"/>
      <c r="I56" s="193"/>
    </row>
    <row r="57" spans="1:9" s="209" customFormat="1">
      <c r="A57" s="218"/>
      <c r="B57" s="217"/>
      <c r="C57" s="216"/>
      <c r="D57" s="215"/>
      <c r="E57" s="215"/>
      <c r="F57" s="284">
        <v>0.1</v>
      </c>
      <c r="G57" s="332">
        <f>SUM(G49:G56)*F57</f>
        <v>15.455489999999998</v>
      </c>
      <c r="H57" s="216"/>
      <c r="I57" s="193"/>
    </row>
    <row r="58" spans="1:9" s="209" customFormat="1">
      <c r="A58" s="218"/>
      <c r="B58" s="217"/>
      <c r="C58" s="216"/>
      <c r="D58" s="215"/>
      <c r="E58" s="215"/>
      <c r="F58" s="214" t="s">
        <v>334</v>
      </c>
      <c r="G58" s="213">
        <f>SUM(G49:G57)</f>
        <v>170.01038999999997</v>
      </c>
      <c r="H58" s="212" t="s">
        <v>335</v>
      </c>
      <c r="I58" s="193"/>
    </row>
    <row r="59" spans="1:9" s="209" customFormat="1">
      <c r="A59" s="218"/>
      <c r="B59" s="217"/>
      <c r="C59" s="216"/>
      <c r="D59" s="215"/>
      <c r="E59" s="215"/>
      <c r="F59" s="214" t="s">
        <v>334</v>
      </c>
      <c r="G59" s="213">
        <f>G58*10.764</f>
        <v>1829.9918379599997</v>
      </c>
      <c r="H59" s="212" t="s">
        <v>154</v>
      </c>
      <c r="I59" s="193"/>
    </row>
    <row r="60" spans="1:9" s="209" customFormat="1">
      <c r="A60" s="218"/>
      <c r="B60" s="217"/>
      <c r="C60" s="216"/>
      <c r="D60" s="215"/>
      <c r="E60" s="215"/>
      <c r="F60" s="254"/>
      <c r="G60" s="259"/>
      <c r="H60" s="212"/>
      <c r="I60" s="193"/>
    </row>
    <row r="61" spans="1:9">
      <c r="A61" s="218" t="s">
        <v>99</v>
      </c>
      <c r="B61" s="256" t="s">
        <v>423</v>
      </c>
      <c r="C61" s="330"/>
      <c r="D61" s="330"/>
      <c r="E61" s="330"/>
      <c r="F61" s="330"/>
      <c r="G61" s="330"/>
      <c r="H61" s="330"/>
    </row>
    <row r="62" spans="1:9" s="209" customFormat="1">
      <c r="A62" s="287"/>
      <c r="B62" s="217" t="s">
        <v>377</v>
      </c>
      <c r="C62" s="216">
        <v>2</v>
      </c>
      <c r="D62" s="259">
        <v>5.883</v>
      </c>
      <c r="E62" s="259"/>
      <c r="F62" s="254">
        <v>1.05</v>
      </c>
      <c r="G62" s="259">
        <f t="shared" ref="G62:G69" si="1">F62*D62*C62</f>
        <v>12.3543</v>
      </c>
      <c r="H62" s="212"/>
      <c r="I62" s="193"/>
    </row>
    <row r="63" spans="1:9" s="209" customFormat="1">
      <c r="A63" s="218"/>
      <c r="B63" s="217" t="s">
        <v>391</v>
      </c>
      <c r="C63" s="216">
        <v>-2</v>
      </c>
      <c r="D63" s="215">
        <v>0.8</v>
      </c>
      <c r="E63" s="215"/>
      <c r="F63" s="254">
        <v>1.05</v>
      </c>
      <c r="G63" s="259">
        <f t="shared" si="1"/>
        <v>-1.6800000000000002</v>
      </c>
      <c r="H63" s="212"/>
      <c r="I63" s="193"/>
    </row>
    <row r="64" spans="1:9" s="209" customFormat="1">
      <c r="A64" s="218"/>
      <c r="B64" s="217" t="s">
        <v>347</v>
      </c>
      <c r="C64" s="216">
        <v>1</v>
      </c>
      <c r="D64" s="259">
        <v>5.6859999999999999</v>
      </c>
      <c r="E64" s="259"/>
      <c r="F64" s="254">
        <v>5.55</v>
      </c>
      <c r="G64" s="259">
        <f t="shared" si="1"/>
        <v>31.557299999999998</v>
      </c>
      <c r="H64" s="212"/>
      <c r="I64" s="193"/>
    </row>
    <row r="65" spans="1:9" s="209" customFormat="1">
      <c r="A65" s="218"/>
      <c r="B65" s="217" t="s">
        <v>346</v>
      </c>
      <c r="C65" s="216">
        <v>1</v>
      </c>
      <c r="D65" s="215">
        <v>9.3450000000000006</v>
      </c>
      <c r="E65" s="215"/>
      <c r="F65" s="254">
        <v>5.55</v>
      </c>
      <c r="G65" s="259">
        <f t="shared" si="1"/>
        <v>51.864750000000001</v>
      </c>
      <c r="H65" s="212"/>
      <c r="I65" s="193"/>
    </row>
    <row r="66" spans="1:9" s="209" customFormat="1">
      <c r="A66" s="218"/>
      <c r="B66" s="217"/>
      <c r="C66" s="216">
        <v>2</v>
      </c>
      <c r="D66" s="215">
        <v>3.899</v>
      </c>
      <c r="E66" s="215"/>
      <c r="F66" s="254">
        <v>5.55</v>
      </c>
      <c r="G66" s="259">
        <f t="shared" si="1"/>
        <v>43.2789</v>
      </c>
      <c r="H66" s="212"/>
      <c r="I66" s="193"/>
    </row>
    <row r="67" spans="1:9" s="209" customFormat="1">
      <c r="A67" s="218"/>
      <c r="B67" s="217"/>
      <c r="C67" s="216">
        <v>-2</v>
      </c>
      <c r="D67" s="215">
        <v>0.97499999999999998</v>
      </c>
      <c r="E67" s="215"/>
      <c r="F67" s="254">
        <v>2.1</v>
      </c>
      <c r="G67" s="259">
        <f t="shared" si="1"/>
        <v>-4.0949999999999998</v>
      </c>
      <c r="H67" s="212"/>
      <c r="I67" s="193"/>
    </row>
    <row r="68" spans="1:9" s="209" customFormat="1">
      <c r="A68" s="218"/>
      <c r="B68" s="217"/>
      <c r="C68" s="216">
        <v>2</v>
      </c>
      <c r="D68" s="215">
        <v>2.4</v>
      </c>
      <c r="E68" s="215"/>
      <c r="F68" s="254">
        <v>5.55</v>
      </c>
      <c r="G68" s="259">
        <f t="shared" si="1"/>
        <v>26.639999999999997</v>
      </c>
      <c r="H68" s="212"/>
      <c r="I68" s="193"/>
    </row>
    <row r="69" spans="1:9" s="209" customFormat="1">
      <c r="A69" s="218"/>
      <c r="B69" s="217" t="s">
        <v>345</v>
      </c>
      <c r="C69" s="216">
        <v>1</v>
      </c>
      <c r="D69" s="215">
        <v>5.9249999999999998</v>
      </c>
      <c r="E69" s="215"/>
      <c r="F69" s="254">
        <v>5.55</v>
      </c>
      <c r="G69" s="259">
        <f t="shared" si="1"/>
        <v>32.883749999999999</v>
      </c>
      <c r="H69" s="212"/>
      <c r="I69" s="193"/>
    </row>
    <row r="70" spans="1:9" s="209" customFormat="1">
      <c r="A70" s="218"/>
      <c r="B70" s="217"/>
      <c r="C70" s="330"/>
      <c r="D70" s="330"/>
      <c r="E70" s="330"/>
      <c r="F70" s="284">
        <v>0.1</v>
      </c>
      <c r="G70" s="331">
        <f>SUM(G62:G69)*F70</f>
        <v>19.2804</v>
      </c>
      <c r="H70" s="262"/>
      <c r="I70" s="193"/>
    </row>
    <row r="71" spans="1:9">
      <c r="A71" s="218"/>
      <c r="B71" s="217"/>
      <c r="C71" s="330"/>
      <c r="D71" s="330"/>
      <c r="E71" s="330"/>
      <c r="F71" s="329" t="s">
        <v>334</v>
      </c>
      <c r="G71" s="265">
        <f>SUM(G62:G70)</f>
        <v>212.08439999999996</v>
      </c>
      <c r="H71" s="257" t="s">
        <v>335</v>
      </c>
    </row>
    <row r="72" spans="1:9" s="209" customFormat="1">
      <c r="A72" s="218"/>
      <c r="B72" s="217"/>
      <c r="C72" s="330"/>
      <c r="D72" s="330"/>
      <c r="E72" s="330"/>
      <c r="F72" s="329" t="s">
        <v>334</v>
      </c>
      <c r="G72" s="265">
        <f>G71*10.764</f>
        <v>2282.8764815999994</v>
      </c>
      <c r="H72" s="257" t="s">
        <v>154</v>
      </c>
      <c r="I72" s="193"/>
    </row>
    <row r="73" spans="1:9" s="209" customFormat="1">
      <c r="A73" s="218"/>
      <c r="B73" s="256"/>
      <c r="C73" s="216"/>
      <c r="D73" s="215"/>
      <c r="E73" s="215"/>
      <c r="F73" s="254"/>
      <c r="G73" s="259"/>
      <c r="H73" s="212"/>
      <c r="I73" s="193"/>
    </row>
    <row r="74" spans="1:9">
      <c r="A74" s="299"/>
      <c r="B74" s="468" t="s">
        <v>74</v>
      </c>
      <c r="C74" s="469"/>
      <c r="D74" s="469"/>
      <c r="E74" s="469"/>
      <c r="F74" s="469"/>
      <c r="G74" s="469"/>
      <c r="H74" s="470"/>
    </row>
    <row r="75" spans="1:9">
      <c r="A75" s="218">
        <v>9</v>
      </c>
      <c r="B75" s="256" t="s">
        <v>422</v>
      </c>
      <c r="C75" s="216"/>
      <c r="D75" s="222"/>
      <c r="E75" s="222"/>
      <c r="F75" s="288"/>
      <c r="G75" s="222"/>
      <c r="H75" s="216"/>
    </row>
    <row r="76" spans="1:9">
      <c r="A76" s="218"/>
      <c r="B76" s="296" t="s">
        <v>401</v>
      </c>
      <c r="C76" s="328">
        <v>1</v>
      </c>
      <c r="D76" s="325">
        <v>41.097000000000001</v>
      </c>
      <c r="E76" s="326"/>
      <c r="F76" s="325">
        <v>0.2</v>
      </c>
      <c r="G76" s="324">
        <f>F76*D76*C76</f>
        <v>8.2194000000000003</v>
      </c>
      <c r="H76" s="216"/>
    </row>
    <row r="77" spans="1:9">
      <c r="A77" s="218"/>
      <c r="B77" s="296" t="s">
        <v>418</v>
      </c>
      <c r="C77" s="328">
        <v>1</v>
      </c>
      <c r="D77" s="325">
        <v>16.164000000000001</v>
      </c>
      <c r="E77" s="326"/>
      <c r="F77" s="325">
        <v>0.2</v>
      </c>
      <c r="G77" s="324">
        <f>F77*D77*C77</f>
        <v>3.2328000000000006</v>
      </c>
      <c r="H77" s="216"/>
    </row>
    <row r="78" spans="1:9">
      <c r="A78" s="218"/>
      <c r="B78" s="217"/>
      <c r="C78" s="216"/>
      <c r="D78" s="215"/>
      <c r="E78" s="215"/>
      <c r="F78" s="288" t="s">
        <v>336</v>
      </c>
      <c r="G78" s="252">
        <f>SUM(G76:G77)*10%</f>
        <v>1.1452200000000001</v>
      </c>
      <c r="H78" s="216"/>
    </row>
    <row r="79" spans="1:9">
      <c r="A79" s="218"/>
      <c r="B79" s="217"/>
      <c r="C79" s="216"/>
      <c r="D79" s="215"/>
      <c r="E79" s="215"/>
      <c r="F79" s="270" t="s">
        <v>334</v>
      </c>
      <c r="G79" s="252">
        <f>SUM(G76:G78)</f>
        <v>12.597420000000001</v>
      </c>
      <c r="H79" s="212" t="s">
        <v>421</v>
      </c>
    </row>
    <row r="80" spans="1:9">
      <c r="A80" s="218"/>
      <c r="B80" s="217"/>
      <c r="C80" s="216"/>
      <c r="D80" s="215"/>
      <c r="E80" s="215"/>
      <c r="F80" s="270" t="s">
        <v>334</v>
      </c>
      <c r="G80" s="252">
        <f>G79*35.416</f>
        <v>446.15022672000003</v>
      </c>
      <c r="H80" s="212" t="s">
        <v>420</v>
      </c>
    </row>
    <row r="81" spans="1:9">
      <c r="A81" s="218"/>
      <c r="B81" s="217"/>
      <c r="C81" s="216"/>
      <c r="D81" s="222"/>
      <c r="E81" s="222"/>
      <c r="F81" s="214"/>
      <c r="G81" s="213"/>
      <c r="H81" s="212"/>
    </row>
    <row r="82" spans="1:9">
      <c r="A82" s="218">
        <v>10</v>
      </c>
      <c r="B82" s="256" t="s">
        <v>419</v>
      </c>
      <c r="C82" s="216"/>
      <c r="D82" s="327"/>
      <c r="E82" s="327"/>
      <c r="F82" s="255"/>
      <c r="G82" s="327"/>
      <c r="H82" s="216"/>
    </row>
    <row r="83" spans="1:9">
      <c r="A83" s="218"/>
      <c r="B83" s="296" t="s">
        <v>401</v>
      </c>
      <c r="C83" s="317">
        <v>1</v>
      </c>
      <c r="D83" s="325">
        <v>41.097000000000001</v>
      </c>
      <c r="E83" s="326"/>
      <c r="F83" s="325"/>
      <c r="G83" s="324">
        <f>D83*C83</f>
        <v>41.097000000000001</v>
      </c>
      <c r="H83" s="216"/>
    </row>
    <row r="84" spans="1:9">
      <c r="A84" s="218"/>
      <c r="B84" s="296" t="s">
        <v>418</v>
      </c>
      <c r="C84" s="317">
        <v>1</v>
      </c>
      <c r="D84" s="325">
        <v>16.164000000000001</v>
      </c>
      <c r="E84" s="326"/>
      <c r="F84" s="325"/>
      <c r="G84" s="324">
        <f>D84*C84</f>
        <v>16.164000000000001</v>
      </c>
      <c r="H84" s="216"/>
    </row>
    <row r="85" spans="1:9" s="209" customFormat="1">
      <c r="A85" s="218"/>
      <c r="B85" s="217" t="s">
        <v>377</v>
      </c>
      <c r="C85" s="216">
        <v>1</v>
      </c>
      <c r="D85" s="259">
        <v>5.883</v>
      </c>
      <c r="E85" s="259"/>
      <c r="F85" s="254">
        <v>1.05</v>
      </c>
      <c r="G85" s="259">
        <f t="shared" ref="G85:G92" si="2">F85*D85*C85</f>
        <v>6.1771500000000001</v>
      </c>
      <c r="H85" s="212"/>
      <c r="I85" s="193"/>
    </row>
    <row r="86" spans="1:9" s="209" customFormat="1">
      <c r="A86" s="218"/>
      <c r="B86" s="217" t="s">
        <v>391</v>
      </c>
      <c r="C86" s="216">
        <v>-1</v>
      </c>
      <c r="D86" s="215">
        <v>0.8</v>
      </c>
      <c r="E86" s="215"/>
      <c r="F86" s="254">
        <v>1.05</v>
      </c>
      <c r="G86" s="259">
        <f t="shared" si="2"/>
        <v>-0.84000000000000008</v>
      </c>
      <c r="H86" s="212"/>
      <c r="I86" s="193"/>
    </row>
    <row r="87" spans="1:9" s="209" customFormat="1">
      <c r="A87" s="218"/>
      <c r="B87" s="217" t="s">
        <v>347</v>
      </c>
      <c r="C87" s="216">
        <v>1</v>
      </c>
      <c r="D87" s="259">
        <v>5.7770000000000001</v>
      </c>
      <c r="E87" s="259"/>
      <c r="F87" s="254">
        <v>0.9</v>
      </c>
      <c r="G87" s="259">
        <f t="shared" si="2"/>
        <v>5.1993</v>
      </c>
      <c r="H87" s="212"/>
      <c r="I87" s="193"/>
    </row>
    <row r="88" spans="1:9" s="209" customFormat="1">
      <c r="A88" s="218"/>
      <c r="B88" s="217" t="s">
        <v>346</v>
      </c>
      <c r="C88" s="216">
        <v>1</v>
      </c>
      <c r="D88" s="215">
        <v>6.758</v>
      </c>
      <c r="E88" s="215"/>
      <c r="F88" s="254">
        <v>0.9</v>
      </c>
      <c r="G88" s="259">
        <f t="shared" si="2"/>
        <v>6.0822000000000003</v>
      </c>
      <c r="H88" s="212"/>
      <c r="I88" s="193"/>
    </row>
    <row r="89" spans="1:9" s="209" customFormat="1">
      <c r="A89" s="218"/>
      <c r="B89" s="217"/>
      <c r="C89" s="216">
        <v>1</v>
      </c>
      <c r="D89" s="215">
        <v>2.5169999999999999</v>
      </c>
      <c r="E89" s="215"/>
      <c r="F89" s="254">
        <v>0.9</v>
      </c>
      <c r="G89" s="259">
        <f t="shared" si="2"/>
        <v>2.2652999999999999</v>
      </c>
      <c r="H89" s="212"/>
      <c r="I89" s="193"/>
    </row>
    <row r="90" spans="1:9" s="209" customFormat="1">
      <c r="A90" s="218"/>
      <c r="B90" s="217" t="s">
        <v>345</v>
      </c>
      <c r="C90" s="216">
        <v>1</v>
      </c>
      <c r="D90" s="215">
        <v>5.9249999999999998</v>
      </c>
      <c r="E90" s="215"/>
      <c r="F90" s="254">
        <v>0.9</v>
      </c>
      <c r="G90" s="259">
        <f t="shared" si="2"/>
        <v>5.3324999999999996</v>
      </c>
      <c r="H90" s="212"/>
      <c r="I90" s="193"/>
    </row>
    <row r="91" spans="1:9" s="209" customFormat="1">
      <c r="A91" s="218"/>
      <c r="B91" s="217" t="s">
        <v>417</v>
      </c>
      <c r="C91" s="216">
        <v>2</v>
      </c>
      <c r="D91" s="215">
        <v>3.899</v>
      </c>
      <c r="E91" s="215"/>
      <c r="F91" s="254">
        <v>0.9</v>
      </c>
      <c r="G91" s="259">
        <f t="shared" si="2"/>
        <v>7.0182000000000002</v>
      </c>
      <c r="H91" s="212"/>
      <c r="I91" s="193"/>
    </row>
    <row r="92" spans="1:9" s="209" customFormat="1">
      <c r="A92" s="218"/>
      <c r="B92" s="217" t="s">
        <v>417</v>
      </c>
      <c r="C92" s="216">
        <v>2</v>
      </c>
      <c r="D92" s="215">
        <v>2.4</v>
      </c>
      <c r="E92" s="215"/>
      <c r="F92" s="254">
        <v>0.9</v>
      </c>
      <c r="G92" s="259">
        <f t="shared" si="2"/>
        <v>4.32</v>
      </c>
      <c r="H92" s="212"/>
      <c r="I92" s="193"/>
    </row>
    <row r="93" spans="1:9" s="209" customFormat="1">
      <c r="A93" s="218"/>
      <c r="B93" s="217"/>
      <c r="C93" s="216"/>
      <c r="D93" s="215"/>
      <c r="E93" s="215"/>
      <c r="F93" s="284">
        <v>0.1</v>
      </c>
      <c r="G93" s="213">
        <f>SUM(G83:G92)*10%</f>
        <v>9.2815649999999987</v>
      </c>
      <c r="H93" s="216"/>
      <c r="I93" s="193"/>
    </row>
    <row r="94" spans="1:9" s="209" customFormat="1">
      <c r="A94" s="218"/>
      <c r="B94" s="217"/>
      <c r="C94" s="216"/>
      <c r="D94" s="215"/>
      <c r="E94" s="215"/>
      <c r="F94" s="214" t="s">
        <v>334</v>
      </c>
      <c r="G94" s="213">
        <f>SUM(G83:G93)</f>
        <v>102.09721499999998</v>
      </c>
      <c r="H94" s="212" t="s">
        <v>335</v>
      </c>
      <c r="I94" s="193"/>
    </row>
    <row r="95" spans="1:9" s="209" customFormat="1">
      <c r="A95" s="218"/>
      <c r="B95" s="217"/>
      <c r="C95" s="216"/>
      <c r="D95" s="215"/>
      <c r="E95" s="215"/>
      <c r="F95" s="214" t="s">
        <v>334</v>
      </c>
      <c r="G95" s="213">
        <f>G94*10.764</f>
        <v>1098.9744222599998</v>
      </c>
      <c r="H95" s="212" t="s">
        <v>154</v>
      </c>
      <c r="I95" s="193"/>
    </row>
    <row r="96" spans="1:9" s="209" customFormat="1">
      <c r="A96" s="218"/>
      <c r="B96" s="217"/>
      <c r="C96" s="216"/>
      <c r="D96" s="215"/>
      <c r="E96" s="215"/>
      <c r="F96" s="214"/>
      <c r="G96" s="213"/>
      <c r="H96" s="212"/>
      <c r="I96" s="193"/>
    </row>
    <row r="97" spans="1:9">
      <c r="A97" s="299"/>
      <c r="B97" s="468" t="s">
        <v>86</v>
      </c>
      <c r="C97" s="469"/>
      <c r="D97" s="469"/>
      <c r="E97" s="469"/>
      <c r="F97" s="469"/>
      <c r="G97" s="469"/>
      <c r="H97" s="470"/>
    </row>
    <row r="98" spans="1:9" s="301" customFormat="1">
      <c r="A98" s="207">
        <v>11</v>
      </c>
      <c r="B98" s="211" t="s">
        <v>87</v>
      </c>
      <c r="C98" s="205"/>
      <c r="D98" s="204"/>
      <c r="E98" s="204"/>
      <c r="F98" s="210"/>
      <c r="G98" s="204"/>
      <c r="H98" s="205"/>
      <c r="I98" s="193"/>
    </row>
    <row r="99" spans="1:9" s="301" customFormat="1" hidden="1">
      <c r="A99" s="207"/>
      <c r="B99" s="211"/>
      <c r="C99" s="205"/>
      <c r="D99" s="204"/>
      <c r="E99" s="204"/>
      <c r="F99" s="268">
        <v>0.1</v>
      </c>
      <c r="G99" s="202" t="e">
        <f>SUM(#REF!)*10%</f>
        <v>#REF!</v>
      </c>
      <c r="H99" s="201"/>
      <c r="I99" s="193"/>
    </row>
    <row r="100" spans="1:9" s="301" customFormat="1" hidden="1">
      <c r="A100" s="207"/>
      <c r="B100" s="211"/>
      <c r="C100" s="205"/>
      <c r="D100" s="204"/>
      <c r="E100" s="204"/>
      <c r="F100" s="203" t="s">
        <v>334</v>
      </c>
      <c r="G100" s="202" t="e">
        <f>SUM(G99:G99)</f>
        <v>#REF!</v>
      </c>
      <c r="H100" s="201" t="s">
        <v>335</v>
      </c>
      <c r="I100" s="193"/>
    </row>
    <row r="101" spans="1:9" s="301" customFormat="1" hidden="1">
      <c r="A101" s="207"/>
      <c r="B101" s="211"/>
      <c r="C101" s="205"/>
      <c r="D101" s="204"/>
      <c r="E101" s="204"/>
      <c r="F101" s="203" t="s">
        <v>334</v>
      </c>
      <c r="G101" s="202" t="e">
        <f>G100*10.764</f>
        <v>#REF!</v>
      </c>
      <c r="H101" s="201" t="s">
        <v>154</v>
      </c>
      <c r="I101" s="323"/>
    </row>
    <row r="102" spans="1:9" s="301" customFormat="1">
      <c r="A102" s="264"/>
      <c r="B102" s="322"/>
      <c r="C102" s="262"/>
      <c r="D102" s="261"/>
      <c r="E102" s="261"/>
      <c r="F102" s="295"/>
      <c r="G102" s="261"/>
      <c r="H102" s="262"/>
      <c r="I102" s="193"/>
    </row>
    <row r="103" spans="1:9">
      <c r="A103" s="299"/>
      <c r="B103" s="468" t="s">
        <v>95</v>
      </c>
      <c r="C103" s="469"/>
      <c r="D103" s="469"/>
      <c r="E103" s="469"/>
      <c r="F103" s="469"/>
      <c r="G103" s="469"/>
      <c r="H103" s="470"/>
    </row>
    <row r="104" spans="1:9" ht="45">
      <c r="A104" s="321" t="s">
        <v>416</v>
      </c>
      <c r="B104" s="221" t="s">
        <v>415</v>
      </c>
      <c r="C104" s="205"/>
      <c r="D104" s="204"/>
      <c r="E104" s="204"/>
      <c r="F104" s="210"/>
      <c r="G104" s="204"/>
      <c r="H104" s="205"/>
    </row>
    <row r="105" spans="1:9" hidden="1">
      <c r="A105" s="207"/>
      <c r="B105" s="206"/>
      <c r="C105" s="205"/>
      <c r="D105" s="204"/>
      <c r="E105" s="204"/>
      <c r="F105" s="272">
        <v>0.15</v>
      </c>
      <c r="G105" s="320"/>
      <c r="H105" s="205"/>
    </row>
    <row r="106" spans="1:9" hidden="1">
      <c r="A106" s="207"/>
      <c r="B106" s="206"/>
      <c r="C106" s="205"/>
      <c r="D106" s="204"/>
      <c r="E106" s="204"/>
      <c r="F106" s="203" t="s">
        <v>334</v>
      </c>
      <c r="G106" s="202"/>
      <c r="H106" s="201" t="s">
        <v>335</v>
      </c>
    </row>
    <row r="107" spans="1:9" hidden="1">
      <c r="A107" s="207"/>
      <c r="B107" s="206"/>
      <c r="C107" s="205"/>
      <c r="D107" s="204"/>
      <c r="E107" s="204"/>
      <c r="F107" s="203" t="s">
        <v>334</v>
      </c>
      <c r="G107" s="202"/>
      <c r="H107" s="201" t="s">
        <v>154</v>
      </c>
    </row>
    <row r="108" spans="1:9">
      <c r="A108" s="218"/>
      <c r="B108" s="217"/>
      <c r="C108" s="216"/>
      <c r="D108" s="215"/>
      <c r="E108" s="215"/>
      <c r="F108" s="214"/>
      <c r="G108" s="213"/>
      <c r="H108" s="212"/>
    </row>
    <row r="109" spans="1:9">
      <c r="A109" s="321" t="s">
        <v>36</v>
      </c>
      <c r="B109" s="211" t="s">
        <v>414</v>
      </c>
      <c r="C109" s="205"/>
      <c r="D109" s="204"/>
      <c r="E109" s="204"/>
      <c r="F109" s="210"/>
      <c r="G109" s="204"/>
      <c r="H109" s="205"/>
    </row>
    <row r="110" spans="1:9" hidden="1">
      <c r="A110" s="207"/>
      <c r="B110" s="206"/>
      <c r="C110" s="205"/>
      <c r="D110" s="204"/>
      <c r="E110" s="204"/>
      <c r="F110" s="272">
        <v>0.15</v>
      </c>
      <c r="G110" s="320" t="e">
        <f>SUM(#REF!)*F110</f>
        <v>#REF!</v>
      </c>
      <c r="H110" s="205"/>
    </row>
    <row r="111" spans="1:9" hidden="1">
      <c r="A111" s="207"/>
      <c r="B111" s="206"/>
      <c r="C111" s="205"/>
      <c r="D111" s="204"/>
      <c r="E111" s="204"/>
      <c r="F111" s="203" t="s">
        <v>334</v>
      </c>
      <c r="G111" s="202" t="e">
        <f>SUM(G110:G110)</f>
        <v>#REF!</v>
      </c>
      <c r="H111" s="201" t="s">
        <v>335</v>
      </c>
    </row>
    <row r="112" spans="1:9" hidden="1">
      <c r="A112" s="207"/>
      <c r="B112" s="206"/>
      <c r="C112" s="205"/>
      <c r="D112" s="204"/>
      <c r="E112" s="204"/>
      <c r="F112" s="203" t="s">
        <v>334</v>
      </c>
      <c r="G112" s="202" t="e">
        <f>G111*10.764</f>
        <v>#REF!</v>
      </c>
      <c r="H112" s="201" t="s">
        <v>154</v>
      </c>
    </row>
    <row r="113" spans="1:10">
      <c r="A113" s="319" t="s">
        <v>36</v>
      </c>
      <c r="B113" s="256" t="s">
        <v>413</v>
      </c>
      <c r="C113" s="216"/>
      <c r="D113" s="215"/>
      <c r="E113" s="215"/>
      <c r="F113" s="255"/>
      <c r="G113" s="215"/>
      <c r="H113" s="216"/>
    </row>
    <row r="114" spans="1:10">
      <c r="A114" s="218"/>
      <c r="B114" s="274" t="s">
        <v>412</v>
      </c>
      <c r="C114" s="216">
        <v>1</v>
      </c>
      <c r="D114" s="215">
        <v>45.398000000000003</v>
      </c>
      <c r="E114" s="215"/>
      <c r="F114" s="255"/>
      <c r="G114" s="215">
        <f>D114*C114</f>
        <v>45.398000000000003</v>
      </c>
      <c r="H114" s="216"/>
    </row>
    <row r="115" spans="1:10">
      <c r="A115" s="218"/>
      <c r="B115" s="274" t="s">
        <v>411</v>
      </c>
      <c r="C115" s="216">
        <v>1</v>
      </c>
      <c r="D115" s="215">
        <v>7.7610000000000001</v>
      </c>
      <c r="E115" s="215"/>
      <c r="F115" s="255"/>
      <c r="G115" s="215">
        <f>D115*C115</f>
        <v>7.7610000000000001</v>
      </c>
      <c r="H115" s="216"/>
    </row>
    <row r="116" spans="1:10">
      <c r="A116" s="218"/>
      <c r="B116" s="217"/>
      <c r="C116" s="216"/>
      <c r="D116" s="215"/>
      <c r="E116" s="215"/>
      <c r="F116" s="253">
        <v>0.15</v>
      </c>
      <c r="G116" s="318">
        <f>SUM(G114:G115)*F116</f>
        <v>7.9738500000000005</v>
      </c>
      <c r="H116" s="216"/>
    </row>
    <row r="117" spans="1:10">
      <c r="A117" s="218"/>
      <c r="B117" s="217"/>
      <c r="C117" s="216"/>
      <c r="D117" s="215"/>
      <c r="E117" s="215"/>
      <c r="F117" s="214" t="s">
        <v>334</v>
      </c>
      <c r="G117" s="213">
        <f>SUM(G114:G116)</f>
        <v>61.132850000000005</v>
      </c>
      <c r="H117" s="212" t="s">
        <v>335</v>
      </c>
    </row>
    <row r="118" spans="1:10">
      <c r="A118" s="218"/>
      <c r="B118" s="217"/>
      <c r="C118" s="216"/>
      <c r="D118" s="215"/>
      <c r="E118" s="215"/>
      <c r="F118" s="214" t="s">
        <v>334</v>
      </c>
      <c r="G118" s="213">
        <f>G117*10.764</f>
        <v>658.03399739999998</v>
      </c>
      <c r="H118" s="212" t="s">
        <v>154</v>
      </c>
    </row>
    <row r="119" spans="1:10">
      <c r="A119" s="218"/>
      <c r="B119" s="217"/>
      <c r="C119" s="216"/>
      <c r="D119" s="215"/>
      <c r="E119" s="215"/>
      <c r="F119" s="214"/>
      <c r="G119" s="213"/>
      <c r="H119" s="212"/>
    </row>
    <row r="120" spans="1:10" s="209" customFormat="1">
      <c r="A120" s="207">
        <v>15</v>
      </c>
      <c r="B120" s="211" t="s">
        <v>410</v>
      </c>
      <c r="C120" s="205"/>
      <c r="D120" s="204"/>
      <c r="E120" s="204"/>
      <c r="F120" s="210"/>
      <c r="G120" s="204"/>
      <c r="H120" s="205"/>
      <c r="I120" s="193"/>
    </row>
    <row r="121" spans="1:10" s="209" customFormat="1" hidden="1">
      <c r="A121" s="207"/>
      <c r="B121" s="206"/>
      <c r="C121" s="205"/>
      <c r="D121" s="204"/>
      <c r="E121" s="204"/>
      <c r="F121" s="272">
        <v>0.1</v>
      </c>
      <c r="G121" s="228"/>
      <c r="H121" s="205"/>
      <c r="I121" s="193"/>
    </row>
    <row r="122" spans="1:10" s="209" customFormat="1" hidden="1">
      <c r="A122" s="207"/>
      <c r="B122" s="206"/>
      <c r="C122" s="205"/>
      <c r="D122" s="204"/>
      <c r="E122" s="204"/>
      <c r="F122" s="203" t="s">
        <v>334</v>
      </c>
      <c r="G122" s="202"/>
      <c r="H122" s="201" t="s">
        <v>332</v>
      </c>
      <c r="I122" s="193"/>
    </row>
    <row r="123" spans="1:10" s="209" customFormat="1" hidden="1">
      <c r="A123" s="207"/>
      <c r="B123" s="206"/>
      <c r="C123" s="205"/>
      <c r="D123" s="204"/>
      <c r="E123" s="204"/>
      <c r="F123" s="203" t="s">
        <v>334</v>
      </c>
      <c r="G123" s="202"/>
      <c r="H123" s="201" t="s">
        <v>101</v>
      </c>
      <c r="I123" s="193"/>
    </row>
    <row r="124" spans="1:10" s="209" customFormat="1">
      <c r="A124" s="218">
        <v>16</v>
      </c>
      <c r="B124" s="256" t="s">
        <v>409</v>
      </c>
      <c r="C124" s="216"/>
      <c r="D124" s="215"/>
      <c r="E124" s="215"/>
      <c r="F124" s="255"/>
      <c r="G124" s="215"/>
      <c r="H124" s="216"/>
      <c r="I124" s="193"/>
    </row>
    <row r="125" spans="1:10" s="209" customFormat="1">
      <c r="A125" s="218"/>
      <c r="B125" s="274" t="s">
        <v>408</v>
      </c>
      <c r="C125" s="317">
        <v>1</v>
      </c>
      <c r="D125" s="215">
        <f>7.942+5.972+21.098+5.1</f>
        <v>40.112000000000002</v>
      </c>
      <c r="E125" s="215"/>
      <c r="F125" s="255"/>
      <c r="G125" s="215">
        <f>D125*C125</f>
        <v>40.112000000000002</v>
      </c>
      <c r="H125" s="216"/>
      <c r="I125" s="193"/>
    </row>
    <row r="126" spans="1:10" s="209" customFormat="1">
      <c r="A126" s="218"/>
      <c r="B126" s="274"/>
      <c r="C126" s="317">
        <v>-2</v>
      </c>
      <c r="D126" s="215">
        <v>0.9</v>
      </c>
      <c r="E126" s="215"/>
      <c r="F126" s="255"/>
      <c r="G126" s="215">
        <f>D126*C126</f>
        <v>-1.8</v>
      </c>
      <c r="H126" s="216"/>
      <c r="I126" s="193"/>
    </row>
    <row r="127" spans="1:10" s="209" customFormat="1">
      <c r="A127" s="218"/>
      <c r="B127" s="217"/>
      <c r="C127" s="216"/>
      <c r="D127" s="215"/>
      <c r="E127" s="215"/>
      <c r="F127" s="253">
        <v>0.1</v>
      </c>
      <c r="G127" s="252">
        <f>SUM(G125:G126)*F127</f>
        <v>3.8312000000000008</v>
      </c>
      <c r="H127" s="216"/>
      <c r="I127" s="193"/>
      <c r="J127" s="193"/>
    </row>
    <row r="128" spans="1:10" s="209" customFormat="1">
      <c r="A128" s="218"/>
      <c r="B128" s="217"/>
      <c r="C128" s="216"/>
      <c r="D128" s="215"/>
      <c r="E128" s="215"/>
      <c r="F128" s="214" t="s">
        <v>334</v>
      </c>
      <c r="G128" s="213">
        <f>SUM(G125:G127)</f>
        <v>42.143200000000007</v>
      </c>
      <c r="H128" s="212" t="s">
        <v>332</v>
      </c>
      <c r="I128" s="193"/>
    </row>
    <row r="129" spans="1:10" s="209" customFormat="1">
      <c r="A129" s="218"/>
      <c r="B129" s="217"/>
      <c r="C129" s="216"/>
      <c r="D129" s="215"/>
      <c r="E129" s="215"/>
      <c r="F129" s="214" t="s">
        <v>334</v>
      </c>
      <c r="G129" s="213">
        <f>G128*3.284</f>
        <v>138.39826880000001</v>
      </c>
      <c r="H129" s="212" t="s">
        <v>101</v>
      </c>
      <c r="I129" s="193"/>
    </row>
    <row r="130" spans="1:10" s="209" customFormat="1">
      <c r="A130" s="218"/>
      <c r="B130" s="217"/>
      <c r="C130" s="216"/>
      <c r="D130" s="215"/>
      <c r="E130" s="215"/>
      <c r="F130" s="214"/>
      <c r="G130" s="213"/>
      <c r="H130" s="212"/>
      <c r="I130" s="193"/>
      <c r="J130" s="193"/>
    </row>
    <row r="131" spans="1:10">
      <c r="A131" s="207">
        <v>14</v>
      </c>
      <c r="B131" s="211" t="s">
        <v>407</v>
      </c>
      <c r="C131" s="205"/>
      <c r="D131" s="204"/>
      <c r="E131" s="204"/>
      <c r="F131" s="210"/>
      <c r="G131" s="204"/>
      <c r="H131" s="205"/>
    </row>
    <row r="132" spans="1:10" hidden="1">
      <c r="A132" s="207"/>
      <c r="B132" s="206"/>
      <c r="C132" s="205"/>
      <c r="D132" s="204"/>
      <c r="E132" s="204"/>
      <c r="F132" s="272">
        <v>0.1</v>
      </c>
      <c r="G132" s="228">
        <f>SUM(G131)*F132</f>
        <v>0</v>
      </c>
      <c r="H132" s="205"/>
    </row>
    <row r="133" spans="1:10" hidden="1">
      <c r="A133" s="207"/>
      <c r="B133" s="206"/>
      <c r="C133" s="205"/>
      <c r="D133" s="204"/>
      <c r="E133" s="204"/>
      <c r="F133" s="203" t="s">
        <v>334</v>
      </c>
      <c r="G133" s="202">
        <f>SUM(G131:G132)</f>
        <v>0</v>
      </c>
      <c r="H133" s="201" t="s">
        <v>335</v>
      </c>
    </row>
    <row r="134" spans="1:10" hidden="1">
      <c r="A134" s="207"/>
      <c r="B134" s="206"/>
      <c r="C134" s="205"/>
      <c r="D134" s="204"/>
      <c r="E134" s="204"/>
      <c r="F134" s="203" t="s">
        <v>334</v>
      </c>
      <c r="G134" s="202">
        <f>G133*10.764</f>
        <v>0</v>
      </c>
      <c r="H134" s="201" t="s">
        <v>154</v>
      </c>
    </row>
    <row r="135" spans="1:10">
      <c r="A135" s="218"/>
      <c r="B135" s="217"/>
      <c r="C135" s="216"/>
      <c r="D135" s="215"/>
      <c r="E135" s="215"/>
      <c r="F135" s="214"/>
      <c r="G135" s="213"/>
      <c r="H135" s="212"/>
    </row>
    <row r="136" spans="1:10">
      <c r="A136" s="218"/>
      <c r="B136" s="217"/>
      <c r="C136" s="216"/>
      <c r="D136" s="215"/>
      <c r="E136" s="215"/>
      <c r="F136" s="214"/>
      <c r="G136" s="213"/>
      <c r="H136" s="212"/>
    </row>
    <row r="137" spans="1:10">
      <c r="A137" s="269" t="s">
        <v>406</v>
      </c>
      <c r="B137" s="211" t="s">
        <v>405</v>
      </c>
      <c r="C137" s="205"/>
      <c r="D137" s="204"/>
      <c r="E137" s="204"/>
      <c r="F137" s="210"/>
      <c r="G137" s="204"/>
      <c r="H137" s="205"/>
    </row>
    <row r="138" spans="1:10" hidden="1">
      <c r="A138" s="207"/>
      <c r="B138" s="206"/>
      <c r="C138" s="205"/>
      <c r="D138" s="204"/>
      <c r="E138" s="204"/>
      <c r="F138" s="272">
        <v>0.1</v>
      </c>
      <c r="G138" s="228">
        <f>SUM(G137:G137)*F138</f>
        <v>0</v>
      </c>
      <c r="H138" s="205"/>
    </row>
    <row r="139" spans="1:10" hidden="1">
      <c r="A139" s="207"/>
      <c r="B139" s="206"/>
      <c r="C139" s="205"/>
      <c r="D139" s="204"/>
      <c r="E139" s="204"/>
      <c r="F139" s="203" t="s">
        <v>334</v>
      </c>
      <c r="G139" s="202">
        <f>SUM(G137:G138)</f>
        <v>0</v>
      </c>
      <c r="H139" s="201" t="s">
        <v>335</v>
      </c>
    </row>
    <row r="140" spans="1:10" hidden="1">
      <c r="A140" s="207"/>
      <c r="B140" s="206"/>
      <c r="C140" s="205"/>
      <c r="D140" s="204"/>
      <c r="E140" s="204"/>
      <c r="F140" s="203" t="s">
        <v>334</v>
      </c>
      <c r="G140" s="202">
        <f>G139*10.764</f>
        <v>0</v>
      </c>
      <c r="H140" s="201" t="s">
        <v>154</v>
      </c>
    </row>
    <row r="141" spans="1:10">
      <c r="A141" s="218"/>
      <c r="B141" s="217"/>
      <c r="C141" s="216"/>
      <c r="D141" s="215"/>
      <c r="E141" s="215"/>
      <c r="F141" s="214"/>
      <c r="G141" s="213"/>
      <c r="H141" s="212"/>
    </row>
    <row r="142" spans="1:10">
      <c r="A142" s="287" t="s">
        <v>111</v>
      </c>
      <c r="B142" s="256" t="s">
        <v>404</v>
      </c>
      <c r="C142" s="216">
        <v>1</v>
      </c>
      <c r="D142" s="215">
        <v>3.508</v>
      </c>
      <c r="E142" s="215"/>
      <c r="F142" s="255">
        <v>2.5</v>
      </c>
      <c r="G142" s="215">
        <f t="shared" ref="G142:G154" si="3">D142*C142*F142</f>
        <v>8.77</v>
      </c>
      <c r="H142" s="216"/>
    </row>
    <row r="143" spans="1:10">
      <c r="A143" s="287"/>
      <c r="B143" s="217"/>
      <c r="C143" s="216">
        <v>1</v>
      </c>
      <c r="D143" s="215">
        <v>0.56000000000000005</v>
      </c>
      <c r="E143" s="215"/>
      <c r="F143" s="255">
        <v>2.5</v>
      </c>
      <c r="G143" s="215">
        <f t="shared" si="3"/>
        <v>1.4000000000000001</v>
      </c>
      <c r="H143" s="216"/>
    </row>
    <row r="144" spans="1:10">
      <c r="A144" s="287"/>
      <c r="B144" s="217"/>
      <c r="C144" s="216">
        <v>1</v>
      </c>
      <c r="D144" s="215">
        <v>3.8740000000000001</v>
      </c>
      <c r="E144" s="215"/>
      <c r="F144" s="255">
        <v>2.5</v>
      </c>
      <c r="G144" s="215">
        <f t="shared" si="3"/>
        <v>9.6850000000000005</v>
      </c>
      <c r="H144" s="216"/>
    </row>
    <row r="145" spans="1:8">
      <c r="A145" s="287"/>
      <c r="B145" s="217"/>
      <c r="C145" s="216">
        <v>-1</v>
      </c>
      <c r="D145" s="215">
        <v>0.9</v>
      </c>
      <c r="E145" s="215"/>
      <c r="F145" s="255">
        <v>2.1</v>
      </c>
      <c r="G145" s="215">
        <f t="shared" si="3"/>
        <v>-1.8900000000000001</v>
      </c>
      <c r="H145" s="216"/>
    </row>
    <row r="146" spans="1:8">
      <c r="A146" s="287"/>
      <c r="B146" s="217"/>
      <c r="C146" s="216">
        <v>2</v>
      </c>
      <c r="D146" s="215">
        <v>0.15</v>
      </c>
      <c r="E146" s="215"/>
      <c r="F146" s="255">
        <v>2.5</v>
      </c>
      <c r="G146" s="215">
        <f t="shared" si="3"/>
        <v>0.75</v>
      </c>
      <c r="H146" s="216"/>
    </row>
    <row r="147" spans="1:8">
      <c r="A147" s="287"/>
      <c r="B147" s="217"/>
      <c r="C147" s="216">
        <v>1</v>
      </c>
      <c r="D147" s="215">
        <v>2.4</v>
      </c>
      <c r="E147" s="215"/>
      <c r="F147" s="255">
        <v>2.5</v>
      </c>
      <c r="G147" s="215">
        <f t="shared" si="3"/>
        <v>6</v>
      </c>
      <c r="H147" s="216"/>
    </row>
    <row r="148" spans="1:8">
      <c r="A148" s="287"/>
      <c r="B148" s="217"/>
      <c r="C148" s="216">
        <v>1</v>
      </c>
      <c r="D148" s="215">
        <v>0.70399999999999996</v>
      </c>
      <c r="E148" s="215"/>
      <c r="F148" s="255">
        <v>2.5</v>
      </c>
      <c r="G148" s="215">
        <f t="shared" si="3"/>
        <v>1.7599999999999998</v>
      </c>
      <c r="H148" s="216"/>
    </row>
    <row r="149" spans="1:8">
      <c r="A149" s="287"/>
      <c r="B149" s="217"/>
      <c r="C149" s="216">
        <v>1</v>
      </c>
      <c r="D149" s="215">
        <v>2.5219999999999998</v>
      </c>
      <c r="E149" s="215"/>
      <c r="F149" s="255">
        <v>2.5</v>
      </c>
      <c r="G149" s="215">
        <f t="shared" si="3"/>
        <v>6.3049999999999997</v>
      </c>
      <c r="H149" s="216"/>
    </row>
    <row r="150" spans="1:8">
      <c r="A150" s="287"/>
      <c r="B150" s="217"/>
      <c r="C150" s="216">
        <v>1</v>
      </c>
      <c r="D150" s="215">
        <v>5.9249999999999998</v>
      </c>
      <c r="E150" s="215"/>
      <c r="F150" s="255">
        <v>2.5</v>
      </c>
      <c r="G150" s="215">
        <f t="shared" si="3"/>
        <v>14.8125</v>
      </c>
      <c r="H150" s="216"/>
    </row>
    <row r="151" spans="1:8">
      <c r="A151" s="287"/>
      <c r="B151" s="217" t="s">
        <v>403</v>
      </c>
      <c r="C151" s="216">
        <v>2</v>
      </c>
      <c r="D151" s="215">
        <v>0.6</v>
      </c>
      <c r="E151" s="215"/>
      <c r="F151" s="255">
        <v>2.5</v>
      </c>
      <c r="G151" s="215">
        <f t="shared" si="3"/>
        <v>3</v>
      </c>
      <c r="H151" s="216"/>
    </row>
    <row r="152" spans="1:8">
      <c r="A152" s="287"/>
      <c r="B152" s="217"/>
      <c r="C152" s="216">
        <v>1</v>
      </c>
      <c r="D152" s="215">
        <v>0.61499999999999999</v>
      </c>
      <c r="E152" s="215"/>
      <c r="F152" s="255">
        <v>2.5</v>
      </c>
      <c r="G152" s="215">
        <f t="shared" si="3"/>
        <v>1.5375000000000001</v>
      </c>
      <c r="H152" s="216"/>
    </row>
    <row r="153" spans="1:8">
      <c r="A153" s="287"/>
      <c r="B153" s="217"/>
      <c r="C153" s="216">
        <v>1</v>
      </c>
      <c r="D153" s="215">
        <v>8.5000000000000006E-2</v>
      </c>
      <c r="E153" s="215"/>
      <c r="F153" s="255">
        <v>2.5</v>
      </c>
      <c r="G153" s="215">
        <f t="shared" si="3"/>
        <v>0.21250000000000002</v>
      </c>
      <c r="H153" s="216"/>
    </row>
    <row r="154" spans="1:8">
      <c r="A154" s="287"/>
      <c r="B154" s="217"/>
      <c r="C154" s="216">
        <v>1</v>
      </c>
      <c r="D154" s="215">
        <v>2.1520000000000001</v>
      </c>
      <c r="E154" s="215"/>
      <c r="F154" s="255">
        <v>2.5</v>
      </c>
      <c r="G154" s="215">
        <f t="shared" si="3"/>
        <v>5.3800000000000008</v>
      </c>
      <c r="H154" s="216"/>
    </row>
    <row r="155" spans="1:8">
      <c r="A155" s="218"/>
      <c r="B155" s="217"/>
      <c r="C155" s="216"/>
      <c r="D155" s="215"/>
      <c r="E155" s="215"/>
      <c r="F155" s="253">
        <v>0.1</v>
      </c>
      <c r="G155" s="252">
        <f>SUM(G142:G153)*F155</f>
        <v>5.2342500000000003</v>
      </c>
      <c r="H155" s="216"/>
    </row>
    <row r="156" spans="1:8">
      <c r="A156" s="218"/>
      <c r="B156" s="217"/>
      <c r="C156" s="216"/>
      <c r="D156" s="215"/>
      <c r="E156" s="215"/>
      <c r="F156" s="214" t="s">
        <v>334</v>
      </c>
      <c r="G156" s="213">
        <f>SUM(G142:G155)</f>
        <v>62.956750000000007</v>
      </c>
      <c r="H156" s="212" t="s">
        <v>335</v>
      </c>
    </row>
    <row r="157" spans="1:8">
      <c r="A157" s="218"/>
      <c r="B157" s="217"/>
      <c r="C157" s="216"/>
      <c r="D157" s="215"/>
      <c r="E157" s="215"/>
      <c r="F157" s="214" t="s">
        <v>334</v>
      </c>
      <c r="G157" s="213">
        <f>G156*10.764</f>
        <v>677.66645700000004</v>
      </c>
      <c r="H157" s="212" t="s">
        <v>154</v>
      </c>
    </row>
    <row r="158" spans="1:8">
      <c r="A158" s="218"/>
      <c r="B158" s="217"/>
      <c r="C158" s="216"/>
      <c r="D158" s="215"/>
      <c r="E158" s="215"/>
      <c r="F158" s="214"/>
      <c r="G158" s="213"/>
      <c r="H158" s="212"/>
    </row>
    <row r="159" spans="1:8" ht="30">
      <c r="A159" s="287" t="s">
        <v>115</v>
      </c>
      <c r="B159" s="286" t="s">
        <v>402</v>
      </c>
      <c r="C159" s="216"/>
      <c r="D159" s="215"/>
      <c r="E159" s="215"/>
      <c r="F159" s="214"/>
      <c r="G159" s="213"/>
      <c r="H159" s="212"/>
    </row>
    <row r="160" spans="1:8">
      <c r="A160" s="218"/>
      <c r="B160" s="217" t="s">
        <v>401</v>
      </c>
      <c r="C160" s="216">
        <v>1</v>
      </c>
      <c r="D160" s="215">
        <v>6.7729999999999997</v>
      </c>
      <c r="E160" s="215"/>
      <c r="F160" s="255">
        <v>2.5</v>
      </c>
      <c r="G160" s="215">
        <f>D160*C160*F160</f>
        <v>16.932499999999997</v>
      </c>
      <c r="H160" s="216"/>
    </row>
    <row r="161" spans="1:9 16384:16384">
      <c r="A161" s="218"/>
      <c r="B161" s="217"/>
      <c r="C161" s="216">
        <v>1</v>
      </c>
      <c r="D161" s="215">
        <v>2.0030000000000001</v>
      </c>
      <c r="E161" s="215"/>
      <c r="F161" s="255">
        <v>2.5</v>
      </c>
      <c r="G161" s="215">
        <f>D161*C161*F161</f>
        <v>5.0075000000000003</v>
      </c>
      <c r="H161" s="216"/>
    </row>
    <row r="162" spans="1:9 16384:16384">
      <c r="A162" s="218"/>
      <c r="B162" s="217"/>
      <c r="C162" s="216">
        <v>1</v>
      </c>
      <c r="D162" s="215">
        <v>3.8740000000000001</v>
      </c>
      <c r="E162" s="215"/>
      <c r="F162" s="255">
        <v>2.5</v>
      </c>
      <c r="G162" s="215">
        <f>D162*C162*F162</f>
        <v>9.6850000000000005</v>
      </c>
      <c r="H162" s="216"/>
    </row>
    <row r="163" spans="1:9 16384:16384">
      <c r="A163" s="218"/>
      <c r="B163" s="217"/>
      <c r="C163" s="216">
        <v>-1</v>
      </c>
      <c r="D163" s="215">
        <v>0.9</v>
      </c>
      <c r="E163" s="215"/>
      <c r="F163" s="255">
        <v>2.1</v>
      </c>
      <c r="G163" s="215">
        <f>D163*C163*F163</f>
        <v>-1.8900000000000001</v>
      </c>
      <c r="H163" s="216"/>
    </row>
    <row r="164" spans="1:9 16384:16384">
      <c r="A164" s="218"/>
      <c r="B164" s="217"/>
      <c r="C164" s="216"/>
      <c r="D164" s="215"/>
      <c r="E164" s="215"/>
      <c r="F164" s="253">
        <v>0.1</v>
      </c>
      <c r="G164" s="252">
        <f>SUM(G160:G163)*F164</f>
        <v>2.9735</v>
      </c>
      <c r="H164" s="216"/>
    </row>
    <row r="165" spans="1:9 16384:16384">
      <c r="A165" s="246"/>
      <c r="B165" s="245"/>
      <c r="C165" s="244"/>
      <c r="D165" s="243"/>
      <c r="E165" s="243"/>
      <c r="F165" s="242" t="s">
        <v>334</v>
      </c>
      <c r="G165" s="241">
        <f>SUM(G160:G164)</f>
        <v>32.708500000000001</v>
      </c>
      <c r="H165" s="240" t="s">
        <v>335</v>
      </c>
    </row>
    <row r="166" spans="1:9 16384:16384" s="237" customFormat="1">
      <c r="A166" s="238"/>
      <c r="B166" s="238"/>
      <c r="C166" s="216"/>
      <c r="D166" s="222"/>
      <c r="E166" s="222"/>
      <c r="F166" s="270" t="s">
        <v>334</v>
      </c>
      <c r="G166" s="252">
        <f>G165*10.764</f>
        <v>352.07429400000001</v>
      </c>
      <c r="H166" s="212" t="s">
        <v>154</v>
      </c>
    </row>
    <row r="167" spans="1:9 16384:16384" s="237" customFormat="1">
      <c r="A167" s="316"/>
      <c r="B167" s="316"/>
      <c r="C167" s="231"/>
      <c r="D167" s="315"/>
      <c r="E167" s="315"/>
      <c r="F167" s="314"/>
      <c r="G167" s="313"/>
      <c r="H167" s="312"/>
    </row>
    <row r="168" spans="1:9 16384:16384" s="237" customFormat="1" ht="30">
      <c r="A168" s="207">
        <v>19</v>
      </c>
      <c r="B168" s="221" t="s">
        <v>400</v>
      </c>
      <c r="C168" s="205"/>
      <c r="D168" s="204"/>
      <c r="E168" s="204"/>
      <c r="F168" s="203"/>
      <c r="G168" s="202"/>
      <c r="H168" s="201"/>
    </row>
    <row r="169" spans="1:9 16384:16384" s="237" customFormat="1" hidden="1">
      <c r="A169" s="207"/>
      <c r="B169" s="206"/>
      <c r="C169" s="205"/>
      <c r="D169" s="204"/>
      <c r="E169" s="204"/>
      <c r="F169" s="272">
        <v>0.1</v>
      </c>
      <c r="G169" s="228"/>
      <c r="H169" s="205"/>
    </row>
    <row r="170" spans="1:9 16384:16384" s="237" customFormat="1" hidden="1">
      <c r="A170" s="207"/>
      <c r="B170" s="206"/>
      <c r="C170" s="205"/>
      <c r="D170" s="204"/>
      <c r="E170" s="204"/>
      <c r="F170" s="203" t="s">
        <v>334</v>
      </c>
      <c r="G170" s="202"/>
      <c r="H170" s="201" t="s">
        <v>335</v>
      </c>
    </row>
    <row r="171" spans="1:9 16384:16384" s="237" customFormat="1" hidden="1">
      <c r="A171" s="207"/>
      <c r="B171" s="206"/>
      <c r="C171" s="205"/>
      <c r="D171" s="204"/>
      <c r="E171" s="204"/>
      <c r="F171" s="203" t="s">
        <v>334</v>
      </c>
      <c r="G171" s="202"/>
      <c r="H171" s="201" t="s">
        <v>154</v>
      </c>
    </row>
    <row r="172" spans="1:9 16384:16384" s="301" customFormat="1">
      <c r="A172" s="303"/>
      <c r="B172" s="302"/>
      <c r="C172" s="262"/>
      <c r="D172" s="261"/>
      <c r="E172" s="261"/>
      <c r="F172" s="260"/>
      <c r="G172" s="258"/>
      <c r="H172" s="257"/>
      <c r="I172" s="193"/>
    </row>
    <row r="173" spans="1:9 16384:16384" s="237" customFormat="1">
      <c r="A173" s="269" t="s">
        <v>399</v>
      </c>
      <c r="B173" s="211" t="s">
        <v>398</v>
      </c>
      <c r="C173" s="205"/>
      <c r="D173" s="219"/>
      <c r="E173" s="219"/>
      <c r="F173" s="220"/>
      <c r="G173" s="219"/>
      <c r="H173" s="205"/>
    </row>
    <row r="174" spans="1:9 16384:16384" s="209" customFormat="1" hidden="1">
      <c r="A174" s="207"/>
      <c r="B174" s="206"/>
      <c r="C174" s="205"/>
      <c r="D174" s="204"/>
      <c r="E174" s="204"/>
      <c r="F174" s="272">
        <v>0.1</v>
      </c>
      <c r="G174" s="228"/>
      <c r="H174" s="205"/>
      <c r="I174" s="193"/>
      <c r="XFD174" s="209">
        <f>SUM(A174:XFC174)</f>
        <v>0.1</v>
      </c>
    </row>
    <row r="175" spans="1:9 16384:16384" s="209" customFormat="1" hidden="1">
      <c r="A175" s="207"/>
      <c r="B175" s="211"/>
      <c r="C175" s="205"/>
      <c r="D175" s="204"/>
      <c r="E175" s="204"/>
      <c r="F175" s="203" t="s">
        <v>334</v>
      </c>
      <c r="G175" s="202"/>
      <c r="H175" s="201" t="s">
        <v>335</v>
      </c>
      <c r="I175" s="193"/>
    </row>
    <row r="176" spans="1:9 16384:16384" s="209" customFormat="1" hidden="1">
      <c r="A176" s="207"/>
      <c r="B176" s="211"/>
      <c r="C176" s="205"/>
      <c r="D176" s="204"/>
      <c r="E176" s="204"/>
      <c r="F176" s="203" t="s">
        <v>334</v>
      </c>
      <c r="G176" s="202"/>
      <c r="H176" s="201" t="s">
        <v>154</v>
      </c>
      <c r="I176" s="193"/>
    </row>
    <row r="177" spans="1:9" s="209" customFormat="1">
      <c r="A177" s="218"/>
      <c r="B177" s="217"/>
      <c r="C177" s="216"/>
      <c r="D177" s="222"/>
      <c r="E177" s="222"/>
      <c r="F177" s="270"/>
      <c r="G177" s="252"/>
      <c r="H177" s="212"/>
      <c r="I177" s="193"/>
    </row>
    <row r="178" spans="1:9" s="308" customFormat="1" ht="30">
      <c r="A178" s="311" t="s">
        <v>397</v>
      </c>
      <c r="B178" s="310" t="s">
        <v>379</v>
      </c>
      <c r="C178" s="310"/>
      <c r="D178" s="310"/>
      <c r="E178" s="310"/>
      <c r="F178" s="310"/>
      <c r="G178" s="310"/>
      <c r="H178" s="310"/>
      <c r="I178" s="309"/>
    </row>
    <row r="179" spans="1:9" s="209" customFormat="1">
      <c r="A179" s="218"/>
      <c r="B179" s="217"/>
      <c r="C179" s="216"/>
      <c r="D179" s="222"/>
      <c r="E179" s="222"/>
      <c r="F179" s="270"/>
      <c r="G179" s="252"/>
      <c r="H179" s="212"/>
      <c r="I179" s="193"/>
    </row>
    <row r="180" spans="1:9" s="209" customFormat="1" ht="30">
      <c r="A180" s="267" t="s">
        <v>396</v>
      </c>
      <c r="B180" s="238" t="s">
        <v>395</v>
      </c>
      <c r="C180" s="216"/>
      <c r="D180" s="215"/>
      <c r="E180" s="215"/>
      <c r="F180" s="254"/>
      <c r="G180" s="259"/>
      <c r="H180" s="212"/>
      <c r="I180" s="193"/>
    </row>
    <row r="181" spans="1:9" s="209" customFormat="1">
      <c r="A181" s="307"/>
      <c r="B181" s="217" t="s">
        <v>394</v>
      </c>
      <c r="C181" s="216">
        <v>1</v>
      </c>
      <c r="D181" s="215">
        <v>5.883</v>
      </c>
      <c r="E181" s="215"/>
      <c r="F181" s="254">
        <v>1.05</v>
      </c>
      <c r="G181" s="259">
        <f>F181*D181*C181</f>
        <v>6.1771500000000001</v>
      </c>
      <c r="H181" s="212"/>
      <c r="I181" s="193"/>
    </row>
    <row r="182" spans="1:9" s="209" customFormat="1">
      <c r="A182" s="307"/>
      <c r="B182" s="217" t="s">
        <v>391</v>
      </c>
      <c r="C182" s="216">
        <v>-1</v>
      </c>
      <c r="D182" s="215">
        <v>0.8</v>
      </c>
      <c r="E182" s="215"/>
      <c r="F182" s="254">
        <v>1.05</v>
      </c>
      <c r="G182" s="259">
        <f>F182*D182*C182</f>
        <v>-0.84000000000000008</v>
      </c>
      <c r="H182" s="212"/>
      <c r="I182" s="193"/>
    </row>
    <row r="183" spans="1:9" s="209" customFormat="1">
      <c r="A183" s="218"/>
      <c r="B183" s="217"/>
      <c r="C183" s="216"/>
      <c r="D183" s="215"/>
      <c r="E183" s="215"/>
      <c r="F183" s="253">
        <v>0.1</v>
      </c>
      <c r="G183" s="252">
        <f>SUM(G181:G182)*F183</f>
        <v>0.53371500000000005</v>
      </c>
      <c r="H183" s="216"/>
      <c r="I183" s="193"/>
    </row>
    <row r="184" spans="1:9" s="209" customFormat="1">
      <c r="A184" s="218"/>
      <c r="B184" s="217"/>
      <c r="C184" s="216"/>
      <c r="D184" s="215"/>
      <c r="E184" s="215"/>
      <c r="F184" s="214" t="s">
        <v>334</v>
      </c>
      <c r="G184" s="213">
        <f>SUM(G181:G183)</f>
        <v>5.8708650000000002</v>
      </c>
      <c r="H184" s="212" t="s">
        <v>335</v>
      </c>
      <c r="I184" s="193"/>
    </row>
    <row r="185" spans="1:9" s="209" customFormat="1">
      <c r="A185" s="218"/>
      <c r="B185" s="217"/>
      <c r="C185" s="216"/>
      <c r="D185" s="215"/>
      <c r="E185" s="215"/>
      <c r="F185" s="214" t="s">
        <v>334</v>
      </c>
      <c r="G185" s="213">
        <f>G184*10.764</f>
        <v>63.19399086</v>
      </c>
      <c r="H185" s="212" t="s">
        <v>154</v>
      </c>
      <c r="I185" s="193"/>
    </row>
    <row r="186" spans="1:9" s="209" customFormat="1">
      <c r="A186" s="218"/>
      <c r="B186" s="217"/>
      <c r="C186" s="216"/>
      <c r="D186" s="215"/>
      <c r="E186" s="215"/>
      <c r="F186" s="254"/>
      <c r="G186" s="259"/>
      <c r="H186" s="212"/>
      <c r="I186" s="193"/>
    </row>
    <row r="187" spans="1:9" s="305" customFormat="1">
      <c r="A187" s="269" t="s">
        <v>393</v>
      </c>
      <c r="B187" s="211" t="s">
        <v>392</v>
      </c>
      <c r="C187" s="205"/>
      <c r="D187" s="204"/>
      <c r="E187" s="204"/>
      <c r="F187" s="210"/>
      <c r="G187" s="204"/>
      <c r="H187" s="201"/>
      <c r="I187" s="306"/>
    </row>
    <row r="188" spans="1:9" s="305" customFormat="1">
      <c r="A188" s="207"/>
      <c r="B188" s="206" t="s">
        <v>391</v>
      </c>
      <c r="C188" s="205"/>
      <c r="D188" s="204"/>
      <c r="E188" s="204"/>
      <c r="F188" s="210"/>
      <c r="G188" s="204"/>
      <c r="H188" s="205"/>
      <c r="I188" s="306"/>
    </row>
    <row r="189" spans="1:9" s="305" customFormat="1" hidden="1">
      <c r="A189" s="207"/>
      <c r="B189" s="206"/>
      <c r="C189" s="205"/>
      <c r="D189" s="204"/>
      <c r="E189" s="204"/>
      <c r="F189" s="272">
        <v>0.1</v>
      </c>
      <c r="G189" s="228">
        <f>SUM(G187:G188)*F189</f>
        <v>0</v>
      </c>
      <c r="H189" s="205"/>
      <c r="I189" s="306"/>
    </row>
    <row r="190" spans="1:9" s="305" customFormat="1" hidden="1">
      <c r="A190" s="207"/>
      <c r="B190" s="206"/>
      <c r="C190" s="205"/>
      <c r="D190" s="204"/>
      <c r="E190" s="204"/>
      <c r="F190" s="203" t="s">
        <v>334</v>
      </c>
      <c r="G190" s="202">
        <f>SUM(G187:G189)</f>
        <v>0</v>
      </c>
      <c r="H190" s="201" t="s">
        <v>335</v>
      </c>
      <c r="I190" s="306"/>
    </row>
    <row r="191" spans="1:9" s="209" customFormat="1" hidden="1">
      <c r="A191" s="207"/>
      <c r="B191" s="206"/>
      <c r="C191" s="216"/>
      <c r="D191" s="215"/>
      <c r="E191" s="215"/>
      <c r="F191" s="203" t="s">
        <v>334</v>
      </c>
      <c r="G191" s="202">
        <f>G190*10.764</f>
        <v>0</v>
      </c>
      <c r="H191" s="201" t="s">
        <v>154</v>
      </c>
      <c r="I191" s="193"/>
    </row>
    <row r="192" spans="1:9" s="209" customFormat="1">
      <c r="A192" s="269" t="s">
        <v>390</v>
      </c>
      <c r="B192" s="211" t="s">
        <v>389</v>
      </c>
      <c r="C192" s="205"/>
      <c r="D192" s="204"/>
      <c r="E192" s="204"/>
      <c r="F192" s="205"/>
      <c r="G192" s="205"/>
      <c r="H192" s="205"/>
      <c r="I192" s="193"/>
    </row>
    <row r="193" spans="1:9" s="209" customFormat="1">
      <c r="A193" s="207"/>
      <c r="B193" s="206"/>
      <c r="C193" s="205"/>
      <c r="D193" s="219"/>
      <c r="E193" s="219"/>
      <c r="F193" s="220"/>
      <c r="G193" s="219"/>
      <c r="H193" s="201"/>
      <c r="I193" s="193"/>
    </row>
    <row r="194" spans="1:9" s="209" customFormat="1" hidden="1">
      <c r="A194" s="207"/>
      <c r="B194" s="206"/>
      <c r="C194" s="205"/>
      <c r="D194" s="219"/>
      <c r="E194" s="219"/>
      <c r="F194" s="272">
        <v>0.1</v>
      </c>
      <c r="G194" s="228">
        <f>SUM(G193:G193)*F194</f>
        <v>0</v>
      </c>
      <c r="H194" s="201"/>
      <c r="I194" s="193"/>
    </row>
    <row r="195" spans="1:9" s="209" customFormat="1" hidden="1">
      <c r="A195" s="207"/>
      <c r="B195" s="206"/>
      <c r="C195" s="205"/>
      <c r="D195" s="219"/>
      <c r="E195" s="219"/>
      <c r="F195" s="229" t="s">
        <v>334</v>
      </c>
      <c r="G195" s="228">
        <f>SUM(G193:G194)</f>
        <v>0</v>
      </c>
      <c r="H195" s="201" t="s">
        <v>335</v>
      </c>
      <c r="I195" s="193"/>
    </row>
    <row r="196" spans="1:9" s="209" customFormat="1" hidden="1">
      <c r="A196" s="207"/>
      <c r="B196" s="206"/>
      <c r="C196" s="205"/>
      <c r="D196" s="219"/>
      <c r="E196" s="219"/>
      <c r="F196" s="229" t="s">
        <v>334</v>
      </c>
      <c r="G196" s="228">
        <f>G195*10.764</f>
        <v>0</v>
      </c>
      <c r="H196" s="201" t="s">
        <v>154</v>
      </c>
      <c r="I196" s="193"/>
    </row>
    <row r="197" spans="1:9" s="209" customFormat="1">
      <c r="A197" s="218"/>
      <c r="B197" s="217"/>
      <c r="C197" s="216"/>
      <c r="D197" s="215"/>
      <c r="E197" s="215"/>
      <c r="F197" s="214"/>
      <c r="G197" s="213"/>
      <c r="H197" s="212"/>
      <c r="I197" s="193"/>
    </row>
    <row r="198" spans="1:9" s="237" customFormat="1" ht="75">
      <c r="A198" s="304" t="s">
        <v>388</v>
      </c>
      <c r="B198" s="286" t="s">
        <v>387</v>
      </c>
      <c r="C198" s="216"/>
      <c r="D198" s="222"/>
      <c r="E198" s="222"/>
      <c r="F198" s="270"/>
      <c r="G198" s="252"/>
      <c r="H198" s="212"/>
    </row>
    <row r="199" spans="1:9" s="237" customFormat="1">
      <c r="A199" s="238"/>
      <c r="B199" s="263" t="s">
        <v>386</v>
      </c>
      <c r="C199" s="262">
        <v>2</v>
      </c>
      <c r="D199" s="261">
        <v>2.1</v>
      </c>
      <c r="E199" s="261"/>
      <c r="F199" s="295"/>
      <c r="G199" s="261">
        <f>D199*C199</f>
        <v>4.2</v>
      </c>
      <c r="H199" s="212"/>
    </row>
    <row r="200" spans="1:9" s="237" customFormat="1">
      <c r="A200" s="238"/>
      <c r="B200" s="263" t="s">
        <v>385</v>
      </c>
      <c r="C200" s="262">
        <v>1</v>
      </c>
      <c r="D200" s="261">
        <v>0.9</v>
      </c>
      <c r="E200" s="261"/>
      <c r="F200" s="295"/>
      <c r="G200" s="261">
        <f>D200*C200</f>
        <v>0.9</v>
      </c>
      <c r="H200" s="212"/>
    </row>
    <row r="201" spans="1:9" s="237" customFormat="1">
      <c r="A201" s="238"/>
      <c r="B201" s="238"/>
      <c r="C201" s="216"/>
      <c r="D201" s="222"/>
      <c r="E201" s="222"/>
      <c r="F201" s="253">
        <v>0.1</v>
      </c>
      <c r="G201" s="252">
        <f>SUM(G199:G200)*F201</f>
        <v>0.51000000000000012</v>
      </c>
      <c r="H201" s="216"/>
    </row>
    <row r="202" spans="1:9" s="237" customFormat="1">
      <c r="A202" s="238"/>
      <c r="B202" s="238"/>
      <c r="C202" s="216"/>
      <c r="D202" s="222"/>
      <c r="E202" s="222"/>
      <c r="F202" s="270" t="s">
        <v>334</v>
      </c>
      <c r="G202" s="252">
        <f>SUM(G199:G201)</f>
        <v>5.61</v>
      </c>
      <c r="H202" s="212" t="s">
        <v>332</v>
      </c>
    </row>
    <row r="203" spans="1:9" s="237" customFormat="1">
      <c r="A203" s="238"/>
      <c r="B203" s="238"/>
      <c r="C203" s="216"/>
      <c r="D203" s="222"/>
      <c r="E203" s="222"/>
      <c r="F203" s="270" t="s">
        <v>334</v>
      </c>
      <c r="G203" s="252">
        <f>G202*3.284</f>
        <v>18.42324</v>
      </c>
      <c r="H203" s="212" t="s">
        <v>101</v>
      </c>
    </row>
    <row r="204" spans="1:9" s="237" customFormat="1">
      <c r="A204" s="238"/>
      <c r="B204" s="238"/>
      <c r="C204" s="216"/>
      <c r="D204" s="222"/>
      <c r="E204" s="222"/>
      <c r="F204" s="270"/>
      <c r="G204" s="252"/>
      <c r="H204" s="212"/>
    </row>
    <row r="205" spans="1:9" s="237" customFormat="1" ht="75">
      <c r="A205" s="304" t="s">
        <v>384</v>
      </c>
      <c r="B205" s="286" t="s">
        <v>383</v>
      </c>
      <c r="C205" s="216"/>
      <c r="D205" s="222"/>
      <c r="E205" s="222"/>
      <c r="F205" s="270"/>
      <c r="G205" s="252"/>
      <c r="H205" s="212"/>
    </row>
    <row r="206" spans="1:9" s="301" customFormat="1">
      <c r="A206" s="264"/>
      <c r="B206" s="263" t="s">
        <v>382</v>
      </c>
      <c r="C206" s="262">
        <v>1</v>
      </c>
      <c r="D206" s="261">
        <v>0.9</v>
      </c>
      <c r="E206" s="261"/>
      <c r="F206" s="295"/>
      <c r="G206" s="261">
        <f>D206*C206</f>
        <v>0.9</v>
      </c>
      <c r="H206" s="262"/>
      <c r="I206" s="193"/>
    </row>
    <row r="207" spans="1:9" s="301" customFormat="1">
      <c r="A207" s="264"/>
      <c r="B207" s="263" t="s">
        <v>381</v>
      </c>
      <c r="C207" s="262">
        <v>1</v>
      </c>
      <c r="D207" s="261">
        <v>0.9</v>
      </c>
      <c r="E207" s="261"/>
      <c r="F207" s="295"/>
      <c r="G207" s="261">
        <f>D207*C207</f>
        <v>0.9</v>
      </c>
      <c r="H207" s="262"/>
      <c r="I207" s="193"/>
    </row>
    <row r="208" spans="1:9" s="301" customFormat="1">
      <c r="A208" s="303"/>
      <c r="B208" s="302"/>
      <c r="C208" s="262"/>
      <c r="D208" s="261"/>
      <c r="E208" s="261"/>
      <c r="F208" s="260" t="s">
        <v>336</v>
      </c>
      <c r="G208" s="258">
        <f>SUM(G206:G207)*10%</f>
        <v>0.18000000000000002</v>
      </c>
      <c r="H208" s="257"/>
      <c r="I208" s="193"/>
    </row>
    <row r="209" spans="1:9" s="301" customFormat="1">
      <c r="A209" s="303"/>
      <c r="B209" s="302"/>
      <c r="C209" s="262"/>
      <c r="D209" s="261"/>
      <c r="E209" s="261"/>
      <c r="F209" s="260" t="s">
        <v>334</v>
      </c>
      <c r="G209" s="258">
        <f>SUM(G206:G208)</f>
        <v>1.98</v>
      </c>
      <c r="H209" s="257" t="s">
        <v>332</v>
      </c>
      <c r="I209" s="193"/>
    </row>
    <row r="210" spans="1:9" s="301" customFormat="1">
      <c r="A210" s="303"/>
      <c r="B210" s="302"/>
      <c r="C210" s="262"/>
      <c r="D210" s="261"/>
      <c r="E210" s="261"/>
      <c r="F210" s="260" t="s">
        <v>334</v>
      </c>
      <c r="G210" s="258">
        <f>G209*3.284</f>
        <v>6.5023199999999992</v>
      </c>
      <c r="H210" s="257" t="s">
        <v>101</v>
      </c>
      <c r="I210" s="193"/>
    </row>
    <row r="211" spans="1:9" s="209" customFormat="1">
      <c r="A211" s="218"/>
      <c r="B211" s="217"/>
      <c r="C211" s="216"/>
      <c r="D211" s="215"/>
      <c r="E211" s="215"/>
      <c r="F211" s="214"/>
      <c r="G211" s="213"/>
      <c r="H211" s="212"/>
      <c r="I211" s="193"/>
    </row>
    <row r="212" spans="1:9" s="209" customFormat="1" ht="30">
      <c r="A212" s="269" t="s">
        <v>380</v>
      </c>
      <c r="B212" s="221" t="s">
        <v>379</v>
      </c>
      <c r="C212" s="221"/>
      <c r="D212" s="221"/>
      <c r="E212" s="221"/>
      <c r="F212" s="221"/>
      <c r="G212" s="221"/>
      <c r="H212" s="221"/>
      <c r="I212" s="193"/>
    </row>
    <row r="213" spans="1:9" s="209" customFormat="1" hidden="1">
      <c r="A213" s="207"/>
      <c r="B213" s="206"/>
      <c r="C213" s="205"/>
      <c r="D213" s="204"/>
      <c r="E213" s="205"/>
      <c r="F213" s="210"/>
      <c r="G213" s="204"/>
      <c r="H213" s="201"/>
      <c r="I213" s="193"/>
    </row>
    <row r="214" spans="1:9" s="209" customFormat="1" hidden="1">
      <c r="A214" s="207"/>
      <c r="B214" s="206"/>
      <c r="C214" s="205"/>
      <c r="D214" s="204"/>
      <c r="E214" s="204"/>
      <c r="F214" s="272">
        <v>0.1</v>
      </c>
      <c r="G214" s="228">
        <f>SUM(G213:G213)*F214</f>
        <v>0</v>
      </c>
      <c r="H214" s="205"/>
      <c r="I214" s="193"/>
    </row>
    <row r="215" spans="1:9" s="209" customFormat="1" hidden="1">
      <c r="A215" s="207"/>
      <c r="B215" s="206"/>
      <c r="C215" s="205"/>
      <c r="D215" s="204"/>
      <c r="E215" s="204"/>
      <c r="F215" s="203" t="s">
        <v>334</v>
      </c>
      <c r="G215" s="202">
        <f>SUM(G213:G214)</f>
        <v>0</v>
      </c>
      <c r="H215" s="201" t="s">
        <v>335</v>
      </c>
      <c r="I215" s="193"/>
    </row>
    <row r="216" spans="1:9" s="209" customFormat="1" hidden="1">
      <c r="A216" s="207"/>
      <c r="B216" s="206"/>
      <c r="C216" s="205"/>
      <c r="D216" s="204"/>
      <c r="E216" s="204"/>
      <c r="F216" s="203" t="s">
        <v>334</v>
      </c>
      <c r="G216" s="202">
        <f>G215*10.764</f>
        <v>0</v>
      </c>
      <c r="H216" s="201" t="s">
        <v>154</v>
      </c>
      <c r="I216" s="193"/>
    </row>
    <row r="217" spans="1:9" s="209" customFormat="1">
      <c r="A217" s="218"/>
      <c r="B217" s="217"/>
      <c r="C217" s="216"/>
      <c r="D217" s="215"/>
      <c r="E217" s="215"/>
      <c r="F217" s="214"/>
      <c r="G217" s="213"/>
      <c r="H217" s="212"/>
      <c r="I217" s="193"/>
    </row>
    <row r="218" spans="1:9" s="209" customFormat="1" ht="30">
      <c r="A218" s="300" t="s">
        <v>312</v>
      </c>
      <c r="B218" s="238" t="s">
        <v>378</v>
      </c>
      <c r="C218" s="216"/>
      <c r="D218" s="215"/>
      <c r="E218" s="215"/>
      <c r="F218" s="254"/>
      <c r="G218" s="259"/>
      <c r="H218" s="212"/>
      <c r="I218" s="193"/>
    </row>
    <row r="219" spans="1:9" s="209" customFormat="1">
      <c r="A219" s="218"/>
      <c r="B219" s="217" t="s">
        <v>377</v>
      </c>
      <c r="C219" s="216">
        <v>1</v>
      </c>
      <c r="D219" s="222">
        <v>5.883</v>
      </c>
      <c r="E219" s="222"/>
      <c r="F219" s="298">
        <v>0.9</v>
      </c>
      <c r="G219" s="259">
        <f>F219*D219*C219</f>
        <v>5.2946999999999997</v>
      </c>
      <c r="H219" s="212"/>
      <c r="I219" s="193"/>
    </row>
    <row r="220" spans="1:9" s="209" customFormat="1">
      <c r="A220" s="218"/>
      <c r="B220" s="217"/>
      <c r="C220" s="216"/>
      <c r="D220" s="215"/>
      <c r="E220" s="215"/>
      <c r="F220" s="253">
        <v>0.1</v>
      </c>
      <c r="G220" s="252">
        <f>SUM(G219:G219)*F220</f>
        <v>0.52947</v>
      </c>
      <c r="H220" s="216"/>
      <c r="I220" s="193"/>
    </row>
    <row r="221" spans="1:9" s="209" customFormat="1">
      <c r="A221" s="218"/>
      <c r="B221" s="217"/>
      <c r="C221" s="216"/>
      <c r="D221" s="215"/>
      <c r="E221" s="215"/>
      <c r="F221" s="214" t="s">
        <v>334</v>
      </c>
      <c r="G221" s="213">
        <f>SUM(G219:G220)</f>
        <v>5.8241699999999996</v>
      </c>
      <c r="H221" s="212" t="s">
        <v>335</v>
      </c>
      <c r="I221" s="193"/>
    </row>
    <row r="222" spans="1:9" s="209" customFormat="1">
      <c r="A222" s="218"/>
      <c r="B222" s="217"/>
      <c r="C222" s="216"/>
      <c r="D222" s="215"/>
      <c r="E222" s="215"/>
      <c r="F222" s="214" t="s">
        <v>334</v>
      </c>
      <c r="G222" s="213">
        <f>G221*10.764</f>
        <v>62.691365879999992</v>
      </c>
      <c r="H222" s="212" t="s">
        <v>154</v>
      </c>
      <c r="I222" s="193"/>
    </row>
    <row r="223" spans="1:9" s="209" customFormat="1">
      <c r="A223" s="218"/>
      <c r="B223" s="217"/>
      <c r="C223" s="216"/>
      <c r="D223" s="215"/>
      <c r="E223" s="215"/>
      <c r="F223" s="214"/>
      <c r="G223" s="213"/>
      <c r="H223" s="212"/>
      <c r="I223" s="193"/>
    </row>
    <row r="224" spans="1:9" s="209" customFormat="1" ht="120">
      <c r="A224" s="269" t="s">
        <v>315</v>
      </c>
      <c r="B224" s="221" t="s">
        <v>376</v>
      </c>
      <c r="C224" s="205"/>
      <c r="D224" s="219"/>
      <c r="E224" s="204"/>
      <c r="F224" s="210"/>
      <c r="G224" s="204"/>
      <c r="H224" s="201"/>
      <c r="I224" s="193"/>
    </row>
    <row r="225" spans="1:9" s="209" customFormat="1">
      <c r="A225" s="218"/>
      <c r="B225" s="217"/>
      <c r="C225" s="216"/>
      <c r="D225" s="215"/>
      <c r="E225" s="215"/>
      <c r="F225" s="214"/>
      <c r="G225" s="213"/>
      <c r="H225" s="212"/>
      <c r="I225" s="193"/>
    </row>
    <row r="226" spans="1:9">
      <c r="A226" s="299" t="s">
        <v>137</v>
      </c>
      <c r="B226" s="468" t="s">
        <v>138</v>
      </c>
      <c r="C226" s="469"/>
      <c r="D226" s="469"/>
      <c r="E226" s="469"/>
      <c r="F226" s="469"/>
      <c r="G226" s="469"/>
      <c r="H226" s="470"/>
    </row>
    <row r="227" spans="1:9" s="209" customFormat="1">
      <c r="A227" s="269" t="s">
        <v>24</v>
      </c>
      <c r="B227" s="211" t="s">
        <v>139</v>
      </c>
      <c r="C227" s="205"/>
      <c r="D227" s="204"/>
      <c r="E227" s="204"/>
      <c r="F227" s="203"/>
      <c r="G227" s="202"/>
      <c r="H227" s="201"/>
      <c r="I227" s="193"/>
    </row>
    <row r="228" spans="1:9" s="209" customFormat="1" hidden="1">
      <c r="A228" s="207"/>
      <c r="B228" s="206"/>
      <c r="C228" s="205"/>
      <c r="D228" s="204"/>
      <c r="E228" s="204"/>
      <c r="F228" s="272">
        <v>0.1</v>
      </c>
      <c r="G228" s="228"/>
      <c r="H228" s="205"/>
      <c r="I228" s="193"/>
    </row>
    <row r="229" spans="1:9" s="209" customFormat="1" hidden="1">
      <c r="A229" s="207"/>
      <c r="B229" s="206"/>
      <c r="C229" s="205"/>
      <c r="D229" s="204"/>
      <c r="E229" s="204"/>
      <c r="F229" s="203" t="s">
        <v>334</v>
      </c>
      <c r="G229" s="202"/>
      <c r="H229" s="201" t="s">
        <v>335</v>
      </c>
      <c r="I229" s="193"/>
    </row>
    <row r="230" spans="1:9" s="209" customFormat="1" hidden="1">
      <c r="A230" s="207"/>
      <c r="B230" s="206"/>
      <c r="C230" s="205"/>
      <c r="D230" s="204"/>
      <c r="E230" s="204"/>
      <c r="F230" s="203" t="s">
        <v>334</v>
      </c>
      <c r="G230" s="202"/>
      <c r="H230" s="201" t="s">
        <v>154</v>
      </c>
      <c r="I230" s="193"/>
    </row>
    <row r="231" spans="1:9" s="209" customFormat="1">
      <c r="A231" s="218"/>
      <c r="B231" s="217"/>
      <c r="C231" s="216"/>
      <c r="D231" s="215"/>
      <c r="E231" s="215"/>
      <c r="F231" s="214"/>
      <c r="G231" s="213"/>
      <c r="H231" s="212"/>
      <c r="I231" s="193"/>
    </row>
    <row r="232" spans="1:9" s="209" customFormat="1">
      <c r="A232" s="207" t="s">
        <v>36</v>
      </c>
      <c r="B232" s="211" t="s">
        <v>375</v>
      </c>
      <c r="C232" s="205"/>
      <c r="D232" s="204"/>
      <c r="E232" s="204"/>
      <c r="F232" s="203"/>
      <c r="G232" s="204"/>
      <c r="H232" s="201"/>
      <c r="I232" s="193"/>
    </row>
    <row r="233" spans="1:9" s="209" customFormat="1" hidden="1">
      <c r="A233" s="207"/>
      <c r="B233" s="206"/>
      <c r="C233" s="205"/>
      <c r="D233" s="204"/>
      <c r="E233" s="204"/>
      <c r="F233" s="272">
        <v>0.1</v>
      </c>
      <c r="G233" s="228">
        <f>SUM(G232)*F233</f>
        <v>0</v>
      </c>
      <c r="H233" s="205"/>
      <c r="I233" s="193"/>
    </row>
    <row r="234" spans="1:9" s="209" customFormat="1" hidden="1">
      <c r="A234" s="207"/>
      <c r="B234" s="206"/>
      <c r="C234" s="205"/>
      <c r="D234" s="204"/>
      <c r="E234" s="204"/>
      <c r="F234" s="203" t="s">
        <v>334</v>
      </c>
      <c r="G234" s="202">
        <f>SUM(G232:G233)</f>
        <v>0</v>
      </c>
      <c r="H234" s="201" t="s">
        <v>335</v>
      </c>
      <c r="I234" s="193"/>
    </row>
    <row r="235" spans="1:9" s="209" customFormat="1" hidden="1">
      <c r="A235" s="207"/>
      <c r="B235" s="206"/>
      <c r="C235" s="205"/>
      <c r="D235" s="204"/>
      <c r="E235" s="204"/>
      <c r="F235" s="203" t="s">
        <v>334</v>
      </c>
      <c r="G235" s="202">
        <f>G234*10.764</f>
        <v>0</v>
      </c>
      <c r="H235" s="201" t="s">
        <v>154</v>
      </c>
      <c r="I235" s="193"/>
    </row>
    <row r="236" spans="1:9" s="209" customFormat="1">
      <c r="A236" s="207"/>
      <c r="B236" s="206"/>
      <c r="C236" s="205"/>
      <c r="D236" s="204"/>
      <c r="E236" s="204"/>
      <c r="F236" s="203"/>
      <c r="G236" s="202"/>
      <c r="H236" s="201"/>
      <c r="I236" s="193"/>
    </row>
    <row r="237" spans="1:9" s="209" customFormat="1" ht="135">
      <c r="A237" s="264" t="s">
        <v>46</v>
      </c>
      <c r="B237" s="293" t="s">
        <v>142</v>
      </c>
      <c r="C237" s="262">
        <v>1</v>
      </c>
      <c r="D237" s="261">
        <v>53.488999999999997</v>
      </c>
      <c r="E237" s="261"/>
      <c r="F237" s="260"/>
      <c r="G237" s="261">
        <f>D237*C237</f>
        <v>53.488999999999997</v>
      </c>
      <c r="H237" s="257"/>
      <c r="I237" s="193"/>
    </row>
    <row r="238" spans="1:9" s="209" customFormat="1">
      <c r="A238" s="207"/>
      <c r="B238" s="206"/>
      <c r="C238" s="262"/>
      <c r="D238" s="261"/>
      <c r="E238" s="261"/>
      <c r="F238" s="253">
        <v>0.1</v>
      </c>
      <c r="G238" s="265">
        <f>SUM(G237)*F238</f>
        <v>5.3489000000000004</v>
      </c>
      <c r="H238" s="262"/>
      <c r="I238" s="193"/>
    </row>
    <row r="239" spans="1:9" s="209" customFormat="1">
      <c r="A239" s="207"/>
      <c r="B239" s="206"/>
      <c r="C239" s="262"/>
      <c r="D239" s="261"/>
      <c r="E239" s="261"/>
      <c r="F239" s="260" t="s">
        <v>334</v>
      </c>
      <c r="G239" s="258">
        <f>SUM(G237:G238)</f>
        <v>58.837899999999998</v>
      </c>
      <c r="H239" s="257" t="s">
        <v>335</v>
      </c>
      <c r="I239" s="193"/>
    </row>
    <row r="240" spans="1:9" s="209" customFormat="1">
      <c r="A240" s="207"/>
      <c r="B240" s="206"/>
      <c r="C240" s="262"/>
      <c r="D240" s="261"/>
      <c r="E240" s="261"/>
      <c r="F240" s="260" t="s">
        <v>334</v>
      </c>
      <c r="G240" s="258">
        <f>G239*10.764</f>
        <v>633.33115559999999</v>
      </c>
      <c r="H240" s="257" t="s">
        <v>154</v>
      </c>
      <c r="I240" s="193"/>
    </row>
    <row r="241" spans="1:9" s="209" customFormat="1">
      <c r="A241" s="207"/>
      <c r="B241" s="206"/>
      <c r="C241" s="205"/>
      <c r="D241" s="204"/>
      <c r="E241" s="204"/>
      <c r="F241" s="203"/>
      <c r="G241" s="202"/>
      <c r="H241" s="201"/>
      <c r="I241" s="193"/>
    </row>
    <row r="242" spans="1:9" s="209" customFormat="1" ht="120">
      <c r="A242" s="218" t="s">
        <v>374</v>
      </c>
      <c r="B242" s="274" t="s">
        <v>373</v>
      </c>
      <c r="C242" s="262">
        <v>1</v>
      </c>
      <c r="D242" s="261">
        <v>0.6</v>
      </c>
      <c r="E242" s="261"/>
      <c r="F242" s="295">
        <v>2.6</v>
      </c>
      <c r="G242" s="261">
        <f>F242*D242*C242</f>
        <v>1.56</v>
      </c>
      <c r="H242" s="257"/>
      <c r="I242" s="193"/>
    </row>
    <row r="243" spans="1:9" s="209" customFormat="1">
      <c r="A243" s="218"/>
      <c r="B243" s="274"/>
      <c r="C243" s="262"/>
      <c r="D243" s="261"/>
      <c r="E243" s="261"/>
      <c r="F243" s="253">
        <v>0.1</v>
      </c>
      <c r="G243" s="265">
        <f>SUM(G242)*F243</f>
        <v>0.15600000000000003</v>
      </c>
      <c r="H243" s="262"/>
      <c r="I243" s="193"/>
    </row>
    <row r="244" spans="1:9" s="209" customFormat="1">
      <c r="A244" s="218"/>
      <c r="B244" s="274"/>
      <c r="C244" s="262"/>
      <c r="D244" s="261"/>
      <c r="E244" s="261"/>
      <c r="F244" s="260" t="s">
        <v>334</v>
      </c>
      <c r="G244" s="258">
        <f>SUM(G242:G243)</f>
        <v>1.7160000000000002</v>
      </c>
      <c r="H244" s="257" t="s">
        <v>335</v>
      </c>
      <c r="I244" s="193"/>
    </row>
    <row r="245" spans="1:9" s="209" customFormat="1">
      <c r="A245" s="218"/>
      <c r="B245" s="274"/>
      <c r="C245" s="262"/>
      <c r="D245" s="261"/>
      <c r="E245" s="261"/>
      <c r="F245" s="260" t="s">
        <v>334</v>
      </c>
      <c r="G245" s="258">
        <f>G244*10.764</f>
        <v>18.471024</v>
      </c>
      <c r="H245" s="257" t="s">
        <v>154</v>
      </c>
      <c r="I245" s="193"/>
    </row>
    <row r="246" spans="1:9" s="209" customFormat="1">
      <c r="A246" s="218"/>
      <c r="B246" s="274"/>
      <c r="C246" s="216"/>
      <c r="D246" s="215"/>
      <c r="E246" s="215"/>
      <c r="F246" s="214"/>
      <c r="G246" s="213"/>
      <c r="H246" s="212"/>
      <c r="I246" s="193"/>
    </row>
    <row r="247" spans="1:9" s="209" customFormat="1">
      <c r="A247" s="218"/>
      <c r="B247" s="274"/>
      <c r="C247" s="216"/>
      <c r="D247" s="215"/>
      <c r="E247" s="215"/>
      <c r="F247" s="214"/>
      <c r="G247" s="213"/>
      <c r="H247" s="212"/>
      <c r="I247" s="193"/>
    </row>
    <row r="248" spans="1:9" s="209" customFormat="1" ht="120">
      <c r="A248" s="207" t="s">
        <v>92</v>
      </c>
      <c r="B248" s="221" t="s">
        <v>372</v>
      </c>
      <c r="C248" s="205"/>
      <c r="D248" s="204"/>
      <c r="E248" s="204"/>
      <c r="F248" s="203"/>
      <c r="G248" s="202"/>
      <c r="H248" s="201"/>
      <c r="I248" s="193"/>
    </row>
    <row r="249" spans="1:9" s="209" customFormat="1" hidden="1">
      <c r="A249" s="207"/>
      <c r="B249" s="206"/>
      <c r="C249" s="205"/>
      <c r="D249" s="204"/>
      <c r="E249" s="204"/>
      <c r="F249" s="272">
        <v>0.1</v>
      </c>
      <c r="G249" s="228"/>
      <c r="H249" s="205"/>
      <c r="I249" s="193"/>
    </row>
    <row r="250" spans="1:9" s="209" customFormat="1" hidden="1">
      <c r="A250" s="207"/>
      <c r="B250" s="206"/>
      <c r="C250" s="205"/>
      <c r="D250" s="204"/>
      <c r="E250" s="204"/>
      <c r="F250" s="203" t="s">
        <v>334</v>
      </c>
      <c r="G250" s="202"/>
      <c r="H250" s="201" t="s">
        <v>335</v>
      </c>
      <c r="I250" s="193"/>
    </row>
    <row r="251" spans="1:9" s="209" customFormat="1" hidden="1">
      <c r="A251" s="218"/>
      <c r="B251" s="217"/>
      <c r="C251" s="216"/>
      <c r="D251" s="215"/>
      <c r="E251" s="215"/>
      <c r="F251" s="203" t="s">
        <v>334</v>
      </c>
      <c r="G251" s="202"/>
      <c r="H251" s="201" t="s">
        <v>154</v>
      </c>
      <c r="I251" s="193"/>
    </row>
    <row r="252" spans="1:9" s="209" customFormat="1">
      <c r="A252" s="218"/>
      <c r="B252" s="217"/>
      <c r="C252" s="216"/>
      <c r="D252" s="215"/>
      <c r="E252" s="215"/>
      <c r="F252" s="214"/>
      <c r="G252" s="213"/>
      <c r="H252" s="212"/>
      <c r="I252" s="193"/>
    </row>
    <row r="253" spans="1:9" s="209" customFormat="1">
      <c r="A253" s="207">
        <v>29</v>
      </c>
      <c r="B253" s="221" t="s">
        <v>371</v>
      </c>
      <c r="C253" s="205"/>
      <c r="D253" s="219"/>
      <c r="E253" s="219"/>
      <c r="F253" s="229"/>
      <c r="G253" s="228"/>
      <c r="H253" s="201"/>
      <c r="I253" s="193"/>
    </row>
    <row r="254" spans="1:9" s="209" customFormat="1" hidden="1">
      <c r="A254" s="207"/>
      <c r="B254" s="221"/>
      <c r="C254" s="205"/>
      <c r="D254" s="219"/>
      <c r="E254" s="219"/>
      <c r="F254" s="268">
        <v>0.1</v>
      </c>
      <c r="G254" s="219"/>
      <c r="H254" s="205"/>
      <c r="I254" s="193"/>
    </row>
    <row r="255" spans="1:9" s="209" customFormat="1" hidden="1">
      <c r="A255" s="207"/>
      <c r="B255" s="221"/>
      <c r="C255" s="205"/>
      <c r="D255" s="219"/>
      <c r="E255" s="219"/>
      <c r="F255" s="229" t="s">
        <v>334</v>
      </c>
      <c r="G255" s="228"/>
      <c r="H255" s="201" t="s">
        <v>335</v>
      </c>
      <c r="I255" s="193"/>
    </row>
    <row r="256" spans="1:9" s="209" customFormat="1" hidden="1">
      <c r="A256" s="207"/>
      <c r="B256" s="206"/>
      <c r="C256" s="205"/>
      <c r="D256" s="219"/>
      <c r="E256" s="219"/>
      <c r="F256" s="229" t="s">
        <v>334</v>
      </c>
      <c r="G256" s="228"/>
      <c r="H256" s="201" t="s">
        <v>154</v>
      </c>
      <c r="I256" s="193"/>
    </row>
    <row r="257" spans="1:9" s="209" customFormat="1">
      <c r="A257" s="218"/>
      <c r="B257" s="217"/>
      <c r="C257" s="216"/>
      <c r="D257" s="222"/>
      <c r="E257" s="222"/>
      <c r="F257" s="214"/>
      <c r="G257" s="213"/>
      <c r="H257" s="212"/>
      <c r="I257" s="193"/>
    </row>
    <row r="258" spans="1:9" s="209" customFormat="1" ht="120">
      <c r="A258" s="207" t="s">
        <v>370</v>
      </c>
      <c r="B258" s="221" t="s">
        <v>369</v>
      </c>
      <c r="C258" s="205"/>
      <c r="D258" s="219"/>
      <c r="E258" s="219"/>
      <c r="F258" s="210"/>
      <c r="G258" s="204"/>
      <c r="H258" s="201"/>
      <c r="I258" s="193"/>
    </row>
    <row r="259" spans="1:9" s="209" customFormat="1" hidden="1">
      <c r="A259" s="207"/>
      <c r="B259" s="206"/>
      <c r="C259" s="205"/>
      <c r="D259" s="219"/>
      <c r="E259" s="219"/>
      <c r="F259" s="272">
        <v>0.1</v>
      </c>
      <c r="G259" s="228">
        <f>G258*F259</f>
        <v>0</v>
      </c>
      <c r="H259" s="205"/>
      <c r="I259" s="193"/>
    </row>
    <row r="260" spans="1:9" s="209" customFormat="1" hidden="1">
      <c r="A260" s="207"/>
      <c r="B260" s="206"/>
      <c r="C260" s="205"/>
      <c r="D260" s="219"/>
      <c r="E260" s="219"/>
      <c r="F260" s="203" t="s">
        <v>334</v>
      </c>
      <c r="G260" s="202">
        <f>SUM(G258:G259)</f>
        <v>0</v>
      </c>
      <c r="H260" s="201" t="s">
        <v>335</v>
      </c>
      <c r="I260" s="193"/>
    </row>
    <row r="261" spans="1:9" s="209" customFormat="1" hidden="1">
      <c r="A261" s="207"/>
      <c r="B261" s="206"/>
      <c r="C261" s="205"/>
      <c r="D261" s="219"/>
      <c r="E261" s="219"/>
      <c r="F261" s="203" t="s">
        <v>334</v>
      </c>
      <c r="G261" s="202">
        <f>G260*10.764</f>
        <v>0</v>
      </c>
      <c r="H261" s="201" t="s">
        <v>154</v>
      </c>
      <c r="I261" s="193"/>
    </row>
    <row r="262" spans="1:9" s="209" customFormat="1">
      <c r="A262" s="218"/>
      <c r="B262" s="217"/>
      <c r="C262" s="216"/>
      <c r="D262" s="222"/>
      <c r="E262" s="222"/>
      <c r="F262" s="214"/>
      <c r="G262" s="213"/>
      <c r="H262" s="212"/>
      <c r="I262" s="193"/>
    </row>
    <row r="263" spans="1:9" s="209" customFormat="1">
      <c r="A263" s="218"/>
      <c r="B263" s="217"/>
      <c r="C263" s="216"/>
      <c r="D263" s="222"/>
      <c r="E263" s="222"/>
      <c r="F263" s="214"/>
      <c r="G263" s="213"/>
      <c r="H263" s="212"/>
      <c r="I263" s="193"/>
    </row>
    <row r="264" spans="1:9" s="209" customFormat="1">
      <c r="A264" s="269" t="s">
        <v>102</v>
      </c>
      <c r="B264" s="211" t="s">
        <v>368</v>
      </c>
      <c r="C264" s="205"/>
      <c r="D264" s="219"/>
      <c r="E264" s="219"/>
      <c r="F264" s="220"/>
      <c r="G264" s="228"/>
      <c r="H264" s="201"/>
      <c r="I264" s="193"/>
    </row>
    <row r="265" spans="1:9" s="209" customFormat="1" hidden="1">
      <c r="A265" s="207"/>
      <c r="B265" s="224"/>
      <c r="C265" s="205"/>
      <c r="D265" s="219"/>
      <c r="E265" s="219"/>
      <c r="F265" s="268">
        <v>0.1</v>
      </c>
      <c r="G265" s="219" t="e">
        <f>SUM(#REF!)*F265</f>
        <v>#REF!</v>
      </c>
      <c r="H265" s="205"/>
      <c r="I265" s="193"/>
    </row>
    <row r="266" spans="1:9" s="209" customFormat="1" hidden="1">
      <c r="A266" s="207"/>
      <c r="B266" s="224"/>
      <c r="C266" s="205"/>
      <c r="D266" s="219"/>
      <c r="E266" s="219"/>
      <c r="F266" s="203" t="s">
        <v>334</v>
      </c>
      <c r="G266" s="202" t="e">
        <f>SUM(G265:G265)</f>
        <v>#REF!</v>
      </c>
      <c r="H266" s="201" t="s">
        <v>335</v>
      </c>
      <c r="I266" s="193"/>
    </row>
    <row r="267" spans="1:9" s="209" customFormat="1" hidden="1">
      <c r="A267" s="207"/>
      <c r="B267" s="224"/>
      <c r="C267" s="205"/>
      <c r="D267" s="219"/>
      <c r="E267" s="219"/>
      <c r="F267" s="203" t="s">
        <v>334</v>
      </c>
      <c r="G267" s="202" t="e">
        <f>G266*10.764</f>
        <v>#REF!</v>
      </c>
      <c r="H267" s="201" t="s">
        <v>154</v>
      </c>
      <c r="I267" s="193"/>
    </row>
    <row r="268" spans="1:9" s="209" customFormat="1">
      <c r="A268" s="218"/>
      <c r="B268" s="271"/>
      <c r="C268" s="216"/>
      <c r="D268" s="222"/>
      <c r="E268" s="222"/>
      <c r="F268" s="270"/>
      <c r="G268" s="252"/>
      <c r="H268" s="212"/>
      <c r="I268" s="193"/>
    </row>
    <row r="269" spans="1:9" s="209" customFormat="1">
      <c r="A269" s="269" t="s">
        <v>103</v>
      </c>
      <c r="B269" s="211" t="s">
        <v>157</v>
      </c>
      <c r="C269" s="205"/>
      <c r="D269" s="219"/>
      <c r="E269" s="219"/>
      <c r="F269" s="220"/>
      <c r="G269" s="228"/>
      <c r="H269" s="201"/>
      <c r="I269" s="193"/>
    </row>
    <row r="270" spans="1:9" s="209" customFormat="1" hidden="1">
      <c r="A270" s="207"/>
      <c r="B270" s="224"/>
      <c r="C270" s="205"/>
      <c r="D270" s="219"/>
      <c r="E270" s="219"/>
      <c r="F270" s="268">
        <v>0.1</v>
      </c>
      <c r="G270" s="219" t="e">
        <f>SUM(#REF!)*F270</f>
        <v>#REF!</v>
      </c>
      <c r="H270" s="205"/>
      <c r="I270" s="193"/>
    </row>
    <row r="271" spans="1:9" s="209" customFormat="1" hidden="1">
      <c r="A271" s="207"/>
      <c r="B271" s="224"/>
      <c r="C271" s="205"/>
      <c r="D271" s="219"/>
      <c r="E271" s="219"/>
      <c r="F271" s="203" t="s">
        <v>334</v>
      </c>
      <c r="G271" s="202" t="e">
        <f>SUM(G270:G270)</f>
        <v>#REF!</v>
      </c>
      <c r="H271" s="201" t="s">
        <v>335</v>
      </c>
      <c r="I271" s="193"/>
    </row>
    <row r="272" spans="1:9" s="209" customFormat="1" hidden="1">
      <c r="A272" s="207"/>
      <c r="B272" s="224"/>
      <c r="C272" s="205"/>
      <c r="D272" s="219"/>
      <c r="E272" s="219"/>
      <c r="F272" s="203" t="s">
        <v>334</v>
      </c>
      <c r="G272" s="202" t="e">
        <f>G271*10.764</f>
        <v>#REF!</v>
      </c>
      <c r="H272" s="201" t="s">
        <v>154</v>
      </c>
      <c r="I272" s="193"/>
    </row>
    <row r="273" spans="1:9" s="209" customFormat="1">
      <c r="A273" s="218"/>
      <c r="B273" s="271"/>
      <c r="C273" s="216"/>
      <c r="D273" s="222"/>
      <c r="E273" s="222"/>
      <c r="F273" s="270"/>
      <c r="G273" s="252"/>
      <c r="H273" s="212"/>
      <c r="I273" s="193"/>
    </row>
    <row r="274" spans="1:9" s="209" customFormat="1">
      <c r="A274" s="218">
        <v>30</v>
      </c>
      <c r="B274" s="256" t="s">
        <v>367</v>
      </c>
      <c r="C274" s="216">
        <v>6</v>
      </c>
      <c r="D274" s="222"/>
      <c r="E274" s="222"/>
      <c r="F274" s="298">
        <v>2.5</v>
      </c>
      <c r="G274" s="297">
        <f>F274*C274</f>
        <v>15</v>
      </c>
      <c r="H274" s="212"/>
      <c r="I274" s="193"/>
    </row>
    <row r="275" spans="1:9" s="209" customFormat="1">
      <c r="A275" s="218"/>
      <c r="B275" s="217"/>
      <c r="C275" s="216"/>
      <c r="D275" s="222"/>
      <c r="E275" s="222"/>
      <c r="F275" s="253">
        <v>0.1</v>
      </c>
      <c r="G275" s="252">
        <f>SUM(G274)*F275</f>
        <v>1.5</v>
      </c>
      <c r="H275" s="216"/>
      <c r="I275" s="193"/>
    </row>
    <row r="276" spans="1:9" s="209" customFormat="1">
      <c r="A276" s="218"/>
      <c r="B276" s="217"/>
      <c r="C276" s="216"/>
      <c r="D276" s="222"/>
      <c r="E276" s="222"/>
      <c r="F276" s="270" t="s">
        <v>334</v>
      </c>
      <c r="G276" s="252">
        <f>SUM(G274:G275)</f>
        <v>16.5</v>
      </c>
      <c r="H276" s="212" t="s">
        <v>332</v>
      </c>
      <c r="I276" s="193"/>
    </row>
    <row r="277" spans="1:9" s="209" customFormat="1">
      <c r="A277" s="218"/>
      <c r="B277" s="217"/>
      <c r="C277" s="216"/>
      <c r="D277" s="222"/>
      <c r="E277" s="222"/>
      <c r="F277" s="270" t="s">
        <v>334</v>
      </c>
      <c r="G277" s="252">
        <f>G276*3.284</f>
        <v>54.186</v>
      </c>
      <c r="H277" s="212" t="s">
        <v>101</v>
      </c>
      <c r="I277" s="193"/>
    </row>
    <row r="278" spans="1:9" s="209" customFormat="1">
      <c r="A278" s="218"/>
      <c r="B278" s="217"/>
      <c r="C278" s="216"/>
      <c r="D278" s="222"/>
      <c r="E278" s="222"/>
      <c r="F278" s="270"/>
      <c r="G278" s="252"/>
      <c r="H278" s="212"/>
      <c r="I278" s="193"/>
    </row>
    <row r="279" spans="1:9" s="209" customFormat="1">
      <c r="A279" s="207">
        <v>31</v>
      </c>
      <c r="B279" s="211" t="s">
        <v>366</v>
      </c>
      <c r="C279" s="205"/>
      <c r="D279" s="219"/>
      <c r="E279" s="219"/>
      <c r="F279" s="229"/>
      <c r="G279" s="228"/>
      <c r="H279" s="201"/>
      <c r="I279" s="193"/>
    </row>
    <row r="280" spans="1:9" s="209" customFormat="1" hidden="1">
      <c r="A280" s="207"/>
      <c r="B280" s="206"/>
      <c r="C280" s="205"/>
      <c r="D280" s="204"/>
      <c r="E280" s="204"/>
      <c r="F280" s="268">
        <v>0.1</v>
      </c>
      <c r="G280" s="219" t="e">
        <f>SUM(#REF!)*F280</f>
        <v>#REF!</v>
      </c>
      <c r="H280" s="205"/>
      <c r="I280" s="193"/>
    </row>
    <row r="281" spans="1:9" s="209" customFormat="1" hidden="1">
      <c r="A281" s="207"/>
      <c r="B281" s="206"/>
      <c r="C281" s="205"/>
      <c r="D281" s="204"/>
      <c r="E281" s="204"/>
      <c r="F281" s="229" t="s">
        <v>334</v>
      </c>
      <c r="G281" s="228" t="e">
        <f>SUM(G280:G280)</f>
        <v>#REF!</v>
      </c>
      <c r="H281" s="201" t="s">
        <v>332</v>
      </c>
      <c r="I281" s="193"/>
    </row>
    <row r="282" spans="1:9" s="209" customFormat="1" hidden="1">
      <c r="A282" s="207"/>
      <c r="B282" s="206"/>
      <c r="C282" s="205"/>
      <c r="D282" s="204"/>
      <c r="E282" s="204"/>
      <c r="F282" s="229" t="s">
        <v>334</v>
      </c>
      <c r="G282" s="228" t="e">
        <f>G281*3.284</f>
        <v>#REF!</v>
      </c>
      <c r="H282" s="201" t="s">
        <v>101</v>
      </c>
      <c r="I282" s="193"/>
    </row>
    <row r="283" spans="1:9" s="209" customFormat="1">
      <c r="A283" s="218"/>
      <c r="B283" s="217"/>
      <c r="C283" s="216"/>
      <c r="D283" s="215"/>
      <c r="E283" s="215"/>
      <c r="F283" s="270"/>
      <c r="G283" s="252"/>
      <c r="H283" s="212"/>
      <c r="I283" s="193"/>
    </row>
    <row r="284" spans="1:9" s="209" customFormat="1">
      <c r="A284" s="207">
        <v>33</v>
      </c>
      <c r="B284" s="211" t="s">
        <v>365</v>
      </c>
      <c r="C284" s="205"/>
      <c r="D284" s="219"/>
      <c r="E284" s="219"/>
      <c r="F284" s="229"/>
      <c r="G284" s="228"/>
      <c r="H284" s="201"/>
      <c r="I284" s="193"/>
    </row>
    <row r="285" spans="1:9" s="209" customFormat="1" hidden="1">
      <c r="A285" s="207"/>
      <c r="B285" s="206" t="s">
        <v>364</v>
      </c>
      <c r="C285" s="205">
        <v>1</v>
      </c>
      <c r="D285" s="204"/>
      <c r="E285" s="204"/>
      <c r="F285" s="203"/>
      <c r="G285" s="204">
        <f>D285*C285</f>
        <v>0</v>
      </c>
      <c r="H285" s="201"/>
      <c r="I285" s="193"/>
    </row>
    <row r="286" spans="1:9" s="209" customFormat="1" hidden="1">
      <c r="A286" s="207"/>
      <c r="B286" s="206"/>
      <c r="C286" s="205"/>
      <c r="D286" s="204"/>
      <c r="E286" s="204"/>
      <c r="F286" s="210"/>
      <c r="G286" s="204"/>
      <c r="H286" s="201"/>
      <c r="I286" s="193"/>
    </row>
    <row r="287" spans="1:9" s="209" customFormat="1" hidden="1">
      <c r="A287" s="207"/>
      <c r="B287" s="206" t="s">
        <v>363</v>
      </c>
      <c r="C287" s="205">
        <v>1</v>
      </c>
      <c r="D287" s="204"/>
      <c r="E287" s="204"/>
      <c r="F287" s="210"/>
      <c r="G287" s="204">
        <f>D287*C287</f>
        <v>0</v>
      </c>
      <c r="H287" s="201"/>
      <c r="I287" s="193"/>
    </row>
    <row r="288" spans="1:9" s="209" customFormat="1" hidden="1">
      <c r="A288" s="207"/>
      <c r="B288" s="206"/>
      <c r="C288" s="205"/>
      <c r="D288" s="204"/>
      <c r="E288" s="204"/>
      <c r="F288" s="268">
        <v>0.1</v>
      </c>
      <c r="G288" s="219">
        <f>SUM(G285:G287)*F288</f>
        <v>0</v>
      </c>
      <c r="H288" s="205"/>
      <c r="I288" s="193"/>
    </row>
    <row r="289" spans="1:9" s="209" customFormat="1" hidden="1">
      <c r="A289" s="207"/>
      <c r="B289" s="206"/>
      <c r="C289" s="205"/>
      <c r="D289" s="204"/>
      <c r="E289" s="204"/>
      <c r="F289" s="229" t="s">
        <v>334</v>
      </c>
      <c r="G289" s="228">
        <f>SUM(G285:G288)</f>
        <v>0</v>
      </c>
      <c r="H289" s="201" t="s">
        <v>332</v>
      </c>
      <c r="I289" s="193"/>
    </row>
    <row r="290" spans="1:9" s="209" customFormat="1" hidden="1">
      <c r="A290" s="207"/>
      <c r="B290" s="206"/>
      <c r="C290" s="205"/>
      <c r="D290" s="204"/>
      <c r="E290" s="204"/>
      <c r="F290" s="229" t="s">
        <v>334</v>
      </c>
      <c r="G290" s="228">
        <f>G289*3.284</f>
        <v>0</v>
      </c>
      <c r="H290" s="201" t="s">
        <v>101</v>
      </c>
      <c r="I290" s="193"/>
    </row>
    <row r="291" spans="1:9" s="209" customFormat="1">
      <c r="A291" s="246"/>
      <c r="B291" s="217"/>
      <c r="C291" s="216"/>
      <c r="D291" s="215"/>
      <c r="E291" s="215"/>
      <c r="F291" s="270"/>
      <c r="G291" s="252"/>
      <c r="H291" s="212"/>
      <c r="I291" s="193"/>
    </row>
    <row r="292" spans="1:9" s="209" customFormat="1">
      <c r="A292" s="218"/>
      <c r="B292" s="217"/>
      <c r="C292" s="216"/>
      <c r="D292" s="215"/>
      <c r="E292" s="215"/>
      <c r="F292" s="270"/>
      <c r="G292" s="252"/>
      <c r="H292" s="212"/>
      <c r="I292" s="193"/>
    </row>
    <row r="293" spans="1:9" s="209" customFormat="1" ht="60">
      <c r="A293" s="207" t="s">
        <v>362</v>
      </c>
      <c r="B293" s="275" t="s">
        <v>361</v>
      </c>
      <c r="C293" s="205"/>
      <c r="D293" s="204"/>
      <c r="E293" s="204"/>
      <c r="F293" s="220"/>
      <c r="G293" s="219"/>
      <c r="H293" s="201"/>
      <c r="I293" s="193"/>
    </row>
    <row r="294" spans="1:9" s="209" customFormat="1" hidden="1">
      <c r="A294" s="207"/>
      <c r="B294" s="275"/>
      <c r="C294" s="205"/>
      <c r="D294" s="204"/>
      <c r="E294" s="204"/>
      <c r="F294" s="268">
        <v>0.1</v>
      </c>
      <c r="G294" s="219">
        <f>SUM(G293)*F294</f>
        <v>0</v>
      </c>
      <c r="H294" s="205"/>
      <c r="I294" s="193"/>
    </row>
    <row r="295" spans="1:9" s="209" customFormat="1" hidden="1">
      <c r="A295" s="207"/>
      <c r="B295" s="275"/>
      <c r="C295" s="205"/>
      <c r="D295" s="204"/>
      <c r="E295" s="204"/>
      <c r="F295" s="203" t="s">
        <v>334</v>
      </c>
      <c r="G295" s="202">
        <f>SUM(G293:G294)</f>
        <v>0</v>
      </c>
      <c r="H295" s="201" t="s">
        <v>335</v>
      </c>
      <c r="I295" s="193"/>
    </row>
    <row r="296" spans="1:9" s="209" customFormat="1" hidden="1">
      <c r="A296" s="207"/>
      <c r="B296" s="275"/>
      <c r="C296" s="205"/>
      <c r="D296" s="204"/>
      <c r="E296" s="204"/>
      <c r="F296" s="203" t="s">
        <v>334</v>
      </c>
      <c r="G296" s="202">
        <f>G295*10.764</f>
        <v>0</v>
      </c>
      <c r="H296" s="201" t="s">
        <v>154</v>
      </c>
      <c r="I296" s="193"/>
    </row>
    <row r="297" spans="1:9" s="209" customFormat="1">
      <c r="A297" s="218"/>
      <c r="B297" s="217"/>
      <c r="C297" s="216"/>
      <c r="D297" s="215"/>
      <c r="E297" s="215"/>
      <c r="F297" s="270"/>
      <c r="G297" s="252"/>
      <c r="H297" s="212"/>
      <c r="I297" s="193"/>
    </row>
    <row r="298" spans="1:9" s="209" customFormat="1">
      <c r="A298" s="207" t="s">
        <v>360</v>
      </c>
      <c r="B298" s="211" t="s">
        <v>359</v>
      </c>
      <c r="C298" s="205"/>
      <c r="D298" s="204"/>
      <c r="E298" s="204"/>
      <c r="F298" s="203"/>
      <c r="G298" s="202"/>
      <c r="H298" s="201"/>
      <c r="I298" s="193"/>
    </row>
    <row r="299" spans="1:9" s="209" customFormat="1" hidden="1">
      <c r="A299" s="207"/>
      <c r="B299" s="206"/>
      <c r="C299" s="205"/>
      <c r="D299" s="204"/>
      <c r="E299" s="204"/>
      <c r="F299" s="272">
        <v>0.1</v>
      </c>
      <c r="G299" s="228" t="e">
        <f>SUM(#REF!)*F299</f>
        <v>#REF!</v>
      </c>
      <c r="H299" s="205"/>
      <c r="I299" s="193"/>
    </row>
    <row r="300" spans="1:9" s="209" customFormat="1" hidden="1">
      <c r="A300" s="207"/>
      <c r="B300" s="206"/>
      <c r="C300" s="205"/>
      <c r="D300" s="204"/>
      <c r="E300" s="204"/>
      <c r="F300" s="203" t="s">
        <v>334</v>
      </c>
      <c r="G300" s="202" t="e">
        <f>SUM(G299:G299)</f>
        <v>#REF!</v>
      </c>
      <c r="H300" s="201" t="s">
        <v>335</v>
      </c>
      <c r="I300" s="193"/>
    </row>
    <row r="301" spans="1:9" s="209" customFormat="1">
      <c r="A301" s="218"/>
      <c r="B301" s="217"/>
      <c r="C301" s="216"/>
      <c r="D301" s="215"/>
      <c r="E301" s="215"/>
      <c r="F301" s="203" t="s">
        <v>334</v>
      </c>
      <c r="G301" s="202" t="e">
        <f>G300*10.764</f>
        <v>#REF!</v>
      </c>
      <c r="H301" s="201" t="s">
        <v>154</v>
      </c>
      <c r="I301" s="193"/>
    </row>
    <row r="302" spans="1:9" s="209" customFormat="1">
      <c r="A302" s="218"/>
      <c r="B302" s="217"/>
      <c r="C302" s="216"/>
      <c r="D302" s="215"/>
      <c r="E302" s="215"/>
      <c r="F302" s="270"/>
      <c r="G302" s="252"/>
      <c r="H302" s="212"/>
      <c r="I302" s="193"/>
    </row>
    <row r="303" spans="1:9" s="209" customFormat="1" ht="150">
      <c r="A303" s="264" t="s">
        <v>358</v>
      </c>
      <c r="B303" s="296" t="s">
        <v>357</v>
      </c>
      <c r="C303" s="262">
        <v>1</v>
      </c>
      <c r="D303" s="261">
        <v>6.0650000000000004</v>
      </c>
      <c r="E303" s="261"/>
      <c r="F303" s="295">
        <v>0.68</v>
      </c>
      <c r="G303" s="261">
        <f>F303*D303*C303</f>
        <v>4.124200000000001</v>
      </c>
      <c r="H303" s="262"/>
      <c r="I303" s="193"/>
    </row>
    <row r="304" spans="1:9" s="209" customFormat="1">
      <c r="A304" s="207"/>
      <c r="B304" s="206"/>
      <c r="C304" s="262"/>
      <c r="D304" s="261"/>
      <c r="E304" s="261"/>
      <c r="F304" s="284">
        <v>0.1</v>
      </c>
      <c r="G304" s="294">
        <f>SUM(G303)*F304</f>
        <v>0.41242000000000012</v>
      </c>
      <c r="H304" s="257"/>
      <c r="I304" s="193"/>
    </row>
    <row r="305" spans="1:9" s="209" customFormat="1">
      <c r="A305" s="207"/>
      <c r="B305" s="206"/>
      <c r="C305" s="262"/>
      <c r="D305" s="261"/>
      <c r="E305" s="261"/>
      <c r="F305" s="260" t="s">
        <v>334</v>
      </c>
      <c r="G305" s="258">
        <f>SUM(G303:G304)</f>
        <v>4.536620000000001</v>
      </c>
      <c r="H305" s="257" t="s">
        <v>335</v>
      </c>
      <c r="I305" s="193"/>
    </row>
    <row r="306" spans="1:9" s="209" customFormat="1">
      <c r="A306" s="207"/>
      <c r="B306" s="206"/>
      <c r="C306" s="262"/>
      <c r="D306" s="261"/>
      <c r="E306" s="261"/>
      <c r="F306" s="260" t="s">
        <v>334</v>
      </c>
      <c r="G306" s="258">
        <f>G305*10.764</f>
        <v>48.832177680000008</v>
      </c>
      <c r="H306" s="257" t="s">
        <v>154</v>
      </c>
      <c r="I306" s="193"/>
    </row>
    <row r="307" spans="1:9" s="209" customFormat="1">
      <c r="A307" s="218"/>
      <c r="B307" s="217"/>
      <c r="C307" s="216"/>
      <c r="D307" s="215"/>
      <c r="E307" s="215"/>
      <c r="F307" s="270"/>
      <c r="G307" s="252"/>
      <c r="H307" s="212"/>
      <c r="I307" s="193"/>
    </row>
    <row r="308" spans="1:9" s="209" customFormat="1">
      <c r="A308" s="218"/>
      <c r="B308" s="217"/>
      <c r="C308" s="216"/>
      <c r="D308" s="215"/>
      <c r="E308" s="215"/>
      <c r="F308" s="270"/>
      <c r="G308" s="252"/>
      <c r="H308" s="212"/>
      <c r="I308" s="193"/>
    </row>
    <row r="309" spans="1:9" s="209" customFormat="1" ht="30">
      <c r="A309" s="269" t="s">
        <v>24</v>
      </c>
      <c r="B309" s="221" t="s">
        <v>356</v>
      </c>
      <c r="C309" s="205"/>
      <c r="D309" s="219"/>
      <c r="E309" s="219"/>
      <c r="F309" s="220"/>
      <c r="G309" s="219"/>
      <c r="H309" s="205"/>
      <c r="I309" s="193"/>
    </row>
    <row r="310" spans="1:9" s="209" customFormat="1" hidden="1">
      <c r="A310" s="207"/>
      <c r="B310" s="206"/>
      <c r="C310" s="205"/>
      <c r="D310" s="204"/>
      <c r="E310" s="204"/>
      <c r="F310" s="210"/>
      <c r="G310" s="204"/>
      <c r="H310" s="205"/>
      <c r="I310" s="193"/>
    </row>
    <row r="311" spans="1:9" s="209" customFormat="1" hidden="1">
      <c r="A311" s="207"/>
      <c r="B311" s="206"/>
      <c r="C311" s="205"/>
      <c r="D311" s="204"/>
      <c r="E311" s="204"/>
      <c r="F311" s="268">
        <v>0.1</v>
      </c>
      <c r="G311" s="219">
        <f>SUM(G309:G310)*F311</f>
        <v>0</v>
      </c>
      <c r="H311" s="205"/>
      <c r="I311" s="193"/>
    </row>
    <row r="312" spans="1:9" s="209" customFormat="1" hidden="1">
      <c r="A312" s="207"/>
      <c r="B312" s="206"/>
      <c r="C312" s="205"/>
      <c r="D312" s="204"/>
      <c r="E312" s="204"/>
      <c r="F312" s="203" t="s">
        <v>334</v>
      </c>
      <c r="G312" s="202">
        <f>SUM(G310:G311)</f>
        <v>0</v>
      </c>
      <c r="H312" s="201" t="s">
        <v>335</v>
      </c>
      <c r="I312" s="193"/>
    </row>
    <row r="313" spans="1:9" s="209" customFormat="1" hidden="1">
      <c r="A313" s="207"/>
      <c r="B313" s="206"/>
      <c r="C313" s="205"/>
      <c r="D313" s="204"/>
      <c r="E313" s="204"/>
      <c r="F313" s="203" t="s">
        <v>334</v>
      </c>
      <c r="G313" s="202">
        <f>G312*10.764</f>
        <v>0</v>
      </c>
      <c r="H313" s="201" t="s">
        <v>154</v>
      </c>
      <c r="I313" s="193"/>
    </row>
    <row r="314" spans="1:9" s="209" customFormat="1">
      <c r="A314" s="218"/>
      <c r="B314" s="217"/>
      <c r="C314" s="216"/>
      <c r="D314" s="215"/>
      <c r="E314" s="215"/>
      <c r="F314" s="214"/>
      <c r="G314" s="213"/>
      <c r="H314" s="212"/>
      <c r="I314" s="193"/>
    </row>
    <row r="315" spans="1:9" s="209" customFormat="1" ht="30">
      <c r="A315" s="287" t="s">
        <v>36</v>
      </c>
      <c r="B315" s="293" t="s">
        <v>355</v>
      </c>
      <c r="C315" s="292">
        <v>1</v>
      </c>
      <c r="D315" s="291"/>
      <c r="E315" s="291">
        <v>0.9</v>
      </c>
      <c r="F315" s="291">
        <v>2.1</v>
      </c>
      <c r="G315" s="290">
        <f>F315*E315*C315</f>
        <v>1.8900000000000001</v>
      </c>
      <c r="H315" s="262"/>
      <c r="I315" s="193"/>
    </row>
    <row r="316" spans="1:9" s="209" customFormat="1">
      <c r="A316" s="218"/>
      <c r="B316" s="263"/>
      <c r="C316" s="262"/>
      <c r="D316" s="261"/>
      <c r="E316" s="261"/>
      <c r="F316" s="284">
        <v>0.1</v>
      </c>
      <c r="G316" s="222">
        <f>SUM(G315:G315)*F316</f>
        <v>0.18900000000000003</v>
      </c>
      <c r="H316" s="262"/>
      <c r="I316" s="193"/>
    </row>
    <row r="317" spans="1:9" s="209" customFormat="1">
      <c r="A317" s="218"/>
      <c r="B317" s="263"/>
      <c r="C317" s="262"/>
      <c r="D317" s="261"/>
      <c r="E317" s="261"/>
      <c r="F317" s="260" t="s">
        <v>334</v>
      </c>
      <c r="G317" s="213">
        <f>SUM(G315:G316)</f>
        <v>2.0790000000000002</v>
      </c>
      <c r="H317" s="257" t="s">
        <v>335</v>
      </c>
      <c r="I317" s="193"/>
    </row>
    <row r="318" spans="1:9" s="209" customFormat="1">
      <c r="A318" s="218"/>
      <c r="B318" s="263"/>
      <c r="C318" s="262"/>
      <c r="D318" s="261"/>
      <c r="E318" s="261"/>
      <c r="F318" s="260" t="s">
        <v>334</v>
      </c>
      <c r="G318" s="213">
        <f>G317*10.764</f>
        <v>22.378356</v>
      </c>
      <c r="H318" s="257" t="s">
        <v>154</v>
      </c>
      <c r="I318" s="193"/>
    </row>
    <row r="319" spans="1:9" s="209" customFormat="1">
      <c r="A319" s="218"/>
      <c r="B319" s="217"/>
      <c r="C319" s="216"/>
      <c r="D319" s="215"/>
      <c r="E319" s="215"/>
      <c r="F319" s="214"/>
      <c r="G319" s="213"/>
      <c r="H319" s="212"/>
      <c r="I319" s="193"/>
    </row>
    <row r="320" spans="1:9" s="209" customFormat="1">
      <c r="A320" s="269" t="s">
        <v>46</v>
      </c>
      <c r="B320" s="230" t="s">
        <v>165</v>
      </c>
      <c r="C320" s="205"/>
      <c r="D320" s="219"/>
      <c r="E320" s="219">
        <v>0.9</v>
      </c>
      <c r="F320" s="220">
        <v>2.1</v>
      </c>
      <c r="G320" s="273">
        <f>F320*E320*C320</f>
        <v>0</v>
      </c>
      <c r="H320" s="205"/>
      <c r="I320" s="193"/>
    </row>
    <row r="321" spans="1:9" s="209" customFormat="1" hidden="1">
      <c r="A321" s="207"/>
      <c r="B321" s="206"/>
      <c r="C321" s="205"/>
      <c r="D321" s="204"/>
      <c r="E321" s="204"/>
      <c r="F321" s="268">
        <v>0.1</v>
      </c>
      <c r="G321" s="219">
        <f>SUM(G320:G320)*F321</f>
        <v>0</v>
      </c>
      <c r="H321" s="205"/>
      <c r="I321" s="193"/>
    </row>
    <row r="322" spans="1:9" s="209" customFormat="1" hidden="1">
      <c r="A322" s="207"/>
      <c r="B322" s="206"/>
      <c r="C322" s="205"/>
      <c r="D322" s="204"/>
      <c r="E322" s="204"/>
      <c r="F322" s="203" t="s">
        <v>334</v>
      </c>
      <c r="G322" s="202">
        <f>SUM(G320:G321)</f>
        <v>0</v>
      </c>
      <c r="H322" s="201" t="s">
        <v>335</v>
      </c>
      <c r="I322" s="193"/>
    </row>
    <row r="323" spans="1:9" s="209" customFormat="1" hidden="1">
      <c r="A323" s="207"/>
      <c r="B323" s="206"/>
      <c r="C323" s="205"/>
      <c r="D323" s="204"/>
      <c r="E323" s="204"/>
      <c r="F323" s="203" t="s">
        <v>334</v>
      </c>
      <c r="G323" s="202">
        <f>G322*10.764</f>
        <v>0</v>
      </c>
      <c r="H323" s="201" t="s">
        <v>154</v>
      </c>
      <c r="I323" s="193"/>
    </row>
    <row r="324" spans="1:9" s="209" customFormat="1">
      <c r="A324" s="207"/>
      <c r="B324" s="206"/>
      <c r="C324" s="205"/>
      <c r="D324" s="204"/>
      <c r="E324" s="204"/>
      <c r="F324" s="203"/>
      <c r="G324" s="202"/>
      <c r="H324" s="201"/>
      <c r="I324" s="193"/>
    </row>
    <row r="325" spans="1:9" s="209" customFormat="1" ht="30">
      <c r="A325" s="207" t="s">
        <v>68</v>
      </c>
      <c r="B325" s="230" t="s">
        <v>166</v>
      </c>
      <c r="C325" s="205"/>
      <c r="D325" s="219"/>
      <c r="E325" s="219">
        <v>0.75</v>
      </c>
      <c r="F325" s="220">
        <v>2.1</v>
      </c>
      <c r="G325" s="273">
        <f>F325*E325*C325</f>
        <v>0</v>
      </c>
      <c r="H325" s="205"/>
      <c r="I325" s="193"/>
    </row>
    <row r="326" spans="1:9" s="209" customFormat="1" hidden="1">
      <c r="A326" s="207"/>
      <c r="B326" s="206"/>
      <c r="C326" s="205"/>
      <c r="D326" s="204"/>
      <c r="E326" s="204"/>
      <c r="F326" s="268">
        <v>0.1</v>
      </c>
      <c r="G326" s="219">
        <f>SUM(G325:G325)*F326</f>
        <v>0</v>
      </c>
      <c r="H326" s="205"/>
      <c r="I326" s="193"/>
    </row>
    <row r="327" spans="1:9" s="209" customFormat="1" hidden="1">
      <c r="A327" s="207"/>
      <c r="B327" s="206"/>
      <c r="C327" s="205"/>
      <c r="D327" s="204"/>
      <c r="E327" s="204"/>
      <c r="F327" s="203" t="s">
        <v>334</v>
      </c>
      <c r="G327" s="202">
        <f>SUM(G325:G326)</f>
        <v>0</v>
      </c>
      <c r="H327" s="201" t="s">
        <v>335</v>
      </c>
      <c r="I327" s="193"/>
    </row>
    <row r="328" spans="1:9" s="209" customFormat="1" hidden="1">
      <c r="A328" s="207"/>
      <c r="B328" s="206"/>
      <c r="C328" s="205"/>
      <c r="D328" s="204"/>
      <c r="E328" s="204"/>
      <c r="F328" s="203" t="s">
        <v>334</v>
      </c>
      <c r="G328" s="202">
        <f>G327*10.764</f>
        <v>0</v>
      </c>
      <c r="H328" s="201" t="s">
        <v>154</v>
      </c>
      <c r="I328" s="193"/>
    </row>
    <row r="329" spans="1:9" s="209" customFormat="1">
      <c r="A329" s="218"/>
      <c r="B329" s="217"/>
      <c r="C329" s="262"/>
      <c r="D329" s="261"/>
      <c r="E329" s="261"/>
      <c r="F329" s="260"/>
      <c r="G329" s="213"/>
      <c r="H329" s="257"/>
      <c r="I329" s="193"/>
    </row>
    <row r="330" spans="1:9" s="209" customFormat="1">
      <c r="A330" s="287" t="s">
        <v>83</v>
      </c>
      <c r="B330" s="289" t="s">
        <v>170</v>
      </c>
      <c r="C330" s="216">
        <v>1</v>
      </c>
      <c r="D330" s="222"/>
      <c r="E330" s="222">
        <v>0.9</v>
      </c>
      <c r="F330" s="288">
        <v>1.05</v>
      </c>
      <c r="G330" s="222">
        <f>F330*E330*C330</f>
        <v>0.94500000000000006</v>
      </c>
      <c r="H330" s="216"/>
      <c r="I330" s="193"/>
    </row>
    <row r="331" spans="1:9" s="209" customFormat="1">
      <c r="A331" s="218"/>
      <c r="B331" s="217"/>
      <c r="C331" s="216"/>
      <c r="D331" s="215"/>
      <c r="E331" s="215"/>
      <c r="F331" s="284">
        <v>0.1</v>
      </c>
      <c r="G331" s="222">
        <f>SUM(G330)*F331</f>
        <v>9.4500000000000015E-2</v>
      </c>
      <c r="H331" s="216"/>
      <c r="I331" s="193"/>
    </row>
    <row r="332" spans="1:9" s="209" customFormat="1">
      <c r="A332" s="218"/>
      <c r="B332" s="217"/>
      <c r="C332" s="216"/>
      <c r="D332" s="215"/>
      <c r="E332" s="215"/>
      <c r="F332" s="214" t="s">
        <v>334</v>
      </c>
      <c r="G332" s="213">
        <f>SUM(G330:G331)</f>
        <v>1.0395000000000001</v>
      </c>
      <c r="H332" s="212" t="s">
        <v>335</v>
      </c>
      <c r="I332" s="193"/>
    </row>
    <row r="333" spans="1:9" s="209" customFormat="1">
      <c r="A333" s="218"/>
      <c r="B333" s="217"/>
      <c r="C333" s="216"/>
      <c r="D333" s="215"/>
      <c r="E333" s="215"/>
      <c r="F333" s="214" t="s">
        <v>334</v>
      </c>
      <c r="G333" s="213">
        <f>G332*10.764</f>
        <v>11.189178</v>
      </c>
      <c r="H333" s="212" t="s">
        <v>154</v>
      </c>
      <c r="I333" s="193"/>
    </row>
    <row r="334" spans="1:9" s="209" customFormat="1">
      <c r="A334" s="218"/>
      <c r="B334" s="217"/>
      <c r="C334" s="216"/>
      <c r="D334" s="215"/>
      <c r="E334" s="215"/>
      <c r="F334" s="214"/>
      <c r="G334" s="213"/>
      <c r="H334" s="212"/>
      <c r="I334" s="193"/>
    </row>
    <row r="335" spans="1:9">
      <c r="A335" s="207">
        <v>53</v>
      </c>
      <c r="B335" s="211" t="s">
        <v>354</v>
      </c>
      <c r="C335" s="205"/>
      <c r="D335" s="204"/>
      <c r="E335" s="204"/>
      <c r="F335" s="203"/>
      <c r="G335" s="202"/>
      <c r="H335" s="201"/>
      <c r="I335"/>
    </row>
    <row r="336" spans="1:9" hidden="1">
      <c r="A336" s="207"/>
      <c r="B336" s="206"/>
      <c r="C336" s="205"/>
      <c r="D336" s="204"/>
      <c r="E336" s="204"/>
      <c r="F336" s="203" t="s">
        <v>336</v>
      </c>
      <c r="G336" s="202"/>
      <c r="H336" s="205"/>
      <c r="I336"/>
    </row>
    <row r="337" spans="1:9" hidden="1">
      <c r="A337" s="207"/>
      <c r="B337" s="206"/>
      <c r="C337" s="205"/>
      <c r="D337" s="204"/>
      <c r="E337" s="204"/>
      <c r="F337" s="203" t="s">
        <v>334</v>
      </c>
      <c r="G337" s="202"/>
      <c r="H337" s="201" t="s">
        <v>332</v>
      </c>
      <c r="I337"/>
    </row>
    <row r="338" spans="1:9" hidden="1">
      <c r="A338" s="207"/>
      <c r="B338" s="206"/>
      <c r="C338" s="205"/>
      <c r="D338" s="204"/>
      <c r="E338" s="204"/>
      <c r="F338" s="203" t="s">
        <v>334</v>
      </c>
      <c r="G338" s="202"/>
      <c r="H338" s="201" t="s">
        <v>101</v>
      </c>
      <c r="I338"/>
    </row>
    <row r="339" spans="1:9" s="209" customFormat="1">
      <c r="A339" s="218"/>
      <c r="B339" s="217"/>
      <c r="C339" s="216"/>
      <c r="D339" s="215"/>
      <c r="E339" s="215"/>
      <c r="F339" s="214"/>
      <c r="G339" s="213"/>
      <c r="H339" s="212"/>
      <c r="I339" s="193"/>
    </row>
    <row r="340" spans="1:9" s="209" customFormat="1">
      <c r="A340" s="287" t="s">
        <v>24</v>
      </c>
      <c r="B340" s="286" t="s">
        <v>353</v>
      </c>
      <c r="C340" s="216"/>
      <c r="D340" s="215"/>
      <c r="E340" s="215"/>
      <c r="F340" s="214"/>
      <c r="G340" s="213"/>
      <c r="H340" s="212"/>
      <c r="I340" s="193"/>
    </row>
    <row r="341" spans="1:9" s="209" customFormat="1">
      <c r="A341" s="287"/>
      <c r="B341" s="217" t="s">
        <v>347</v>
      </c>
      <c r="C341" s="216">
        <v>1</v>
      </c>
      <c r="D341" s="259">
        <v>5.7770000000000001</v>
      </c>
      <c r="E341" s="259"/>
      <c r="F341" s="254">
        <v>0.85</v>
      </c>
      <c r="G341" s="259">
        <f t="shared" ref="G341:G346" si="4">F341*D341*C341</f>
        <v>4.91045</v>
      </c>
      <c r="H341" s="212"/>
      <c r="I341" s="193"/>
    </row>
    <row r="342" spans="1:9" s="209" customFormat="1">
      <c r="A342" s="287"/>
      <c r="B342" s="217" t="s">
        <v>346</v>
      </c>
      <c r="C342" s="216">
        <v>1</v>
      </c>
      <c r="D342" s="215">
        <v>6.758</v>
      </c>
      <c r="E342" s="215"/>
      <c r="F342" s="254">
        <v>0.85</v>
      </c>
      <c r="G342" s="259">
        <f t="shared" si="4"/>
        <v>5.7443</v>
      </c>
      <c r="H342" s="212"/>
      <c r="I342" s="193"/>
    </row>
    <row r="343" spans="1:9" s="209" customFormat="1">
      <c r="A343" s="287"/>
      <c r="B343" s="217"/>
      <c r="C343" s="216">
        <v>1</v>
      </c>
      <c r="D343" s="215">
        <v>2.5169999999999999</v>
      </c>
      <c r="E343" s="215"/>
      <c r="F343" s="254">
        <v>0.85</v>
      </c>
      <c r="G343" s="259">
        <f t="shared" si="4"/>
        <v>2.1394500000000001</v>
      </c>
      <c r="H343" s="212"/>
      <c r="I343" s="193"/>
    </row>
    <row r="344" spans="1:9" s="209" customFormat="1">
      <c r="A344" s="287"/>
      <c r="B344" s="217" t="s">
        <v>345</v>
      </c>
      <c r="C344" s="216">
        <v>1</v>
      </c>
      <c r="D344" s="215">
        <v>5.9249999999999998</v>
      </c>
      <c r="E344" s="215"/>
      <c r="F344" s="254">
        <v>0.85</v>
      </c>
      <c r="G344" s="259">
        <f t="shared" si="4"/>
        <v>5.0362499999999999</v>
      </c>
      <c r="H344" s="212"/>
      <c r="I344" s="193"/>
    </row>
    <row r="345" spans="1:9" s="209" customFormat="1">
      <c r="A345" s="287"/>
      <c r="B345" s="217"/>
      <c r="C345" s="216">
        <v>1</v>
      </c>
      <c r="D345" s="215">
        <v>3.899</v>
      </c>
      <c r="E345" s="215"/>
      <c r="F345" s="254">
        <v>0.85</v>
      </c>
      <c r="G345" s="259">
        <f t="shared" si="4"/>
        <v>3.3141500000000002</v>
      </c>
      <c r="H345" s="212"/>
      <c r="I345" s="193"/>
    </row>
    <row r="346" spans="1:9" s="209" customFormat="1">
      <c r="A346" s="287"/>
      <c r="B346" s="217"/>
      <c r="C346" s="216">
        <v>1</v>
      </c>
      <c r="D346" s="215">
        <v>2.4</v>
      </c>
      <c r="E346" s="215"/>
      <c r="F346" s="254">
        <v>0.85</v>
      </c>
      <c r="G346" s="259">
        <f t="shared" si="4"/>
        <v>2.04</v>
      </c>
      <c r="H346" s="212"/>
      <c r="I346" s="193"/>
    </row>
    <row r="347" spans="1:9" s="209" customFormat="1">
      <c r="A347" s="218"/>
      <c r="B347" s="263"/>
      <c r="C347" s="262"/>
      <c r="D347" s="261"/>
      <c r="E347" s="261"/>
      <c r="F347" s="253">
        <v>0.1</v>
      </c>
      <c r="G347" s="252">
        <f>SUM(G341:G346)*F347</f>
        <v>2.31846</v>
      </c>
      <c r="H347" s="262"/>
      <c r="I347"/>
    </row>
    <row r="348" spans="1:9" s="209" customFormat="1">
      <c r="A348" s="218"/>
      <c r="B348" s="263"/>
      <c r="C348" s="262"/>
      <c r="D348" s="261"/>
      <c r="E348" s="261"/>
      <c r="F348" s="260" t="s">
        <v>334</v>
      </c>
      <c r="G348" s="213">
        <f>SUM(G341:G347)</f>
        <v>25.503059999999998</v>
      </c>
      <c r="H348" s="257" t="s">
        <v>335</v>
      </c>
      <c r="I348" s="193"/>
    </row>
    <row r="349" spans="1:9" s="209" customFormat="1">
      <c r="A349" s="218"/>
      <c r="B349" s="263"/>
      <c r="C349" s="262"/>
      <c r="D349" s="261"/>
      <c r="E349" s="261"/>
      <c r="F349" s="260" t="s">
        <v>334</v>
      </c>
      <c r="G349" s="213">
        <f>G348*10.764</f>
        <v>274.51493783999996</v>
      </c>
      <c r="H349" s="257" t="s">
        <v>154</v>
      </c>
      <c r="I349" s="193"/>
    </row>
    <row r="350" spans="1:9" s="209" customFormat="1">
      <c r="A350" s="246"/>
      <c r="B350" s="245"/>
      <c r="C350" s="244"/>
      <c r="D350" s="243"/>
      <c r="E350" s="243"/>
      <c r="F350" s="242"/>
      <c r="G350" s="241"/>
      <c r="H350" s="240"/>
      <c r="I350" s="193"/>
    </row>
    <row r="351" spans="1:9" s="285" customFormat="1">
      <c r="A351" s="287" t="s">
        <v>27</v>
      </c>
      <c r="B351" s="286" t="s">
        <v>352</v>
      </c>
      <c r="C351" s="256"/>
      <c r="D351" s="256"/>
      <c r="E351" s="256"/>
      <c r="F351" s="256"/>
      <c r="G351" s="256"/>
      <c r="H351" s="256"/>
    </row>
    <row r="352" spans="1:9" s="209" customFormat="1">
      <c r="A352" s="218"/>
      <c r="B352" s="217" t="s">
        <v>351</v>
      </c>
      <c r="C352" s="216">
        <v>1</v>
      </c>
      <c r="D352" s="215">
        <v>2</v>
      </c>
      <c r="E352" s="215"/>
      <c r="F352" s="254">
        <v>2</v>
      </c>
      <c r="G352" s="259">
        <f>F352*D352*C352</f>
        <v>4</v>
      </c>
      <c r="H352" s="212"/>
      <c r="I352" s="193"/>
    </row>
    <row r="353" spans="1:9">
      <c r="A353" s="264"/>
      <c r="B353" s="263"/>
      <c r="C353" s="262"/>
      <c r="D353" s="261"/>
      <c r="E353" s="261"/>
      <c r="F353" s="284">
        <v>0.1</v>
      </c>
      <c r="G353" s="222">
        <f>SUM(G352:G352)*F353</f>
        <v>0.4</v>
      </c>
      <c r="H353" s="262"/>
      <c r="I353"/>
    </row>
    <row r="354" spans="1:9">
      <c r="A354" s="264"/>
      <c r="B354" s="263"/>
      <c r="C354" s="262"/>
      <c r="D354" s="261"/>
      <c r="E354" s="261"/>
      <c r="F354" s="260" t="s">
        <v>334</v>
      </c>
      <c r="G354" s="213">
        <f>SUM(G352:G353)</f>
        <v>4.4000000000000004</v>
      </c>
      <c r="H354" s="257" t="s">
        <v>335</v>
      </c>
    </row>
    <row r="355" spans="1:9">
      <c r="A355" s="264"/>
      <c r="B355" s="263"/>
      <c r="C355" s="262"/>
      <c r="D355" s="261"/>
      <c r="E355" s="261"/>
      <c r="F355" s="260" t="s">
        <v>334</v>
      </c>
      <c r="G355" s="213">
        <f>G354*10.764</f>
        <v>47.361600000000003</v>
      </c>
      <c r="H355" s="257" t="s">
        <v>154</v>
      </c>
    </row>
    <row r="356" spans="1:9">
      <c r="A356" s="283"/>
      <c r="B356" s="282"/>
      <c r="C356" s="281"/>
      <c r="D356" s="280"/>
      <c r="E356" s="280"/>
      <c r="F356" s="279"/>
      <c r="G356" s="278"/>
      <c r="H356" s="277"/>
    </row>
    <row r="357" spans="1:9" ht="30">
      <c r="A357" s="207">
        <v>39</v>
      </c>
      <c r="B357" s="221" t="s">
        <v>350</v>
      </c>
      <c r="C357" s="205"/>
      <c r="D357" s="204"/>
      <c r="E357" s="204"/>
      <c r="F357" s="210"/>
      <c r="G357" s="276"/>
      <c r="H357" s="201"/>
    </row>
    <row r="358" spans="1:9" s="209" customFormat="1" hidden="1">
      <c r="A358" s="207"/>
      <c r="B358" s="206"/>
      <c r="C358" s="205"/>
      <c r="D358" s="204"/>
      <c r="E358" s="204"/>
      <c r="F358" s="272">
        <v>0.15</v>
      </c>
      <c r="G358" s="228">
        <f>SUM(G357)*F358</f>
        <v>0</v>
      </c>
      <c r="H358" s="205"/>
      <c r="I358" s="193"/>
    </row>
    <row r="359" spans="1:9" s="209" customFormat="1" hidden="1">
      <c r="A359" s="207"/>
      <c r="B359" s="206"/>
      <c r="C359" s="205"/>
      <c r="D359" s="204"/>
      <c r="E359" s="204"/>
      <c r="F359" s="203" t="s">
        <v>334</v>
      </c>
      <c r="G359" s="202">
        <f>SUM(G357:G358)</f>
        <v>0</v>
      </c>
      <c r="H359" s="201" t="s">
        <v>335</v>
      </c>
      <c r="I359" s="193"/>
    </row>
    <row r="360" spans="1:9" s="209" customFormat="1" hidden="1">
      <c r="A360" s="207"/>
      <c r="B360" s="275"/>
      <c r="C360" s="205"/>
      <c r="D360" s="204"/>
      <c r="E360" s="204"/>
      <c r="F360" s="203" t="s">
        <v>334</v>
      </c>
      <c r="G360" s="202">
        <f>G359*10.764</f>
        <v>0</v>
      </c>
      <c r="H360" s="201" t="s">
        <v>154</v>
      </c>
      <c r="I360" s="193"/>
    </row>
    <row r="361" spans="1:9" s="209" customFormat="1">
      <c r="A361" s="218"/>
      <c r="B361" s="274"/>
      <c r="C361" s="216"/>
      <c r="D361" s="215"/>
      <c r="E361" s="215"/>
      <c r="F361" s="214"/>
      <c r="G361" s="213"/>
      <c r="H361" s="212"/>
      <c r="I361" s="193"/>
    </row>
    <row r="362" spans="1:9" s="209" customFormat="1" ht="30">
      <c r="A362" s="207">
        <v>40</v>
      </c>
      <c r="B362" s="221" t="s">
        <v>349</v>
      </c>
      <c r="C362" s="205"/>
      <c r="D362" s="219"/>
      <c r="E362" s="219"/>
      <c r="F362" s="220"/>
      <c r="G362" s="273"/>
      <c r="H362" s="201"/>
      <c r="I362" s="193"/>
    </row>
    <row r="363" spans="1:9" s="209" customFormat="1" hidden="1">
      <c r="A363" s="207"/>
      <c r="B363" s="206"/>
      <c r="C363" s="205"/>
      <c r="D363" s="204"/>
      <c r="E363" s="204"/>
      <c r="F363" s="272">
        <v>0.15</v>
      </c>
      <c r="G363" s="228"/>
      <c r="H363" s="205"/>
      <c r="I363" s="193"/>
    </row>
    <row r="364" spans="1:9" s="209" customFormat="1" hidden="1">
      <c r="A364" s="207"/>
      <c r="B364" s="206"/>
      <c r="C364" s="205"/>
      <c r="D364" s="204"/>
      <c r="E364" s="204"/>
      <c r="F364" s="203" t="s">
        <v>334</v>
      </c>
      <c r="G364" s="202"/>
      <c r="H364" s="201" t="s">
        <v>335</v>
      </c>
      <c r="I364" s="193"/>
    </row>
    <row r="365" spans="1:9" s="209" customFormat="1" hidden="1">
      <c r="A365" s="207"/>
      <c r="B365" s="206"/>
      <c r="C365" s="205"/>
      <c r="D365" s="204"/>
      <c r="E365" s="204"/>
      <c r="F365" s="203" t="s">
        <v>334</v>
      </c>
      <c r="G365" s="202"/>
      <c r="H365" s="201" t="s">
        <v>154</v>
      </c>
      <c r="I365" s="193"/>
    </row>
    <row r="366" spans="1:9" s="209" customFormat="1">
      <c r="A366" s="218"/>
      <c r="B366" s="217"/>
      <c r="C366" s="216"/>
      <c r="D366" s="215"/>
      <c r="E366" s="215"/>
      <c r="F366" s="254"/>
      <c r="G366" s="215"/>
      <c r="H366" s="212"/>
      <c r="I366" s="193"/>
    </row>
    <row r="367" spans="1:9" s="209" customFormat="1" ht="30">
      <c r="A367" s="218">
        <v>41</v>
      </c>
      <c r="B367" s="238" t="s">
        <v>348</v>
      </c>
      <c r="C367" s="216"/>
      <c r="D367" s="215"/>
      <c r="E367" s="215"/>
      <c r="F367" s="214"/>
      <c r="G367" s="213"/>
      <c r="H367" s="212"/>
      <c r="I367" s="193"/>
    </row>
    <row r="368" spans="1:9">
      <c r="A368" s="218"/>
      <c r="B368" s="217" t="s">
        <v>347</v>
      </c>
      <c r="C368" s="216">
        <v>1</v>
      </c>
      <c r="D368" s="259">
        <v>5.7770000000000001</v>
      </c>
      <c r="E368" s="259"/>
      <c r="F368" s="254">
        <v>0.85</v>
      </c>
      <c r="G368" s="259">
        <f t="shared" ref="G368:G373" si="5">F368*D368*C368</f>
        <v>4.91045</v>
      </c>
      <c r="H368" s="216"/>
    </row>
    <row r="369" spans="1:9">
      <c r="A369" s="218"/>
      <c r="B369" s="217" t="s">
        <v>346</v>
      </c>
      <c r="C369" s="216">
        <v>1</v>
      </c>
      <c r="D369" s="215">
        <v>6.758</v>
      </c>
      <c r="E369" s="215"/>
      <c r="F369" s="254">
        <v>0.85</v>
      </c>
      <c r="G369" s="259">
        <f t="shared" si="5"/>
        <v>5.7443</v>
      </c>
      <c r="H369" s="216"/>
    </row>
    <row r="370" spans="1:9">
      <c r="A370" s="218"/>
      <c r="B370" s="217"/>
      <c r="C370" s="216">
        <v>1</v>
      </c>
      <c r="D370" s="215">
        <v>2.5169999999999999</v>
      </c>
      <c r="E370" s="215"/>
      <c r="F370" s="254">
        <v>0.85</v>
      </c>
      <c r="G370" s="259">
        <f t="shared" si="5"/>
        <v>2.1394500000000001</v>
      </c>
      <c r="H370" s="216"/>
    </row>
    <row r="371" spans="1:9">
      <c r="A371" s="218"/>
      <c r="B371" s="217" t="s">
        <v>345</v>
      </c>
      <c r="C371" s="216">
        <v>1</v>
      </c>
      <c r="D371" s="215">
        <v>5.9249999999999998</v>
      </c>
      <c r="E371" s="215"/>
      <c r="F371" s="254">
        <v>0.85</v>
      </c>
      <c r="G371" s="259">
        <f t="shared" si="5"/>
        <v>5.0362499999999999</v>
      </c>
      <c r="H371" s="216"/>
    </row>
    <row r="372" spans="1:9">
      <c r="A372" s="218"/>
      <c r="B372" s="217"/>
      <c r="C372" s="216">
        <v>1</v>
      </c>
      <c r="D372" s="215">
        <v>3.899</v>
      </c>
      <c r="E372" s="215"/>
      <c r="F372" s="254">
        <v>0.85</v>
      </c>
      <c r="G372" s="259">
        <f t="shared" si="5"/>
        <v>3.3141500000000002</v>
      </c>
      <c r="H372" s="216"/>
    </row>
    <row r="373" spans="1:9">
      <c r="A373" s="218"/>
      <c r="B373" s="217"/>
      <c r="C373" s="216">
        <v>1</v>
      </c>
      <c r="D373" s="215">
        <v>2.4</v>
      </c>
      <c r="E373" s="215"/>
      <c r="F373" s="254">
        <v>0.85</v>
      </c>
      <c r="G373" s="259">
        <f t="shared" si="5"/>
        <v>2.04</v>
      </c>
      <c r="H373" s="216"/>
    </row>
    <row r="374" spans="1:9" s="209" customFormat="1">
      <c r="A374" s="218"/>
      <c r="B374" s="217"/>
      <c r="C374" s="216"/>
      <c r="D374" s="215"/>
      <c r="E374" s="215"/>
      <c r="F374" s="253">
        <v>0.2</v>
      </c>
      <c r="G374" s="252">
        <f>SUM(G368:G373)*F374</f>
        <v>4.6369199999999999</v>
      </c>
      <c r="H374" s="216"/>
      <c r="I374" s="193"/>
    </row>
    <row r="375" spans="1:9" s="209" customFormat="1">
      <c r="A375" s="218"/>
      <c r="B375" s="217"/>
      <c r="C375" s="216"/>
      <c r="D375" s="215"/>
      <c r="E375" s="215"/>
      <c r="F375" s="214" t="s">
        <v>334</v>
      </c>
      <c r="G375" s="213">
        <f>SUM(G368:G374)</f>
        <v>27.82152</v>
      </c>
      <c r="H375" s="212" t="s">
        <v>335</v>
      </c>
      <c r="I375" s="193"/>
    </row>
    <row r="376" spans="1:9" s="209" customFormat="1">
      <c r="A376" s="218"/>
      <c r="B376" s="217"/>
      <c r="C376" s="216"/>
      <c r="D376" s="215"/>
      <c r="E376" s="215"/>
      <c r="F376" s="214" t="s">
        <v>334</v>
      </c>
      <c r="G376" s="213">
        <f>G375*10.764</f>
        <v>299.47084128</v>
      </c>
      <c r="H376" s="212" t="s">
        <v>154</v>
      </c>
      <c r="I376" s="193"/>
    </row>
    <row r="377" spans="1:9" s="209" customFormat="1">
      <c r="A377" s="218"/>
      <c r="B377" s="217"/>
      <c r="C377" s="216"/>
      <c r="D377" s="215"/>
      <c r="E377" s="215"/>
      <c r="F377" s="214"/>
      <c r="G377" s="213"/>
      <c r="H377" s="212"/>
      <c r="I377" s="193"/>
    </row>
    <row r="378" spans="1:9" ht="45">
      <c r="A378" s="207" t="s">
        <v>46</v>
      </c>
      <c r="B378" s="224" t="s">
        <v>344</v>
      </c>
      <c r="C378" s="205"/>
      <c r="D378" s="219"/>
      <c r="E378" s="219"/>
      <c r="F378" s="229"/>
      <c r="G378" s="228"/>
      <c r="H378" s="201"/>
    </row>
    <row r="379" spans="1:9" hidden="1">
      <c r="A379" s="207"/>
      <c r="B379" s="224" t="s">
        <v>343</v>
      </c>
      <c r="C379" s="205"/>
      <c r="D379" s="219"/>
      <c r="E379" s="219"/>
      <c r="F379" s="220"/>
      <c r="G379" s="219"/>
      <c r="H379" s="201"/>
    </row>
    <row r="380" spans="1:9" hidden="1">
      <c r="A380" s="207"/>
      <c r="B380" s="224"/>
      <c r="C380" s="205"/>
      <c r="D380" s="219"/>
      <c r="E380" s="219"/>
      <c r="F380" s="272">
        <v>0.2</v>
      </c>
      <c r="G380" s="228">
        <f>SUM(G379)*F380</f>
        <v>0</v>
      </c>
      <c r="H380" s="205"/>
    </row>
    <row r="381" spans="1:9" hidden="1">
      <c r="A381" s="207"/>
      <c r="B381" s="224"/>
      <c r="C381" s="205"/>
      <c r="D381" s="219"/>
      <c r="E381" s="219"/>
      <c r="F381" s="203" t="s">
        <v>334</v>
      </c>
      <c r="G381" s="202">
        <f>SUM(G379:G380)</f>
        <v>0</v>
      </c>
      <c r="H381" s="201" t="s">
        <v>335</v>
      </c>
    </row>
    <row r="382" spans="1:9" hidden="1">
      <c r="A382" s="207"/>
      <c r="B382" s="224"/>
      <c r="C382" s="205"/>
      <c r="D382" s="219"/>
      <c r="E382" s="219"/>
      <c r="F382" s="203" t="s">
        <v>334</v>
      </c>
      <c r="G382" s="202">
        <f>G381*10.764</f>
        <v>0</v>
      </c>
      <c r="H382" s="201" t="s">
        <v>154</v>
      </c>
    </row>
    <row r="383" spans="1:9">
      <c r="A383" s="218"/>
      <c r="B383" s="271"/>
      <c r="C383" s="216"/>
      <c r="D383" s="222"/>
      <c r="E383" s="222"/>
      <c r="F383" s="270"/>
      <c r="G383" s="252"/>
      <c r="H383" s="212"/>
    </row>
    <row r="384" spans="1:9">
      <c r="A384" s="269" t="s">
        <v>92</v>
      </c>
      <c r="B384" s="230" t="s">
        <v>194</v>
      </c>
      <c r="C384" s="205"/>
      <c r="D384" s="204"/>
      <c r="E384" s="204"/>
      <c r="F384" s="203"/>
      <c r="G384" s="202"/>
      <c r="H384" s="201"/>
    </row>
    <row r="385" spans="1:9" hidden="1">
      <c r="A385" s="207"/>
      <c r="B385" s="206"/>
      <c r="C385" s="205"/>
      <c r="D385" s="204"/>
      <c r="E385" s="204"/>
      <c r="F385" s="268">
        <v>0.1</v>
      </c>
      <c r="G385" s="219" t="e">
        <f>SUM(#REF!)*F385</f>
        <v>#REF!</v>
      </c>
      <c r="H385" s="205"/>
    </row>
    <row r="386" spans="1:9" hidden="1">
      <c r="A386" s="207"/>
      <c r="B386" s="206"/>
      <c r="C386" s="205"/>
      <c r="D386" s="204"/>
      <c r="E386" s="204"/>
      <c r="F386" s="203" t="s">
        <v>334</v>
      </c>
      <c r="G386" s="202" t="e">
        <f>SUM(G385:G385)</f>
        <v>#REF!</v>
      </c>
      <c r="H386" s="201" t="s">
        <v>335</v>
      </c>
    </row>
    <row r="387" spans="1:9" hidden="1">
      <c r="A387" s="207"/>
      <c r="B387" s="206"/>
      <c r="C387" s="205"/>
      <c r="D387" s="204"/>
      <c r="E387" s="204"/>
      <c r="F387" s="203" t="s">
        <v>334</v>
      </c>
      <c r="G387" s="202" t="e">
        <f>G386*10.764</f>
        <v>#REF!</v>
      </c>
      <c r="H387" s="201" t="s">
        <v>154</v>
      </c>
    </row>
    <row r="388" spans="1:9">
      <c r="A388" s="218"/>
      <c r="B388" s="217"/>
      <c r="C388" s="216"/>
      <c r="D388" s="215"/>
      <c r="E388" s="215"/>
      <c r="F388" s="214"/>
      <c r="G388" s="213"/>
      <c r="H388" s="212"/>
    </row>
    <row r="389" spans="1:9">
      <c r="A389" s="267" t="s">
        <v>24</v>
      </c>
      <c r="B389" s="266" t="s">
        <v>200</v>
      </c>
      <c r="C389" s="262">
        <v>1</v>
      </c>
      <c r="D389" s="261">
        <v>3.4279999999999999</v>
      </c>
      <c r="E389" s="261"/>
      <c r="F389" s="260"/>
      <c r="G389" s="261">
        <f>D389*C389</f>
        <v>3.4279999999999999</v>
      </c>
      <c r="H389" s="257"/>
    </row>
    <row r="390" spans="1:9">
      <c r="A390" s="264"/>
      <c r="B390" s="263"/>
      <c r="C390" s="262"/>
      <c r="D390" s="261"/>
      <c r="E390" s="261"/>
      <c r="F390" s="253">
        <v>0.1</v>
      </c>
      <c r="G390" s="265">
        <f>SUM(G389:G389)*F390</f>
        <v>0.34279999999999999</v>
      </c>
      <c r="H390" s="262"/>
    </row>
    <row r="391" spans="1:9">
      <c r="A391" s="264"/>
      <c r="B391" s="263"/>
      <c r="C391" s="262"/>
      <c r="D391" s="261"/>
      <c r="E391" s="261"/>
      <c r="F391" s="260" t="s">
        <v>334</v>
      </c>
      <c r="G391" s="258">
        <f>SUM(G389:G390)</f>
        <v>3.7707999999999999</v>
      </c>
      <c r="H391" s="257" t="s">
        <v>332</v>
      </c>
    </row>
    <row r="392" spans="1:9">
      <c r="A392" s="264"/>
      <c r="B392" s="263"/>
      <c r="C392" s="262"/>
      <c r="D392" s="261"/>
      <c r="E392" s="261"/>
      <c r="F392" s="260" t="s">
        <v>334</v>
      </c>
      <c r="G392" s="258">
        <f>G391*3.284</f>
        <v>12.383307199999999</v>
      </c>
      <c r="H392" s="257" t="s">
        <v>101</v>
      </c>
    </row>
    <row r="393" spans="1:9">
      <c r="A393" s="218"/>
      <c r="B393" s="217"/>
      <c r="C393" s="216"/>
      <c r="D393" s="215"/>
      <c r="E393" s="215"/>
      <c r="F393" s="214"/>
      <c r="G393" s="213"/>
      <c r="H393" s="212"/>
    </row>
    <row r="394" spans="1:9">
      <c r="A394" s="267" t="s">
        <v>36</v>
      </c>
      <c r="B394" s="266" t="s">
        <v>203</v>
      </c>
      <c r="C394" s="262">
        <v>1</v>
      </c>
      <c r="D394" s="261">
        <v>2.0499999999999998</v>
      </c>
      <c r="E394" s="261"/>
      <c r="F394" s="260"/>
      <c r="G394" s="261">
        <f>D394*C394</f>
        <v>2.0499999999999998</v>
      </c>
      <c r="H394" s="257"/>
    </row>
    <row r="395" spans="1:9">
      <c r="A395" s="264"/>
      <c r="B395" s="263"/>
      <c r="C395" s="262"/>
      <c r="D395" s="261"/>
      <c r="E395" s="261"/>
      <c r="F395" s="253">
        <v>0.1</v>
      </c>
      <c r="G395" s="265">
        <f>SUM(G394)*F395</f>
        <v>0.20499999999999999</v>
      </c>
      <c r="H395" s="262"/>
    </row>
    <row r="396" spans="1:9">
      <c r="A396" s="264"/>
      <c r="B396" s="263"/>
      <c r="C396" s="262"/>
      <c r="D396" s="261"/>
      <c r="E396" s="261"/>
      <c r="F396" s="260" t="s">
        <v>334</v>
      </c>
      <c r="G396" s="258">
        <f>SUM(G394:G395)</f>
        <v>2.2549999999999999</v>
      </c>
      <c r="H396" s="257" t="s">
        <v>332</v>
      </c>
    </row>
    <row r="397" spans="1:9">
      <c r="A397" s="264"/>
      <c r="B397" s="263"/>
      <c r="C397" s="262"/>
      <c r="D397" s="261"/>
      <c r="E397" s="261"/>
      <c r="F397" s="260" t="s">
        <v>334</v>
      </c>
      <c r="G397" s="258">
        <f>G396*3.284</f>
        <v>7.4054199999999994</v>
      </c>
      <c r="H397" s="257" t="s">
        <v>101</v>
      </c>
    </row>
    <row r="398" spans="1:9">
      <c r="A398" s="218"/>
      <c r="B398" s="217"/>
      <c r="C398" s="216"/>
      <c r="D398" s="215"/>
      <c r="E398" s="215"/>
      <c r="F398" s="214"/>
      <c r="G398" s="213"/>
      <c r="H398" s="212"/>
      <c r="I398"/>
    </row>
    <row r="399" spans="1:9">
      <c r="A399" s="218">
        <v>51</v>
      </c>
      <c r="B399" s="256" t="s">
        <v>205</v>
      </c>
      <c r="C399" s="216">
        <v>1</v>
      </c>
      <c r="D399" s="215">
        <v>1.05</v>
      </c>
      <c r="E399" s="215"/>
      <c r="F399" s="214"/>
      <c r="G399" s="259">
        <f>D399*C399</f>
        <v>1.05</v>
      </c>
      <c r="H399" s="212"/>
      <c r="I399"/>
    </row>
    <row r="400" spans="1:9">
      <c r="A400" s="218"/>
      <c r="B400" s="217"/>
      <c r="C400" s="216"/>
      <c r="D400" s="215"/>
      <c r="E400" s="215"/>
      <c r="F400" s="253">
        <v>0.1</v>
      </c>
      <c r="G400" s="252">
        <f>SUM(G399)*F400</f>
        <v>0.10500000000000001</v>
      </c>
      <c r="H400" s="216"/>
      <c r="I400"/>
    </row>
    <row r="401" spans="1:9">
      <c r="A401" s="218"/>
      <c r="B401" s="217"/>
      <c r="C401" s="216"/>
      <c r="D401" s="215"/>
      <c r="E401" s="215"/>
      <c r="F401" s="214" t="s">
        <v>334</v>
      </c>
      <c r="G401" s="258">
        <f>SUM(G399:G400)</f>
        <v>1.155</v>
      </c>
      <c r="H401" s="257" t="s">
        <v>332</v>
      </c>
      <c r="I401"/>
    </row>
    <row r="402" spans="1:9">
      <c r="A402" s="218"/>
      <c r="B402" s="217"/>
      <c r="C402" s="216"/>
      <c r="D402" s="215"/>
      <c r="E402" s="215"/>
      <c r="F402" s="214" t="s">
        <v>334</v>
      </c>
      <c r="G402" s="258">
        <f>G401*3.284</f>
        <v>3.7930199999999998</v>
      </c>
      <c r="H402" s="257" t="s">
        <v>101</v>
      </c>
      <c r="I402"/>
    </row>
    <row r="403" spans="1:9">
      <c r="A403" s="218"/>
      <c r="B403" s="217"/>
      <c r="C403" s="216"/>
      <c r="D403" s="215"/>
      <c r="E403" s="215"/>
      <c r="F403" s="214"/>
      <c r="G403" s="213"/>
      <c r="H403" s="212"/>
      <c r="I403"/>
    </row>
    <row r="404" spans="1:9">
      <c r="A404" s="218">
        <v>52</v>
      </c>
      <c r="B404" s="256" t="s">
        <v>342</v>
      </c>
      <c r="C404" s="216"/>
      <c r="D404" s="215"/>
      <c r="E404" s="215"/>
      <c r="F404" s="255"/>
      <c r="G404" s="215"/>
      <c r="H404" s="212"/>
      <c r="I404"/>
    </row>
    <row r="405" spans="1:9">
      <c r="A405" s="218"/>
      <c r="B405" s="217" t="s">
        <v>341</v>
      </c>
      <c r="C405" s="216">
        <v>1</v>
      </c>
      <c r="D405" s="215">
        <v>1.2</v>
      </c>
      <c r="E405" s="215"/>
      <c r="F405" s="254">
        <v>0.75</v>
      </c>
      <c r="G405" s="215">
        <f>F405*D405*C405</f>
        <v>0.89999999999999991</v>
      </c>
      <c r="H405" s="212"/>
      <c r="I405"/>
    </row>
    <row r="406" spans="1:9">
      <c r="A406" s="218"/>
      <c r="B406" s="217"/>
      <c r="C406" s="216"/>
      <c r="D406" s="215"/>
      <c r="E406" s="215"/>
      <c r="F406" s="253">
        <v>0.1</v>
      </c>
      <c r="G406" s="252">
        <f>SUM(G405:G405)*F406</f>
        <v>0.09</v>
      </c>
      <c r="H406" s="216"/>
      <c r="I406"/>
    </row>
    <row r="407" spans="1:9">
      <c r="A407" s="218"/>
      <c r="B407" s="217"/>
      <c r="C407" s="216"/>
      <c r="D407" s="215"/>
      <c r="E407" s="215"/>
      <c r="F407" s="214" t="s">
        <v>334</v>
      </c>
      <c r="G407" s="213">
        <f>SUM(G405:G406)</f>
        <v>0.98999999999999988</v>
      </c>
      <c r="H407" s="212" t="s">
        <v>335</v>
      </c>
      <c r="I407"/>
    </row>
    <row r="408" spans="1:9">
      <c r="A408" s="218"/>
      <c r="B408" s="217"/>
      <c r="C408" s="216"/>
      <c r="D408" s="215"/>
      <c r="E408" s="215"/>
      <c r="F408" s="214" t="s">
        <v>334</v>
      </c>
      <c r="G408" s="213">
        <f>G407*10.764</f>
        <v>10.656359999999998</v>
      </c>
      <c r="H408" s="212" t="s">
        <v>154</v>
      </c>
      <c r="I408"/>
    </row>
    <row r="409" spans="1:9">
      <c r="A409" s="218"/>
      <c r="B409" s="217"/>
      <c r="C409" s="216"/>
      <c r="D409" s="215"/>
      <c r="E409" s="215"/>
      <c r="F409" s="214"/>
      <c r="G409" s="213"/>
      <c r="H409" s="212"/>
      <c r="I409"/>
    </row>
    <row r="410" spans="1:9">
      <c r="A410" s="246"/>
      <c r="B410" s="245"/>
      <c r="C410" s="244"/>
      <c r="D410" s="243"/>
      <c r="E410" s="243"/>
      <c r="F410" s="242"/>
      <c r="G410" s="241"/>
      <c r="H410" s="240"/>
      <c r="I410"/>
    </row>
    <row r="411" spans="1:9" s="237" customFormat="1">
      <c r="A411" s="221">
        <v>53</v>
      </c>
      <c r="B411" s="221" t="s">
        <v>209</v>
      </c>
      <c r="C411" s="250">
        <v>1</v>
      </c>
      <c r="D411" s="251"/>
      <c r="E411" s="251"/>
      <c r="F411" s="251"/>
      <c r="G411" s="250">
        <f>F411*D411*C411</f>
        <v>0</v>
      </c>
      <c r="H411" s="221"/>
    </row>
    <row r="412" spans="1:9" hidden="1">
      <c r="A412" s="249"/>
      <c r="B412" s="248"/>
      <c r="C412" s="225"/>
      <c r="D412" s="247"/>
      <c r="E412" s="247"/>
      <c r="F412" s="227" t="s">
        <v>336</v>
      </c>
      <c r="G412" s="226">
        <f>SUM(G411:G411)*10%</f>
        <v>0</v>
      </c>
      <c r="H412" s="225"/>
      <c r="I412"/>
    </row>
    <row r="413" spans="1:9" hidden="1">
      <c r="A413" s="207"/>
      <c r="B413" s="206"/>
      <c r="C413" s="205"/>
      <c r="D413" s="204"/>
      <c r="E413" s="204"/>
      <c r="F413" s="203" t="s">
        <v>334</v>
      </c>
      <c r="G413" s="202">
        <f>SUM(G411:G412)</f>
        <v>0</v>
      </c>
      <c r="H413" s="201" t="s">
        <v>335</v>
      </c>
      <c r="I413"/>
    </row>
    <row r="414" spans="1:9" hidden="1">
      <c r="A414" s="207"/>
      <c r="B414" s="206"/>
      <c r="C414" s="205"/>
      <c r="D414" s="204"/>
      <c r="E414" s="204"/>
      <c r="F414" s="203" t="s">
        <v>334</v>
      </c>
      <c r="G414" s="202">
        <f>G413*10.764</f>
        <v>0</v>
      </c>
      <c r="H414" s="201" t="s">
        <v>154</v>
      </c>
      <c r="I414"/>
    </row>
    <row r="415" spans="1:9">
      <c r="A415" s="218"/>
      <c r="B415" s="217"/>
      <c r="C415" s="216"/>
      <c r="D415" s="215"/>
      <c r="E415" s="215"/>
      <c r="F415" s="214"/>
      <c r="G415" s="213"/>
      <c r="H415" s="212"/>
      <c r="I415"/>
    </row>
    <row r="416" spans="1:9">
      <c r="A416" s="246"/>
      <c r="B416" s="245"/>
      <c r="C416" s="244"/>
      <c r="D416" s="243"/>
      <c r="E416" s="243"/>
      <c r="F416" s="242"/>
      <c r="G416" s="241"/>
      <c r="H416" s="240"/>
      <c r="I416"/>
    </row>
    <row r="417" spans="1:9" s="237" customFormat="1">
      <c r="A417" s="238">
        <v>54</v>
      </c>
      <c r="B417" s="238" t="s">
        <v>340</v>
      </c>
      <c r="C417" s="238">
        <v>1</v>
      </c>
      <c r="D417" s="239">
        <v>1.2</v>
      </c>
      <c r="E417" s="239"/>
      <c r="F417" s="239">
        <v>0.6</v>
      </c>
      <c r="G417" s="239">
        <f>F417*D417*C417</f>
        <v>0.72</v>
      </c>
      <c r="H417" s="238"/>
    </row>
    <row r="418" spans="1:9">
      <c r="A418" s="236"/>
      <c r="B418" s="235"/>
      <c r="C418" s="231"/>
      <c r="D418" s="234"/>
      <c r="E418" s="234"/>
      <c r="F418" s="233" t="s">
        <v>336</v>
      </c>
      <c r="G418" s="232">
        <f>SUM(G417)*10%</f>
        <v>7.1999999999999995E-2</v>
      </c>
      <c r="H418" s="231"/>
      <c r="I418"/>
    </row>
    <row r="419" spans="1:9">
      <c r="A419" s="218"/>
      <c r="B419" s="217"/>
      <c r="C419" s="216"/>
      <c r="D419" s="215"/>
      <c r="E419" s="215"/>
      <c r="F419" s="214" t="s">
        <v>334</v>
      </c>
      <c r="G419" s="213">
        <f>SUM(G417:G418)</f>
        <v>0.79199999999999993</v>
      </c>
      <c r="H419" s="212" t="s">
        <v>335</v>
      </c>
      <c r="I419"/>
    </row>
    <row r="420" spans="1:9">
      <c r="A420" s="218"/>
      <c r="B420" s="217"/>
      <c r="C420" s="216"/>
      <c r="D420" s="215"/>
      <c r="E420" s="215"/>
      <c r="F420" s="214" t="s">
        <v>334</v>
      </c>
      <c r="G420" s="213">
        <f>G419*10.764</f>
        <v>8.5250879999999984</v>
      </c>
      <c r="H420" s="212" t="s">
        <v>154</v>
      </c>
      <c r="I420"/>
    </row>
    <row r="421" spans="1:9">
      <c r="A421" s="207">
        <v>55</v>
      </c>
      <c r="B421" s="230" t="s">
        <v>214</v>
      </c>
      <c r="C421" s="205"/>
      <c r="D421" s="219"/>
      <c r="E421" s="219"/>
      <c r="F421" s="229"/>
      <c r="G421" s="228"/>
      <c r="H421" s="201"/>
      <c r="I421"/>
    </row>
    <row r="422" spans="1:9" hidden="1">
      <c r="A422" s="207"/>
      <c r="B422" s="224"/>
      <c r="C422" s="205"/>
      <c r="D422" s="219"/>
      <c r="E422" s="219"/>
      <c r="F422" s="227" t="s">
        <v>336</v>
      </c>
      <c r="G422" s="226"/>
      <c r="H422" s="225"/>
      <c r="I422"/>
    </row>
    <row r="423" spans="1:9" hidden="1">
      <c r="A423" s="207"/>
      <c r="B423" s="224"/>
      <c r="C423" s="205"/>
      <c r="D423" s="219"/>
      <c r="E423" s="219"/>
      <c r="F423" s="203" t="s">
        <v>334</v>
      </c>
      <c r="G423" s="202"/>
      <c r="H423" s="201" t="s">
        <v>332</v>
      </c>
      <c r="I423"/>
    </row>
    <row r="424" spans="1:9" hidden="1">
      <c r="A424" s="207"/>
      <c r="B424" s="224"/>
      <c r="C424" s="205"/>
      <c r="D424" s="219"/>
      <c r="E424" s="219"/>
      <c r="F424" s="203" t="s">
        <v>334</v>
      </c>
      <c r="G424" s="202"/>
      <c r="H424" s="201" t="s">
        <v>332</v>
      </c>
      <c r="I424"/>
    </row>
    <row r="425" spans="1:9">
      <c r="A425" s="218"/>
      <c r="B425" s="223"/>
      <c r="C425" s="216"/>
      <c r="D425" s="222"/>
      <c r="E425" s="222"/>
      <c r="F425" s="214"/>
      <c r="G425" s="213"/>
      <c r="H425" s="212"/>
      <c r="I425"/>
    </row>
    <row r="426" spans="1:9" ht="30">
      <c r="A426" s="207">
        <v>58</v>
      </c>
      <c r="B426" s="221" t="s">
        <v>339</v>
      </c>
      <c r="C426" s="205"/>
      <c r="D426" s="219"/>
      <c r="E426" s="219"/>
      <c r="F426" s="220"/>
      <c r="G426" s="219">
        <f>E426*D426*C426</f>
        <v>0</v>
      </c>
      <c r="H426" s="205"/>
      <c r="I426"/>
    </row>
    <row r="427" spans="1:9" hidden="1">
      <c r="A427" s="207"/>
      <c r="B427" s="206"/>
      <c r="C427" s="205"/>
      <c r="D427" s="204"/>
      <c r="E427" s="204"/>
      <c r="F427" s="203" t="s">
        <v>336</v>
      </c>
      <c r="G427" s="202">
        <f>SUM(G426)*10%</f>
        <v>0</v>
      </c>
      <c r="H427" s="205"/>
      <c r="I427"/>
    </row>
    <row r="428" spans="1:9" hidden="1">
      <c r="A428" s="207"/>
      <c r="B428" s="206"/>
      <c r="C428" s="205"/>
      <c r="D428" s="204"/>
      <c r="E428" s="204"/>
      <c r="F428" s="203" t="s">
        <v>334</v>
      </c>
      <c r="G428" s="202">
        <f>SUM(G426:G427)</f>
        <v>0</v>
      </c>
      <c r="H428" s="201" t="s">
        <v>335</v>
      </c>
      <c r="I428"/>
    </row>
    <row r="429" spans="1:9" hidden="1">
      <c r="A429" s="207"/>
      <c r="B429" s="206"/>
      <c r="C429" s="205"/>
      <c r="D429" s="204"/>
      <c r="E429" s="204"/>
      <c r="F429" s="203" t="s">
        <v>334</v>
      </c>
      <c r="G429" s="202">
        <f>G428*10.764</f>
        <v>0</v>
      </c>
      <c r="H429" s="201" t="s">
        <v>154</v>
      </c>
      <c r="I429"/>
    </row>
    <row r="430" spans="1:9">
      <c r="A430" s="218"/>
      <c r="B430" s="217"/>
      <c r="C430" s="216"/>
      <c r="D430" s="215"/>
      <c r="E430" s="215"/>
      <c r="F430" s="214"/>
      <c r="G430" s="213"/>
      <c r="H430" s="212"/>
      <c r="I430"/>
    </row>
    <row r="431" spans="1:9" s="209" customFormat="1">
      <c r="A431" s="207" t="s">
        <v>338</v>
      </c>
      <c r="B431" s="211" t="s">
        <v>337</v>
      </c>
      <c r="C431" s="205"/>
      <c r="D431" s="204"/>
      <c r="E431" s="204"/>
      <c r="F431" s="210"/>
      <c r="G431" s="204">
        <f>F431*D431*C431</f>
        <v>0</v>
      </c>
      <c r="H431" s="205"/>
      <c r="I431" s="193"/>
    </row>
    <row r="432" spans="1:9" s="209" customFormat="1" hidden="1">
      <c r="A432" s="207"/>
      <c r="B432" s="206"/>
      <c r="C432" s="205"/>
      <c r="D432" s="204"/>
      <c r="E432" s="204"/>
      <c r="F432" s="203" t="s">
        <v>336</v>
      </c>
      <c r="G432" s="202">
        <f>SUM(G431)*10%</f>
        <v>0</v>
      </c>
      <c r="H432" s="201"/>
      <c r="I432" s="193"/>
    </row>
    <row r="433" spans="1:9" s="200" customFormat="1" hidden="1">
      <c r="A433" s="207"/>
      <c r="B433" s="206"/>
      <c r="C433" s="205"/>
      <c r="D433" s="204"/>
      <c r="E433" s="204"/>
      <c r="F433" s="203" t="s">
        <v>334</v>
      </c>
      <c r="G433" s="202">
        <f>SUM(G431:G432)</f>
        <v>0</v>
      </c>
      <c r="H433" s="201" t="s">
        <v>335</v>
      </c>
      <c r="I433" s="208"/>
    </row>
    <row r="434" spans="1:9" s="200" customFormat="1" hidden="1">
      <c r="A434" s="207"/>
      <c r="B434" s="206"/>
      <c r="C434" s="205"/>
      <c r="D434" s="204"/>
      <c r="E434" s="204"/>
      <c r="F434" s="203" t="s">
        <v>334</v>
      </c>
      <c r="G434" s="202">
        <f>G433*10.764</f>
        <v>0</v>
      </c>
      <c r="H434" s="201" t="s">
        <v>154</v>
      </c>
    </row>
    <row r="435" spans="1:9" s="200" customFormat="1">
      <c r="A435" s="197"/>
      <c r="B435" s="196"/>
      <c r="C435"/>
      <c r="D435" s="194"/>
      <c r="E435" s="194"/>
      <c r="F435" s="195"/>
      <c r="G435" s="194"/>
      <c r="H435"/>
    </row>
    <row r="436" spans="1:9">
      <c r="B436" s="196" t="s">
        <v>333</v>
      </c>
      <c r="C436">
        <v>4</v>
      </c>
      <c r="D436" s="194">
        <v>1.35</v>
      </c>
      <c r="G436" s="194">
        <f t="shared" ref="G436:G441" si="6">D436*C436</f>
        <v>5.4</v>
      </c>
      <c r="I436"/>
    </row>
    <row r="437" spans="1:9">
      <c r="C437">
        <v>1</v>
      </c>
      <c r="D437" s="194">
        <v>5.8840000000000003</v>
      </c>
      <c r="G437" s="194">
        <f t="shared" si="6"/>
        <v>5.8840000000000003</v>
      </c>
    </row>
    <row r="438" spans="1:9">
      <c r="C438">
        <v>2</v>
      </c>
      <c r="D438" s="194">
        <v>1.4850000000000001</v>
      </c>
      <c r="G438" s="194">
        <f t="shared" si="6"/>
        <v>2.97</v>
      </c>
    </row>
    <row r="439" spans="1:9">
      <c r="C439">
        <v>2</v>
      </c>
      <c r="D439" s="194">
        <v>3.4279999999999999</v>
      </c>
      <c r="G439" s="194">
        <f t="shared" si="6"/>
        <v>6.8559999999999999</v>
      </c>
    </row>
    <row r="440" spans="1:9">
      <c r="C440">
        <v>3</v>
      </c>
      <c r="D440" s="194">
        <v>0.52400000000000002</v>
      </c>
      <c r="G440" s="194">
        <f t="shared" si="6"/>
        <v>1.5720000000000001</v>
      </c>
    </row>
    <row r="441" spans="1:9">
      <c r="C441">
        <v>2</v>
      </c>
      <c r="D441" s="194">
        <v>3.15</v>
      </c>
      <c r="G441" s="194">
        <f t="shared" si="6"/>
        <v>6.3</v>
      </c>
    </row>
    <row r="442" spans="1:9">
      <c r="G442" s="194">
        <f>SUM(G436:G441)</f>
        <v>28.981999999999999</v>
      </c>
      <c r="H442" s="198" t="s">
        <v>332</v>
      </c>
    </row>
    <row r="443" spans="1:9">
      <c r="G443" s="194">
        <v>4.46</v>
      </c>
      <c r="H443" s="198" t="s">
        <v>331</v>
      </c>
      <c r="I443" s="193" t="s">
        <v>330</v>
      </c>
    </row>
    <row r="444" spans="1:9">
      <c r="G444" s="199">
        <f>G442*G443</f>
        <v>129.25971999999999</v>
      </c>
      <c r="H444" s="198" t="s">
        <v>329</v>
      </c>
      <c r="I444" s="193" t="s">
        <v>328</v>
      </c>
    </row>
  </sheetData>
  <mergeCells count="7">
    <mergeCell ref="B226:H226"/>
    <mergeCell ref="B9:H9"/>
    <mergeCell ref="B35:H35"/>
    <mergeCell ref="B42:H42"/>
    <mergeCell ref="B74:H74"/>
    <mergeCell ref="B97:H97"/>
    <mergeCell ref="B103:H10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workbookViewId="0">
      <selection activeCell="F7" sqref="F7"/>
    </sheetView>
  </sheetViews>
  <sheetFormatPr defaultColWidth="8.85546875" defaultRowHeight="15"/>
  <cols>
    <col min="2" max="2" width="24.140625" customWidth="1"/>
    <col min="3" max="3" width="17.28515625" customWidth="1"/>
    <col min="4" max="4" width="26" hidden="1" customWidth="1"/>
    <col min="5" max="5" width="21.85546875" hidden="1" customWidth="1"/>
    <col min="6" max="6" width="40.7109375" customWidth="1"/>
    <col min="7" max="7" width="37.140625" customWidth="1"/>
    <col min="8" max="8" width="43.42578125" customWidth="1"/>
  </cols>
  <sheetData>
    <row r="1" spans="1:8" ht="27.75" customHeight="1">
      <c r="A1" s="481" t="s">
        <v>449</v>
      </c>
      <c r="B1" s="482"/>
      <c r="C1" s="482"/>
      <c r="D1" s="482"/>
      <c r="E1" s="482"/>
      <c r="F1" s="482"/>
      <c r="G1" s="482"/>
      <c r="H1" s="483"/>
    </row>
    <row r="2" spans="1:8">
      <c r="A2" s="379" t="s">
        <v>450</v>
      </c>
      <c r="B2" s="380" t="s">
        <v>451</v>
      </c>
      <c r="C2" s="381" t="s">
        <v>452</v>
      </c>
      <c r="D2" s="380" t="s">
        <v>453</v>
      </c>
      <c r="E2" s="380" t="s">
        <v>454</v>
      </c>
      <c r="F2" s="380" t="s">
        <v>455</v>
      </c>
      <c r="G2" s="380" t="s">
        <v>456</v>
      </c>
      <c r="H2" s="382" t="s">
        <v>457</v>
      </c>
    </row>
    <row r="3" spans="1:8" ht="15.75" thickBot="1">
      <c r="A3" s="383"/>
      <c r="H3" s="384"/>
    </row>
    <row r="4" spans="1:8" ht="15.75" thickBot="1">
      <c r="A4" s="385" t="s">
        <v>20</v>
      </c>
      <c r="B4" s="484" t="s">
        <v>458</v>
      </c>
      <c r="C4" s="484"/>
      <c r="D4" s="484"/>
      <c r="E4" s="484"/>
      <c r="F4" s="484"/>
      <c r="G4" s="484"/>
      <c r="H4" s="485"/>
    </row>
    <row r="5" spans="1:8">
      <c r="A5" s="383"/>
      <c r="H5" s="384"/>
    </row>
    <row r="6" spans="1:8" s="392" customFormat="1" ht="76.5" customHeight="1">
      <c r="A6" s="386">
        <v>1</v>
      </c>
      <c r="B6" s="387" t="s">
        <v>459</v>
      </c>
      <c r="C6" s="388" t="s">
        <v>460</v>
      </c>
      <c r="D6" s="387" t="s">
        <v>461</v>
      </c>
      <c r="E6" s="388" t="s">
        <v>462</v>
      </c>
      <c r="F6" s="389" t="s">
        <v>463</v>
      </c>
      <c r="G6" s="390" t="s">
        <v>464</v>
      </c>
      <c r="H6" s="391" t="s">
        <v>465</v>
      </c>
    </row>
    <row r="7" spans="1:8" ht="73.900000000000006" customHeight="1">
      <c r="A7" s="386">
        <v>2</v>
      </c>
      <c r="B7" s="393" t="s">
        <v>466</v>
      </c>
      <c r="C7" s="388" t="s">
        <v>467</v>
      </c>
      <c r="D7" s="394" t="s">
        <v>468</v>
      </c>
      <c r="E7" s="395" t="s">
        <v>462</v>
      </c>
      <c r="F7" s="389" t="s">
        <v>469</v>
      </c>
      <c r="G7" s="390"/>
      <c r="H7" s="391" t="s">
        <v>465</v>
      </c>
    </row>
    <row r="8" spans="1:8" ht="48.6" customHeight="1">
      <c r="A8" s="386" t="s">
        <v>470</v>
      </c>
      <c r="B8" s="393" t="s">
        <v>466</v>
      </c>
      <c r="C8" s="388" t="s">
        <v>471</v>
      </c>
      <c r="D8" s="394"/>
      <c r="E8" s="395"/>
      <c r="F8" s="389" t="s">
        <v>472</v>
      </c>
      <c r="G8" s="389" t="s">
        <v>473</v>
      </c>
      <c r="H8" s="391"/>
    </row>
    <row r="9" spans="1:8" ht="45">
      <c r="A9" s="396">
        <v>3</v>
      </c>
      <c r="B9" s="387" t="s">
        <v>458</v>
      </c>
      <c r="C9" s="388" t="s">
        <v>474</v>
      </c>
      <c r="D9" s="394" t="s">
        <v>475</v>
      </c>
      <c r="E9" s="397" t="s">
        <v>476</v>
      </c>
      <c r="F9" s="398" t="s">
        <v>477</v>
      </c>
      <c r="G9" s="399" t="s">
        <v>478</v>
      </c>
      <c r="H9" s="391" t="s">
        <v>465</v>
      </c>
    </row>
    <row r="10" spans="1:8" ht="30">
      <c r="A10" s="396">
        <v>4</v>
      </c>
      <c r="B10" s="387" t="s">
        <v>458</v>
      </c>
      <c r="C10" s="388" t="s">
        <v>479</v>
      </c>
      <c r="D10" s="394" t="s">
        <v>461</v>
      </c>
      <c r="E10" s="395" t="s">
        <v>480</v>
      </c>
      <c r="F10" s="399" t="s">
        <v>481</v>
      </c>
      <c r="G10" s="399" t="s">
        <v>482</v>
      </c>
      <c r="H10" s="391" t="s">
        <v>465</v>
      </c>
    </row>
    <row r="11" spans="1:8" ht="29.45" customHeight="1">
      <c r="A11" s="396">
        <v>5</v>
      </c>
      <c r="B11" s="387" t="s">
        <v>458</v>
      </c>
      <c r="C11" s="388" t="s">
        <v>483</v>
      </c>
      <c r="D11" s="394" t="s">
        <v>461</v>
      </c>
      <c r="E11" s="395" t="s">
        <v>480</v>
      </c>
      <c r="F11" s="399" t="s">
        <v>484</v>
      </c>
      <c r="G11" s="399" t="s">
        <v>485</v>
      </c>
      <c r="H11" s="391" t="s">
        <v>465</v>
      </c>
    </row>
    <row r="12" spans="1:8" ht="15.75" thickBot="1">
      <c r="A12" s="400"/>
      <c r="C12" s="401"/>
      <c r="E12" s="401"/>
      <c r="F12" s="401"/>
      <c r="G12" s="401"/>
      <c r="H12" s="402"/>
    </row>
    <row r="13" spans="1:8" ht="15.75" thickBot="1">
      <c r="A13" s="385" t="s">
        <v>135</v>
      </c>
      <c r="B13" s="484" t="s">
        <v>486</v>
      </c>
      <c r="C13" s="484"/>
      <c r="D13" s="484"/>
      <c r="E13" s="484"/>
      <c r="F13" s="484"/>
      <c r="G13" s="484"/>
      <c r="H13" s="485"/>
    </row>
    <row r="14" spans="1:8" ht="45.6" customHeight="1">
      <c r="A14" s="386">
        <v>1</v>
      </c>
      <c r="B14" s="387" t="s">
        <v>487</v>
      </c>
      <c r="C14" s="388" t="s">
        <v>488</v>
      </c>
      <c r="D14" s="403" t="s">
        <v>489</v>
      </c>
      <c r="E14" s="395" t="s">
        <v>490</v>
      </c>
      <c r="F14" s="390" t="s">
        <v>491</v>
      </c>
      <c r="G14" s="389" t="s">
        <v>492</v>
      </c>
      <c r="H14" s="391" t="s">
        <v>493</v>
      </c>
    </row>
    <row r="15" spans="1:8" ht="38.450000000000003" customHeight="1">
      <c r="A15" s="396">
        <v>2</v>
      </c>
      <c r="B15" s="387" t="s">
        <v>487</v>
      </c>
      <c r="C15" s="388" t="s">
        <v>494</v>
      </c>
      <c r="D15" s="403" t="s">
        <v>489</v>
      </c>
      <c r="E15" s="395" t="s">
        <v>490</v>
      </c>
      <c r="F15" s="390" t="s">
        <v>495</v>
      </c>
      <c r="G15" s="389" t="s">
        <v>496</v>
      </c>
      <c r="H15" s="391" t="s">
        <v>497</v>
      </c>
    </row>
    <row r="16" spans="1:8" ht="63" customHeight="1">
      <c r="A16" s="386">
        <v>3</v>
      </c>
      <c r="B16" s="387" t="s">
        <v>498</v>
      </c>
      <c r="C16" s="388" t="s">
        <v>499</v>
      </c>
      <c r="D16" s="403"/>
      <c r="E16" s="395"/>
      <c r="F16" s="393" t="s">
        <v>500</v>
      </c>
      <c r="G16" s="399"/>
      <c r="H16" s="404"/>
    </row>
    <row r="17" spans="1:8" ht="45">
      <c r="A17" s="396">
        <v>4</v>
      </c>
      <c r="B17" s="387" t="s">
        <v>501</v>
      </c>
      <c r="C17" s="388" t="s">
        <v>502</v>
      </c>
      <c r="D17" s="403"/>
      <c r="E17" s="395"/>
      <c r="F17" s="403" t="s">
        <v>503</v>
      </c>
      <c r="G17" s="399"/>
      <c r="H17" s="404"/>
    </row>
    <row r="18" spans="1:8" ht="15.75" thickBot="1">
      <c r="A18" s="400"/>
      <c r="C18" s="401"/>
      <c r="E18" s="401"/>
      <c r="F18" s="401"/>
      <c r="G18" s="401"/>
      <c r="H18" s="402"/>
    </row>
    <row r="19" spans="1:8" ht="15.75" thickBot="1">
      <c r="A19" s="385" t="s">
        <v>186</v>
      </c>
      <c r="B19" s="484" t="s">
        <v>504</v>
      </c>
      <c r="C19" s="484"/>
      <c r="D19" s="484"/>
      <c r="E19" s="484"/>
      <c r="F19" s="484"/>
      <c r="G19" s="484"/>
      <c r="H19" s="485"/>
    </row>
    <row r="20" spans="1:8" ht="30">
      <c r="A20" s="405">
        <v>1</v>
      </c>
      <c r="B20" s="406" t="s">
        <v>505</v>
      </c>
      <c r="C20" s="407"/>
      <c r="D20" s="406" t="s">
        <v>461</v>
      </c>
      <c r="E20" s="407" t="s">
        <v>480</v>
      </c>
      <c r="F20" s="408" t="s">
        <v>506</v>
      </c>
      <c r="G20" s="399" t="s">
        <v>507</v>
      </c>
      <c r="H20" s="409" t="s">
        <v>508</v>
      </c>
    </row>
    <row r="21" spans="1:8" ht="30">
      <c r="A21" s="396">
        <v>2</v>
      </c>
      <c r="B21" s="394" t="s">
        <v>505</v>
      </c>
      <c r="C21" s="395" t="s">
        <v>483</v>
      </c>
      <c r="D21" s="394" t="s">
        <v>461</v>
      </c>
      <c r="E21" s="395" t="s">
        <v>480</v>
      </c>
      <c r="F21" s="399" t="s">
        <v>484</v>
      </c>
      <c r="G21" s="399" t="s">
        <v>485</v>
      </c>
      <c r="H21" s="404" t="s">
        <v>509</v>
      </c>
    </row>
    <row r="22" spans="1:8" ht="30">
      <c r="A22" s="396">
        <v>3</v>
      </c>
      <c r="B22" s="394" t="s">
        <v>505</v>
      </c>
      <c r="C22" s="395"/>
      <c r="D22" s="394" t="s">
        <v>461</v>
      </c>
      <c r="E22" s="395" t="s">
        <v>480</v>
      </c>
      <c r="F22" s="399" t="s">
        <v>510</v>
      </c>
      <c r="G22" s="408" t="s">
        <v>511</v>
      </c>
      <c r="H22" s="404" t="s">
        <v>508</v>
      </c>
    </row>
    <row r="23" spans="1:8" ht="30">
      <c r="A23" s="396">
        <v>4</v>
      </c>
      <c r="B23" s="394" t="s">
        <v>505</v>
      </c>
      <c r="C23" s="395" t="s">
        <v>479</v>
      </c>
      <c r="D23" s="394" t="s">
        <v>461</v>
      </c>
      <c r="E23" s="395" t="s">
        <v>480</v>
      </c>
      <c r="F23" s="399" t="s">
        <v>512</v>
      </c>
      <c r="G23" s="399" t="s">
        <v>482</v>
      </c>
      <c r="H23" s="404" t="s">
        <v>509</v>
      </c>
    </row>
    <row r="24" spans="1:8" ht="15.75" thickBot="1">
      <c r="A24" s="400"/>
      <c r="C24" s="410"/>
      <c r="E24" s="401"/>
      <c r="F24" s="401"/>
      <c r="G24" s="401"/>
      <c r="H24" s="384"/>
    </row>
    <row r="25" spans="1:8" ht="15.75" thickBot="1">
      <c r="A25" s="385" t="s">
        <v>196</v>
      </c>
      <c r="B25" s="484" t="s">
        <v>513</v>
      </c>
      <c r="C25" s="484"/>
      <c r="D25" s="484"/>
      <c r="E25" s="484"/>
      <c r="F25" s="484"/>
      <c r="G25" s="484"/>
      <c r="H25" s="485"/>
    </row>
    <row r="26" spans="1:8" ht="30" customHeight="1">
      <c r="A26" s="405">
        <v>1</v>
      </c>
      <c r="B26" s="411" t="s">
        <v>514</v>
      </c>
      <c r="C26" s="407"/>
      <c r="D26" s="406" t="s">
        <v>515</v>
      </c>
      <c r="E26" s="407" t="s">
        <v>516</v>
      </c>
      <c r="F26" s="412" t="s">
        <v>517</v>
      </c>
      <c r="G26" s="390" t="s">
        <v>518</v>
      </c>
      <c r="H26" s="413" t="s">
        <v>519</v>
      </c>
    </row>
    <row r="27" spans="1:8" ht="37.15" customHeight="1">
      <c r="A27" s="396">
        <v>2</v>
      </c>
      <c r="B27" s="387" t="s">
        <v>520</v>
      </c>
      <c r="C27" s="395"/>
      <c r="D27" s="394" t="s">
        <v>515</v>
      </c>
      <c r="E27" s="395" t="s">
        <v>516</v>
      </c>
      <c r="F27" s="390" t="s">
        <v>521</v>
      </c>
      <c r="G27" s="390" t="s">
        <v>518</v>
      </c>
      <c r="H27" s="391" t="s">
        <v>519</v>
      </c>
    </row>
    <row r="28" spans="1:8">
      <c r="A28" s="396">
        <v>3</v>
      </c>
      <c r="B28" s="394" t="s">
        <v>522</v>
      </c>
      <c r="C28" s="394"/>
      <c r="D28" s="394" t="s">
        <v>523</v>
      </c>
      <c r="E28" s="395"/>
      <c r="F28" s="414" t="s">
        <v>524</v>
      </c>
      <c r="G28" s="395"/>
      <c r="H28" s="404" t="s">
        <v>519</v>
      </c>
    </row>
    <row r="29" spans="1:8">
      <c r="A29" s="415"/>
      <c r="B29" s="416"/>
      <c r="C29" s="416"/>
      <c r="D29" s="416"/>
      <c r="E29" s="417"/>
      <c r="F29" s="416"/>
      <c r="G29" s="416"/>
      <c r="H29" s="418"/>
    </row>
    <row r="30" spans="1:8">
      <c r="A30" s="419" t="s">
        <v>231</v>
      </c>
      <c r="B30" s="420" t="s">
        <v>525</v>
      </c>
      <c r="C30" s="420"/>
      <c r="D30" s="420"/>
      <c r="E30" s="420"/>
      <c r="F30" s="420"/>
      <c r="G30" s="420"/>
      <c r="H30" s="421"/>
    </row>
    <row r="31" spans="1:8">
      <c r="A31" s="396"/>
      <c r="B31" s="394"/>
      <c r="C31" s="394"/>
      <c r="D31" s="394"/>
      <c r="E31" s="395"/>
      <c r="F31" s="394"/>
      <c r="G31" s="394"/>
      <c r="H31" s="422"/>
    </row>
    <row r="32" spans="1:8">
      <c r="A32" s="396">
        <v>1</v>
      </c>
      <c r="B32" s="394" t="s">
        <v>526</v>
      </c>
      <c r="C32" s="394"/>
      <c r="D32" s="394"/>
      <c r="E32" s="395"/>
      <c r="F32" s="394" t="s">
        <v>527</v>
      </c>
      <c r="G32" s="394" t="s">
        <v>528</v>
      </c>
      <c r="H32" s="423" t="s">
        <v>529</v>
      </c>
    </row>
    <row r="33" spans="1:8">
      <c r="A33" s="396"/>
      <c r="B33" s="394"/>
      <c r="C33" s="394"/>
      <c r="D33" s="394"/>
      <c r="E33" s="395"/>
      <c r="G33" s="394"/>
      <c r="H33" s="422"/>
    </row>
    <row r="34" spans="1:8" ht="84.6" customHeight="1">
      <c r="A34" s="396"/>
      <c r="B34" s="394"/>
      <c r="C34" s="394"/>
      <c r="D34" s="394"/>
      <c r="E34" s="395"/>
      <c r="F34" s="216"/>
      <c r="G34" s="394"/>
      <c r="H34" s="422"/>
    </row>
    <row r="35" spans="1:8" ht="15.75" thickBot="1">
      <c r="A35" s="400"/>
      <c r="H35" s="384"/>
    </row>
    <row r="36" spans="1:8" ht="15.75" thickBot="1">
      <c r="A36" s="385" t="s">
        <v>530</v>
      </c>
      <c r="B36" s="484" t="s">
        <v>531</v>
      </c>
      <c r="C36" s="484"/>
      <c r="D36" s="484"/>
      <c r="E36" s="484"/>
      <c r="F36" s="484"/>
      <c r="G36" s="484"/>
      <c r="H36" s="485"/>
    </row>
    <row r="37" spans="1:8">
      <c r="A37" s="400"/>
      <c r="H37" s="384"/>
    </row>
    <row r="38" spans="1:8" ht="45.6" customHeight="1">
      <c r="A38" s="396">
        <v>1</v>
      </c>
      <c r="B38" s="390" t="s">
        <v>532</v>
      </c>
      <c r="C38" s="388" t="s">
        <v>533</v>
      </c>
      <c r="D38" s="394" t="s">
        <v>532</v>
      </c>
      <c r="E38" s="394"/>
      <c r="F38" s="389" t="s">
        <v>534</v>
      </c>
      <c r="G38" s="388"/>
      <c r="H38" s="423" t="s">
        <v>535</v>
      </c>
    </row>
    <row r="39" spans="1:8" ht="40.15" customHeight="1">
      <c r="A39" s="396">
        <v>2</v>
      </c>
      <c r="B39" s="390" t="s">
        <v>532</v>
      </c>
      <c r="C39" s="388" t="s">
        <v>536</v>
      </c>
      <c r="D39" s="394" t="s">
        <v>532</v>
      </c>
      <c r="E39" s="394"/>
      <c r="F39" s="389" t="s">
        <v>537</v>
      </c>
      <c r="G39" s="388"/>
      <c r="H39" s="423" t="s">
        <v>535</v>
      </c>
    </row>
    <row r="40" spans="1:8" ht="15.75" thickBot="1">
      <c r="A40" s="400"/>
      <c r="F40" s="360"/>
      <c r="G40" s="360"/>
      <c r="H40" s="384"/>
    </row>
    <row r="41" spans="1:8" ht="15.75" thickBot="1">
      <c r="A41" s="385" t="s">
        <v>538</v>
      </c>
      <c r="B41" s="474" t="s">
        <v>539</v>
      </c>
      <c r="C41" s="474"/>
      <c r="D41" s="474"/>
      <c r="E41" s="474"/>
      <c r="F41" s="474"/>
      <c r="G41" s="474"/>
      <c r="H41" s="475"/>
    </row>
    <row r="42" spans="1:8">
      <c r="A42" s="424"/>
      <c r="B42" s="425"/>
      <c r="C42" s="425"/>
      <c r="D42" s="425"/>
      <c r="E42" s="425"/>
      <c r="F42" s="425"/>
      <c r="G42" s="425"/>
      <c r="H42" s="426"/>
    </row>
    <row r="43" spans="1:8" ht="30">
      <c r="A43" s="427">
        <v>1</v>
      </c>
      <c r="B43" s="389" t="s">
        <v>540</v>
      </c>
      <c r="C43" s="428"/>
      <c r="D43" s="428"/>
      <c r="E43" s="428"/>
      <c r="F43" s="389" t="s">
        <v>541</v>
      </c>
      <c r="G43" s="389"/>
      <c r="H43" s="429"/>
    </row>
    <row r="44" spans="1:8" ht="25.9" customHeight="1">
      <c r="A44" s="430"/>
      <c r="B44" s="428"/>
      <c r="C44" s="428"/>
      <c r="D44" s="428"/>
      <c r="E44" s="428"/>
      <c r="F44" s="389" t="s">
        <v>542</v>
      </c>
      <c r="G44" s="428"/>
      <c r="H44" s="429"/>
    </row>
    <row r="45" spans="1:8" ht="25.9" customHeight="1">
      <c r="A45" s="430"/>
      <c r="B45" s="428"/>
      <c r="C45" s="428"/>
      <c r="D45" s="428"/>
      <c r="E45" s="428"/>
      <c r="F45" s="389" t="s">
        <v>543</v>
      </c>
      <c r="G45" s="428"/>
      <c r="H45" s="429"/>
    </row>
    <row r="46" spans="1:8" ht="43.9" customHeight="1" thickBot="1">
      <c r="A46" s="431"/>
      <c r="B46" s="432"/>
      <c r="C46" s="432"/>
      <c r="D46" s="432"/>
      <c r="E46" s="432"/>
      <c r="F46" s="432"/>
      <c r="G46" s="432"/>
      <c r="H46" s="433"/>
    </row>
    <row r="47" spans="1:8" ht="15.75" thickBot="1">
      <c r="A47" s="385" t="s">
        <v>285</v>
      </c>
      <c r="B47" s="474" t="s">
        <v>544</v>
      </c>
      <c r="C47" s="474"/>
      <c r="D47" s="474"/>
      <c r="E47" s="474"/>
      <c r="F47" s="474"/>
      <c r="G47" s="474"/>
      <c r="H47" s="475"/>
    </row>
    <row r="48" spans="1:8">
      <c r="A48" s="383"/>
      <c r="H48" s="384"/>
    </row>
    <row r="49" spans="1:8" s="392" customFormat="1" ht="38.450000000000003" customHeight="1">
      <c r="A49" s="434"/>
      <c r="B49" s="387" t="s">
        <v>545</v>
      </c>
      <c r="C49" s="388" t="s">
        <v>546</v>
      </c>
      <c r="D49" s="387" t="s">
        <v>547</v>
      </c>
      <c r="E49" s="387"/>
      <c r="F49" s="389" t="s">
        <v>548</v>
      </c>
      <c r="G49" s="387"/>
      <c r="H49" s="423" t="s">
        <v>549</v>
      </c>
    </row>
    <row r="50" spans="1:8" ht="75" customHeight="1">
      <c r="A50" s="435"/>
      <c r="B50" s="387" t="s">
        <v>550</v>
      </c>
      <c r="C50" s="388" t="s">
        <v>551</v>
      </c>
      <c r="D50" s="394" t="s">
        <v>547</v>
      </c>
      <c r="E50" s="394"/>
      <c r="F50" s="389" t="s">
        <v>552</v>
      </c>
      <c r="G50" s="416"/>
      <c r="H50" s="422" t="s">
        <v>549</v>
      </c>
    </row>
    <row r="51" spans="1:8" ht="39" customHeight="1">
      <c r="A51" s="435"/>
      <c r="B51" s="387" t="s">
        <v>553</v>
      </c>
      <c r="C51" s="388"/>
      <c r="D51" s="394" t="s">
        <v>547</v>
      </c>
      <c r="E51" s="394"/>
      <c r="F51" s="393" t="s">
        <v>554</v>
      </c>
      <c r="G51" s="389"/>
      <c r="H51" s="422"/>
    </row>
    <row r="52" spans="1:8" ht="24" customHeight="1">
      <c r="A52" s="435"/>
      <c r="B52" s="387"/>
      <c r="C52" s="388"/>
      <c r="D52" s="394"/>
      <c r="E52" s="394"/>
      <c r="F52" s="393" t="s">
        <v>555</v>
      </c>
      <c r="G52" s="389"/>
      <c r="H52" s="422"/>
    </row>
    <row r="53" spans="1:8" ht="24" customHeight="1">
      <c r="A53" s="435"/>
      <c r="B53" s="387"/>
      <c r="C53" s="388"/>
      <c r="D53" s="394"/>
      <c r="E53" s="394"/>
      <c r="F53" s="216"/>
      <c r="G53" s="389"/>
      <c r="H53" s="422"/>
    </row>
    <row r="54" spans="1:8" ht="15.75" thickBot="1">
      <c r="A54" s="383"/>
      <c r="C54" s="401"/>
      <c r="H54" s="384"/>
    </row>
    <row r="55" spans="1:8" ht="15.75" thickBot="1">
      <c r="A55" s="436" t="s">
        <v>556</v>
      </c>
      <c r="B55" s="437" t="s">
        <v>557</v>
      </c>
      <c r="C55" s="437" t="s">
        <v>558</v>
      </c>
      <c r="D55" s="437" t="s">
        <v>559</v>
      </c>
      <c r="E55" s="437" t="s">
        <v>560</v>
      </c>
      <c r="F55" s="438" t="s">
        <v>561</v>
      </c>
      <c r="G55" s="439" t="s">
        <v>560</v>
      </c>
      <c r="H55" s="440" t="s">
        <v>562</v>
      </c>
    </row>
    <row r="56" spans="1:8" ht="45.75" thickBot="1">
      <c r="A56" s="441">
        <v>1</v>
      </c>
      <c r="B56" s="442" t="s">
        <v>563</v>
      </c>
      <c r="C56" s="443" t="s">
        <v>40</v>
      </c>
      <c r="D56" s="443">
        <v>2</v>
      </c>
      <c r="E56" s="444" t="s">
        <v>564</v>
      </c>
      <c r="F56" s="445" t="s">
        <v>565</v>
      </c>
      <c r="G56" s="366" t="s">
        <v>564</v>
      </c>
      <c r="H56" s="446">
        <v>2</v>
      </c>
    </row>
    <row r="57" spans="1:8" ht="30.75" thickBot="1">
      <c r="A57" s="441">
        <v>2</v>
      </c>
      <c r="B57" s="442" t="s">
        <v>566</v>
      </c>
      <c r="C57" s="443" t="s">
        <v>40</v>
      </c>
      <c r="D57" s="443">
        <v>2</v>
      </c>
      <c r="E57" s="444" t="s">
        <v>564</v>
      </c>
      <c r="F57" s="445" t="s">
        <v>567</v>
      </c>
      <c r="G57" s="366" t="s">
        <v>564</v>
      </c>
      <c r="H57" s="447">
        <v>2</v>
      </c>
    </row>
    <row r="58" spans="1:8" ht="15.75" thickBot="1">
      <c r="A58" s="441">
        <v>3</v>
      </c>
      <c r="B58" s="442" t="s">
        <v>568</v>
      </c>
      <c r="C58" s="443" t="s">
        <v>40</v>
      </c>
      <c r="D58" s="443">
        <v>2</v>
      </c>
      <c r="E58" s="443" t="s">
        <v>564</v>
      </c>
      <c r="F58" s="448" t="s">
        <v>569</v>
      </c>
      <c r="G58" s="366" t="s">
        <v>564</v>
      </c>
      <c r="H58" s="447">
        <v>2</v>
      </c>
    </row>
    <row r="59" spans="1:8" ht="30.75" thickBot="1">
      <c r="A59" s="441">
        <v>4</v>
      </c>
      <c r="B59" s="442" t="s">
        <v>570</v>
      </c>
      <c r="C59" s="443" t="s">
        <v>40</v>
      </c>
      <c r="D59" s="443">
        <v>5</v>
      </c>
      <c r="E59" s="444" t="s">
        <v>564</v>
      </c>
      <c r="F59" s="445" t="s">
        <v>571</v>
      </c>
      <c r="G59" s="366" t="s">
        <v>564</v>
      </c>
      <c r="H59" s="447">
        <v>5</v>
      </c>
    </row>
    <row r="60" spans="1:8" ht="15.75" thickBot="1">
      <c r="A60" s="441">
        <v>5</v>
      </c>
      <c r="B60" s="442" t="s">
        <v>572</v>
      </c>
      <c r="C60" s="443" t="s">
        <v>40</v>
      </c>
      <c r="D60" s="443" t="s">
        <v>314</v>
      </c>
      <c r="E60" s="443" t="s">
        <v>573</v>
      </c>
      <c r="F60" s="448" t="s">
        <v>574</v>
      </c>
      <c r="G60" s="216"/>
      <c r="H60" s="449" t="s">
        <v>314</v>
      </c>
    </row>
    <row r="61" spans="1:8" ht="45.75" thickBot="1">
      <c r="A61" s="441">
        <v>6</v>
      </c>
      <c r="B61" s="442" t="s">
        <v>575</v>
      </c>
      <c r="C61" s="443" t="s">
        <v>40</v>
      </c>
      <c r="D61" s="443">
        <v>1</v>
      </c>
      <c r="E61" s="443" t="s">
        <v>573</v>
      </c>
      <c r="F61" s="448" t="s">
        <v>576</v>
      </c>
      <c r="G61" s="366" t="s">
        <v>573</v>
      </c>
      <c r="H61" s="450">
        <v>1</v>
      </c>
    </row>
    <row r="62" spans="1:8" ht="30.75" thickBot="1">
      <c r="A62" s="441">
        <v>7</v>
      </c>
      <c r="B62" s="442" t="s">
        <v>577</v>
      </c>
      <c r="C62" s="443" t="s">
        <v>40</v>
      </c>
      <c r="D62" s="443" t="s">
        <v>314</v>
      </c>
      <c r="E62" s="444" t="s">
        <v>564</v>
      </c>
      <c r="F62" s="445" t="s">
        <v>578</v>
      </c>
      <c r="G62" s="366" t="s">
        <v>564</v>
      </c>
      <c r="H62" s="447" t="s">
        <v>314</v>
      </c>
    </row>
    <row r="63" spans="1:8" ht="45.75" thickBot="1">
      <c r="A63" s="441">
        <v>8</v>
      </c>
      <c r="B63" s="442" t="s">
        <v>579</v>
      </c>
      <c r="C63" s="443" t="s">
        <v>40</v>
      </c>
      <c r="D63" s="443">
        <v>1</v>
      </c>
      <c r="E63" s="444" t="s">
        <v>580</v>
      </c>
      <c r="F63" s="445" t="s">
        <v>581</v>
      </c>
      <c r="G63" s="366" t="s">
        <v>582</v>
      </c>
      <c r="H63" s="447">
        <v>1</v>
      </c>
    </row>
    <row r="64" spans="1:8" ht="15.75" thickBot="1">
      <c r="A64" s="441">
        <v>9</v>
      </c>
      <c r="B64" s="442" t="s">
        <v>583</v>
      </c>
      <c r="C64" s="443" t="s">
        <v>40</v>
      </c>
      <c r="D64" s="443" t="s">
        <v>314</v>
      </c>
      <c r="E64" s="444" t="s">
        <v>564</v>
      </c>
      <c r="F64" s="445" t="s">
        <v>584</v>
      </c>
      <c r="G64" s="366" t="s">
        <v>564</v>
      </c>
      <c r="H64" s="447" t="s">
        <v>314</v>
      </c>
    </row>
    <row r="65" spans="1:8" ht="15.75" thickBot="1">
      <c r="A65" s="385" t="s">
        <v>285</v>
      </c>
      <c r="B65" s="476" t="s">
        <v>585</v>
      </c>
      <c r="C65" s="476"/>
      <c r="D65" s="476"/>
      <c r="E65" s="476"/>
      <c r="F65" s="476"/>
      <c r="G65" s="477"/>
      <c r="H65" s="478"/>
    </row>
    <row r="66" spans="1:8">
      <c r="A66" s="451"/>
      <c r="B66" s="452"/>
      <c r="C66" s="452"/>
      <c r="D66" s="452"/>
      <c r="E66" s="452"/>
      <c r="F66" s="452"/>
      <c r="G66" s="452"/>
      <c r="H66" s="453"/>
    </row>
    <row r="67" spans="1:8" s="392" customFormat="1">
      <c r="A67" s="434"/>
      <c r="B67" s="394" t="s">
        <v>586</v>
      </c>
      <c r="C67" s="479" t="s">
        <v>587</v>
      </c>
      <c r="D67" s="479"/>
      <c r="E67" s="479"/>
      <c r="F67" s="479"/>
      <c r="G67" s="479"/>
      <c r="H67" s="480"/>
    </row>
    <row r="68" spans="1:8" ht="45">
      <c r="A68" s="435"/>
      <c r="B68" s="389" t="s">
        <v>588</v>
      </c>
      <c r="C68" s="479" t="s">
        <v>589</v>
      </c>
      <c r="D68" s="479"/>
      <c r="E68" s="479"/>
      <c r="F68" s="479"/>
      <c r="G68" s="479"/>
      <c r="H68" s="480"/>
    </row>
    <row r="69" spans="1:8" ht="43.15" customHeight="1">
      <c r="A69" s="435"/>
      <c r="B69" s="403" t="s">
        <v>590</v>
      </c>
      <c r="C69" s="479" t="s">
        <v>591</v>
      </c>
      <c r="D69" s="479"/>
      <c r="E69" s="479"/>
      <c r="F69" s="479"/>
      <c r="G69" s="479"/>
      <c r="H69" s="480"/>
    </row>
    <row r="70" spans="1:8" ht="45.75" thickBot="1">
      <c r="A70" s="454"/>
      <c r="B70" s="455" t="s">
        <v>592</v>
      </c>
      <c r="C70" s="471" t="s">
        <v>593</v>
      </c>
      <c r="D70" s="472"/>
      <c r="E70" s="472"/>
      <c r="F70" s="472"/>
      <c r="G70" s="472"/>
      <c r="H70" s="473"/>
    </row>
  </sheetData>
  <mergeCells count="13">
    <mergeCell ref="B36:H36"/>
    <mergeCell ref="A1:H1"/>
    <mergeCell ref="B4:H4"/>
    <mergeCell ref="B13:H13"/>
    <mergeCell ref="B19:H19"/>
    <mergeCell ref="B25:H25"/>
    <mergeCell ref="C70:H70"/>
    <mergeCell ref="B41:H41"/>
    <mergeCell ref="B47:H47"/>
    <mergeCell ref="B65:H65"/>
    <mergeCell ref="C67:H67"/>
    <mergeCell ref="C68:H68"/>
    <mergeCell ref="C69:H6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zoomScale="130" zoomScaleNormal="130" workbookViewId="0">
      <selection activeCell="D4" sqref="D4"/>
    </sheetView>
  </sheetViews>
  <sheetFormatPr defaultRowHeight="15"/>
  <cols>
    <col min="2" max="2" width="13.85546875" style="465" bestFit="1" customWidth="1"/>
    <col min="3" max="3" width="34.5703125" style="401" customWidth="1"/>
    <col min="4" max="4" width="33" customWidth="1"/>
    <col min="5" max="5" width="37.28515625" customWidth="1"/>
  </cols>
  <sheetData>
    <row r="1" spans="2:5">
      <c r="B1" s="486" t="s">
        <v>594</v>
      </c>
      <c r="C1" s="487"/>
      <c r="D1" s="487"/>
      <c r="E1" s="487"/>
    </row>
    <row r="2" spans="2:5">
      <c r="B2" s="456"/>
      <c r="C2" s="488" t="s">
        <v>595</v>
      </c>
      <c r="D2" s="488"/>
      <c r="E2" s="488"/>
    </row>
    <row r="3" spans="2:5">
      <c r="B3" s="457"/>
      <c r="C3" s="458" t="s">
        <v>596</v>
      </c>
      <c r="D3" s="218" t="s">
        <v>597</v>
      </c>
      <c r="E3" s="458" t="s">
        <v>598</v>
      </c>
    </row>
    <row r="4" spans="2:5" ht="117.75" customHeight="1">
      <c r="B4" s="459" t="s">
        <v>599</v>
      </c>
      <c r="C4" s="410" t="s">
        <v>600</v>
      </c>
      <c r="D4" s="460" t="s">
        <v>601</v>
      </c>
      <c r="E4" s="216" t="s">
        <v>602</v>
      </c>
    </row>
    <row r="5" spans="2:5" ht="96.75" customHeight="1">
      <c r="B5" s="459" t="s">
        <v>603</v>
      </c>
      <c r="C5" s="410" t="s">
        <v>604</v>
      </c>
      <c r="D5" s="262" t="s">
        <v>605</v>
      </c>
      <c r="E5" s="394" t="s">
        <v>602</v>
      </c>
    </row>
    <row r="6" spans="2:5" ht="116.25" customHeight="1">
      <c r="B6" s="459" t="s">
        <v>606</v>
      </c>
      <c r="C6" s="410" t="s">
        <v>607</v>
      </c>
      <c r="D6" s="461" t="s">
        <v>608</v>
      </c>
      <c r="E6" s="462" t="s">
        <v>609</v>
      </c>
    </row>
    <row r="7" spans="2:5" ht="152.25" customHeight="1">
      <c r="B7" s="463" t="s">
        <v>610</v>
      </c>
      <c r="C7" s="410" t="s">
        <v>607</v>
      </c>
      <c r="D7" s="464" t="s">
        <v>611</v>
      </c>
      <c r="E7" s="461" t="s">
        <v>612</v>
      </c>
    </row>
    <row r="8" spans="2:5" ht="139.5" customHeight="1">
      <c r="B8" s="459" t="s">
        <v>264</v>
      </c>
      <c r="C8" s="410" t="s">
        <v>613</v>
      </c>
      <c r="D8" s="461" t="s">
        <v>614</v>
      </c>
      <c r="E8" s="394" t="s">
        <v>615</v>
      </c>
    </row>
    <row r="9" spans="2:5" ht="131.25" customHeight="1">
      <c r="B9" s="459" t="s">
        <v>616</v>
      </c>
      <c r="C9" s="410" t="s">
        <v>617</v>
      </c>
      <c r="D9" s="461" t="s">
        <v>618</v>
      </c>
      <c r="E9" s="216" t="s">
        <v>619</v>
      </c>
    </row>
    <row r="10" spans="2:5" ht="73.5" customHeight="1">
      <c r="B10" s="459" t="s">
        <v>620</v>
      </c>
      <c r="C10" s="410" t="s">
        <v>621</v>
      </c>
      <c r="D10" s="461" t="s">
        <v>622</v>
      </c>
      <c r="E10" s="216" t="s">
        <v>623</v>
      </c>
    </row>
  </sheetData>
  <mergeCells count="2">
    <mergeCell ref="B1:E1"/>
    <mergeCell ref="C2:E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BOQ</vt:lpstr>
      <vt:lpstr>WORKING</vt:lpstr>
      <vt:lpstr>Material Specifications</vt:lpstr>
      <vt:lpstr>Toilet Specs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2024-01-12T12:18:13Z</dcterms:modified>
</cp:coreProperties>
</file>