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6457" windowHeight="4963" tabRatio="696" firstSheet="2" activeTab="2"/>
  </bookViews>
  <sheets>
    <sheet name="Masala Kitchen MB" sheetId="15" state="hidden" r:id="rId1"/>
    <sheet name="FOH AREA  MB " sheetId="16" state="hidden" r:id="rId2"/>
    <sheet name="Basement Store BOQ" sheetId="20" r:id="rId3"/>
    <sheet name="Basement MB " sheetId="21"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20" l="1"/>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I6" i="20"/>
  <c r="I5" i="20"/>
  <c r="I4" i="20"/>
  <c r="G35" i="20" l="1"/>
  <c r="G33" i="20"/>
  <c r="G34" i="20"/>
  <c r="G13" i="20"/>
  <c r="G15" i="20"/>
  <c r="G17" i="20"/>
  <c r="G22" i="20"/>
  <c r="G24" i="20"/>
  <c r="G32" i="20"/>
  <c r="G37" i="20"/>
  <c r="G40" i="20"/>
  <c r="G41" i="20"/>
  <c r="G42" i="20"/>
  <c r="G44" i="20"/>
  <c r="G43" i="20"/>
  <c r="G47" i="20"/>
  <c r="G54" i="20"/>
  <c r="G50" i="20"/>
  <c r="G51" i="20"/>
  <c r="G52" i="20"/>
  <c r="G114" i="16"/>
  <c r="G294" i="15"/>
  <c r="G293" i="15"/>
  <c r="G288" i="15"/>
  <c r="G282" i="15"/>
  <c r="G283" i="15"/>
  <c r="A51" i="20"/>
  <c r="A52" i="20" s="1"/>
  <c r="G132" i="21"/>
  <c r="G126" i="21"/>
  <c r="G125" i="21"/>
  <c r="G124" i="21"/>
  <c r="G297" i="15" l="1"/>
  <c r="G298" i="15"/>
  <c r="G299" i="15" s="1"/>
  <c r="G133" i="21"/>
  <c r="G134" i="21" s="1"/>
  <c r="A47" i="20" l="1"/>
  <c r="G117" i="2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A40" i="20"/>
  <c r="A41" i="20" s="1"/>
  <c r="A42" i="20" s="1"/>
  <c r="A43" i="20" s="1"/>
  <c r="A44" i="20" s="1"/>
  <c r="A37" i="20"/>
  <c r="A30" i="20"/>
  <c r="A31" i="20" s="1"/>
  <c r="A32" i="20" s="1"/>
  <c r="A33" i="20" s="1"/>
  <c r="A34" i="20" s="1"/>
  <c r="A10" i="20"/>
  <c r="A12" i="20" s="1"/>
  <c r="A14" i="20" s="1"/>
  <c r="A16" i="20" s="1"/>
  <c r="A18" i="20" s="1"/>
  <c r="A21" i="20" s="1"/>
  <c r="A23" i="20" s="1"/>
  <c r="A25" i="20" s="1"/>
  <c r="A26" i="20" s="1"/>
  <c r="G5" i="20"/>
  <c r="G6" i="20" s="1"/>
  <c r="G119" i="21" l="1"/>
  <c r="G98" i="21"/>
  <c r="G99" i="21" s="1"/>
  <c r="G111" i="21"/>
  <c r="G112" i="21" s="1"/>
  <c r="G113" i="21" s="1"/>
  <c r="G90" i="21"/>
  <c r="G91" i="21" s="1"/>
  <c r="G92" i="21" s="1"/>
  <c r="G82" i="21"/>
  <c r="G83" i="21" s="1"/>
  <c r="G45" i="20"/>
  <c r="G48" i="20"/>
  <c r="G38" i="20"/>
  <c r="G74" i="21"/>
  <c r="G75" i="21" s="1"/>
  <c r="G67" i="21"/>
  <c r="G68" i="21" s="1"/>
  <c r="G69" i="21" s="1"/>
  <c r="G57" i="21"/>
  <c r="G58" i="21" s="1"/>
  <c r="G59" i="21" s="1"/>
  <c r="G37" i="21"/>
  <c r="G38" i="21" s="1"/>
  <c r="G39" i="21" s="1"/>
  <c r="G28" i="20"/>
  <c r="G20" i="21"/>
  <c r="G55" i="20" l="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<sst xmlns="http://schemas.openxmlformats.org/spreadsheetml/2006/main" count="318" uniqueCount="237">
  <si>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</si>
  <si>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</si>
  <si>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</si>
  <si>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</si>
  <si>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</si>
  <si>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</si>
  <si>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</si>
  <si>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</si>
  <si>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</si>
  <si>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</si>
  <si>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</si>
  <si>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</si>
  <si>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</si>
  <si>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</si>
  <si>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</si>
  <si>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</si>
  <si>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</si>
  <si>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</si>
  <si>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WORKS</t>
  </si>
  <si>
    <t>Providing &amp; laying RCC slab &amp; lintel of size 41/2" x 6" over door in FOH  area. Rates include the centerring &amp; shuttering and steel reinforcement at all levels, excluding underplaster.</t>
  </si>
  <si>
    <t>Rft.</t>
  </si>
  <si>
    <t>SUB TOTAL OF CIVIL WORK</t>
  </si>
  <si>
    <t>FLOORING</t>
  </si>
  <si>
    <t>Rft</t>
  </si>
  <si>
    <t>SUB TOTAL OF FLOORING WORK</t>
  </si>
  <si>
    <t>WALL TILING</t>
  </si>
  <si>
    <t>SUB TOTAL OF WALL TILING</t>
  </si>
  <si>
    <t>WOODWORK</t>
  </si>
  <si>
    <t>No.</t>
  </si>
  <si>
    <t>KEY BOX</t>
  </si>
  <si>
    <t>Key Box (As per Standard Design)</t>
  </si>
  <si>
    <t>Sqft</t>
  </si>
  <si>
    <t>SUB TOTAL OF WOODWORK</t>
  </si>
  <si>
    <t xml:space="preserve"> FALSE CEILING WORK</t>
  </si>
  <si>
    <t xml:space="preserve">GYPSUM FALSE CEILING </t>
  </si>
  <si>
    <t>SUB TOTAL OF FALSE CEILING</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</si>
  <si>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</si>
  <si>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</si>
  <si>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</si>
  <si>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</si>
  <si>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</si>
  <si>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</si>
  <si>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</si>
  <si>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</si>
  <si>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</si>
  <si>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</si>
  <si>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</si>
  <si>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</si>
  <si>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</si>
  <si>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</si>
  <si>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</si>
  <si>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</si>
  <si>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</si>
  <si>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</si>
  <si>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</si>
  <si>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</si>
  <si>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</si>
  <si>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</si>
  <si>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</si>
  <si>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</si>
  <si>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</si>
  <si>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</si>
  <si>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</si>
  <si>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</si>
  <si>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</si>
  <si>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</si>
  <si>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</si>
  <si>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</si>
  <si>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</si>
  <si>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</si>
  <si>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</si>
  <si>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</si>
  <si>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</si>
  <si>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</si>
  <si>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</si>
  <si>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</si>
  <si>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</si>
  <si>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</si>
  <si>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</si>
  <si>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</si>
  <si>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</si>
  <si>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</si>
  <si>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</si>
  <si>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</si>
  <si>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</si>
  <si>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</si>
  <si>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</si>
  <si>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</si>
  <si>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</si>
  <si>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</si>
  <si>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</si>
  <si>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</si>
  <si>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</si>
  <si>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R.O.</t>
  </si>
  <si>
    <t>BLOCK MASONARY WORK</t>
  </si>
  <si>
    <t xml:space="preserve">BRICK MASONARY WORK </t>
  </si>
  <si>
    <t xml:space="preserve">LT PANEL, SERVER &amp; COUNTER  BASE WORK </t>
  </si>
  <si>
    <t>2.06.1</t>
  </si>
  <si>
    <t>2.06.2</t>
  </si>
  <si>
    <t xml:space="preserve">ANTI-TERMITE TREATMENT WORK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</si>
  <si>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</si>
  <si>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</si>
  <si>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</si>
  <si>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</si>
  <si>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</si>
  <si>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</si>
  <si>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</si>
  <si>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</si>
  <si>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</si>
  <si>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</si>
  <si>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</si>
  <si>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</si>
  <si>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</si>
  <si>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</si>
  <si>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</si>
  <si>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</si>
  <si>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</si>
  <si>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</si>
  <si>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</si>
  <si>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</si>
  <si>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</si>
  <si>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</si>
  <si>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</si>
  <si>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</si>
  <si>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</si>
  <si>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t>
    </r>
    <r>
      <rPr>
        <b/>
        <sz val="10"/>
        <rFont val="Arial"/>
        <family val="2"/>
      </rPr>
      <t xml:space="preserve">Basic cost of wood is Rs..2000.00  per Cu. ft.
</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</si>
  <si>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</si>
  <si>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</si>
  <si>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</si>
  <si>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</si>
  <si>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</si>
  <si>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</si>
  <si>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</si>
  <si>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</si>
  <si>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</si>
  <si>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</si>
  <si>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</si>
  <si>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</si>
  <si>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</si>
  <si>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</si>
  <si>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</si>
  <si>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</si>
  <si>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</si>
  <si>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</si>
  <si>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</si>
  <si>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</si>
  <si>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</si>
  <si>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</si>
  <si>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</si>
  <si>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</si>
  <si>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</si>
  <si>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</si>
  <si>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</si>
  <si>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</si>
  <si>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</si>
  <si>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</si>
  <si>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</si>
  <si>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</si>
  <si>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</si>
  <si>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</si>
  <si>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</si>
  <si>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</si>
  <si>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</si>
  <si>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</si>
  <si>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</si>
  <si>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</si>
  <si>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</si>
  <si>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</si>
  <si>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</si>
  <si>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</si>
  <si>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</si>
  <si>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</si>
  <si>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</si>
  <si>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</si>
  <si>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</si>
  <si>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</si>
  <si>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</si>
  <si>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</si>
  <si>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</si>
  <si>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</si>
  <si>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</si>
  <si>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</si>
  <si>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Providing &amp; fixing of 25mm thk. kota stone 4" high over a bed of 20 mm thk. Cement mortar ( 1:4 ) jointed with cement slurry mixed with pigment to match the coloure of KOTA including necessary wastage ,cutting ,grinding &amp; polishing, Covering Protection sheet ( PVC ) completed as per the details are provided  in drawings or as directed by Architect/Engineer. 
 </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</si>
  <si>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Architect/Engineer.  
 </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</si>
  <si>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 xml:space="preserve"> (Basic Rate of tile Rs.65/- per sq.ft.)</t>
    </r>
    <r>
      <rPr>
        <sz val="10"/>
        <color indexed="8"/>
        <rFont val="Arial"/>
        <family val="2"/>
      </rPr>
      <t xml:space="preserve">  including necessary wastage ,cutting, covering protection Sheet ( PVC )_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</si>
  <si>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covering protection Sheet ( PVC ) complete.</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</si>
  <si>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covering protection Sheet ( PVC ) complete. complete. </t>
    </r>
    <r>
      <rPr>
        <b/>
        <sz val="10"/>
        <color indexed="8"/>
        <rFont val="Arial"/>
        <family val="2"/>
      </rPr>
      <t>(Base Rate of granite is Rs 180 /- sq.ft.)</t>
    </r>
  </si>
  <si>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</si>
  <si>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IPS FLOORING </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</si>
  <si>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</si>
  <si>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 xml:space="preserve">BOQ  FOR CIVIL &amp;  INTERIOR  WORK   FOR  BASEMENT STORE   AREA  FOR  FOOD  COURT AT  JAIPUR  AIRPORT </t>
  </si>
  <si>
    <t xml:space="preserve">BASEMENT STORE AREA </t>
  </si>
  <si>
    <t xml:space="preserve">Waterproofing </t>
  </si>
  <si>
    <t xml:space="preserve">Floor raised filling </t>
  </si>
  <si>
    <t xml:space="preserve">Providing &amp; Filling light wt. Siporex block bats  to conceal drainage &amp; plumbing lines for Grease trap of average thk of 150 mm . The rates shall include for Top layer should be finished properly to receive P.C.C base flooring layer on it. The same shall be  completed as per the details are provided in drawings or as directed by Architect.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</si>
  <si>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</si>
  <si>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</si>
  <si>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</si>
  <si>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</si>
  <si>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</si>
  <si>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</si>
  <si>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</si>
  <si>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</si>
  <si>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</si>
  <si>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</si>
  <si>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</si>
  <si>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</si>
  <si>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</si>
  <si>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</si>
  <si>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</si>
  <si>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</si>
  <si>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Cashier Entry Door </t>
  </si>
  <si>
    <r>
      <t xml:space="preserve">Flush door ((32 mm thk, 2 hour Fire Rated) finished with 1mm thk.  Laminate  on both side, without vision panel.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3'-0" x 7'0" )</t>
    </r>
    <r>
      <rPr>
        <sz val="10"/>
        <rFont val="Arial"/>
        <family val="2"/>
      </rPr>
      <t xml:space="preserve">
</t>
    </r>
  </si>
  <si>
    <t xml:space="preserve">KFC DRY STORE  Entry Door </t>
  </si>
  <si>
    <r>
      <t xml:space="preserve">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3'-6" x 7'0" )</t>
    </r>
    <r>
      <rPr>
        <sz val="10"/>
        <rFont val="Arial"/>
        <family val="2"/>
      </rPr>
      <t xml:space="preserve">
</t>
    </r>
  </si>
  <si>
    <r>
      <t xml:space="preserve">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4'-0" x 7'0" )</t>
    </r>
    <r>
      <rPr>
        <sz val="10"/>
        <rFont val="Arial"/>
        <family val="2"/>
      </rPr>
      <t xml:space="preserve">
</t>
    </r>
  </si>
  <si>
    <t>MAIN ENTRY DOOR &amp; CHILLER STORE  ENTRY DOOR</t>
  </si>
  <si>
    <t xml:space="preserve">Base Ment Wall tiles </t>
  </si>
  <si>
    <t xml:space="preserve">BASEMENT STORE WALL TILES </t>
  </si>
  <si>
    <t xml:space="preserve">BASEMENT STORE </t>
  </si>
  <si>
    <t xml:space="preserve">GRANITE Door Cill  6" BASEMENT FLOOR </t>
  </si>
  <si>
    <t>DOOR FRAMES BASEMENT STORE</t>
  </si>
  <si>
    <t xml:space="preserve">Metal grid Ceiling </t>
  </si>
  <si>
    <t>Metal Grid Ceiling in BASEMENT STORE</t>
  </si>
  <si>
    <t xml:space="preserve">POP Punning on walls </t>
  </si>
  <si>
    <r>
      <t xml:space="preserve">Providing &amp;  applying </t>
    </r>
    <r>
      <rPr>
        <sz val="10"/>
        <color theme="1"/>
        <rFont val="Arial"/>
        <family val="2"/>
      </rPr>
      <t>Of Two or more coats of  roller applied</t>
    </r>
    <r>
      <rPr>
        <b/>
        <sz val="10"/>
        <color theme="1"/>
        <rFont val="Arial"/>
        <family val="2"/>
      </rPr>
      <t xml:space="preserve">  </t>
    </r>
    <r>
      <rPr>
        <sz val="10"/>
        <color theme="1"/>
        <rFont val="Arial"/>
        <family val="2"/>
      </rPr>
      <t>premium acrylic emulsion(Asian -8473- Grey) paint of interior grade,having VOC (Volatile Organic Compound ) content less than 50 grams/ litre of approved brand and manufacture (Asian Paints applyingTwo coats birla putty to achive smooth surface of FOH Wall area and one coats primer and two or more coats of paint to achieve even shade and colour as per direction and satisfaction of Architect</t>
    </r>
  </si>
  <si>
    <t>Providing &amp; appling 6mm thick POP Punning on Walls with necessary grooves ( if required ) as per design for all heights &amp; levels.</t>
  </si>
  <si>
    <t xml:space="preserve">Paint  on walls </t>
  </si>
  <si>
    <t>BASEMENT STORE</t>
  </si>
  <si>
    <r>
      <rPr>
        <b/>
        <sz val="11"/>
        <color theme="1"/>
        <rFont val="Calibri"/>
        <family val="2"/>
        <scheme val="minor"/>
      </rPr>
      <t>Providing &amp; fixing of</t>
    </r>
    <r>
      <rPr>
        <sz val="11"/>
        <color theme="1"/>
        <rFont val="Calibri"/>
        <family val="2"/>
        <scheme val="minor"/>
      </rPr>
      <t xml:space="preserve"> </t>
    </r>
    <r>
      <rPr>
        <sz val="10"/>
        <color theme="1"/>
        <rFont val="Arial"/>
        <family val="2"/>
      </rPr>
      <t xml:space="preserve">25mm x 25mm SS (202 Grade) Tile Guard in Stainless Steel ( Brushed surface finished 1mm thk.) complete as per approved specification, completed as per the details are provided  in drawings or as directed by Architect/Engineer. </t>
    </r>
  </si>
  <si>
    <t xml:space="preserve">GRID FALSE CEILING </t>
  </si>
  <si>
    <t xml:space="preserve">BOH AREA </t>
  </si>
  <si>
    <t xml:space="preserve">STORE AREA </t>
  </si>
  <si>
    <t xml:space="preserve">Less Grid False Ceiling   BOH AREA </t>
  </si>
  <si>
    <t xml:space="preserve">Less Grid False Ceiling  STORE AREA </t>
  </si>
  <si>
    <t>Exhaust fan - 15"</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</si>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</sst>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 #,##0.00_ ;_ * \-#,##0.00_ ;_ * &quot;-&quot;??_ ;_ @_ "/>
    <numFmt numFmtId="164" formatCode="_(* #,##0.00_);_(* \(#,##0.00\);_(* &quot;-&quot;??_);_(@_)"/>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6">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name val="Century Gothic"/>
      <family val="2"/>
    </font>
    <font>
      <sz val="11"/>
      <color rgb="FF222222"/>
      <name val="Arial"/>
      <family val="2"/>
    </font>
  </fonts>
  <fills count="8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5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6327">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10" applyNumberFormat="0" applyAlignment="0" applyProtection="0"/>
    <xf numFmtId="0" fontId="19" fillId="14" borderId="11" applyNumberFormat="0" applyAlignment="0" applyProtection="0"/>
    <xf numFmtId="0" fontId="20" fillId="14" borderId="10" applyNumberFormat="0" applyAlignment="0" applyProtection="0"/>
    <xf numFmtId="0" fontId="21" fillId="0" borderId="12" applyNumberFormat="0" applyFill="0" applyAlignment="0" applyProtection="0"/>
    <xf numFmtId="0" fontId="22" fillId="15" borderId="13" applyNumberFormat="0" applyAlignment="0" applyProtection="0"/>
    <xf numFmtId="0" fontId="23" fillId="0" borderId="0" applyNumberFormat="0" applyFill="0" applyBorder="0" applyAlignment="0" applyProtection="0"/>
    <xf numFmtId="0" fontId="1" fillId="16"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5" fillId="40" borderId="0" applyNumberFormat="0" applyBorder="0" applyAlignment="0" applyProtection="0"/>
    <xf numFmtId="0" fontId="26" fillId="0" borderId="0" applyNumberFormat="0" applyFill="0" applyBorder="0" applyAlignment="0" applyProtection="0"/>
    <xf numFmtId="0" fontId="7" fillId="58" borderId="47" applyNumberFormat="0" applyAlignment="0" applyProtection="0"/>
    <xf numFmtId="0" fontId="7" fillId="6" borderId="45" applyNumberFormat="0" applyAlignment="0" applyProtection="0"/>
    <xf numFmtId="0" fontId="7" fillId="58" borderId="45" applyNumberFormat="0" applyAlignment="0" applyProtection="0"/>
    <xf numFmtId="0" fontId="7" fillId="63" borderId="46" applyNumberFormat="0" applyFont="0" applyAlignment="0" applyProtection="0"/>
    <xf numFmtId="0" fontId="7" fillId="61" borderId="46" applyNumberFormat="0" applyFont="0" applyAlignment="0" applyProtection="0"/>
    <xf numFmtId="43" fontId="1" fillId="0" borderId="0" applyFont="0" applyFill="0" applyBorder="0" applyAlignment="0" applyProtection="0"/>
    <xf numFmtId="0" fontId="7" fillId="6" borderId="47" applyNumberFormat="0" applyAlignment="0" applyProtection="0"/>
    <xf numFmtId="0" fontId="7" fillId="5"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0" fontId="7" fillId="59"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8" fontId="31" fillId="0" borderId="0"/>
    <xf numFmtId="169" fontId="31" fillId="0" borderId="0"/>
    <xf numFmtId="0" fontId="32" fillId="0" borderId="0"/>
    <xf numFmtId="168" fontId="33" fillId="0" borderId="0"/>
    <xf numFmtId="170"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6"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9"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41" fillId="43" borderId="0" applyNumberFormat="0" applyBorder="0" applyAlignment="0" applyProtection="0">
      <alignment vertical="center"/>
    </xf>
    <xf numFmtId="0" fontId="41" fillId="46" borderId="0" applyNumberFormat="0" applyBorder="0" applyAlignment="0" applyProtection="0">
      <alignment vertical="center"/>
    </xf>
    <xf numFmtId="0" fontId="41" fillId="49" borderId="0" applyNumberFormat="0" applyBorder="0" applyAlignment="0" applyProtection="0">
      <alignment vertical="center"/>
    </xf>
    <xf numFmtId="0" fontId="42" fillId="50"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42" fillId="51" borderId="0" applyNumberFormat="0" applyBorder="0" applyAlignment="0" applyProtection="0">
      <alignment vertical="center"/>
    </xf>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5" fillId="0" borderId="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7" fontId="35" fillId="0" borderId="0">
      <alignment horizontal="center"/>
    </xf>
    <xf numFmtId="175" fontId="60"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5" fillId="0" borderId="0">
      <protection locked="0"/>
    </xf>
    <xf numFmtId="0" fontId="64" fillId="0" borderId="0"/>
    <xf numFmtId="0" fontId="35" fillId="0" borderId="3" applyNumberFormat="0" applyFill="0" applyBorder="0" applyAlignment="0" applyProtection="0">
      <protection locked="0"/>
    </xf>
    <xf numFmtId="38" fontId="27" fillId="6"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2" fontId="5" fillId="0" borderId="0" applyFont="0" applyFill="0" applyBorder="0" applyAlignment="0" applyProtection="0"/>
    <xf numFmtId="10" fontId="27" fillId="63" borderId="5" applyNumberFormat="0" applyBorder="0" applyAlignment="0" applyProtection="0"/>
    <xf numFmtId="10" fontId="27" fillId="63" borderId="5" applyNumberFormat="0" applyBorder="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29" fillId="0" borderId="0"/>
    <xf numFmtId="0" fontId="67" fillId="0" borderId="4"/>
    <xf numFmtId="184"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64"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9" borderId="0" applyNumberFormat="0" applyBorder="0" applyAlignment="0" applyProtection="0">
      <alignment vertical="center"/>
    </xf>
    <xf numFmtId="0" fontId="45" fillId="42" borderId="0" applyNumberFormat="0" applyBorder="0" applyAlignment="0" applyProtection="0">
      <alignment vertical="center"/>
    </xf>
    <xf numFmtId="0" fontId="46" fillId="0" borderId="0"/>
    <xf numFmtId="0" fontId="46" fillId="0" borderId="0"/>
    <xf numFmtId="0" fontId="42" fillId="54" borderId="0" applyNumberFormat="0" applyBorder="0" applyAlignment="0" applyProtection="0">
      <alignment vertical="center"/>
    </xf>
    <xf numFmtId="0" fontId="42" fillId="55" borderId="0" applyNumberFormat="0" applyBorder="0" applyAlignment="0" applyProtection="0">
      <alignment vertical="center"/>
    </xf>
    <xf numFmtId="0" fontId="42" fillId="56" borderId="0" applyNumberFormat="0" applyBorder="0" applyAlignment="0" applyProtection="0">
      <alignment vertical="center"/>
    </xf>
    <xf numFmtId="0" fontId="42" fillId="51" borderId="0" applyNumberFormat="0" applyBorder="0" applyAlignment="0" applyProtection="0">
      <alignment vertical="center"/>
    </xf>
    <xf numFmtId="0" fontId="42" fillId="52" borderId="0" applyNumberFormat="0" applyBorder="0" applyAlignment="0" applyProtection="0">
      <alignment vertical="center"/>
    </xf>
    <xf numFmtId="0" fontId="42" fillId="57"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9"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61" borderId="28" applyNumberFormat="0" applyFont="0" applyAlignment="0" applyProtection="0">
      <alignment vertical="center"/>
    </xf>
    <xf numFmtId="0" fontId="46" fillId="61"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8" borderId="27" applyNumberFormat="0" applyAlignment="0" applyProtection="0">
      <alignment vertical="center"/>
    </xf>
    <xf numFmtId="0" fontId="55" fillId="58" borderId="27" applyNumberFormat="0" applyAlignment="0" applyProtection="0">
      <alignment vertical="center"/>
    </xf>
    <xf numFmtId="0" fontId="56" fillId="45" borderId="27" applyNumberFormat="0" applyAlignment="0" applyProtection="0">
      <alignment vertical="center"/>
    </xf>
    <xf numFmtId="0" fontId="56" fillId="45" borderId="27" applyNumberFormat="0" applyAlignment="0" applyProtection="0">
      <alignment vertical="center"/>
    </xf>
    <xf numFmtId="0" fontId="57" fillId="58" borderId="29" applyNumberFormat="0" applyAlignment="0" applyProtection="0">
      <alignment vertical="center"/>
    </xf>
    <xf numFmtId="0" fontId="57" fillId="58" borderId="29" applyNumberFormat="0" applyAlignment="0" applyProtection="0">
      <alignment vertical="center"/>
    </xf>
    <xf numFmtId="0" fontId="58" fillId="60"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62" borderId="0" applyNumberFormat="0" applyBorder="0" applyAlignment="0" applyProtection="0">
      <alignment vertical="center"/>
    </xf>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2" fillId="68" borderId="0" applyNumberFormat="0" applyBorder="0" applyAlignment="0" applyProtection="0">
      <alignment vertical="center"/>
    </xf>
    <xf numFmtId="0" fontId="72" fillId="69" borderId="0" applyNumberFormat="0" applyBorder="0" applyAlignment="0" applyProtection="0">
      <alignment vertical="center"/>
    </xf>
    <xf numFmtId="0" fontId="72" fillId="70" borderId="0" applyNumberFormat="0" applyBorder="0" applyAlignment="0" applyProtection="0">
      <alignment vertical="center"/>
    </xf>
    <xf numFmtId="0" fontId="72" fillId="66" borderId="0" applyNumberFormat="0" applyBorder="0" applyAlignment="0" applyProtection="0">
      <alignment vertical="center"/>
    </xf>
    <xf numFmtId="0" fontId="72" fillId="68" borderId="0" applyNumberFormat="0" applyBorder="0" applyAlignment="0" applyProtection="0">
      <alignment vertical="center"/>
    </xf>
    <xf numFmtId="0" fontId="72"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3" fillId="71" borderId="0" applyNumberFormat="0" applyBorder="0" applyAlignment="0" applyProtection="0">
      <alignment vertical="center"/>
    </xf>
    <xf numFmtId="0" fontId="73" fillId="69" borderId="0" applyNumberFormat="0" applyBorder="0" applyAlignment="0" applyProtection="0">
      <alignment vertical="center"/>
    </xf>
    <xf numFmtId="0" fontId="73" fillId="70" borderId="0" applyNumberFormat="0" applyBorder="0" applyAlignment="0" applyProtection="0">
      <alignment vertical="center"/>
    </xf>
    <xf numFmtId="0" fontId="73" fillId="72" borderId="0" applyNumberFormat="0" applyBorder="0" applyAlignment="0" applyProtection="0">
      <alignment vertical="center"/>
    </xf>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4" fillId="0" borderId="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0" fontId="7" fillId="7"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7"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7" fillId="6"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3" borderId="5" applyBorder="0" applyAlignment="0" applyProtection="0"/>
    <xf numFmtId="10" fontId="27" fillId="63" borderId="5" applyBorder="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8"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79" fillId="0" borderId="0"/>
    <xf numFmtId="0" fontId="6" fillId="0" borderId="0"/>
    <xf numFmtId="0" fontId="6" fillId="0" borderId="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5" fillId="0" borderId="0"/>
    <xf numFmtId="0" fontId="75" fillId="0" borderId="0"/>
    <xf numFmtId="0" fontId="78" fillId="0" borderId="0"/>
    <xf numFmtId="0" fontId="80" fillId="62" borderId="0" applyNumberFormat="0" applyBorder="0" applyAlignment="0" applyProtection="0">
      <alignment vertical="center"/>
    </xf>
    <xf numFmtId="0" fontId="81" fillId="65" borderId="0" applyNumberFormat="0" applyBorder="0" applyAlignment="0" applyProtection="0">
      <alignment vertical="center"/>
    </xf>
    <xf numFmtId="0" fontId="82" fillId="0" borderId="0"/>
    <xf numFmtId="0" fontId="73" fillId="75" borderId="0" applyNumberFormat="0" applyBorder="0" applyAlignment="0" applyProtection="0">
      <alignment vertical="center"/>
    </xf>
    <xf numFmtId="0" fontId="73" fillId="76" borderId="0" applyNumberFormat="0" applyBorder="0" applyAlignment="0" applyProtection="0">
      <alignment vertical="center"/>
    </xf>
    <xf numFmtId="0" fontId="73" fillId="77" borderId="0" applyNumberFormat="0" applyBorder="0" applyAlignment="0" applyProtection="0">
      <alignment vertical="center"/>
    </xf>
    <xf numFmtId="0" fontId="73" fillId="72" borderId="0" applyNumberFormat="0" applyBorder="0" applyAlignment="0" applyProtection="0">
      <alignment vertical="center"/>
    </xf>
    <xf numFmtId="0" fontId="73" fillId="73" borderId="0" applyNumberFormat="0" applyBorder="0" applyAlignment="0" applyProtection="0">
      <alignment vertical="center"/>
    </xf>
    <xf numFmtId="0" fontId="73" fillId="78"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7"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3" borderId="28" applyNumberFormat="0" applyFont="0" applyAlignment="0" applyProtection="0">
      <alignment vertical="center"/>
    </xf>
    <xf numFmtId="0" fontId="82" fillId="63"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6" borderId="27" applyNumberFormat="0" applyAlignment="0" applyProtection="0">
      <alignment vertical="center"/>
    </xf>
    <xf numFmtId="0" fontId="92" fillId="6" borderId="27" applyNumberFormat="0" applyAlignment="0" applyProtection="0">
      <alignment vertical="center"/>
    </xf>
    <xf numFmtId="0" fontId="93" fillId="5" borderId="27" applyNumberFormat="0" applyAlignment="0" applyProtection="0">
      <alignment vertical="center"/>
    </xf>
    <xf numFmtId="0" fontId="93" fillId="5" borderId="27" applyNumberFormat="0" applyAlignment="0" applyProtection="0">
      <alignment vertical="center"/>
    </xf>
    <xf numFmtId="0" fontId="94" fillId="6" borderId="29" applyNumberFormat="0" applyAlignment="0" applyProtection="0">
      <alignment vertical="center"/>
    </xf>
    <xf numFmtId="0" fontId="94" fillId="6" borderId="29" applyNumberFormat="0" applyAlignment="0" applyProtection="0">
      <alignment vertical="center"/>
    </xf>
    <xf numFmtId="0" fontId="95" fillId="3" borderId="0" applyNumberFormat="0" applyBorder="0" applyAlignment="0" applyProtection="0">
      <alignment vertical="center"/>
    </xf>
    <xf numFmtId="0" fontId="96" fillId="0" borderId="22" applyNumberFormat="0" applyFill="0" applyAlignment="0" applyProtection="0">
      <alignment vertical="center"/>
    </xf>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10" fontId="27" fillId="63" borderId="5" applyNumberFormat="0" applyBorder="0" applyAlignment="0" applyProtection="0"/>
    <xf numFmtId="10" fontId="27" fillId="63" borderId="5" applyNumberFormat="0" applyBorder="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61" borderId="23" applyNumberFormat="0" applyFont="0" applyAlignment="0" applyProtection="0">
      <alignment vertical="center"/>
    </xf>
    <xf numFmtId="0" fontId="46" fillId="61" borderId="23" applyNumberFormat="0" applyFont="0" applyAlignment="0" applyProtection="0">
      <alignment vertical="center"/>
    </xf>
    <xf numFmtId="0" fontId="55" fillId="58" borderId="17" applyNumberFormat="0" applyAlignment="0" applyProtection="0">
      <alignment vertical="center"/>
    </xf>
    <xf numFmtId="0" fontId="55" fillId="58" borderId="17" applyNumberFormat="0" applyAlignment="0" applyProtection="0">
      <alignment vertical="center"/>
    </xf>
    <xf numFmtId="0" fontId="56" fillId="45" borderId="17" applyNumberFormat="0" applyAlignment="0" applyProtection="0">
      <alignment vertical="center"/>
    </xf>
    <xf numFmtId="0" fontId="56" fillId="45" borderId="17" applyNumberFormat="0" applyAlignment="0" applyProtection="0">
      <alignment vertical="center"/>
    </xf>
    <xf numFmtId="0" fontId="57" fillId="58" borderId="24" applyNumberFormat="0" applyAlignment="0" applyProtection="0">
      <alignment vertical="center"/>
    </xf>
    <xf numFmtId="0" fontId="57" fillId="58" borderId="24" applyNumberFormat="0" applyAlignment="0" applyProtection="0">
      <alignment vertical="center"/>
    </xf>
    <xf numFmtId="0" fontId="34" fillId="0" borderId="0"/>
    <xf numFmtId="0" fontId="34" fillId="0" borderId="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3" fillId="0" borderId="1">
      <alignment horizontal="left" vertical="center"/>
    </xf>
    <xf numFmtId="0" fontId="3" fillId="0" borderId="1">
      <alignment horizontal="left" vertical="center"/>
    </xf>
    <xf numFmtId="10" fontId="27" fillId="63" borderId="5" applyNumberFormat="0" applyBorder="0" applyAlignment="0" applyProtection="0"/>
    <xf numFmtId="10" fontId="27" fillId="63" borderId="5" applyNumberFormat="0" applyBorder="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61" borderId="23" applyNumberFormat="0" applyFont="0" applyAlignment="0" applyProtection="0">
      <alignment vertical="center"/>
    </xf>
    <xf numFmtId="0" fontId="46" fillId="61" borderId="23" applyNumberFormat="0" applyFont="0" applyAlignment="0" applyProtection="0">
      <alignment vertical="center"/>
    </xf>
    <xf numFmtId="0" fontId="55" fillId="58" borderId="17" applyNumberFormat="0" applyAlignment="0" applyProtection="0">
      <alignment vertical="center"/>
    </xf>
    <xf numFmtId="0" fontId="55" fillId="58" borderId="17" applyNumberFormat="0" applyAlignment="0" applyProtection="0">
      <alignment vertical="center"/>
    </xf>
    <xf numFmtId="0" fontId="56" fillId="45" borderId="17" applyNumberFormat="0" applyAlignment="0" applyProtection="0">
      <alignment vertical="center"/>
    </xf>
    <xf numFmtId="0" fontId="56" fillId="45" borderId="17" applyNumberFormat="0" applyAlignment="0" applyProtection="0">
      <alignment vertical="center"/>
    </xf>
    <xf numFmtId="0" fontId="57" fillId="58" borderId="24" applyNumberFormat="0" applyAlignment="0" applyProtection="0">
      <alignment vertical="center"/>
    </xf>
    <xf numFmtId="0" fontId="57" fillId="58" borderId="24" applyNumberFormat="0" applyAlignment="0" applyProtection="0">
      <alignment vertical="center"/>
    </xf>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7" fillId="6" borderId="17" applyNumberFormat="0" applyAlignment="0" applyProtection="0"/>
    <xf numFmtId="0" fontId="3" fillId="0" borderId="1">
      <alignment horizontal="left" vertical="center"/>
    </xf>
    <xf numFmtId="0" fontId="3" fillId="0" borderId="1">
      <alignment horizontal="left" vertical="center"/>
    </xf>
    <xf numFmtId="10" fontId="27" fillId="63" borderId="5" applyBorder="0" applyAlignment="0" applyProtection="0"/>
    <xf numFmtId="10" fontId="27" fillId="63" borderId="5" applyBorder="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5" borderId="17" applyNumberForma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3" borderId="23" applyNumberFormat="0" applyFon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7" fillId="6"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3" borderId="23" applyNumberFormat="0" applyFont="0" applyAlignment="0" applyProtection="0">
      <alignment vertical="center"/>
    </xf>
    <xf numFmtId="0" fontId="82" fillId="63" borderId="23" applyNumberFormat="0" applyFont="0" applyAlignment="0" applyProtection="0">
      <alignment vertical="center"/>
    </xf>
    <xf numFmtId="0" fontId="92" fillId="6" borderId="17" applyNumberFormat="0" applyAlignment="0" applyProtection="0">
      <alignment vertical="center"/>
    </xf>
    <xf numFmtId="0" fontId="92" fillId="6" borderId="17" applyNumberFormat="0" applyAlignment="0" applyProtection="0">
      <alignment vertical="center"/>
    </xf>
    <xf numFmtId="0" fontId="93" fillId="5" borderId="17" applyNumberFormat="0" applyAlignment="0" applyProtection="0">
      <alignment vertical="center"/>
    </xf>
    <xf numFmtId="0" fontId="93" fillId="5" borderId="17" applyNumberFormat="0" applyAlignment="0" applyProtection="0">
      <alignment vertical="center"/>
    </xf>
    <xf numFmtId="0" fontId="94" fillId="6" borderId="24" applyNumberFormat="0" applyAlignment="0" applyProtection="0">
      <alignment vertical="center"/>
    </xf>
    <xf numFmtId="0" fontId="94" fillId="6"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58" borderId="24"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0" fontId="7" fillId="45" borderId="17" applyNumberFormat="0" applyAlignment="0" applyProtection="0"/>
    <xf numFmtId="10" fontId="27" fillId="63" borderId="2" applyNumberFormat="0" applyBorder="0" applyAlignment="0" applyProtection="0"/>
    <xf numFmtId="10" fontId="27"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46" applyNumberFormat="0" applyFont="0" applyAlignment="0" applyProtection="0"/>
    <xf numFmtId="43" fontId="4" fillId="0" borderId="0" applyFont="0" applyFill="0" applyBorder="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0" fontId="7" fillId="58"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3" borderId="2" applyNumberFormat="0" applyBorder="0" applyAlignment="0" applyProtection="0"/>
    <xf numFmtId="10" fontId="27"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61" borderId="23" applyNumberFormat="0" applyFont="0" applyAlignment="0" applyProtection="0">
      <alignment vertical="center"/>
    </xf>
    <xf numFmtId="0" fontId="46" fillId="61" borderId="23" applyNumberFormat="0" applyFont="0" applyAlignment="0" applyProtection="0">
      <alignment vertical="center"/>
    </xf>
    <xf numFmtId="0" fontId="55" fillId="58" borderId="17" applyNumberFormat="0" applyAlignment="0" applyProtection="0">
      <alignment vertical="center"/>
    </xf>
    <xf numFmtId="0" fontId="55" fillId="58" borderId="17" applyNumberFormat="0" applyAlignment="0" applyProtection="0">
      <alignment vertical="center"/>
    </xf>
    <xf numFmtId="0" fontId="56" fillId="45" borderId="17" applyNumberFormat="0" applyAlignment="0" applyProtection="0">
      <alignment vertical="center"/>
    </xf>
    <xf numFmtId="0" fontId="56" fillId="45" borderId="17" applyNumberFormat="0" applyAlignment="0" applyProtection="0">
      <alignment vertical="center"/>
    </xf>
    <xf numFmtId="0" fontId="57" fillId="58" borderId="24" applyNumberFormat="0" applyAlignment="0" applyProtection="0">
      <alignment vertical="center"/>
    </xf>
    <xf numFmtId="0" fontId="57" fillId="58"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3" borderId="5" applyNumberFormat="0" applyBorder="0" applyAlignment="0" applyProtection="0"/>
    <xf numFmtId="10" fontId="27" fillId="63" borderId="5" applyNumberFormat="0" applyBorder="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61" borderId="28" applyNumberFormat="0" applyFont="0" applyAlignment="0" applyProtection="0">
      <alignment vertical="center"/>
    </xf>
    <xf numFmtId="0" fontId="46" fillId="61" borderId="28" applyNumberFormat="0" applyFont="0" applyAlignment="0" applyProtection="0">
      <alignment vertical="center"/>
    </xf>
    <xf numFmtId="0" fontId="55" fillId="58" borderId="27" applyNumberFormat="0" applyAlignment="0" applyProtection="0">
      <alignment vertical="center"/>
    </xf>
    <xf numFmtId="0" fontId="55" fillId="58" borderId="27" applyNumberFormat="0" applyAlignment="0" applyProtection="0">
      <alignment vertical="center"/>
    </xf>
    <xf numFmtId="0" fontId="56" fillId="45" borderId="27" applyNumberFormat="0" applyAlignment="0" applyProtection="0">
      <alignment vertical="center"/>
    </xf>
    <xf numFmtId="0" fontId="56" fillId="45" borderId="27" applyNumberFormat="0" applyAlignment="0" applyProtection="0">
      <alignment vertical="center"/>
    </xf>
    <xf numFmtId="0" fontId="57" fillId="58" borderId="29" applyNumberFormat="0" applyAlignment="0" applyProtection="0">
      <alignment vertical="center"/>
    </xf>
    <xf numFmtId="0" fontId="57" fillId="58" borderId="29" applyNumberFormat="0" applyAlignment="0" applyProtection="0">
      <alignment vertical="center"/>
    </xf>
    <xf numFmtId="43" fontId="4" fillId="0" borderId="0" applyFont="0" applyFill="0" applyBorder="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3" borderId="5" applyBorder="0" applyAlignment="0" applyProtection="0"/>
    <xf numFmtId="10" fontId="27" fillId="63" borderId="5" applyBorder="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3" borderId="28" applyNumberFormat="0" applyFont="0" applyAlignment="0" applyProtection="0">
      <alignment vertical="center"/>
    </xf>
    <xf numFmtId="0" fontId="82" fillId="63" borderId="28" applyNumberFormat="0" applyFont="0" applyAlignment="0" applyProtection="0">
      <alignment vertical="center"/>
    </xf>
    <xf numFmtId="0" fontId="92" fillId="6" borderId="27" applyNumberFormat="0" applyAlignment="0" applyProtection="0">
      <alignment vertical="center"/>
    </xf>
    <xf numFmtId="0" fontId="92" fillId="6" borderId="27" applyNumberFormat="0" applyAlignment="0" applyProtection="0">
      <alignment vertical="center"/>
    </xf>
    <xf numFmtId="0" fontId="93" fillId="5" borderId="27" applyNumberFormat="0" applyAlignment="0" applyProtection="0">
      <alignment vertical="center"/>
    </xf>
    <xf numFmtId="0" fontId="93" fillId="5" borderId="27" applyNumberFormat="0" applyAlignment="0" applyProtection="0">
      <alignment vertical="center"/>
    </xf>
    <xf numFmtId="0" fontId="94" fillId="6" borderId="29" applyNumberFormat="0" applyAlignment="0" applyProtection="0">
      <alignment vertical="center"/>
    </xf>
    <xf numFmtId="0" fontId="94" fillId="6" borderId="29" applyNumberFormat="0" applyAlignment="0" applyProtection="0">
      <alignment vertical="center"/>
    </xf>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10" fontId="27" fillId="63" borderId="5" applyNumberFormat="0" applyBorder="0" applyAlignment="0" applyProtection="0"/>
    <xf numFmtId="10" fontId="27" fillId="63" borderId="5" applyNumberFormat="0" applyBorder="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61" borderId="28" applyNumberFormat="0" applyFont="0" applyAlignment="0" applyProtection="0">
      <alignment vertical="center"/>
    </xf>
    <xf numFmtId="0" fontId="46" fillId="61" borderId="28" applyNumberFormat="0" applyFont="0" applyAlignment="0" applyProtection="0">
      <alignment vertical="center"/>
    </xf>
    <xf numFmtId="0" fontId="55" fillId="58" borderId="27" applyNumberFormat="0" applyAlignment="0" applyProtection="0">
      <alignment vertical="center"/>
    </xf>
    <xf numFmtId="0" fontId="55" fillId="58" borderId="27" applyNumberFormat="0" applyAlignment="0" applyProtection="0">
      <alignment vertical="center"/>
    </xf>
    <xf numFmtId="0" fontId="56" fillId="45" borderId="27" applyNumberFormat="0" applyAlignment="0" applyProtection="0">
      <alignment vertical="center"/>
    </xf>
    <xf numFmtId="0" fontId="56" fillId="45" borderId="27" applyNumberFormat="0" applyAlignment="0" applyProtection="0">
      <alignment vertical="center"/>
    </xf>
    <xf numFmtId="0" fontId="57" fillId="58" borderId="29" applyNumberFormat="0" applyAlignment="0" applyProtection="0">
      <alignment vertical="center"/>
    </xf>
    <xf numFmtId="0" fontId="57" fillId="58" borderId="29" applyNumberFormat="0" applyAlignment="0" applyProtection="0">
      <alignment vertical="center"/>
    </xf>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3" fillId="0" borderId="6">
      <alignment horizontal="left" vertical="center"/>
    </xf>
    <xf numFmtId="0" fontId="3" fillId="0" borderId="6">
      <alignment horizontal="left" vertical="center"/>
    </xf>
    <xf numFmtId="10" fontId="27" fillId="63" borderId="5" applyNumberFormat="0" applyBorder="0" applyAlignment="0" applyProtection="0"/>
    <xf numFmtId="10" fontId="27" fillId="63" borderId="5" applyNumberFormat="0" applyBorder="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61" borderId="28" applyNumberFormat="0" applyFont="0" applyAlignment="0" applyProtection="0">
      <alignment vertical="center"/>
    </xf>
    <xf numFmtId="0" fontId="46" fillId="61" borderId="28" applyNumberFormat="0" applyFont="0" applyAlignment="0" applyProtection="0">
      <alignment vertical="center"/>
    </xf>
    <xf numFmtId="0" fontId="55" fillId="58" borderId="27" applyNumberFormat="0" applyAlignment="0" applyProtection="0">
      <alignment vertical="center"/>
    </xf>
    <xf numFmtId="0" fontId="55" fillId="58" borderId="27" applyNumberFormat="0" applyAlignment="0" applyProtection="0">
      <alignment vertical="center"/>
    </xf>
    <xf numFmtId="0" fontId="56" fillId="45" borderId="27" applyNumberFormat="0" applyAlignment="0" applyProtection="0">
      <alignment vertical="center"/>
    </xf>
    <xf numFmtId="0" fontId="56" fillId="45" borderId="27" applyNumberFormat="0" applyAlignment="0" applyProtection="0">
      <alignment vertical="center"/>
    </xf>
    <xf numFmtId="0" fontId="57" fillId="58" borderId="29" applyNumberFormat="0" applyAlignment="0" applyProtection="0">
      <alignment vertical="center"/>
    </xf>
    <xf numFmtId="0" fontId="57" fillId="58" borderId="29" applyNumberFormat="0" applyAlignment="0" applyProtection="0">
      <alignment vertical="center"/>
    </xf>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7" fillId="6" borderId="27" applyNumberFormat="0" applyAlignment="0" applyProtection="0"/>
    <xf numFmtId="0" fontId="3" fillId="0" borderId="6">
      <alignment horizontal="left" vertical="center"/>
    </xf>
    <xf numFmtId="0" fontId="3" fillId="0" borderId="6">
      <alignment horizontal="left" vertical="center"/>
    </xf>
    <xf numFmtId="10" fontId="27" fillId="63" borderId="5" applyBorder="0" applyAlignment="0" applyProtection="0"/>
    <xf numFmtId="10" fontId="27" fillId="63" borderId="5" applyBorder="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5" borderId="27" applyNumberForma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3" borderId="28" applyNumberFormat="0" applyFon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7" fillId="6"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3" borderId="28" applyNumberFormat="0" applyFont="0" applyAlignment="0" applyProtection="0">
      <alignment vertical="center"/>
    </xf>
    <xf numFmtId="0" fontId="82" fillId="63" borderId="28" applyNumberFormat="0" applyFont="0" applyAlignment="0" applyProtection="0">
      <alignment vertical="center"/>
    </xf>
    <xf numFmtId="0" fontId="92" fillId="6" borderId="27" applyNumberFormat="0" applyAlignment="0" applyProtection="0">
      <alignment vertical="center"/>
    </xf>
    <xf numFmtId="0" fontId="92" fillId="6" borderId="27" applyNumberFormat="0" applyAlignment="0" applyProtection="0">
      <alignment vertical="center"/>
    </xf>
    <xf numFmtId="0" fontId="93" fillId="5" borderId="27" applyNumberFormat="0" applyAlignment="0" applyProtection="0">
      <alignment vertical="center"/>
    </xf>
    <xf numFmtId="0" fontId="93" fillId="5" borderId="27" applyNumberFormat="0" applyAlignment="0" applyProtection="0">
      <alignment vertical="center"/>
    </xf>
    <xf numFmtId="0" fontId="94" fillId="6" borderId="29" applyNumberFormat="0" applyAlignment="0" applyProtection="0">
      <alignment vertical="center"/>
    </xf>
    <xf numFmtId="0" fontId="94" fillId="6" borderId="29" applyNumberFormat="0" applyAlignment="0" applyProtection="0">
      <alignment vertical="center"/>
    </xf>
    <xf numFmtId="10" fontId="27" fillId="63"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94" fillId="6" borderId="47" applyNumberFormat="0" applyAlignment="0" applyProtection="0">
      <alignment vertical="center"/>
    </xf>
    <xf numFmtId="0" fontId="93" fillId="5" borderId="45" applyNumberFormat="0" applyAlignment="0" applyProtection="0">
      <alignment vertical="center"/>
    </xf>
    <xf numFmtId="0" fontId="92" fillId="6" borderId="45" applyNumberFormat="0" applyAlignment="0" applyProtection="0">
      <alignment vertical="center"/>
    </xf>
    <xf numFmtId="0" fontId="82" fillId="63" borderId="46" applyNumberFormat="0" applyFont="0" applyAlignment="0" applyProtection="0">
      <alignment vertical="center"/>
    </xf>
    <xf numFmtId="0" fontId="89" fillId="0" borderId="48" applyNumberFormat="0" applyFill="0" applyAlignment="0" applyProtection="0">
      <alignment vertical="center"/>
    </xf>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10" fontId="27" fillId="63" borderId="43" applyBorder="0" applyAlignment="0" applyProtection="0"/>
    <xf numFmtId="0" fontId="3" fillId="0" borderId="44">
      <alignment horizontal="left" vertical="center"/>
    </xf>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56" fillId="45"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10" fontId="27" fillId="63" borderId="43" applyNumberFormat="0" applyBorder="0" applyAlignment="0" applyProtection="0"/>
    <xf numFmtId="0" fontId="3" fillId="0" borderId="44">
      <alignment horizontal="left" vertical="center"/>
    </xf>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7" applyNumberFormat="0" applyAlignment="0" applyProtection="0"/>
    <xf numFmtId="0" fontId="7" fillId="58"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3" fillId="0" borderId="44">
      <alignment horizontal="left" vertical="center"/>
    </xf>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3" fillId="0" borderId="32">
      <alignment horizontal="left" vertical="center"/>
    </xf>
    <xf numFmtId="0" fontId="3" fillId="0" borderId="32">
      <alignment horizontal="left" vertical="center"/>
    </xf>
    <xf numFmtId="10" fontId="27" fillId="63" borderId="31" applyNumberFormat="0" applyBorder="0" applyAlignment="0" applyProtection="0"/>
    <xf numFmtId="10" fontId="27" fillId="63" borderId="31" applyNumberFormat="0" applyBorder="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61" borderId="34" applyNumberFormat="0" applyFont="0" applyAlignment="0" applyProtection="0">
      <alignment vertical="center"/>
    </xf>
    <xf numFmtId="0" fontId="46" fillId="61" borderId="34" applyNumberFormat="0" applyFont="0" applyAlignment="0" applyProtection="0">
      <alignment vertical="center"/>
    </xf>
    <xf numFmtId="0" fontId="55" fillId="58" borderId="33" applyNumberFormat="0" applyAlignment="0" applyProtection="0">
      <alignment vertical="center"/>
    </xf>
    <xf numFmtId="0" fontId="55" fillId="58" borderId="33" applyNumberFormat="0" applyAlignment="0" applyProtection="0">
      <alignment vertical="center"/>
    </xf>
    <xf numFmtId="0" fontId="56" fillId="45" borderId="33" applyNumberFormat="0" applyAlignment="0" applyProtection="0">
      <alignment vertical="center"/>
    </xf>
    <xf numFmtId="0" fontId="56" fillId="45" borderId="33" applyNumberFormat="0" applyAlignment="0" applyProtection="0">
      <alignment vertical="center"/>
    </xf>
    <xf numFmtId="0" fontId="57" fillId="58" borderId="35" applyNumberFormat="0" applyAlignment="0" applyProtection="0">
      <alignment vertical="center"/>
    </xf>
    <xf numFmtId="0" fontId="57" fillId="58" borderId="35" applyNumberFormat="0" applyAlignment="0" applyProtection="0">
      <alignment vertical="center"/>
    </xf>
    <xf numFmtId="10" fontId="27" fillId="63"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94" fillId="6" borderId="47" applyNumberFormat="0" applyAlignment="0" applyProtection="0">
      <alignment vertical="center"/>
    </xf>
    <xf numFmtId="0" fontId="93" fillId="5" borderId="45" applyNumberFormat="0" applyAlignment="0" applyProtection="0">
      <alignment vertical="center"/>
    </xf>
    <xf numFmtId="0" fontId="92" fillId="6" borderId="45" applyNumberFormat="0" applyAlignment="0" applyProtection="0">
      <alignment vertical="center"/>
    </xf>
    <xf numFmtId="0" fontId="82" fillId="63" borderId="46" applyNumberFormat="0" applyFont="0" applyAlignment="0" applyProtection="0">
      <alignment vertical="center"/>
    </xf>
    <xf numFmtId="0" fontId="89" fillId="0" borderId="48" applyNumberFormat="0" applyFill="0" applyAlignment="0" applyProtection="0">
      <alignment vertical="center"/>
    </xf>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 borderId="47" applyNumberForma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63" borderId="46" applyNumberFormat="0" applyFon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0" fontId="7" fillId="5" borderId="45" applyNumberFormat="0" applyAlignment="0" applyProtection="0"/>
    <xf numFmtId="10" fontId="27" fillId="63" borderId="43" applyBorder="0" applyAlignment="0" applyProtection="0"/>
    <xf numFmtId="0" fontId="3" fillId="0" borderId="44">
      <alignment horizontal="left" vertical="center"/>
    </xf>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45"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6" borderId="33"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58" borderId="45" applyNumberFormat="0" applyAlignment="0" applyProtection="0"/>
    <xf numFmtId="0" fontId="7" fillId="58" borderId="45" applyNumberFormat="0" applyAlignment="0" applyProtection="0"/>
    <xf numFmtId="0" fontId="3" fillId="0" borderId="32">
      <alignment horizontal="left" vertical="center"/>
    </xf>
    <xf numFmtId="0" fontId="3" fillId="0" borderId="32">
      <alignment horizontal="left" vertical="center"/>
    </xf>
    <xf numFmtId="10" fontId="27" fillId="63" borderId="31" applyBorder="0" applyAlignment="0" applyProtection="0"/>
    <xf numFmtId="10" fontId="27" fillId="63" borderId="31" applyBorder="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5" borderId="33" applyNumberForma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3" borderId="34" applyNumberFormat="0" applyFon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0" fontId="7" fillId="6"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3" borderId="34" applyNumberFormat="0" applyFont="0" applyAlignment="0" applyProtection="0">
      <alignment vertical="center"/>
    </xf>
    <xf numFmtId="0" fontId="82" fillId="63" borderId="34" applyNumberFormat="0" applyFont="0" applyAlignment="0" applyProtection="0">
      <alignment vertical="center"/>
    </xf>
    <xf numFmtId="0" fontId="92" fillId="6" borderId="33" applyNumberFormat="0" applyAlignment="0" applyProtection="0">
      <alignment vertical="center"/>
    </xf>
    <xf numFmtId="0" fontId="92" fillId="6" borderId="33" applyNumberFormat="0" applyAlignment="0" applyProtection="0">
      <alignment vertical="center"/>
    </xf>
    <xf numFmtId="0" fontId="93" fillId="5" borderId="33" applyNumberFormat="0" applyAlignment="0" applyProtection="0">
      <alignment vertical="center"/>
    </xf>
    <xf numFmtId="0" fontId="93" fillId="5" borderId="33" applyNumberFormat="0" applyAlignment="0" applyProtection="0">
      <alignment vertical="center"/>
    </xf>
    <xf numFmtId="0" fontId="94" fillId="6" borderId="35" applyNumberFormat="0" applyAlignment="0" applyProtection="0">
      <alignment vertical="center"/>
    </xf>
    <xf numFmtId="0" fontId="94" fillId="6" borderId="35" applyNumberFormat="0" applyAlignment="0" applyProtection="0">
      <alignment vertical="center"/>
    </xf>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45"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58"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8" borderId="47" applyNumberFormat="0" applyAlignment="0" applyProtection="0">
      <alignment vertical="center"/>
    </xf>
    <xf numFmtId="0" fontId="46" fillId="61"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10" fontId="27" fillId="63" borderId="31" applyNumberFormat="0" applyBorder="0" applyAlignment="0" applyProtection="0"/>
    <xf numFmtId="10" fontId="27" fillId="63" borderId="31" applyNumberFormat="0" applyBorder="0" applyAlignment="0" applyProtection="0"/>
    <xf numFmtId="0" fontId="57" fillId="58" borderId="47" applyNumberFormat="0" applyAlignment="0" applyProtection="0">
      <alignment vertical="center"/>
    </xf>
    <xf numFmtId="0" fontId="55" fillId="58"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10" fontId="27" fillId="63" borderId="31" applyNumberFormat="0" applyBorder="0" applyAlignment="0" applyProtection="0"/>
    <xf numFmtId="10" fontId="27" fillId="63" borderId="31" applyNumberFormat="0" applyBorder="0" applyAlignment="0" applyProtection="0"/>
    <xf numFmtId="0" fontId="56" fillId="45" borderId="45" applyNumberFormat="0" applyAlignment="0" applyProtection="0">
      <alignment vertical="center"/>
    </xf>
    <xf numFmtId="0" fontId="46" fillId="61" borderId="46" applyNumberFormat="0" applyFont="0" applyAlignment="0" applyProtection="0">
      <alignment vertical="center"/>
    </xf>
    <xf numFmtId="0" fontId="55" fillId="58"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0" fontId="7" fillId="58" borderId="47" applyNumberFormat="0" applyAlignment="0" applyProtection="0"/>
    <xf numFmtId="10" fontId="27" fillId="63" borderId="31" applyBorder="0" applyAlignment="0" applyProtection="0"/>
    <xf numFmtId="10" fontId="27" fillId="63"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58" borderId="29"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7" fillId="45" borderId="27" applyNumberFormat="0" applyAlignment="0" applyProtection="0"/>
    <xf numFmtId="0" fontId="3" fillId="0" borderId="6">
      <alignment horizontal="left" vertical="center"/>
    </xf>
    <xf numFmtId="0" fontId="3" fillId="0" borderId="6">
      <alignment horizontal="left" vertical="center"/>
    </xf>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7" fillId="58"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61" borderId="28" applyNumberFormat="0" applyFont="0" applyAlignment="0" applyProtection="0">
      <alignment vertical="center"/>
    </xf>
    <xf numFmtId="0" fontId="46" fillId="61" borderId="28" applyNumberFormat="0" applyFont="0" applyAlignment="0" applyProtection="0">
      <alignment vertical="center"/>
    </xf>
    <xf numFmtId="0" fontId="55" fillId="58" borderId="27" applyNumberFormat="0" applyAlignment="0" applyProtection="0">
      <alignment vertical="center"/>
    </xf>
    <xf numFmtId="0" fontId="55" fillId="58" borderId="27" applyNumberFormat="0" applyAlignment="0" applyProtection="0">
      <alignment vertical="center"/>
    </xf>
    <xf numFmtId="0" fontId="56" fillId="45" borderId="27" applyNumberFormat="0" applyAlignment="0" applyProtection="0">
      <alignment vertical="center"/>
    </xf>
    <xf numFmtId="0" fontId="56" fillId="45" borderId="27" applyNumberFormat="0" applyAlignment="0" applyProtection="0">
      <alignment vertical="center"/>
    </xf>
    <xf numFmtId="0" fontId="57" fillId="58" borderId="29" applyNumberFormat="0" applyAlignment="0" applyProtection="0">
      <alignment vertical="center"/>
    </xf>
    <xf numFmtId="0" fontId="57" fillId="58" borderId="29" applyNumberFormat="0" applyAlignment="0" applyProtection="0">
      <alignment vertical="center"/>
    </xf>
    <xf numFmtId="0" fontId="7" fillId="61" borderId="46" applyNumberFormat="0" applyFont="0" applyAlignment="0" applyProtection="0"/>
    <xf numFmtId="0" fontId="7" fillId="58" borderId="45" applyNumberFormat="0" applyAlignment="0" applyProtection="0"/>
    <xf numFmtId="0" fontId="7" fillId="58" borderId="45" applyNumberFormat="0" applyAlignment="0" applyProtection="0"/>
    <xf numFmtId="0" fontId="7" fillId="45" borderId="45" applyNumberFormat="0" applyAlignment="0" applyProtection="0"/>
    <xf numFmtId="0" fontId="7" fillId="58" borderId="45"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10" fontId="27" fillId="63" borderId="43" applyNumberFormat="0" applyBorder="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3" fillId="0" borderId="38">
      <alignment horizontal="left" vertical="center"/>
    </xf>
    <xf numFmtId="0" fontId="3" fillId="0" borderId="38">
      <alignment horizontal="left" vertical="center"/>
    </xf>
    <xf numFmtId="10" fontId="27" fillId="63" borderId="37" applyNumberFormat="0" applyBorder="0" applyAlignment="0" applyProtection="0"/>
    <xf numFmtId="10" fontId="27" fillId="63" borderId="37" applyNumberFormat="0" applyBorder="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61" borderId="40" applyNumberFormat="0" applyFont="0" applyAlignment="0" applyProtection="0">
      <alignment vertical="center"/>
    </xf>
    <xf numFmtId="0" fontId="46" fillId="61" borderId="40" applyNumberFormat="0" applyFont="0" applyAlignment="0" applyProtection="0">
      <alignment vertical="center"/>
    </xf>
    <xf numFmtId="0" fontId="55" fillId="58" borderId="39" applyNumberFormat="0" applyAlignment="0" applyProtection="0">
      <alignment vertical="center"/>
    </xf>
    <xf numFmtId="0" fontId="55" fillId="58" borderId="39" applyNumberFormat="0" applyAlignment="0" applyProtection="0">
      <alignment vertical="center"/>
    </xf>
    <xf numFmtId="0" fontId="56" fillId="45" borderId="39" applyNumberFormat="0" applyAlignment="0" applyProtection="0">
      <alignment vertical="center"/>
    </xf>
    <xf numFmtId="0" fontId="56" fillId="45" borderId="39" applyNumberFormat="0" applyAlignment="0" applyProtection="0">
      <alignment vertical="center"/>
    </xf>
    <xf numFmtId="0" fontId="57" fillId="58" borderId="41" applyNumberFormat="0" applyAlignment="0" applyProtection="0">
      <alignment vertical="center"/>
    </xf>
    <xf numFmtId="0" fontId="57" fillId="58" borderId="41" applyNumberFormat="0" applyAlignment="0" applyProtection="0">
      <alignment vertical="center"/>
    </xf>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58" borderId="45" applyNumberFormat="0" applyAlignment="0" applyProtection="0"/>
    <xf numFmtId="0" fontId="3" fillId="0" borderId="38">
      <alignment horizontal="left" vertical="center"/>
    </xf>
    <xf numFmtId="0" fontId="3" fillId="0" borderId="38">
      <alignment horizontal="left" vertical="center"/>
    </xf>
    <xf numFmtId="10" fontId="27" fillId="63" borderId="37" applyBorder="0" applyAlignment="0" applyProtection="0"/>
    <xf numFmtId="10" fontId="27" fillId="63" borderId="37" applyBorder="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3" borderId="40" applyNumberFormat="0" applyFont="0" applyAlignment="0" applyProtection="0">
      <alignment vertical="center"/>
    </xf>
    <xf numFmtId="0" fontId="82" fillId="63" borderId="40" applyNumberFormat="0" applyFont="0" applyAlignment="0" applyProtection="0">
      <alignment vertical="center"/>
    </xf>
    <xf numFmtId="0" fontId="92" fillId="6" borderId="39" applyNumberFormat="0" applyAlignment="0" applyProtection="0">
      <alignment vertical="center"/>
    </xf>
    <xf numFmtId="0" fontId="92" fillId="6" borderId="39" applyNumberFormat="0" applyAlignment="0" applyProtection="0">
      <alignment vertical="center"/>
    </xf>
    <xf numFmtId="0" fontId="93" fillId="5" borderId="39" applyNumberFormat="0" applyAlignment="0" applyProtection="0">
      <alignment vertical="center"/>
    </xf>
    <xf numFmtId="0" fontId="93" fillId="5" borderId="39" applyNumberFormat="0" applyAlignment="0" applyProtection="0">
      <alignment vertical="center"/>
    </xf>
    <xf numFmtId="0" fontId="94" fillId="6" borderId="41" applyNumberFormat="0" applyAlignment="0" applyProtection="0">
      <alignment vertical="center"/>
    </xf>
    <xf numFmtId="0" fontId="94" fillId="6" borderId="41" applyNumberFormat="0" applyAlignment="0" applyProtection="0">
      <alignment vertical="center"/>
    </xf>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10" fontId="27" fillId="63" borderId="37" applyNumberFormat="0" applyBorder="0" applyAlignment="0" applyProtection="0"/>
    <xf numFmtId="10" fontId="27" fillId="63" borderId="37" applyNumberFormat="0" applyBorder="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61" borderId="40" applyNumberFormat="0" applyFont="0" applyAlignment="0" applyProtection="0">
      <alignment vertical="center"/>
    </xf>
    <xf numFmtId="0" fontId="46" fillId="61" borderId="40" applyNumberFormat="0" applyFont="0" applyAlignment="0" applyProtection="0">
      <alignment vertical="center"/>
    </xf>
    <xf numFmtId="0" fontId="55" fillId="58" borderId="39" applyNumberFormat="0" applyAlignment="0" applyProtection="0">
      <alignment vertical="center"/>
    </xf>
    <xf numFmtId="0" fontId="55" fillId="58" borderId="39" applyNumberFormat="0" applyAlignment="0" applyProtection="0">
      <alignment vertical="center"/>
    </xf>
    <xf numFmtId="0" fontId="56" fillId="45" borderId="39" applyNumberFormat="0" applyAlignment="0" applyProtection="0">
      <alignment vertical="center"/>
    </xf>
    <xf numFmtId="0" fontId="56" fillId="45" borderId="39" applyNumberFormat="0" applyAlignment="0" applyProtection="0">
      <alignment vertical="center"/>
    </xf>
    <xf numFmtId="0" fontId="57" fillId="58" borderId="41" applyNumberFormat="0" applyAlignment="0" applyProtection="0">
      <alignment vertical="center"/>
    </xf>
    <xf numFmtId="0" fontId="57" fillId="58" borderId="41" applyNumberFormat="0" applyAlignment="0" applyProtection="0">
      <alignment vertical="center"/>
    </xf>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3" fillId="0" borderId="38">
      <alignment horizontal="left" vertical="center"/>
    </xf>
    <xf numFmtId="0" fontId="3" fillId="0" borderId="38">
      <alignment horizontal="left" vertical="center"/>
    </xf>
    <xf numFmtId="10" fontId="27" fillId="63" borderId="37" applyNumberFormat="0" applyBorder="0" applyAlignment="0" applyProtection="0"/>
    <xf numFmtId="10" fontId="27" fillId="63" borderId="37" applyNumberFormat="0" applyBorder="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45"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61" borderId="40" applyNumberFormat="0" applyFont="0" applyAlignment="0" applyProtection="0">
      <alignment vertical="center"/>
    </xf>
    <xf numFmtId="0" fontId="46" fillId="61" borderId="40" applyNumberFormat="0" applyFont="0" applyAlignment="0" applyProtection="0">
      <alignment vertical="center"/>
    </xf>
    <xf numFmtId="0" fontId="55" fillId="58" borderId="39" applyNumberFormat="0" applyAlignment="0" applyProtection="0">
      <alignment vertical="center"/>
    </xf>
    <xf numFmtId="0" fontId="55" fillId="58" borderId="39" applyNumberFormat="0" applyAlignment="0" applyProtection="0">
      <alignment vertical="center"/>
    </xf>
    <xf numFmtId="0" fontId="56" fillId="45" borderId="39" applyNumberFormat="0" applyAlignment="0" applyProtection="0">
      <alignment vertical="center"/>
    </xf>
    <xf numFmtId="0" fontId="56" fillId="45" borderId="39" applyNumberFormat="0" applyAlignment="0" applyProtection="0">
      <alignment vertical="center"/>
    </xf>
    <xf numFmtId="0" fontId="57" fillId="58" borderId="41" applyNumberFormat="0" applyAlignment="0" applyProtection="0">
      <alignment vertical="center"/>
    </xf>
    <xf numFmtId="0" fontId="57" fillId="58" borderId="41" applyNumberFormat="0" applyAlignment="0" applyProtection="0">
      <alignment vertical="center"/>
    </xf>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7" fillId="6" borderId="39" applyNumberFormat="0" applyAlignment="0" applyProtection="0"/>
    <xf numFmtId="0" fontId="3" fillId="0" borderId="38">
      <alignment horizontal="left" vertical="center"/>
    </xf>
    <xf numFmtId="0" fontId="3" fillId="0" borderId="38">
      <alignment horizontal="left" vertical="center"/>
    </xf>
    <xf numFmtId="10" fontId="27" fillId="63" borderId="37" applyBorder="0" applyAlignment="0" applyProtection="0"/>
    <xf numFmtId="10" fontId="27" fillId="63" borderId="37" applyBorder="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5" borderId="39"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3" borderId="40" applyNumberFormat="0" applyFont="0" applyAlignment="0" applyProtection="0">
      <alignment vertical="center"/>
    </xf>
    <xf numFmtId="0" fontId="82" fillId="63" borderId="40" applyNumberFormat="0" applyFont="0" applyAlignment="0" applyProtection="0">
      <alignment vertical="center"/>
    </xf>
    <xf numFmtId="0" fontId="92" fillId="6" borderId="39" applyNumberFormat="0" applyAlignment="0" applyProtection="0">
      <alignment vertical="center"/>
    </xf>
    <xf numFmtId="0" fontId="92" fillId="6" borderId="39" applyNumberFormat="0" applyAlignment="0" applyProtection="0">
      <alignment vertical="center"/>
    </xf>
    <xf numFmtId="0" fontId="93" fillId="5" borderId="39" applyNumberFormat="0" applyAlignment="0" applyProtection="0">
      <alignment vertical="center"/>
    </xf>
    <xf numFmtId="0" fontId="93" fillId="5" borderId="39" applyNumberFormat="0" applyAlignment="0" applyProtection="0">
      <alignment vertical="center"/>
    </xf>
    <xf numFmtId="0" fontId="94" fillId="6" borderId="41" applyNumberFormat="0" applyAlignment="0" applyProtection="0">
      <alignment vertical="center"/>
    </xf>
    <xf numFmtId="0" fontId="94" fillId="6" borderId="41" applyNumberFormat="0" applyAlignment="0" applyProtection="0">
      <alignment vertical="center"/>
    </xf>
    <xf numFmtId="10" fontId="27" fillId="63" borderId="43" applyNumberFormat="0" applyBorder="0" applyAlignment="0" applyProtection="0"/>
    <xf numFmtId="10" fontId="27" fillId="63" borderId="43" applyNumberFormat="0" applyBorder="0" applyAlignment="0" applyProtection="0"/>
    <xf numFmtId="10" fontId="27" fillId="63" borderId="43" applyBorder="0" applyAlignment="0" applyProtection="0"/>
    <xf numFmtId="10" fontId="27" fillId="63" borderId="43" applyBorder="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45"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7" fillId="58" borderId="45" applyNumberFormat="0" applyAlignment="0" applyProtection="0"/>
    <xf numFmtId="0" fontId="46" fillId="61" borderId="46" applyNumberFormat="0" applyFont="0" applyAlignment="0" applyProtection="0">
      <alignment vertical="center"/>
    </xf>
    <xf numFmtId="0" fontId="46" fillId="61" borderId="46" applyNumberFormat="0" applyFont="0" applyAlignment="0" applyProtection="0">
      <alignment vertical="center"/>
    </xf>
    <xf numFmtId="0" fontId="55" fillId="58" borderId="45" applyNumberFormat="0" applyAlignment="0" applyProtection="0">
      <alignment vertical="center"/>
    </xf>
    <xf numFmtId="0" fontId="55" fillId="58" borderId="45" applyNumberFormat="0" applyAlignment="0" applyProtection="0">
      <alignment vertical="center"/>
    </xf>
    <xf numFmtId="0" fontId="56" fillId="45" borderId="45" applyNumberFormat="0" applyAlignment="0" applyProtection="0">
      <alignment vertical="center"/>
    </xf>
    <xf numFmtId="0" fontId="56" fillId="45" borderId="45" applyNumberFormat="0" applyAlignment="0" applyProtection="0">
      <alignment vertical="center"/>
    </xf>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3" fillId="0" borderId="50">
      <alignment horizontal="left" vertical="center"/>
    </xf>
    <xf numFmtId="0" fontId="3" fillId="0" borderId="50">
      <alignment horizontal="left" vertical="center"/>
    </xf>
    <xf numFmtId="10" fontId="27" fillId="63" borderId="49" applyNumberFormat="0" applyBorder="0" applyAlignment="0" applyProtection="0"/>
    <xf numFmtId="10" fontId="27" fillId="63" borderId="49" applyNumberFormat="0" applyBorder="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61" borderId="52" applyNumberFormat="0" applyFont="0" applyAlignment="0" applyProtection="0">
      <alignment vertical="center"/>
    </xf>
    <xf numFmtId="0" fontId="46" fillId="61" borderId="52" applyNumberFormat="0" applyFont="0" applyAlignment="0" applyProtection="0">
      <alignment vertical="center"/>
    </xf>
    <xf numFmtId="0" fontId="55" fillId="58" borderId="51" applyNumberFormat="0" applyAlignment="0" applyProtection="0">
      <alignment vertical="center"/>
    </xf>
    <xf numFmtId="0" fontId="55" fillId="58" borderId="51" applyNumberFormat="0" applyAlignment="0" applyProtection="0">
      <alignment vertical="center"/>
    </xf>
    <xf numFmtId="0" fontId="56" fillId="45" borderId="51" applyNumberFormat="0" applyAlignment="0" applyProtection="0">
      <alignment vertical="center"/>
    </xf>
    <xf numFmtId="0" fontId="56" fillId="45" borderId="51" applyNumberFormat="0" applyAlignment="0" applyProtection="0">
      <alignment vertical="center"/>
    </xf>
    <xf numFmtId="0" fontId="57" fillId="58" borderId="53" applyNumberFormat="0" applyAlignment="0" applyProtection="0">
      <alignment vertical="center"/>
    </xf>
    <xf numFmtId="0" fontId="57" fillId="58" borderId="53" applyNumberFormat="0" applyAlignment="0" applyProtection="0">
      <alignment vertical="center"/>
    </xf>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3" fillId="0" borderId="50">
      <alignment horizontal="left" vertical="center"/>
    </xf>
    <xf numFmtId="0" fontId="3" fillId="0" borderId="50">
      <alignment horizontal="left" vertical="center"/>
    </xf>
    <xf numFmtId="10" fontId="27" fillId="63" borderId="49" applyBorder="0" applyAlignment="0" applyProtection="0"/>
    <xf numFmtId="10" fontId="27" fillId="63" borderId="49" applyBorder="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3" borderId="52" applyNumberFormat="0" applyFont="0" applyAlignment="0" applyProtection="0">
      <alignment vertical="center"/>
    </xf>
    <xf numFmtId="0" fontId="82" fillId="63" borderId="52" applyNumberFormat="0" applyFont="0" applyAlignment="0" applyProtection="0">
      <alignment vertical="center"/>
    </xf>
    <xf numFmtId="0" fontId="92" fillId="6" borderId="51" applyNumberFormat="0" applyAlignment="0" applyProtection="0">
      <alignment vertical="center"/>
    </xf>
    <xf numFmtId="0" fontId="92" fillId="6" borderId="51" applyNumberFormat="0" applyAlignment="0" applyProtection="0">
      <alignment vertical="center"/>
    </xf>
    <xf numFmtId="0" fontId="93" fillId="5" borderId="51" applyNumberFormat="0" applyAlignment="0" applyProtection="0">
      <alignment vertical="center"/>
    </xf>
    <xf numFmtId="0" fontId="93" fillId="5" borderId="51" applyNumberFormat="0" applyAlignment="0" applyProtection="0">
      <alignment vertical="center"/>
    </xf>
    <xf numFmtId="0" fontId="94" fillId="6" borderId="53" applyNumberFormat="0" applyAlignment="0" applyProtection="0">
      <alignment vertical="center"/>
    </xf>
    <xf numFmtId="0" fontId="94" fillId="6" borderId="53" applyNumberFormat="0" applyAlignment="0" applyProtection="0">
      <alignment vertical="center"/>
    </xf>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10" fontId="27" fillId="63" borderId="49" applyNumberFormat="0" applyBorder="0" applyAlignment="0" applyProtection="0"/>
    <xf numFmtId="10" fontId="27" fillId="63" borderId="49" applyNumberFormat="0" applyBorder="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61" borderId="52" applyNumberFormat="0" applyFont="0" applyAlignment="0" applyProtection="0">
      <alignment vertical="center"/>
    </xf>
    <xf numFmtId="0" fontId="46" fillId="61" borderId="52" applyNumberFormat="0" applyFont="0" applyAlignment="0" applyProtection="0">
      <alignment vertical="center"/>
    </xf>
    <xf numFmtId="0" fontId="55" fillId="58" borderId="51" applyNumberFormat="0" applyAlignment="0" applyProtection="0">
      <alignment vertical="center"/>
    </xf>
    <xf numFmtId="0" fontId="55" fillId="58" borderId="51" applyNumberFormat="0" applyAlignment="0" applyProtection="0">
      <alignment vertical="center"/>
    </xf>
    <xf numFmtId="0" fontId="56" fillId="45" borderId="51" applyNumberFormat="0" applyAlignment="0" applyProtection="0">
      <alignment vertical="center"/>
    </xf>
    <xf numFmtId="0" fontId="56" fillId="45" borderId="51" applyNumberFormat="0" applyAlignment="0" applyProtection="0">
      <alignment vertical="center"/>
    </xf>
    <xf numFmtId="0" fontId="57" fillId="58" borderId="53" applyNumberFormat="0" applyAlignment="0" applyProtection="0">
      <alignment vertical="center"/>
    </xf>
    <xf numFmtId="0" fontId="57" fillId="58" borderId="53" applyNumberFormat="0" applyAlignment="0" applyProtection="0">
      <alignment vertical="center"/>
    </xf>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7" fillId="58" borderId="51" applyNumberFormat="0" applyAlignment="0" applyProtection="0"/>
    <xf numFmtId="0" fontId="3" fillId="0" borderId="50">
      <alignment horizontal="left" vertical="center"/>
    </xf>
    <xf numFmtId="0" fontId="3" fillId="0" borderId="50">
      <alignment horizontal="left" vertical="center"/>
    </xf>
    <xf numFmtId="10" fontId="27" fillId="63" borderId="49" applyNumberFormat="0" applyBorder="0" applyAlignment="0" applyProtection="0"/>
    <xf numFmtId="10" fontId="27" fillId="63" borderId="49" applyNumberFormat="0" applyBorder="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45"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58"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61" borderId="52" applyNumberFormat="0" applyFont="0" applyAlignment="0" applyProtection="0">
      <alignment vertical="center"/>
    </xf>
    <xf numFmtId="0" fontId="46" fillId="61" borderId="52" applyNumberFormat="0" applyFont="0" applyAlignment="0" applyProtection="0">
      <alignment vertical="center"/>
    </xf>
    <xf numFmtId="0" fontId="55" fillId="58" borderId="51" applyNumberFormat="0" applyAlignment="0" applyProtection="0">
      <alignment vertical="center"/>
    </xf>
    <xf numFmtId="0" fontId="55" fillId="58" borderId="51" applyNumberFormat="0" applyAlignment="0" applyProtection="0">
      <alignment vertical="center"/>
    </xf>
    <xf numFmtId="0" fontId="56" fillId="45" borderId="51" applyNumberFormat="0" applyAlignment="0" applyProtection="0">
      <alignment vertical="center"/>
    </xf>
    <xf numFmtId="0" fontId="56" fillId="45" borderId="51" applyNumberFormat="0" applyAlignment="0" applyProtection="0">
      <alignment vertical="center"/>
    </xf>
    <xf numFmtId="0" fontId="57" fillId="58" borderId="53" applyNumberFormat="0" applyAlignment="0" applyProtection="0">
      <alignment vertical="center"/>
    </xf>
    <xf numFmtId="0" fontId="57" fillId="58" borderId="53" applyNumberFormat="0" applyAlignment="0" applyProtection="0">
      <alignment vertical="center"/>
    </xf>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7" fillId="6" borderId="51" applyNumberFormat="0" applyAlignment="0" applyProtection="0"/>
    <xf numFmtId="0" fontId="3" fillId="0" borderId="50">
      <alignment horizontal="left" vertical="center"/>
    </xf>
    <xf numFmtId="0" fontId="3" fillId="0" borderId="50">
      <alignment horizontal="left" vertical="center"/>
    </xf>
    <xf numFmtId="10" fontId="27" fillId="63" borderId="49" applyBorder="0" applyAlignment="0" applyProtection="0"/>
    <xf numFmtId="10" fontId="27" fillId="63" borderId="49" applyBorder="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5" borderId="51" applyNumberForma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3" borderId="52" applyNumberFormat="0" applyFon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7" fillId="6"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3" borderId="52" applyNumberFormat="0" applyFont="0" applyAlignment="0" applyProtection="0">
      <alignment vertical="center"/>
    </xf>
    <xf numFmtId="0" fontId="82" fillId="63" borderId="52" applyNumberFormat="0" applyFont="0" applyAlignment="0" applyProtection="0">
      <alignment vertical="center"/>
    </xf>
    <xf numFmtId="0" fontId="92" fillId="6" borderId="51" applyNumberFormat="0" applyAlignment="0" applyProtection="0">
      <alignment vertical="center"/>
    </xf>
    <xf numFmtId="0" fontId="92" fillId="6" borderId="51" applyNumberFormat="0" applyAlignment="0" applyProtection="0">
      <alignment vertical="center"/>
    </xf>
    <xf numFmtId="0" fontId="93" fillId="5" borderId="51" applyNumberFormat="0" applyAlignment="0" applyProtection="0">
      <alignment vertical="center"/>
    </xf>
    <xf numFmtId="0" fontId="93" fillId="5" borderId="51" applyNumberFormat="0" applyAlignment="0" applyProtection="0">
      <alignment vertical="center"/>
    </xf>
    <xf numFmtId="0" fontId="94" fillId="6" borderId="53" applyNumberFormat="0" applyAlignment="0" applyProtection="0">
      <alignment vertical="center"/>
    </xf>
    <xf numFmtId="0" fontId="94" fillId="6" borderId="53"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10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10"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5" fillId="0" borderId="0">
      <alignment vertical="top"/>
      <protection locked="0"/>
    </xf>
    <xf numFmtId="43" fontId="1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82" borderId="0"/>
    <xf numFmtId="0" fontId="4" fillId="83" borderId="0"/>
    <xf numFmtId="0" fontId="107" fillId="84" borderId="0"/>
    <xf numFmtId="0" fontId="103" fillId="0" borderId="0" applyBorder="0" applyProtection="0"/>
    <xf numFmtId="0" fontId="38" fillId="0" borderId="0"/>
    <xf numFmtId="0" fontId="38" fillId="0" borderId="0"/>
    <xf numFmtId="0" fontId="108" fillId="85" borderId="0"/>
    <xf numFmtId="0" fontId="105" fillId="0" borderId="0" applyBorder="0" applyProtection="0"/>
    <xf numFmtId="0" fontId="104" fillId="0" borderId="0" applyBorder="0" applyProtection="0"/>
    <xf numFmtId="0" fontId="4" fillId="0" borderId="0"/>
    <xf numFmtId="0" fontId="111" fillId="0" borderId="0" applyBorder="0" applyProtection="0"/>
    <xf numFmtId="0" fontId="24" fillId="0" borderId="0" applyNumberFormat="0" applyFill="0" applyBorder="0" applyAlignment="0" applyProtection="0"/>
    <xf numFmtId="0" fontId="112" fillId="0" borderId="0" applyBorder="0" applyProtection="0"/>
    <xf numFmtId="0" fontId="5" fillId="0" borderId="0"/>
    <xf numFmtId="0" fontId="5" fillId="0" borderId="0"/>
    <xf numFmtId="0" fontId="110" fillId="0" borderId="0"/>
    <xf numFmtId="0" fontId="110" fillId="0" borderId="0"/>
    <xf numFmtId="0" fontId="110" fillId="0" borderId="0"/>
    <xf numFmtId="0" fontId="1" fillId="0" borderId="0"/>
    <xf numFmtId="0" fontId="1" fillId="0" borderId="0"/>
    <xf numFmtId="0" fontId="110" fillId="0" borderId="0"/>
    <xf numFmtId="0" fontId="110" fillId="0" borderId="0"/>
    <xf numFmtId="0" fontId="110" fillId="0" borderId="0"/>
    <xf numFmtId="0" fontId="113" fillId="0" borderId="0"/>
    <xf numFmtId="0" fontId="5" fillId="0" borderId="0"/>
    <xf numFmtId="0" fontId="5" fillId="0" borderId="0"/>
    <xf numFmtId="0" fontId="1" fillId="0" borderId="0"/>
    <xf numFmtId="0" fontId="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5" fillId="0" borderId="0">
      <alignment vertical="center"/>
    </xf>
    <xf numFmtId="0" fontId="5" fillId="0" borderId="0">
      <alignment vertical="center"/>
    </xf>
    <xf numFmtId="0" fontId="110" fillId="0" borderId="0"/>
    <xf numFmtId="0" fontId="1" fillId="0" borderId="0"/>
    <xf numFmtId="0" fontId="1" fillId="0" borderId="0"/>
    <xf numFmtId="0" fontId="110" fillId="0" borderId="0"/>
    <xf numFmtId="0" fontId="35" fillId="0" borderId="0"/>
    <xf numFmtId="0" fontId="6" fillId="0" borderId="0"/>
    <xf numFmtId="0" fontId="110" fillId="0" borderId="0"/>
    <xf numFmtId="0" fontId="1" fillId="0" borderId="0"/>
    <xf numFmtId="0" fontId="110" fillId="0" borderId="0"/>
    <xf numFmtId="0" fontId="109" fillId="0" borderId="0"/>
    <xf numFmtId="0" fontId="110" fillId="0" borderId="0"/>
    <xf numFmtId="0" fontId="1" fillId="0" borderId="0"/>
    <xf numFmtId="0" fontId="110" fillId="0" borderId="0"/>
    <xf numFmtId="0" fontId="106" fillId="0" borderId="0">
      <alignment vertical="center"/>
    </xf>
    <xf numFmtId="0" fontId="110" fillId="0" borderId="0"/>
    <xf numFmtId="9" fontId="1" fillId="0" borderId="0" applyFont="0" applyFill="0" applyBorder="0" applyAlignment="0" applyProtection="0"/>
  </cellStyleXfs>
  <cellXfs count="113">
    <xf numFmtId="0" fontId="0" fillId="0" borderId="0" xfId="0"/>
    <xf numFmtId="0" fontId="0" fillId="0" borderId="0" xfId="0" applyAlignment="1">
      <alignment wrapText="1"/>
    </xf>
    <xf numFmtId="0" fontId="2" fillId="0" borderId="0" xfId="0" applyFont="1"/>
    <xf numFmtId="0" fontId="99" fillId="0" borderId="0" xfId="0" applyFont="1"/>
    <xf numFmtId="0" fontId="99" fillId="0" borderId="0" xfId="0" applyFont="1" applyAlignment="1">
      <alignment horizontal="center" vertical="center"/>
    </xf>
    <xf numFmtId="0" fontId="2" fillId="0" borderId="0" xfId="0" applyFont="1" applyAlignment="1">
      <alignment wrapText="1"/>
    </xf>
    <xf numFmtId="0" fontId="99" fillId="0" borderId="0" xfId="0" applyFont="1" applyAlignment="1">
      <alignment horizontal="center"/>
    </xf>
    <xf numFmtId="0" fontId="0" fillId="0" borderId="49" xfId="0" applyBorder="1" applyAlignment="1">
      <alignment horizontal="center"/>
    </xf>
    <xf numFmtId="0" fontId="0" fillId="0" borderId="49" xfId="0" applyBorder="1"/>
    <xf numFmtId="4" fontId="97" fillId="3" borderId="49" xfId="0" applyNumberFormat="1" applyFont="1" applyFill="1" applyBorder="1" applyAlignment="1">
      <alignment horizontal="center" vertical="center" wrapText="1"/>
    </xf>
    <xf numFmtId="4" fontId="97" fillId="3" borderId="49" xfId="0" applyNumberFormat="1" applyFont="1" applyFill="1" applyBorder="1" applyAlignment="1">
      <alignment horizontal="left" vertical="top" wrapText="1"/>
    </xf>
    <xf numFmtId="43" fontId="97" fillId="3" borderId="49" xfId="16" applyFont="1" applyFill="1" applyBorder="1" applyAlignment="1" applyProtection="1">
      <alignment horizontal="center" vertical="center" wrapText="1"/>
      <protection locked="0"/>
    </xf>
    <xf numFmtId="164" fontId="97" fillId="3" borderId="49" xfId="2" applyFont="1" applyFill="1" applyBorder="1" applyAlignment="1" applyProtection="1">
      <alignment horizontal="center" vertical="center" wrapText="1"/>
      <protection locked="0"/>
    </xf>
    <xf numFmtId="0" fontId="99" fillId="0" borderId="49" xfId="0" applyFont="1" applyBorder="1" applyAlignment="1">
      <alignment horizontal="center"/>
    </xf>
    <xf numFmtId="0" fontId="99" fillId="0" borderId="49" xfId="0" applyFont="1" applyBorder="1" applyAlignment="1">
      <alignment horizontal="center" vertical="center"/>
    </xf>
    <xf numFmtId="0" fontId="5" fillId="4" borderId="49" xfId="0" applyFont="1" applyFill="1" applyBorder="1" applyAlignment="1">
      <alignment horizontal="left" vertical="top" wrapText="1"/>
    </xf>
    <xf numFmtId="0" fontId="5" fillId="0" borderId="49" xfId="3" applyBorder="1" applyAlignment="1">
      <alignment horizontal="center" vertical="center" wrapText="1"/>
    </xf>
    <xf numFmtId="165" fontId="98" fillId="0" borderId="49" xfId="2" applyNumberFormat="1" applyFont="1" applyFill="1" applyBorder="1" applyAlignment="1" applyProtection="1">
      <alignment horizontal="center" vertical="center" wrapText="1"/>
      <protection locked="0"/>
    </xf>
    <xf numFmtId="165" fontId="98" fillId="0" borderId="49" xfId="2" applyNumberFormat="1" applyFont="1" applyFill="1" applyBorder="1" applyAlignment="1" applyProtection="1">
      <alignment horizontal="center" vertical="center" wrapText="1"/>
    </xf>
    <xf numFmtId="0" fontId="99" fillId="79" borderId="49" xfId="0" applyFont="1" applyFill="1" applyBorder="1" applyAlignment="1">
      <alignment horizontal="center"/>
    </xf>
    <xf numFmtId="0" fontId="99" fillId="79" borderId="49" xfId="0" applyFont="1" applyFill="1" applyBorder="1" applyAlignment="1">
      <alignment horizontal="center" vertical="center"/>
    </xf>
    <xf numFmtId="0" fontId="97" fillId="79" borderId="49" xfId="0" applyFont="1" applyFill="1" applyBorder="1" applyAlignment="1">
      <alignment horizontal="left" vertical="top" wrapText="1"/>
    </xf>
    <xf numFmtId="0" fontId="101" fillId="79" borderId="49" xfId="0" applyFont="1" applyFill="1" applyBorder="1"/>
    <xf numFmtId="165" fontId="101" fillId="79" borderId="49" xfId="0" applyNumberFormat="1" applyFont="1" applyFill="1" applyBorder="1"/>
    <xf numFmtId="0" fontId="100" fillId="0" borderId="49" xfId="0" applyFont="1" applyBorder="1" applyAlignment="1">
      <alignment horizontal="left" vertical="top" wrapText="1"/>
    </xf>
    <xf numFmtId="0" fontId="98" fillId="0" borderId="49" xfId="0" applyFont="1" applyBorder="1" applyAlignment="1">
      <alignment horizontal="center" vertical="center" wrapText="1"/>
    </xf>
    <xf numFmtId="165" fontId="98" fillId="0" borderId="49" xfId="2" applyNumberFormat="1" applyFont="1" applyBorder="1" applyAlignment="1" applyProtection="1">
      <alignment horizontal="center" vertical="center" wrapText="1"/>
      <protection locked="0"/>
    </xf>
    <xf numFmtId="165" fontId="98" fillId="0" borderId="49" xfId="2" applyNumberFormat="1" applyFont="1" applyBorder="1" applyAlignment="1" applyProtection="1">
      <alignment horizontal="center" vertical="center" wrapText="1"/>
    </xf>
    <xf numFmtId="0" fontId="5" fillId="0" borderId="49" xfId="0" applyFont="1" applyBorder="1" applyAlignment="1">
      <alignment horizontal="left" vertical="top" wrapText="1"/>
    </xf>
    <xf numFmtId="0" fontId="97" fillId="6" borderId="49" xfId="3" applyFont="1" applyFill="1" applyBorder="1" applyAlignment="1">
      <alignment horizontal="left" vertical="center" wrapText="1"/>
    </xf>
    <xf numFmtId="0" fontId="97" fillId="6" borderId="49" xfId="3" applyFont="1" applyFill="1" applyBorder="1" applyAlignment="1">
      <alignment horizontal="left" vertical="top" wrapText="1"/>
    </xf>
    <xf numFmtId="165" fontId="97" fillId="0" borderId="49" xfId="3" applyNumberFormat="1" applyFont="1" applyBorder="1" applyAlignment="1" applyProtection="1">
      <alignment horizontal="left" vertical="center" wrapText="1"/>
      <protection locked="0"/>
    </xf>
    <xf numFmtId="165" fontId="97" fillId="0" borderId="49" xfId="3" applyNumberFormat="1" applyFont="1" applyBorder="1" applyAlignment="1">
      <alignment horizontal="left" vertical="center" wrapText="1"/>
    </xf>
    <xf numFmtId="0" fontId="97" fillId="4" borderId="49" xfId="0" applyFont="1" applyFill="1" applyBorder="1" applyAlignment="1">
      <alignment horizontal="center" vertical="center" wrapText="1"/>
    </xf>
    <xf numFmtId="0" fontId="5" fillId="4" borderId="49" xfId="3" applyFill="1" applyBorder="1" applyAlignment="1">
      <alignment horizontal="center" vertical="center" wrapText="1"/>
    </xf>
    <xf numFmtId="0" fontId="97" fillId="4" borderId="49" xfId="3" applyFont="1" applyFill="1" applyBorder="1" applyAlignment="1">
      <alignment horizontal="left" vertical="center" wrapText="1"/>
    </xf>
    <xf numFmtId="0" fontId="97" fillId="4" borderId="49" xfId="3" applyFont="1" applyFill="1" applyBorder="1" applyAlignment="1">
      <alignment horizontal="left" vertical="top" wrapText="1"/>
    </xf>
    <xf numFmtId="165" fontId="97" fillId="4" borderId="49" xfId="3" applyNumberFormat="1" applyFont="1" applyFill="1" applyBorder="1" applyAlignment="1" applyProtection="1">
      <alignment horizontal="left" vertical="center" wrapText="1"/>
      <protection locked="0"/>
    </xf>
    <xf numFmtId="165" fontId="97" fillId="4" borderId="49" xfId="3" applyNumberFormat="1" applyFont="1" applyFill="1" applyBorder="1" applyAlignment="1">
      <alignment horizontal="left" vertical="center" wrapText="1"/>
    </xf>
    <xf numFmtId="165" fontId="5" fillId="4" borderId="49" xfId="2" applyNumberFormat="1" applyFont="1" applyFill="1" applyBorder="1" applyAlignment="1" applyProtection="1">
      <alignment horizontal="center" vertical="center" wrapText="1"/>
      <protection locked="0"/>
    </xf>
    <xf numFmtId="165" fontId="98" fillId="4" borderId="49" xfId="2" applyNumberFormat="1" applyFont="1" applyFill="1" applyBorder="1" applyAlignment="1" applyProtection="1">
      <alignment horizontal="center" vertical="center" wrapText="1"/>
      <protection locked="0"/>
    </xf>
    <xf numFmtId="0" fontId="97" fillId="4" borderId="49" xfId="0" applyFont="1" applyFill="1" applyBorder="1" applyAlignment="1">
      <alignment horizontal="left" vertical="top" wrapText="1"/>
    </xf>
    <xf numFmtId="2" fontId="97" fillId="4" borderId="49" xfId="5" applyNumberFormat="1" applyFont="1" applyFill="1" applyBorder="1" applyAlignment="1">
      <alignment horizontal="center" vertical="center" wrapText="1"/>
    </xf>
    <xf numFmtId="2" fontId="97" fillId="4" borderId="49" xfId="5" applyNumberFormat="1" applyFont="1" applyFill="1" applyBorder="1" applyAlignment="1">
      <alignment horizontal="left" vertical="top" wrapText="1"/>
    </xf>
    <xf numFmtId="2" fontId="99" fillId="0" borderId="49" xfId="0" applyNumberFormat="1" applyFont="1" applyBorder="1" applyAlignment="1">
      <alignment horizontal="center"/>
    </xf>
    <xf numFmtId="2" fontId="97" fillId="4" borderId="49" xfId="3" applyNumberFormat="1" applyFont="1" applyFill="1" applyBorder="1" applyAlignment="1">
      <alignment horizontal="center" vertical="center" wrapText="1"/>
    </xf>
    <xf numFmtId="2" fontId="97" fillId="0" borderId="49" xfId="3" applyNumberFormat="1" applyFont="1" applyBorder="1" applyAlignment="1">
      <alignment horizontal="center" vertical="center" wrapText="1"/>
    </xf>
    <xf numFmtId="0" fontId="5" fillId="0" borderId="49" xfId="3" applyBorder="1" applyAlignment="1">
      <alignment horizontal="left" vertical="top" wrapText="1"/>
    </xf>
    <xf numFmtId="0" fontId="98" fillId="4" borderId="49" xfId="0" applyFont="1" applyFill="1" applyBorder="1" applyAlignment="1">
      <alignment horizontal="center" vertical="center" wrapText="1"/>
    </xf>
    <xf numFmtId="0" fontId="97" fillId="5" borderId="49" xfId="0" applyFont="1" applyFill="1" applyBorder="1" applyAlignment="1">
      <alignment horizontal="center" vertical="center" wrapText="1"/>
    </xf>
    <xf numFmtId="0" fontId="97" fillId="5" borderId="49" xfId="0" applyFont="1" applyFill="1" applyBorder="1" applyAlignment="1">
      <alignment horizontal="left" vertical="top" wrapText="1"/>
    </xf>
    <xf numFmtId="0" fontId="98" fillId="5" borderId="49" xfId="0" applyFont="1" applyFill="1" applyBorder="1" applyAlignment="1">
      <alignment horizontal="center" vertical="center" wrapText="1"/>
    </xf>
    <xf numFmtId="165" fontId="98" fillId="5" borderId="49" xfId="2" applyNumberFormat="1" applyFont="1" applyFill="1" applyBorder="1" applyAlignment="1" applyProtection="1">
      <alignment horizontal="center" vertical="center" wrapText="1"/>
      <protection locked="0"/>
    </xf>
    <xf numFmtId="165" fontId="100" fillId="5" borderId="49" xfId="2" applyNumberFormat="1" applyFont="1" applyFill="1" applyBorder="1" applyAlignment="1" applyProtection="1">
      <alignment horizontal="center" vertical="center" wrapText="1"/>
    </xf>
    <xf numFmtId="0" fontId="97" fillId="8" borderId="49" xfId="3" applyFont="1" applyFill="1" applyBorder="1" applyAlignment="1">
      <alignment horizontal="center" vertical="center" wrapText="1"/>
    </xf>
    <xf numFmtId="0" fontId="97" fillId="8" borderId="49" xfId="3" applyFont="1" applyFill="1" applyBorder="1" applyAlignment="1">
      <alignment horizontal="left" vertical="center" wrapText="1"/>
    </xf>
    <xf numFmtId="0" fontId="97" fillId="8" borderId="49" xfId="3" applyFont="1" applyFill="1" applyBorder="1" applyAlignment="1">
      <alignment horizontal="left" vertical="top" wrapText="1"/>
    </xf>
    <xf numFmtId="165" fontId="97" fillId="8" borderId="49" xfId="3" applyNumberFormat="1" applyFont="1" applyFill="1" applyBorder="1" applyAlignment="1" applyProtection="1">
      <alignment horizontal="left" vertical="center" wrapText="1"/>
      <protection locked="0"/>
    </xf>
    <xf numFmtId="165" fontId="97" fillId="8" borderId="49" xfId="3" applyNumberFormat="1" applyFont="1" applyFill="1" applyBorder="1" applyAlignment="1">
      <alignment horizontal="left" vertical="center" wrapText="1"/>
    </xf>
    <xf numFmtId="0" fontId="98" fillId="0" borderId="49" xfId="0" applyFont="1" applyBorder="1" applyAlignment="1">
      <alignment horizontal="left" vertical="top" wrapText="1"/>
    </xf>
    <xf numFmtId="2" fontId="97" fillId="0" borderId="49" xfId="5" applyNumberFormat="1" applyFont="1" applyBorder="1" applyAlignment="1">
      <alignment horizontal="center" vertical="center" wrapText="1"/>
    </xf>
    <xf numFmtId="0" fontId="98" fillId="0" borderId="49" xfId="3" applyFont="1" applyBorder="1" applyAlignment="1">
      <alignment horizontal="left" vertical="top" wrapText="1"/>
    </xf>
    <xf numFmtId="2" fontId="97" fillId="4" borderId="49" xfId="0" applyNumberFormat="1" applyFont="1" applyFill="1" applyBorder="1" applyAlignment="1">
      <alignment horizontal="center" vertical="center" wrapText="1"/>
    </xf>
    <xf numFmtId="2" fontId="97" fillId="8" borderId="49" xfId="3" applyNumberFormat="1" applyFont="1" applyFill="1" applyBorder="1" applyAlignment="1">
      <alignment horizontal="center" vertical="center" wrapText="1"/>
    </xf>
    <xf numFmtId="2" fontId="97" fillId="8" borderId="49" xfId="3" applyNumberFormat="1" applyFont="1" applyFill="1" applyBorder="1" applyAlignment="1">
      <alignment horizontal="center" vertical="top" wrapText="1"/>
    </xf>
    <xf numFmtId="165" fontId="97" fillId="8" borderId="49" xfId="3" applyNumberFormat="1" applyFont="1" applyFill="1" applyBorder="1" applyAlignment="1" applyProtection="1">
      <alignment horizontal="center" vertical="center" wrapText="1"/>
      <protection locked="0"/>
    </xf>
    <xf numFmtId="165" fontId="97" fillId="8" borderId="49" xfId="3" applyNumberFormat="1" applyFont="1" applyFill="1" applyBorder="1" applyAlignment="1">
      <alignment horizontal="center" vertical="center" wrapText="1"/>
    </xf>
    <xf numFmtId="2" fontId="98" fillId="0" borderId="49" xfId="0" applyNumberFormat="1" applyFont="1" applyBorder="1" applyAlignment="1">
      <alignment horizontal="center" vertical="center" wrapText="1"/>
    </xf>
    <xf numFmtId="0" fontId="97" fillId="5" borderId="49" xfId="3" applyFont="1" applyFill="1" applyBorder="1" applyAlignment="1">
      <alignment horizontal="left" vertical="top" wrapText="1"/>
    </xf>
    <xf numFmtId="165" fontId="98" fillId="0" borderId="49" xfId="0" applyNumberFormat="1" applyFont="1" applyBorder="1" applyAlignment="1" applyProtection="1">
      <alignment horizontal="center" vertical="center"/>
      <protection locked="0"/>
    </xf>
    <xf numFmtId="2" fontId="97" fillId="8" borderId="49" xfId="3" applyNumberFormat="1" applyFont="1" applyFill="1" applyBorder="1" applyAlignment="1">
      <alignment horizontal="left" vertical="top" wrapText="1"/>
    </xf>
    <xf numFmtId="2" fontId="97" fillId="5" borderId="49" xfId="3" applyNumberFormat="1" applyFont="1" applyFill="1" applyBorder="1" applyAlignment="1">
      <alignment horizontal="center" vertical="center" wrapText="1"/>
    </xf>
    <xf numFmtId="165" fontId="100" fillId="2" borderId="49" xfId="2" applyNumberFormat="1" applyFont="1" applyFill="1" applyBorder="1" applyAlignment="1" applyProtection="1">
      <alignment vertical="center"/>
    </xf>
    <xf numFmtId="0" fontId="2" fillId="80" borderId="0" xfId="0" applyFont="1" applyFill="1"/>
    <xf numFmtId="0" fontId="0" fillId="80" borderId="0" xfId="0" applyFill="1"/>
    <xf numFmtId="0" fontId="0" fillId="0" borderId="55" xfId="0" applyBorder="1"/>
    <xf numFmtId="165" fontId="98" fillId="0" borderId="55" xfId="2" applyNumberFormat="1" applyFont="1" applyFill="1" applyBorder="1" applyAlignment="1" applyProtection="1">
      <alignment horizontal="center" vertical="center" wrapText="1"/>
      <protection locked="0"/>
    </xf>
    <xf numFmtId="165" fontId="98" fillId="0" borderId="55" xfId="2" applyNumberFormat="1" applyFont="1" applyFill="1" applyBorder="1" applyAlignment="1" applyProtection="1">
      <alignment horizontal="center" vertical="center" wrapText="1"/>
    </xf>
    <xf numFmtId="2" fontId="97" fillId="0" borderId="55" xfId="3" applyNumberFormat="1" applyFont="1" applyBorder="1" applyAlignment="1">
      <alignment horizontal="center" vertical="center" wrapText="1"/>
    </xf>
    <xf numFmtId="0" fontId="5" fillId="0" borderId="55" xfId="3" applyBorder="1" applyAlignment="1">
      <alignment horizontal="left" vertical="top" wrapText="1"/>
    </xf>
    <xf numFmtId="0" fontId="98" fillId="0" borderId="55" xfId="0" applyFont="1" applyBorder="1" applyAlignment="1">
      <alignment horizontal="center" vertical="center" wrapText="1"/>
    </xf>
    <xf numFmtId="165" fontId="100" fillId="0" borderId="55" xfId="2" applyNumberFormat="1" applyFont="1" applyFill="1" applyBorder="1" applyAlignment="1" applyProtection="1">
      <alignment horizontal="center" vertical="center" wrapText="1"/>
    </xf>
    <xf numFmtId="2" fontId="97" fillId="0" borderId="55" xfId="5" applyNumberFormat="1" applyFont="1" applyBorder="1" applyAlignment="1">
      <alignment horizontal="center" vertical="center" wrapText="1"/>
    </xf>
    <xf numFmtId="2" fontId="97" fillId="81" borderId="55" xfId="3" applyNumberFormat="1" applyFont="1" applyFill="1" applyBorder="1" applyAlignment="1">
      <alignment horizontal="center" vertical="center" wrapText="1"/>
    </xf>
    <xf numFmtId="0" fontId="97" fillId="81" borderId="55" xfId="3" applyFont="1" applyFill="1" applyBorder="1" applyAlignment="1">
      <alignment horizontal="left" vertical="top" wrapText="1"/>
    </xf>
    <xf numFmtId="0" fontId="98" fillId="81" borderId="55" xfId="0" applyFont="1" applyFill="1" applyBorder="1" applyAlignment="1">
      <alignment horizontal="center" vertical="center" wrapText="1"/>
    </xf>
    <xf numFmtId="165" fontId="98" fillId="81" borderId="55" xfId="2" applyNumberFormat="1" applyFont="1" applyFill="1" applyBorder="1" applyAlignment="1" applyProtection="1">
      <alignment horizontal="center" vertical="center" wrapText="1"/>
      <protection locked="0"/>
    </xf>
    <xf numFmtId="165" fontId="100" fillId="81" borderId="55" xfId="2" applyNumberFormat="1" applyFont="1" applyFill="1" applyBorder="1" applyAlignment="1" applyProtection="1">
      <alignment horizontal="center" vertical="center" wrapText="1"/>
    </xf>
    <xf numFmtId="2" fontId="97" fillId="79" borderId="55" xfId="3" applyNumberFormat="1" applyFont="1" applyFill="1" applyBorder="1" applyAlignment="1">
      <alignment horizontal="center" vertical="center" wrapText="1"/>
    </xf>
    <xf numFmtId="0" fontId="97" fillId="79" borderId="55" xfId="3" applyFont="1" applyFill="1" applyBorder="1" applyAlignment="1">
      <alignment horizontal="left" vertical="top" wrapText="1"/>
    </xf>
    <xf numFmtId="0" fontId="98" fillId="79" borderId="55" xfId="0" applyFont="1" applyFill="1" applyBorder="1" applyAlignment="1">
      <alignment horizontal="center" vertical="center" wrapText="1"/>
    </xf>
    <xf numFmtId="165" fontId="98" fillId="79" borderId="55" xfId="2" applyNumberFormat="1" applyFont="1" applyFill="1" applyBorder="1" applyAlignment="1" applyProtection="1">
      <alignment horizontal="center" vertical="center" wrapText="1"/>
      <protection locked="0"/>
    </xf>
    <xf numFmtId="165" fontId="100" fillId="79" borderId="55" xfId="2" applyNumberFormat="1" applyFont="1" applyFill="1" applyBorder="1" applyAlignment="1" applyProtection="1">
      <alignment horizontal="center" vertical="center" wrapText="1"/>
    </xf>
    <xf numFmtId="2" fontId="99" fillId="0" borderId="55" xfId="0" applyNumberFormat="1" applyFont="1" applyBorder="1" applyAlignment="1">
      <alignment horizontal="center"/>
    </xf>
    <xf numFmtId="0" fontId="115" fillId="0" borderId="55" xfId="0" applyFont="1" applyBorder="1"/>
    <xf numFmtId="165" fontId="98" fillId="4" borderId="55" xfId="2" applyNumberFormat="1" applyFont="1" applyFill="1" applyBorder="1" applyAlignment="1" applyProtection="1">
      <alignment horizontal="center" vertical="center" wrapText="1"/>
      <protection locked="0"/>
    </xf>
    <xf numFmtId="165" fontId="98" fillId="0" borderId="55" xfId="2" applyNumberFormat="1" applyFont="1" applyBorder="1" applyAlignment="1" applyProtection="1">
      <alignment horizontal="center" vertical="center" wrapText="1"/>
    </xf>
    <xf numFmtId="0" fontId="97" fillId="0" borderId="49" xfId="3" applyFont="1" applyBorder="1" applyAlignment="1">
      <alignment horizontal="left" vertical="top" wrapText="1"/>
    </xf>
    <xf numFmtId="0" fontId="0" fillId="80" borderId="49" xfId="0" applyFill="1" applyBorder="1"/>
    <xf numFmtId="0" fontId="99" fillId="80" borderId="49" xfId="0" applyFont="1" applyFill="1" applyBorder="1" applyAlignment="1">
      <alignment horizontal="center"/>
    </xf>
    <xf numFmtId="0" fontId="99" fillId="80" borderId="49" xfId="0" applyFont="1" applyFill="1" applyBorder="1" applyAlignment="1">
      <alignment horizontal="center" vertical="center"/>
    </xf>
    <xf numFmtId="0" fontId="100" fillId="80" borderId="49" xfId="0" applyFont="1" applyFill="1" applyBorder="1" applyAlignment="1">
      <alignment horizontal="left" vertical="top" wrapText="1"/>
    </xf>
    <xf numFmtId="0" fontId="99" fillId="80" borderId="49" xfId="0" applyFont="1" applyFill="1" applyBorder="1"/>
    <xf numFmtId="165" fontId="99" fillId="80" borderId="49" xfId="0" applyNumberFormat="1" applyFont="1" applyFill="1" applyBorder="1"/>
    <xf numFmtId="165" fontId="100" fillId="0" borderId="49" xfId="2" applyNumberFormat="1" applyFont="1" applyFill="1" applyBorder="1" applyAlignment="1" applyProtection="1">
      <alignment horizontal="center" vertical="center" wrapText="1"/>
    </xf>
    <xf numFmtId="0" fontId="99" fillId="0" borderId="55" xfId="3" applyFont="1" applyBorder="1" applyAlignment="1">
      <alignment horizontal="left" vertical="top" wrapText="1"/>
    </xf>
    <xf numFmtId="0" fontId="97" fillId="2" borderId="49" xfId="0" applyFont="1" applyFill="1" applyBorder="1" applyAlignment="1">
      <alignment horizontal="center" vertical="center"/>
    </xf>
    <xf numFmtId="0" fontId="3" fillId="0" borderId="56" xfId="16251" applyFont="1" applyBorder="1" applyAlignment="1">
      <alignment horizontal="center" vertical="top" wrapText="1"/>
    </xf>
    <xf numFmtId="0" fontId="3" fillId="0" borderId="57" xfId="16251" applyFont="1" applyBorder="1" applyAlignment="1">
      <alignment horizontal="center" vertical="top" wrapText="1"/>
    </xf>
    <xf numFmtId="4" fontId="97" fillId="3" borderId="49" xfId="0" applyNumberFormat="1" applyFont="1" applyFill="1" applyBorder="1" applyAlignment="1">
      <alignment horizontal="center" vertical="center" wrapText="1"/>
    </xf>
    <xf numFmtId="4" fontId="97" fillId="3" borderId="49" xfId="0" applyNumberFormat="1" applyFont="1" applyFill="1" applyBorder="1" applyAlignment="1">
      <alignment horizontal="center" vertical="top" wrapText="1"/>
    </xf>
    <xf numFmtId="43" fontId="97" fillId="3" borderId="49" xfId="16" applyFont="1" applyFill="1" applyBorder="1" applyAlignment="1" applyProtection="1">
      <alignment horizontal="center" vertical="center" wrapText="1"/>
      <protection locked="0"/>
    </xf>
    <xf numFmtId="164" fontId="97" fillId="3" borderId="49" xfId="2" applyFont="1" applyFill="1" applyBorder="1" applyAlignment="1" applyProtection="1">
      <alignment horizontal="center" vertical="center" wrapText="1"/>
      <protection locked="0"/>
    </xf>
  </cellXfs>
  <cellStyles count="16327">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7"/>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6"/>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8"/>
    <cellStyle name="Comma 2 2 4" xfId="2237"/>
    <cellStyle name="Comma 2 2 4 2" xfId="4135"/>
    <cellStyle name="Comma 2 2 4 2 2" xfId="7213"/>
    <cellStyle name="Comma 2 2 4 3" xfId="6633"/>
    <cellStyle name="Comma 2 2 4 4" xfId="16259"/>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5"/>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1"/>
    <cellStyle name="Comma 2 3 3" xfId="2254"/>
    <cellStyle name="Comma 2 3 3 2" xfId="4140"/>
    <cellStyle name="Comma 2 3 3 2 2" xfId="7218"/>
    <cellStyle name="Comma 2 3 3 3" xfId="6648"/>
    <cellStyle name="Comma 2 3 4" xfId="2250"/>
    <cellStyle name="Comma 2 3 4 2" xfId="6645"/>
    <cellStyle name="Comma 2 3 5" xfId="16260"/>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2"/>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3"/>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4"/>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4"/>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5"/>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7"/>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6"/>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8"/>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69"/>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0"/>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1"/>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2"/>
    <cellStyle name="Comma 80" xfId="6464"/>
    <cellStyle name="Comma 81" xfId="6465"/>
    <cellStyle name="Comma 82" xfId="6466"/>
    <cellStyle name="Comma 83" xfId="6375"/>
    <cellStyle name="Comma 84" xfId="4"/>
    <cellStyle name="Comma 84 2" xfId="17"/>
    <cellStyle name="Comma 84 2 2" xfId="16274"/>
    <cellStyle name="Comma 84 3" xfId="16245"/>
    <cellStyle name="Comma 84 4" xfId="16273"/>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3"/>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5"/>
    <cellStyle name="Excel Built-in 40% - Accent4" xfId="16276"/>
    <cellStyle name="Excel Built-in 60% - Accent1" xfId="16277"/>
    <cellStyle name="Excel Built-in Comma" xfId="2054"/>
    <cellStyle name="Excel Built-in Comma 2" xfId="2409"/>
    <cellStyle name="Excel Built-in Explanatory Text" xfId="16278"/>
    <cellStyle name="Excel Built-in Explanatory Text 2" xfId="16279"/>
    <cellStyle name="Excel Built-in Explanatory Text 2 2" xfId="16280"/>
    <cellStyle name="Excel Built-in Neutral" xfId="16281"/>
    <cellStyle name="Excel Built-in Normal" xfId="2053"/>
    <cellStyle name="Excel Built-in Normal 1" xfId="2411"/>
    <cellStyle name="Excel Built-in Normal 1 2" xfId="4173"/>
    <cellStyle name="Excel Built-in Normal 1 3" xfId="16283"/>
    <cellStyle name="Excel Built-in Normal 2" xfId="2410"/>
    <cellStyle name="Excel Built-in Normal 2 2" xfId="16284"/>
    <cellStyle name="Excel Built-in Normal 3" xfId="4172"/>
    <cellStyle name="Excel Built-in Normal 4" xfId="16282"/>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6"/>
    <cellStyle name="Explanatory Text 2 3" xfId="16285"/>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7"/>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89"/>
    <cellStyle name="Normal 10 3" xfId="2530"/>
    <cellStyle name="Normal 10 4" xfId="16288"/>
    <cellStyle name="Normal 11" xfId="1744"/>
    <cellStyle name="Normal 11 2" xfId="1745"/>
    <cellStyle name="Normal 11 2 2" xfId="16248"/>
    <cellStyle name="Normal 11 2 3" xfId="16249"/>
    <cellStyle name="Normal 11 3" xfId="16290"/>
    <cellStyle name="Normal 12" xfId="1746"/>
    <cellStyle name="Normal 12 2" xfId="16291"/>
    <cellStyle name="Normal 13" xfId="1747"/>
    <cellStyle name="Normal 13 2" xfId="2531"/>
    <cellStyle name="Normal 14" xfId="1748"/>
    <cellStyle name="Normal 14 2" xfId="16293"/>
    <cellStyle name="Normal 14 2 2" xfId="16294"/>
    <cellStyle name="Normal 14 3" xfId="16292"/>
    <cellStyle name="Normal 15" xfId="1749"/>
    <cellStyle name="Normal 15 2" xfId="70"/>
    <cellStyle name="Normal 16" xfId="1750"/>
    <cellStyle name="Normal 16 2" xfId="2532"/>
    <cellStyle name="Normal 16 3" xfId="16295"/>
    <cellStyle name="Normal 17" xfId="1751"/>
    <cellStyle name="Normal 17 2" xfId="16296"/>
    <cellStyle name="Normal 18" xfId="1752"/>
    <cellStyle name="Normal 18 2" xfId="16297"/>
    <cellStyle name="Normal 19" xfId="1753"/>
    <cellStyle name="Normal 19 2" xfId="16298"/>
    <cellStyle name="Normal 2" xfId="3"/>
    <cellStyle name="Normal 2 1" xfId="16299"/>
    <cellStyle name="Normal 2 10" xfId="16300"/>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2"/>
    <cellStyle name="Normal 2 3 3" xfId="16301"/>
    <cellStyle name="Normal 2 4" xfId="2066"/>
    <cellStyle name="Normal 2 4 2" xfId="2537"/>
    <cellStyle name="Normal 2 5" xfId="2538"/>
    <cellStyle name="Normal 2_BE Sensitivity 9 stores" xfId="2539"/>
    <cellStyle name="Normal 20" xfId="1756"/>
    <cellStyle name="Normal 20 2" xfId="16303"/>
    <cellStyle name="Normal 21" xfId="1757"/>
    <cellStyle name="Normal 21 2" xfId="2541"/>
    <cellStyle name="Normal 21 3" xfId="2540"/>
    <cellStyle name="Normal 22" xfId="1758"/>
    <cellStyle name="Normal 22 2" xfId="2542"/>
    <cellStyle name="Normal 22 3" xfId="16304"/>
    <cellStyle name="Normal 23" xfId="1759"/>
    <cellStyle name="Normal 23 2" xfId="16305"/>
    <cellStyle name="Normal 24" xfId="1760"/>
    <cellStyle name="Normal 24 2" xfId="16306"/>
    <cellStyle name="Normal 25" xfId="1761"/>
    <cellStyle name="Normal 25 2" xfId="16307"/>
    <cellStyle name="Normal 26" xfId="1762"/>
    <cellStyle name="Normal 26 2" xfId="16308"/>
    <cellStyle name="Normal 27" xfId="1763"/>
    <cellStyle name="Normal 27 2" xfId="16309"/>
    <cellStyle name="Normal 28" xfId="1764"/>
    <cellStyle name="Normal 28 2" xfId="16310"/>
    <cellStyle name="Normal 29" xfId="1765"/>
    <cellStyle name="Normal 29 2" xfId="16311"/>
    <cellStyle name="Normal 3" xfId="1766"/>
    <cellStyle name="Normal 3 2" xfId="12"/>
    <cellStyle name="Normal 3 2 2" xfId="2543"/>
    <cellStyle name="Normal 3 2 2 2" xfId="2544"/>
    <cellStyle name="Normal 3 2 2 2 2" xfId="6479"/>
    <cellStyle name="Normal 3 2 2 2 3" xfId="6480"/>
    <cellStyle name="Normal 3 2 2 3" xfId="16313"/>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2"/>
    <cellStyle name="Normal 3_IT Budget" xfId="2553"/>
    <cellStyle name="Normal 30" xfId="1767"/>
    <cellStyle name="Normal 30 2" xfId="16314"/>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5"/>
    <cellStyle name="Normal 4 3" xfId="2555"/>
    <cellStyle name="Normal 4 3 2" xfId="16316"/>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8"/>
    <cellStyle name="Normal 5 3" xfId="2559"/>
    <cellStyle name="Normal 5 4" xfId="16317"/>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0"/>
    <cellStyle name="Normal 6 3" xfId="2570"/>
    <cellStyle name="Normal 6 4" xfId="16319"/>
    <cellStyle name="Normal 60" xfId="10"/>
    <cellStyle name="Normal 61" xfId="16246"/>
    <cellStyle name="Normal 62" xfId="16251"/>
    <cellStyle name="Normal 7" xfId="1787"/>
    <cellStyle name="Normal 7 2" xfId="2573"/>
    <cellStyle name="Normal 7 2 2" xfId="16322"/>
    <cellStyle name="Normal 7 3" xfId="2572"/>
    <cellStyle name="Normal 7 4" xfId="4357"/>
    <cellStyle name="Normal 7 5" xfId="16321"/>
    <cellStyle name="Normal 8" xfId="1788"/>
    <cellStyle name="Normal 8 2" xfId="2574"/>
    <cellStyle name="Normal 8 2 2" xfId="2575"/>
    <cellStyle name="Normal 8 2 3" xfId="16324"/>
    <cellStyle name="Normal 8 3" xfId="16323"/>
    <cellStyle name="Normal 9" xfId="1789"/>
    <cellStyle name="Normal 9 2" xfId="1790"/>
    <cellStyle name="Normal 9 2 2" xfId="2577"/>
    <cellStyle name="Normal 9 3" xfId="2578"/>
    <cellStyle name="Normal 9 4" xfId="2576"/>
    <cellStyle name="Normal 9 5" xfId="16325"/>
    <cellStyle name="Normal_KFC-TOTAL MALL-BANGLORE-BOQ-060309" xfId="5"/>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6"/>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6"/>
  <cols>
    <col min="2" max="2" width="53.69140625" customWidth="1"/>
  </cols>
  <sheetData>
    <row r="1" spans="2:7">
      <c r="B1" s="2" t="s">
        <v>102</v>
      </c>
    </row>
    <row r="2" spans="2:7">
      <c r="B2" t="s">
        <v>128</v>
      </c>
      <c r="C2">
        <v>1</v>
      </c>
      <c r="D2">
        <v>55.484999999999999</v>
      </c>
      <c r="F2">
        <v>10.76</v>
      </c>
      <c r="G2">
        <f>F2*D2*C2</f>
        <v>597.01859999999999</v>
      </c>
    </row>
    <row r="5" spans="2:7">
      <c r="B5" t="s">
        <v>137</v>
      </c>
      <c r="C5">
        <v>1</v>
      </c>
      <c r="D5">
        <v>55.484999999999999</v>
      </c>
      <c r="F5">
        <v>10.76</v>
      </c>
      <c r="G5">
        <f>F5*D5*C5</f>
        <v>597.01859999999999</v>
      </c>
    </row>
    <row r="6" spans="2:7">
      <c r="G6">
        <v>600</v>
      </c>
    </row>
    <row r="11" spans="2:7">
      <c r="B11" s="2" t="s">
        <v>38</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107</v>
      </c>
    </row>
    <row r="26" spans="2:7">
      <c r="C26">
        <v>1</v>
      </c>
      <c r="D26">
        <v>55.484999999999999</v>
      </c>
      <c r="G26">
        <f>D26*C26*10.76</f>
        <v>597.01859999999999</v>
      </c>
    </row>
    <row r="27" spans="2:7">
      <c r="B27" t="s">
        <v>135</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108</v>
      </c>
    </row>
    <row r="36" spans="2:7">
      <c r="C36">
        <v>1</v>
      </c>
      <c r="D36">
        <v>55.484999999999999</v>
      </c>
      <c r="G36">
        <f>D36*C36</f>
        <v>55.484999999999999</v>
      </c>
    </row>
    <row r="37" spans="2:7">
      <c r="G37">
        <f>G36*10.76</f>
        <v>597.01859999999999</v>
      </c>
    </row>
    <row r="39" spans="2:7">
      <c r="G39">
        <v>600</v>
      </c>
    </row>
    <row r="41" spans="2:7">
      <c r="B41" t="s">
        <v>41</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103</v>
      </c>
      <c r="C43">
        <v>-1</v>
      </c>
      <c r="D43">
        <v>0.8</v>
      </c>
      <c r="F43">
        <v>2.1</v>
      </c>
      <c r="G43">
        <f t="shared" si="1"/>
        <v>-1.6800000000000002</v>
      </c>
    </row>
    <row r="44" spans="2:7">
      <c r="B44" t="s">
        <v>104</v>
      </c>
      <c r="C44">
        <v>1</v>
      </c>
      <c r="D44">
        <v>2.4300000000000002</v>
      </c>
      <c r="F44">
        <v>4.2949999999999999</v>
      </c>
      <c r="G44">
        <f t="shared" si="1"/>
        <v>10.43685</v>
      </c>
    </row>
    <row r="45" spans="2:7">
      <c r="B45" t="s">
        <v>105</v>
      </c>
      <c r="C45">
        <v>1</v>
      </c>
      <c r="D45">
        <v>1.8049999999999999</v>
      </c>
      <c r="F45">
        <v>4.2949999999999999</v>
      </c>
      <c r="G45">
        <f t="shared" si="1"/>
        <v>7.7524749999999996</v>
      </c>
    </row>
    <row r="46" spans="2:7">
      <c r="B46" t="s">
        <v>103</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130</v>
      </c>
      <c r="C49">
        <v>1</v>
      </c>
      <c r="D49">
        <v>1.8759999999999999</v>
      </c>
      <c r="F49">
        <v>1.05</v>
      </c>
      <c r="G49">
        <f>F49*D49*C49</f>
        <v>1.9698</v>
      </c>
    </row>
    <row r="50" spans="2:7">
      <c r="B50" t="s">
        <v>130</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106</v>
      </c>
    </row>
    <row r="61" spans="2:7">
      <c r="C61">
        <v>2</v>
      </c>
      <c r="D61">
        <v>2.2650000000000001</v>
      </c>
      <c r="F61">
        <v>4.2949999999999999</v>
      </c>
      <c r="G61">
        <f>F61*D61*C61</f>
        <v>19.45635</v>
      </c>
    </row>
    <row r="62" spans="2:7">
      <c r="B62" t="s">
        <v>132</v>
      </c>
      <c r="C62">
        <v>2</v>
      </c>
      <c r="D62">
        <v>5.7149999999999999</v>
      </c>
      <c r="F62">
        <v>4.2949999999999999</v>
      </c>
      <c r="G62">
        <f t="shared" ref="G62:G71" si="3">F62*D62*C62</f>
        <v>49.091850000000001</v>
      </c>
    </row>
    <row r="63" spans="2:7">
      <c r="B63" t="s">
        <v>103</v>
      </c>
      <c r="C63">
        <v>-2</v>
      </c>
      <c r="D63">
        <v>0.8</v>
      </c>
      <c r="F63">
        <v>2.1</v>
      </c>
      <c r="G63">
        <f t="shared" si="3"/>
        <v>-3.3600000000000003</v>
      </c>
    </row>
    <row r="64" spans="2:7">
      <c r="B64" t="s">
        <v>104</v>
      </c>
      <c r="C64">
        <v>2</v>
      </c>
      <c r="D64">
        <v>2.4300000000000002</v>
      </c>
      <c r="F64">
        <v>4.2949999999999999</v>
      </c>
      <c r="G64">
        <f t="shared" si="3"/>
        <v>20.873699999999999</v>
      </c>
    </row>
    <row r="65" spans="2:7">
      <c r="B65" t="s">
        <v>105</v>
      </c>
      <c r="C65">
        <v>2</v>
      </c>
      <c r="D65">
        <v>1.8049999999999999</v>
      </c>
      <c r="F65">
        <v>4.2949999999999999</v>
      </c>
      <c r="G65">
        <f t="shared" si="3"/>
        <v>15.504949999999999</v>
      </c>
    </row>
    <row r="66" spans="2:7">
      <c r="B66" t="s">
        <v>103</v>
      </c>
      <c r="C66">
        <v>-2</v>
      </c>
      <c r="D66">
        <v>0.85</v>
      </c>
      <c r="F66">
        <v>2.1</v>
      </c>
      <c r="G66">
        <f t="shared" si="3"/>
        <v>-3.57</v>
      </c>
    </row>
    <row r="67" spans="2:7">
      <c r="B67" t="s">
        <v>133</v>
      </c>
      <c r="C67">
        <v>2</v>
      </c>
      <c r="D67">
        <v>3.3050000000000002</v>
      </c>
      <c r="F67">
        <v>4.2949999999999999</v>
      </c>
      <c r="G67">
        <f t="shared" si="3"/>
        <v>28.389950000000002</v>
      </c>
    </row>
    <row r="68" spans="2:7">
      <c r="B68" t="s">
        <v>134</v>
      </c>
      <c r="C68">
        <v>-2</v>
      </c>
      <c r="D68">
        <v>0.95</v>
      </c>
      <c r="F68">
        <v>2.1</v>
      </c>
      <c r="G68">
        <f t="shared" si="3"/>
        <v>-3.9899999999999998</v>
      </c>
    </row>
    <row r="69" spans="2:7">
      <c r="B69" t="s">
        <v>131</v>
      </c>
      <c r="C69">
        <v>2</v>
      </c>
      <c r="D69">
        <v>6.9349999999999996</v>
      </c>
      <c r="F69">
        <v>4.2949999999999999</v>
      </c>
      <c r="G69">
        <f t="shared" si="3"/>
        <v>59.571649999999998</v>
      </c>
    </row>
    <row r="70" spans="2:7">
      <c r="B70" t="s">
        <v>129</v>
      </c>
      <c r="C70">
        <v>2</v>
      </c>
      <c r="D70">
        <v>1.8759999999999999</v>
      </c>
      <c r="F70">
        <v>1.05</v>
      </c>
      <c r="G70">
        <f t="shared" si="3"/>
        <v>3.9396</v>
      </c>
    </row>
    <row r="71" spans="2:7">
      <c r="B71" t="s">
        <v>129</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138</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109</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110</v>
      </c>
      <c r="C102">
        <v>1</v>
      </c>
      <c r="D102">
        <v>51.427</v>
      </c>
      <c r="G102">
        <f>D102*3.28</f>
        <v>168.68055999999999</v>
      </c>
    </row>
    <row r="105" spans="2:7">
      <c r="G105">
        <f>G102*10%</f>
        <v>16.868055999999999</v>
      </c>
    </row>
    <row r="106" spans="2:7">
      <c r="G106">
        <f>SUM(G102:G105)</f>
        <v>185.54861599999998</v>
      </c>
    </row>
    <row r="109" spans="2:7">
      <c r="B109" s="2" t="s">
        <v>139</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140</v>
      </c>
    </row>
    <row r="116" spans="2:7">
      <c r="B116" t="s">
        <v>152</v>
      </c>
      <c r="C116">
        <v>1</v>
      </c>
      <c r="D116">
        <v>3.3149999999999999</v>
      </c>
      <c r="G116">
        <f>D116*C116*3.28</f>
        <v>10.873199999999999</v>
      </c>
    </row>
    <row r="117" spans="2:7">
      <c r="B117" t="s">
        <v>151</v>
      </c>
      <c r="C117">
        <v>1</v>
      </c>
      <c r="D117">
        <v>4.63</v>
      </c>
      <c r="G117">
        <f>D117*C117*3.28</f>
        <v>15.186399999999999</v>
      </c>
    </row>
    <row r="118" spans="2:7">
      <c r="B118" t="s">
        <v>151</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150</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111</v>
      </c>
    </row>
    <row r="137" spans="2:7">
      <c r="B137" t="s">
        <v>112</v>
      </c>
      <c r="C137">
        <v>1</v>
      </c>
      <c r="D137">
        <v>51.427</v>
      </c>
      <c r="F137">
        <v>2.4550000000000001</v>
      </c>
      <c r="G137">
        <f>C137*D137*F137*10.76</f>
        <v>1358.4853466</v>
      </c>
    </row>
    <row r="138" spans="2:7">
      <c r="B138" t="s">
        <v>141</v>
      </c>
      <c r="C138">
        <v>-1</v>
      </c>
      <c r="D138">
        <v>4.63</v>
      </c>
      <c r="F138">
        <v>1.5</v>
      </c>
      <c r="G138">
        <f t="shared" ref="G138:G147" si="7">C138*D138*F138*10.76</f>
        <v>-74.728200000000001</v>
      </c>
    </row>
    <row r="139" spans="2:7">
      <c r="B139" t="s">
        <v>141</v>
      </c>
      <c r="C139">
        <v>-1</v>
      </c>
      <c r="D139">
        <v>1.31</v>
      </c>
      <c r="F139">
        <v>1.5</v>
      </c>
      <c r="G139">
        <f t="shared" si="7"/>
        <v>-21.1434</v>
      </c>
    </row>
    <row r="140" spans="2:7">
      <c r="B140" t="s">
        <v>143</v>
      </c>
      <c r="C140">
        <v>-1</v>
      </c>
      <c r="D140">
        <v>1.875</v>
      </c>
      <c r="F140">
        <v>1.5</v>
      </c>
      <c r="G140">
        <f t="shared" si="7"/>
        <v>-30.262499999999999</v>
      </c>
    </row>
    <row r="141" spans="2:7">
      <c r="B141" t="s">
        <v>144</v>
      </c>
      <c r="C141">
        <v>-1</v>
      </c>
      <c r="D141">
        <v>5.8170000000000002</v>
      </c>
      <c r="F141">
        <v>2.4550000000000001</v>
      </c>
      <c r="G141">
        <f t="shared" si="7"/>
        <v>-153.66070859999999</v>
      </c>
    </row>
    <row r="142" spans="2:7">
      <c r="B142" t="s">
        <v>142</v>
      </c>
      <c r="C142">
        <v>-1</v>
      </c>
      <c r="D142">
        <v>2.278</v>
      </c>
      <c r="F142">
        <v>2.4550000000000001</v>
      </c>
      <c r="G142">
        <f t="shared" si="7"/>
        <v>-60.175192400000007</v>
      </c>
    </row>
    <row r="143" spans="2:7">
      <c r="B143" t="s">
        <v>145</v>
      </c>
      <c r="C143">
        <v>-1</v>
      </c>
      <c r="D143">
        <v>2.528</v>
      </c>
      <c r="F143">
        <v>2.4550000000000001</v>
      </c>
      <c r="G143">
        <f t="shared" si="7"/>
        <v>-66.779142399999998</v>
      </c>
    </row>
    <row r="144" spans="2:7">
      <c r="B144" t="s">
        <v>146</v>
      </c>
      <c r="C144">
        <v>-1</v>
      </c>
      <c r="D144">
        <v>3.23</v>
      </c>
      <c r="F144">
        <v>2.4550000000000001</v>
      </c>
      <c r="G144">
        <f t="shared" si="7"/>
        <v>-85.323034000000007</v>
      </c>
    </row>
    <row r="145" spans="2:7">
      <c r="B145" t="s">
        <v>147</v>
      </c>
      <c r="C145">
        <v>1</v>
      </c>
      <c r="D145">
        <v>0.8</v>
      </c>
      <c r="F145">
        <v>0.3</v>
      </c>
      <c r="G145">
        <f t="shared" si="7"/>
        <v>2.5823999999999998</v>
      </c>
    </row>
    <row r="146" spans="2:7">
      <c r="C146">
        <v>1</v>
      </c>
      <c r="D146">
        <v>0.95</v>
      </c>
      <c r="F146">
        <v>0.3</v>
      </c>
      <c r="G146">
        <f t="shared" si="7"/>
        <v>3.0665999999999998</v>
      </c>
    </row>
    <row r="147" spans="2:7">
      <c r="B147" t="s">
        <v>148</v>
      </c>
      <c r="C147">
        <v>-1</v>
      </c>
      <c r="D147">
        <v>3.1749999999999998</v>
      </c>
      <c r="F147">
        <v>2.2999999999999998</v>
      </c>
      <c r="G147">
        <f t="shared" si="7"/>
        <v>-78.574899999999985</v>
      </c>
    </row>
    <row r="148" spans="2:7">
      <c r="B148" t="s">
        <v>156</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153</v>
      </c>
    </row>
    <row r="155" spans="2:7">
      <c r="B155" t="s">
        <v>155</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115</v>
      </c>
    </row>
    <row r="164" spans="2:7">
      <c r="B164" t="s">
        <v>155</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73" t="s">
        <v>116</v>
      </c>
      <c r="C179" s="74"/>
      <c r="D179" s="74"/>
      <c r="E179" s="74"/>
      <c r="F179" s="74"/>
      <c r="G179" s="74"/>
    </row>
    <row r="180" spans="2:7">
      <c r="B180" s="74" t="s">
        <v>117</v>
      </c>
      <c r="C180" s="74">
        <v>1</v>
      </c>
      <c r="D180" s="74">
        <v>5.7140000000000004</v>
      </c>
      <c r="E180" s="74"/>
      <c r="F180" s="74">
        <v>2.6</v>
      </c>
      <c r="G180" s="74">
        <f>D180*C180*F180*10.76</f>
        <v>159.85486399999999</v>
      </c>
    </row>
    <row r="181" spans="2:7">
      <c r="B181" s="74" t="s">
        <v>134</v>
      </c>
      <c r="C181" s="74">
        <v>-1</v>
      </c>
      <c r="D181" s="74">
        <v>0.8</v>
      </c>
      <c r="E181" s="74"/>
      <c r="F181" s="74">
        <v>2.1</v>
      </c>
      <c r="G181" s="74">
        <f>D181*C181*F181*10.76</f>
        <v>-18.076800000000002</v>
      </c>
    </row>
    <row r="182" spans="2:7">
      <c r="B182" s="74" t="s">
        <v>113</v>
      </c>
      <c r="C182" s="74">
        <v>1</v>
      </c>
      <c r="D182" s="74">
        <v>2.2650000000000001</v>
      </c>
      <c r="E182" s="74"/>
      <c r="F182" s="74">
        <v>2.6</v>
      </c>
      <c r="G182" s="74">
        <f t="shared" ref="G182:G188" si="8">D182*C182*F182*10.76</f>
        <v>63.365639999999999</v>
      </c>
    </row>
    <row r="183" spans="2:7">
      <c r="B183" s="74" t="s">
        <v>118</v>
      </c>
      <c r="C183" s="74">
        <v>-1</v>
      </c>
      <c r="D183" s="74">
        <v>2.2650000000000001</v>
      </c>
      <c r="E183" s="74"/>
      <c r="F183" s="74">
        <v>0.9</v>
      </c>
      <c r="G183" s="74">
        <f>D183*C183*F183*10.76</f>
        <v>-21.934259999999998</v>
      </c>
    </row>
    <row r="184" spans="2:7">
      <c r="B184" s="74" t="s">
        <v>114</v>
      </c>
      <c r="C184" s="74">
        <v>1</v>
      </c>
      <c r="D184" s="74">
        <v>2.5350000000000001</v>
      </c>
      <c r="E184" s="74"/>
      <c r="F184" s="74">
        <v>2.6</v>
      </c>
      <c r="G184" s="74">
        <f t="shared" si="8"/>
        <v>70.919160000000005</v>
      </c>
    </row>
    <row r="185" spans="2:7">
      <c r="B185" s="74" t="s">
        <v>154</v>
      </c>
      <c r="C185" s="74">
        <v>1</v>
      </c>
      <c r="D185" s="74">
        <v>5.7149999999999999</v>
      </c>
      <c r="E185" s="74"/>
      <c r="F185" s="74">
        <v>2.6</v>
      </c>
      <c r="G185" s="74">
        <f t="shared" si="8"/>
        <v>159.88283999999999</v>
      </c>
    </row>
    <row r="186" spans="2:7">
      <c r="B186" s="74" t="s">
        <v>134</v>
      </c>
      <c r="C186" s="74">
        <v>-1</v>
      </c>
      <c r="D186" s="74">
        <v>0.8</v>
      </c>
      <c r="E186" s="74"/>
      <c r="F186" s="74">
        <v>2.1</v>
      </c>
      <c r="G186" s="74">
        <f t="shared" si="8"/>
        <v>-18.076800000000002</v>
      </c>
    </row>
    <row r="187" spans="2:7">
      <c r="B187" s="74" t="s">
        <v>154</v>
      </c>
      <c r="C187" s="74">
        <v>1</v>
      </c>
      <c r="D187" s="74">
        <v>3.1949999999999998</v>
      </c>
      <c r="E187" s="74"/>
      <c r="F187" s="74">
        <v>2.6</v>
      </c>
      <c r="G187" s="74">
        <f t="shared" si="8"/>
        <v>89.383319999999998</v>
      </c>
    </row>
    <row r="188" spans="2:7">
      <c r="B188" s="74" t="s">
        <v>134</v>
      </c>
      <c r="C188" s="74">
        <v>-1</v>
      </c>
      <c r="D188" s="74">
        <v>0.95</v>
      </c>
      <c r="E188" s="74"/>
      <c r="F188" s="74">
        <v>2.1</v>
      </c>
      <c r="G188" s="74">
        <f t="shared" si="8"/>
        <v>-21.466199999999997</v>
      </c>
    </row>
    <row r="189" spans="2:7">
      <c r="B189" s="74" t="s">
        <v>159</v>
      </c>
      <c r="C189" s="74"/>
      <c r="D189" s="74"/>
      <c r="E189" s="74"/>
      <c r="F189" s="74"/>
      <c r="G189" s="74">
        <f>-G201</f>
        <v>-67.884839999999997</v>
      </c>
    </row>
    <row r="190" spans="2:7">
      <c r="B190" s="74"/>
      <c r="C190" s="74"/>
      <c r="D190" s="74"/>
      <c r="E190" s="74"/>
      <c r="F190" s="74"/>
      <c r="G190" s="74"/>
    </row>
    <row r="191" spans="2:7">
      <c r="B191" s="74"/>
      <c r="C191" s="74"/>
      <c r="D191" s="74"/>
      <c r="E191" s="74"/>
      <c r="F191" s="74"/>
      <c r="G191" s="74">
        <f>SUM(G180:G189)</f>
        <v>395.96692399999995</v>
      </c>
    </row>
    <row r="192" spans="2:7">
      <c r="B192" s="74"/>
      <c r="C192" s="74"/>
      <c r="D192" s="74"/>
      <c r="E192" s="74"/>
      <c r="F192" s="74"/>
      <c r="G192" s="74">
        <f>G191*10%</f>
        <v>39.596692399999995</v>
      </c>
    </row>
    <row r="193" spans="2:7">
      <c r="B193" s="74"/>
      <c r="C193" s="74"/>
      <c r="D193" s="74"/>
      <c r="E193" s="74"/>
      <c r="F193" s="74"/>
      <c r="G193" s="74">
        <f>SUM(G191:G192)</f>
        <v>435.56361639999994</v>
      </c>
    </row>
    <row r="194" spans="2:7">
      <c r="B194" s="74"/>
      <c r="C194" s="74"/>
      <c r="D194" s="74"/>
      <c r="E194" s="74"/>
      <c r="F194" s="74"/>
      <c r="G194" s="74">
        <v>435</v>
      </c>
    </row>
    <row r="196" spans="2:7">
      <c r="B196" t="s">
        <v>158</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157</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162</v>
      </c>
    </row>
    <row r="222" spans="2:7">
      <c r="B222" t="s">
        <v>163</v>
      </c>
      <c r="C222">
        <v>1</v>
      </c>
    </row>
    <row r="224" spans="2:7">
      <c r="B224" t="s">
        <v>164</v>
      </c>
      <c r="C224">
        <v>1</v>
      </c>
    </row>
    <row r="226" spans="2:7">
      <c r="B226" t="s">
        <v>165</v>
      </c>
      <c r="C226">
        <v>1</v>
      </c>
    </row>
    <row r="229" spans="2:7">
      <c r="B229" t="s">
        <v>161</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169</v>
      </c>
    </row>
    <row r="238" spans="2:7">
      <c r="B238" t="s">
        <v>161</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166</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160</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167</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53</v>
      </c>
    </row>
    <row r="281" spans="2:7">
      <c r="C281">
        <v>1</v>
      </c>
      <c r="D281">
        <v>55.484999999999999</v>
      </c>
      <c r="G281">
        <f>D281*C281*10.76</f>
        <v>597.01859999999999</v>
      </c>
    </row>
    <row r="282" spans="2:7">
      <c r="B282" t="s">
        <v>233</v>
      </c>
      <c r="C282">
        <v>-1</v>
      </c>
      <c r="D282">
        <v>16.317</v>
      </c>
      <c r="G282">
        <f t="shared" ref="G282:G283" si="10">D282*C282*10.76</f>
        <v>-175.57092</v>
      </c>
    </row>
    <row r="283" spans="2:7">
      <c r="B283" t="s">
        <v>234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230</v>
      </c>
    </row>
    <row r="293" spans="2:7">
      <c r="B293" t="s">
        <v>231</v>
      </c>
      <c r="C293">
        <v>1</v>
      </c>
      <c r="D293">
        <v>16.317</v>
      </c>
      <c r="G293">
        <f t="shared" ref="G293:G294" si="11">D293*C293*10.76</f>
        <v>175.57092</v>
      </c>
    </row>
    <row r="294" spans="2:7">
      <c r="B294" t="s">
        <v>232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181</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6"/>
  <cols>
    <col min="2" max="2" width="55.84375" customWidth="1"/>
  </cols>
  <sheetData>
    <row r="2" spans="2:7">
      <c r="B2" t="s">
        <v>168</v>
      </c>
      <c r="C2">
        <v>1</v>
      </c>
      <c r="D2">
        <v>78.805999999999997</v>
      </c>
      <c r="F2">
        <v>10.76</v>
      </c>
      <c r="G2">
        <f>F2*D2*C2</f>
        <v>847.95255999999995</v>
      </c>
    </row>
    <row r="3" spans="2:7">
      <c r="G3">
        <v>850</v>
      </c>
    </row>
    <row r="5" spans="2:7">
      <c r="B5" t="s">
        <v>52</v>
      </c>
    </row>
    <row r="6" spans="2:7">
      <c r="C6">
        <v>1</v>
      </c>
      <c r="D6">
        <v>78.805999999999997</v>
      </c>
      <c r="F6">
        <v>10.76</v>
      </c>
      <c r="G6">
        <f>F6*D6*C6</f>
        <v>847.95255999999995</v>
      </c>
    </row>
    <row r="8" spans="2:7">
      <c r="G8">
        <f>SUM(G6:G7)</f>
        <v>847.95255999999995</v>
      </c>
    </row>
    <row r="9" spans="2:7">
      <c r="G9">
        <v>850</v>
      </c>
    </row>
    <row r="16" spans="2:7">
      <c r="B16" s="2" t="s">
        <v>38</v>
      </c>
    </row>
    <row r="17" spans="2:7">
      <c r="B17" t="s">
        <v>39</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40</v>
      </c>
    </row>
    <row r="28" spans="2:7">
      <c r="C28">
        <v>1</v>
      </c>
      <c r="D28">
        <v>78.805999999999997</v>
      </c>
      <c r="F28">
        <v>10.76</v>
      </c>
      <c r="G28">
        <f>F28*D28*C28</f>
        <v>847.95255999999995</v>
      </c>
    </row>
    <row r="30" spans="2:7">
      <c r="G30">
        <f>SUM(G28:G29)</f>
        <v>847.95255999999995</v>
      </c>
    </row>
    <row r="31" spans="2:7">
      <c r="G31">
        <v>850</v>
      </c>
    </row>
    <row r="36" spans="2:7">
      <c r="B36" s="2" t="s">
        <v>42</v>
      </c>
    </row>
    <row r="37" spans="2:7">
      <c r="B37" t="s">
        <v>172</v>
      </c>
    </row>
    <row r="38" spans="2:7">
      <c r="B38" t="s">
        <v>43</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173</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174</v>
      </c>
      <c r="C54">
        <v>1</v>
      </c>
      <c r="D54">
        <v>11.76</v>
      </c>
      <c r="F54">
        <v>5.3049999999999997</v>
      </c>
      <c r="G54">
        <f>F54*D54*C54*10.76</f>
        <v>671.28196799999989</v>
      </c>
    </row>
    <row r="55" spans="2:7">
      <c r="B55" t="s">
        <v>175</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44</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45</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176</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177</v>
      </c>
    </row>
    <row r="102" spans="2:7">
      <c r="B102" t="s">
        <v>178</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53</v>
      </c>
      <c r="G110">
        <v>75</v>
      </c>
    </row>
    <row r="112" spans="2:7">
      <c r="C112">
        <v>1</v>
      </c>
      <c r="D112">
        <v>15.125</v>
      </c>
      <c r="F112">
        <v>5.35</v>
      </c>
      <c r="G112">
        <f>F112*D112*C112*10.76</f>
        <v>870.68574999999987</v>
      </c>
    </row>
    <row r="113" spans="2:7">
      <c r="B113" t="s">
        <v>179</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180</v>
      </c>
    </row>
    <row r="122" spans="2:7">
      <c r="B122" t="s">
        <v>179</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66</v>
      </c>
    </row>
    <row r="144" spans="2:7">
      <c r="B144" t="s">
        <v>68</v>
      </c>
      <c r="C144">
        <v>2</v>
      </c>
      <c r="D144">
        <v>7</v>
      </c>
      <c r="G144">
        <f>D144*C144</f>
        <v>14</v>
      </c>
    </row>
    <row r="145" spans="2:7">
      <c r="C145">
        <v>1</v>
      </c>
      <c r="D145">
        <v>2.5</v>
      </c>
      <c r="G145">
        <f t="shared" ref="G145:G147" si="4">D145*C145</f>
        <v>2.5</v>
      </c>
    </row>
    <row r="146" spans="2:7">
      <c r="B146" t="s">
        <v>67</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70</v>
      </c>
    </row>
    <row r="154" spans="2:7">
      <c r="B154" t="s">
        <v>71</v>
      </c>
    </row>
    <row r="155" spans="2:7">
      <c r="B155" t="s">
        <v>72</v>
      </c>
      <c r="C155">
        <v>1</v>
      </c>
    </row>
    <row r="158" spans="2:7">
      <c r="B158" t="s">
        <v>74</v>
      </c>
      <c r="C158">
        <v>1</v>
      </c>
    </row>
    <row r="162" spans="2:7">
      <c r="B162" t="s">
        <v>75</v>
      </c>
    </row>
    <row r="163" spans="2:7">
      <c r="B163" t="s">
        <v>76</v>
      </c>
      <c r="C163">
        <v>2</v>
      </c>
    </row>
    <row r="165" spans="2:7">
      <c r="B165" t="s">
        <v>77</v>
      </c>
    </row>
    <row r="166" spans="2:7">
      <c r="B166" t="s">
        <v>81</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78</v>
      </c>
    </row>
    <row r="176" spans="2:7">
      <c r="B176" t="s">
        <v>79</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80</v>
      </c>
    </row>
    <row r="185" spans="2:7">
      <c r="B185" t="s">
        <v>81</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73</v>
      </c>
      <c r="G191">
        <f>SUM(G189:G190)</f>
        <v>5.6339360000000003</v>
      </c>
    </row>
    <row r="192" spans="2:7">
      <c r="G192">
        <v>6</v>
      </c>
    </row>
    <row r="194" spans="2:7">
      <c r="B194" s="2" t="s">
        <v>82</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83</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84</v>
      </c>
    </row>
    <row r="212" spans="2:8">
      <c r="B212" t="s">
        <v>85</v>
      </c>
      <c r="C212">
        <v>2</v>
      </c>
      <c r="D212">
        <v>1.1499999999999999</v>
      </c>
      <c r="G212">
        <f>D212*C212*3.28</f>
        <v>7.5439999999999987</v>
      </c>
    </row>
    <row r="213" spans="2:8">
      <c r="G213">
        <f>G212*1%</f>
        <v>7.5439999999999993E-2</v>
      </c>
    </row>
    <row r="214" spans="2:8">
      <c r="G214">
        <f>SUM(G212:G213)</f>
        <v>7.6194399999999991</v>
      </c>
    </row>
    <row r="215" spans="2:8">
      <c r="G215">
        <v>8</v>
      </c>
      <c r="H215" t="s">
        <v>136</v>
      </c>
    </row>
    <row r="222" spans="2:8">
      <c r="B222" s="2" t="s">
        <v>86</v>
      </c>
    </row>
    <row r="223" spans="2:8">
      <c r="B223" t="s">
        <v>87</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15">
      <c r="B228" s="5" t="s">
        <v>92</v>
      </c>
    </row>
    <row r="229" spans="2:7">
      <c r="B229" s="5"/>
      <c r="C229">
        <v>1</v>
      </c>
      <c r="D229">
        <v>4.92</v>
      </c>
      <c r="F229">
        <v>9</v>
      </c>
      <c r="G229">
        <f>F229*D229*C229</f>
        <v>44.28</v>
      </c>
    </row>
    <row r="230" spans="2:7">
      <c r="B230" s="5"/>
      <c r="C230">
        <v>1</v>
      </c>
      <c r="D230">
        <v>11.83</v>
      </c>
      <c r="F230">
        <v>9</v>
      </c>
      <c r="G230">
        <f t="shared" ref="G230" si="6">F230*D230*C230</f>
        <v>106.47</v>
      </c>
    </row>
    <row r="231" spans="2:7">
      <c r="B231" s="5" t="s">
        <v>91</v>
      </c>
      <c r="C231">
        <v>-1</v>
      </c>
      <c r="D231">
        <v>3.25</v>
      </c>
      <c r="F231">
        <v>7</v>
      </c>
      <c r="G231">
        <f>F231*D231*C231</f>
        <v>-22.75</v>
      </c>
    </row>
    <row r="232" spans="2:7">
      <c r="B232" s="5"/>
    </row>
    <row r="233" spans="2:7">
      <c r="B233" s="5"/>
      <c r="G233">
        <f>SUM(G229:G232)</f>
        <v>128</v>
      </c>
    </row>
    <row r="234" spans="2:7">
      <c r="B234" s="5"/>
      <c r="G234">
        <f>G233*10%</f>
        <v>12.8</v>
      </c>
    </row>
    <row r="235" spans="2:7">
      <c r="G235">
        <f>SUM(G233:G234)</f>
        <v>140.80000000000001</v>
      </c>
    </row>
    <row r="236" spans="2:7">
      <c r="G236">
        <v>140</v>
      </c>
    </row>
    <row r="238" spans="2:7">
      <c r="B238" s="2" t="s">
        <v>126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15">
      <c r="B248" s="5" t="s">
        <v>92</v>
      </c>
    </row>
    <row r="249" spans="2:8">
      <c r="C249">
        <v>1</v>
      </c>
      <c r="D249">
        <v>18.75</v>
      </c>
      <c r="G249">
        <f>D249*C249</f>
        <v>18.75</v>
      </c>
      <c r="H249" t="s">
        <v>136</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15">
      <c r="B258" s="5" t="s">
        <v>90</v>
      </c>
      <c r="C258">
        <v>1</v>
      </c>
      <c r="D258" t="s">
        <v>88</v>
      </c>
    </row>
    <row r="259" spans="2:7">
      <c r="B259" t="s">
        <v>89</v>
      </c>
    </row>
    <row r="263" spans="2:7">
      <c r="B263" s="2" t="s">
        <v>53</v>
      </c>
    </row>
    <row r="264" spans="2:7">
      <c r="B264" t="s">
        <v>34</v>
      </c>
    </row>
    <row r="265" spans="2:7">
      <c r="B265" t="s">
        <v>54</v>
      </c>
      <c r="C265">
        <v>1</v>
      </c>
      <c r="D265">
        <v>32.207999999999998</v>
      </c>
      <c r="F265">
        <v>10.76</v>
      </c>
      <c r="G265">
        <f>F265*D265*C265</f>
        <v>346.55807999999996</v>
      </c>
    </row>
    <row r="266" spans="2:7">
      <c r="B266" t="s">
        <v>58</v>
      </c>
      <c r="C266">
        <v>1</v>
      </c>
      <c r="D266">
        <v>1.92</v>
      </c>
      <c r="E266">
        <v>1.85</v>
      </c>
      <c r="F266">
        <v>10.76</v>
      </c>
      <c r="G266">
        <f>F266*D266*C266*E266</f>
        <v>38.219519999999996</v>
      </c>
    </row>
    <row r="267" spans="2:7">
      <c r="B267" t="s">
        <v>59</v>
      </c>
      <c r="C267">
        <v>1</v>
      </c>
      <c r="D267">
        <v>1.5249999999999999</v>
      </c>
      <c r="E267">
        <v>1.85</v>
      </c>
      <c r="F267">
        <v>10.76</v>
      </c>
      <c r="G267">
        <f t="shared" ref="G267:G274" si="7">F267*D267*C267*E267</f>
        <v>30.356649999999998</v>
      </c>
    </row>
    <row r="268" spans="2:7">
      <c r="B268" t="s">
        <v>59</v>
      </c>
      <c r="C268">
        <v>1</v>
      </c>
      <c r="D268">
        <v>1.385</v>
      </c>
      <c r="E268">
        <v>1.85</v>
      </c>
      <c r="F268">
        <v>10.76</v>
      </c>
      <c r="G268">
        <f t="shared" si="7"/>
        <v>27.56981</v>
      </c>
    </row>
    <row r="269" spans="2:7">
      <c r="B269" t="s">
        <v>60</v>
      </c>
      <c r="C269">
        <v>1</v>
      </c>
      <c r="D269">
        <v>2.9449999999999998</v>
      </c>
      <c r="E269">
        <v>1.85</v>
      </c>
      <c r="F269">
        <v>10.76</v>
      </c>
      <c r="G269">
        <f t="shared" si="7"/>
        <v>58.623170000000002</v>
      </c>
    </row>
    <row r="270" spans="2:7">
      <c r="B270" t="s">
        <v>60</v>
      </c>
      <c r="C270">
        <v>1</v>
      </c>
      <c r="D270">
        <v>1.2949999999999999</v>
      </c>
      <c r="E270">
        <v>1.85</v>
      </c>
      <c r="F270">
        <v>10.76</v>
      </c>
      <c r="G270">
        <f t="shared" si="7"/>
        <v>25.778269999999999</v>
      </c>
    </row>
    <row r="271" spans="2:7">
      <c r="B271" t="s">
        <v>61</v>
      </c>
      <c r="C271">
        <v>1</v>
      </c>
      <c r="D271">
        <v>0.57999999999999996</v>
      </c>
      <c r="E271">
        <v>1.85</v>
      </c>
      <c r="F271">
        <v>10.76</v>
      </c>
      <c r="G271">
        <f t="shared" si="7"/>
        <v>11.54548</v>
      </c>
    </row>
    <row r="272" spans="2:7">
      <c r="B272" t="s">
        <v>61</v>
      </c>
      <c r="C272">
        <v>2</v>
      </c>
      <c r="D272">
        <v>1.2949999999999999</v>
      </c>
      <c r="E272">
        <v>1.85</v>
      </c>
      <c r="F272">
        <v>10.76</v>
      </c>
      <c r="G272">
        <f t="shared" si="7"/>
        <v>51.556539999999998</v>
      </c>
    </row>
    <row r="273" spans="2:7">
      <c r="B273" t="s">
        <v>62</v>
      </c>
      <c r="C273">
        <v>1</v>
      </c>
      <c r="D273">
        <v>3.1749999999999998</v>
      </c>
      <c r="E273">
        <v>1.85</v>
      </c>
      <c r="F273">
        <v>10.76</v>
      </c>
      <c r="G273">
        <f t="shared" si="7"/>
        <v>63.201549999999997</v>
      </c>
    </row>
    <row r="274" spans="2:7">
      <c r="B274" t="s">
        <v>62</v>
      </c>
      <c r="C274">
        <v>1</v>
      </c>
      <c r="D274">
        <v>1.0049999999999999</v>
      </c>
      <c r="E274">
        <v>1.85</v>
      </c>
      <c r="F274">
        <v>10.76</v>
      </c>
      <c r="G274">
        <f t="shared" si="7"/>
        <v>20.00553</v>
      </c>
    </row>
    <row r="275" spans="2:7">
      <c r="B275" t="s">
        <v>55</v>
      </c>
      <c r="C275">
        <v>1</v>
      </c>
      <c r="D275">
        <v>1.4930000000000001</v>
      </c>
      <c r="F275">
        <v>10.76</v>
      </c>
      <c r="G275">
        <f>F275*D275*C275</f>
        <v>16.064679999999999</v>
      </c>
    </row>
    <row r="276" spans="2:7">
      <c r="B276" t="s">
        <v>56</v>
      </c>
      <c r="C276">
        <v>1</v>
      </c>
      <c r="D276">
        <v>1.117</v>
      </c>
      <c r="F276">
        <v>10.76</v>
      </c>
      <c r="G276">
        <f>F276*D276*C276</f>
        <v>12.01892</v>
      </c>
    </row>
    <row r="277" spans="2:7">
      <c r="B277" t="s">
        <v>57</v>
      </c>
      <c r="C277">
        <v>1</v>
      </c>
      <c r="D277">
        <v>2.8</v>
      </c>
      <c r="F277">
        <v>10.76</v>
      </c>
      <c r="G277">
        <f>F277*D277*C277</f>
        <v>30.127999999999997</v>
      </c>
    </row>
    <row r="278" spans="2:7">
      <c r="B278" s="2" t="s">
        <v>63</v>
      </c>
    </row>
    <row r="279" spans="2:7">
      <c r="C279">
        <v>1</v>
      </c>
      <c r="D279">
        <v>7.8019999999999996</v>
      </c>
      <c r="F279">
        <v>10.76</v>
      </c>
      <c r="G279">
        <f>F279*D279*C279</f>
        <v>83.949519999999993</v>
      </c>
    </row>
    <row r="280" spans="2:7">
      <c r="B280" t="s">
        <v>65</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64</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100</v>
      </c>
    </row>
    <row r="299" spans="2:7">
      <c r="B299" t="s">
        <v>101</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149</v>
      </c>
    </row>
    <row r="321" spans="2:7">
      <c r="B321" t="s">
        <v>119</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120</v>
      </c>
    </row>
    <row r="342" spans="2:7">
      <c r="B342" t="s">
        <v>121</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122</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topLeftCell="A13" workbookViewId="0">
      <selection activeCell="C17" sqref="C17"/>
    </sheetView>
  </sheetViews>
  <sheetFormatPr defaultRowHeight="14.6"/>
  <cols>
    <col min="1" max="1" width="12.4609375" style="6" customWidth="1"/>
    <col min="2" max="2" width="20.4609375" style="4" customWidth="1"/>
    <col min="3" max="3" width="80.84375" style="3" customWidth="1"/>
    <col min="4" max="4" width="9.07421875" style="3"/>
    <col min="5" max="5" width="12.4609375" style="3" bestFit="1" customWidth="1"/>
    <col min="6" max="6" width="16.84375" style="3" bestFit="1" customWidth="1"/>
    <col min="7" max="7" width="16.69140625" style="3" customWidth="1"/>
    <col min="8" max="8" width="25.4609375" customWidth="1"/>
    <col min="9" max="9" width="39.07421875" customWidth="1"/>
  </cols>
  <sheetData>
    <row r="1" spans="1:9" ht="33" customHeight="1">
      <c r="A1" s="107" t="s">
        <v>190</v>
      </c>
      <c r="B1" s="108"/>
      <c r="C1" s="108"/>
      <c r="D1" s="108"/>
      <c r="E1" s="108"/>
      <c r="F1" s="108"/>
      <c r="G1" s="108"/>
      <c r="H1" s="108"/>
    </row>
    <row r="2" spans="1:9">
      <c r="A2" s="109" t="s">
        <v>46</v>
      </c>
      <c r="B2" s="109" t="s">
        <v>1</v>
      </c>
      <c r="C2" s="110" t="s">
        <v>2</v>
      </c>
      <c r="D2" s="109" t="s">
        <v>3</v>
      </c>
      <c r="E2" s="111" t="s">
        <v>47</v>
      </c>
      <c r="F2" s="112" t="s">
        <v>36</v>
      </c>
      <c r="G2" s="112" t="s">
        <v>4</v>
      </c>
      <c r="H2" s="7" t="s">
        <v>123</v>
      </c>
    </row>
    <row r="3" spans="1:9">
      <c r="A3" s="109"/>
      <c r="B3" s="109"/>
      <c r="C3" s="110"/>
      <c r="D3" s="109"/>
      <c r="E3" s="111"/>
      <c r="F3" s="112"/>
      <c r="G3" s="112" t="s">
        <v>5</v>
      </c>
      <c r="H3" s="8"/>
    </row>
    <row r="4" spans="1:9">
      <c r="A4" s="9">
        <v>1</v>
      </c>
      <c r="B4" s="9"/>
      <c r="C4" s="10" t="s">
        <v>99</v>
      </c>
      <c r="D4" s="9"/>
      <c r="E4" s="11"/>
      <c r="F4" s="12"/>
      <c r="G4" s="12"/>
      <c r="H4" s="8"/>
      <c r="I4" t="str">
        <f>CONCATENATE(B$2," ",B4," ",C$2," ",C4)</f>
        <v xml:space="preserve">LOCATION   DESCRIPTION ANTI-TERMITE TREATMENT WORK </v>
      </c>
    </row>
    <row r="5" spans="1:9" ht="74.599999999999994">
      <c r="A5" s="13">
        <v>1.1000000000000001</v>
      </c>
      <c r="B5" s="14" t="s">
        <v>219</v>
      </c>
      <c r="C5" s="15" t="s">
        <v>48</v>
      </c>
      <c r="D5" s="16" t="s">
        <v>6</v>
      </c>
      <c r="E5" s="17">
        <v>606</v>
      </c>
      <c r="F5" s="18"/>
      <c r="G5" s="18">
        <f>F5*E5</f>
        <v>0</v>
      </c>
      <c r="H5" s="8"/>
      <c r="I5" t="str">
        <f t="shared" ref="I5:I53" si="0">CONCATENATE(B$2," ",B5," ",C$2," ",C5)</f>
        <v>LOCATION  BASEMENT STORE  DESCRIPTION 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v>
      </c>
    </row>
    <row r="6" spans="1:9">
      <c r="A6" s="19"/>
      <c r="B6" s="20"/>
      <c r="C6" s="21" t="s">
        <v>51</v>
      </c>
      <c r="D6" s="22"/>
      <c r="E6" s="22"/>
      <c r="F6" s="22"/>
      <c r="G6" s="23">
        <f>SUM(G5)</f>
        <v>0</v>
      </c>
      <c r="H6" s="8"/>
      <c r="I6" t="str">
        <f t="shared" si="0"/>
        <v xml:space="preserve">LOCATION   DESCRIPTION Total of Antitermite Treatment Work </v>
      </c>
    </row>
    <row r="7" spans="1:9">
      <c r="A7" s="99">
        <v>2</v>
      </c>
      <c r="B7" s="100"/>
      <c r="C7" s="101" t="s">
        <v>7</v>
      </c>
      <c r="D7" s="102"/>
      <c r="E7" s="102"/>
      <c r="F7" s="102"/>
      <c r="G7" s="103"/>
      <c r="H7" s="8"/>
      <c r="I7" t="str">
        <f t="shared" si="0"/>
        <v>LOCATION   DESCRIPTION CIVIL WORK</v>
      </c>
    </row>
    <row r="8" spans="1:9">
      <c r="A8" s="13">
        <v>2.0099999999999998</v>
      </c>
      <c r="B8" s="14"/>
      <c r="C8" s="24" t="s">
        <v>8</v>
      </c>
      <c r="D8" s="25"/>
      <c r="E8" s="26"/>
      <c r="F8" s="27"/>
      <c r="G8" s="27"/>
      <c r="H8" s="8"/>
      <c r="I8" t="str">
        <f t="shared" si="0"/>
        <v>LOCATION   DESCRIPTION WATERPROOFING (MEMBRANE)</v>
      </c>
    </row>
    <row r="9" spans="1:9" ht="117" customHeight="1">
      <c r="A9" s="13"/>
      <c r="C9" s="28" t="s">
        <v>9</v>
      </c>
      <c r="D9" s="16" t="s">
        <v>6</v>
      </c>
      <c r="E9" s="16" t="s">
        <v>93</v>
      </c>
      <c r="F9" s="18"/>
      <c r="G9" s="18"/>
      <c r="H9" s="8"/>
      <c r="I9" t="str">
        <f t="shared" si="0"/>
        <v xml:space="preserve">LOCATION   DESCRIPTION 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v>
      </c>
    </row>
    <row r="10" spans="1:9">
      <c r="A10" s="13">
        <f>A8+0.01</f>
        <v>2.0199999999999996</v>
      </c>
      <c r="B10" s="14"/>
      <c r="C10" s="24" t="s">
        <v>10</v>
      </c>
      <c r="D10" s="25"/>
      <c r="E10" s="17"/>
      <c r="F10" s="18"/>
      <c r="G10" s="18"/>
      <c r="H10" s="8"/>
      <c r="I10" t="str">
        <f t="shared" si="0"/>
        <v>LOCATION   DESCRIPTION WATERPROOFING (TAPECRETE)</v>
      </c>
    </row>
    <row r="11" spans="1:9" ht="49.75">
      <c r="A11" s="13"/>
      <c r="B11" s="14" t="s">
        <v>219</v>
      </c>
      <c r="C11" s="28" t="s">
        <v>11</v>
      </c>
      <c r="D11" s="16" t="s">
        <v>6</v>
      </c>
      <c r="E11" s="17">
        <v>855</v>
      </c>
      <c r="F11" s="18"/>
      <c r="G11" s="18"/>
      <c r="H11" s="8"/>
      <c r="I11" t="str">
        <f t="shared" si="0"/>
        <v xml:space="preserve">LOCATION  BASEMENT STORE  DESCRIPTION 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v>
      </c>
    </row>
    <row r="12" spans="1:9">
      <c r="A12" s="13">
        <f>A10+0.01</f>
        <v>2.0299999999999994</v>
      </c>
      <c r="B12" s="29"/>
      <c r="C12" s="30" t="s">
        <v>12</v>
      </c>
      <c r="D12" s="29"/>
      <c r="E12" s="31"/>
      <c r="F12" s="32"/>
      <c r="G12" s="18"/>
      <c r="H12" s="8"/>
      <c r="I12" t="str">
        <f t="shared" si="0"/>
        <v>LOCATION   DESCRIPTION CINDER/ LIGHT WT. SIPORAX BLOCK BATS  FILLING</v>
      </c>
    </row>
    <row r="13" spans="1:9" ht="49.75">
      <c r="A13" s="13"/>
      <c r="B13" s="14" t="s">
        <v>219</v>
      </c>
      <c r="C13" s="15" t="s">
        <v>194</v>
      </c>
      <c r="D13" s="34" t="s">
        <v>6</v>
      </c>
      <c r="E13" s="17">
        <v>545</v>
      </c>
      <c r="F13" s="18"/>
      <c r="G13" s="18">
        <f>F13*E13</f>
        <v>0</v>
      </c>
      <c r="H13" s="8"/>
      <c r="I13" t="str">
        <f t="shared" si="0"/>
        <v xml:space="preserve">LOCATION  BASEMENT STORE  DESCRIPTION Providing &amp; Filling light wt. Siporex block bats  to conceal drainage &amp; plumbing lines for Grease trap of average thk of 150 mm . The rates shall include for Top layer should be finished properly to receive P.C.C base flooring layer on it. The same shall be  completed as per the details are provided in drawings or as directed by Architect. </v>
      </c>
    </row>
    <row r="14" spans="1:9">
      <c r="A14" s="13">
        <f>A12+0.01</f>
        <v>2.0399999999999991</v>
      </c>
      <c r="B14" s="35"/>
      <c r="C14" s="36" t="s">
        <v>13</v>
      </c>
      <c r="D14" s="35"/>
      <c r="E14" s="37"/>
      <c r="F14" s="38"/>
      <c r="G14" s="18"/>
      <c r="H14" s="8"/>
      <c r="I14" t="str">
        <f t="shared" si="0"/>
        <v>LOCATION   DESCRIPTION PCC LAYER</v>
      </c>
    </row>
    <row r="15" spans="1:9" ht="24.9">
      <c r="A15" s="13"/>
      <c r="B15" s="14" t="s">
        <v>219</v>
      </c>
      <c r="C15" s="15" t="s">
        <v>14</v>
      </c>
      <c r="D15" s="34" t="s">
        <v>6</v>
      </c>
      <c r="E15" s="39">
        <v>545</v>
      </c>
      <c r="F15" s="18"/>
      <c r="G15" s="18">
        <f>F15*E15</f>
        <v>0</v>
      </c>
      <c r="H15" s="8"/>
      <c r="I15" t="str">
        <f t="shared" si="0"/>
        <v>LOCATION  BASEMENT STORE  DESCRIPTION Providing &amp; Laying P.C.C 1:3:6 of average thickness 75mm of M 10 grade of concrete ( 1 cement :3 coarse sand:6 graded stone aggregate 20 mm nominal size) as floor base.</v>
      </c>
    </row>
    <row r="16" spans="1:9">
      <c r="A16" s="13">
        <f>A14+0.01</f>
        <v>2.0499999999999989</v>
      </c>
      <c r="B16" s="35"/>
      <c r="C16" s="36" t="s">
        <v>94</v>
      </c>
      <c r="D16" s="35"/>
      <c r="E16" s="37"/>
      <c r="F16" s="38"/>
      <c r="G16" s="18"/>
      <c r="H16" s="8"/>
      <c r="I16" t="str">
        <f t="shared" si="0"/>
        <v>LOCATION   DESCRIPTION BLOCK MASONARY WORK</v>
      </c>
    </row>
    <row r="17" spans="1:9" ht="49.75">
      <c r="A17" s="13"/>
      <c r="B17" s="14" t="s">
        <v>219</v>
      </c>
      <c r="C17" s="15" t="s">
        <v>15</v>
      </c>
      <c r="D17" s="34" t="s">
        <v>6</v>
      </c>
      <c r="E17" s="40">
        <v>2000</v>
      </c>
      <c r="F17" s="18"/>
      <c r="G17" s="18">
        <f>F17*E17</f>
        <v>0</v>
      </c>
      <c r="H17" s="8"/>
      <c r="I17" t="str">
        <f t="shared" si="0"/>
        <v>LOCATION  BASEMENT STORE  DESCRIPTION 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v>
      </c>
    </row>
    <row r="18" spans="1:9">
      <c r="A18" s="13">
        <f>A16+0.01</f>
        <v>2.0599999999999987</v>
      </c>
      <c r="B18" s="33"/>
      <c r="C18" s="41" t="s">
        <v>95</v>
      </c>
      <c r="D18" s="34"/>
      <c r="E18" s="40"/>
      <c r="F18" s="18"/>
      <c r="G18" s="18"/>
      <c r="H18" s="8"/>
      <c r="I18" t="str">
        <f t="shared" si="0"/>
        <v xml:space="preserve">LOCATION   DESCRIPTION BRICK MASONARY WORK </v>
      </c>
    </row>
    <row r="19" spans="1:9" ht="49.75">
      <c r="A19" s="13" t="s">
        <v>97</v>
      </c>
      <c r="B19" s="42"/>
      <c r="C19" s="15" t="s">
        <v>49</v>
      </c>
      <c r="D19" s="34" t="s">
        <v>6</v>
      </c>
      <c r="E19" s="17" t="s">
        <v>127</v>
      </c>
      <c r="F19" s="18"/>
      <c r="G19" s="18"/>
      <c r="H19" s="8"/>
      <c r="I19" t="str">
        <f t="shared" si="0"/>
        <v xml:space="preserve">LOCATION   DESCRIPTION Providing &amp; constructing Brick Masonry of 115 mm thk with CM 1:4 in proper line, level &amp; plumb . At every 4th coarse  ht.02 nos 6mm dia round bars as stiffeners should  provided. Rate should be include the cost of stiffeners,scaffolding completing with curing as per drawings or as directed by Architect/site Incharge.                                                          </v>
      </c>
    </row>
    <row r="20" spans="1:9" ht="37.299999999999997">
      <c r="A20" s="13" t="s">
        <v>98</v>
      </c>
      <c r="B20" s="42"/>
      <c r="C20" s="43" t="s">
        <v>50</v>
      </c>
      <c r="D20" s="34" t="s">
        <v>6</v>
      </c>
      <c r="E20" s="40" t="s">
        <v>127</v>
      </c>
      <c r="F20" s="18"/>
      <c r="G20" s="18"/>
      <c r="H20" s="8"/>
      <c r="I20" t="str">
        <f t="shared" si="0"/>
        <v xml:space="preserve">LOCATION   DESCRIPTION Providing &amp; constructing Brick Masonry of 230 mm thk with CM 1:4 in proper line, level &amp; plumb  At every 1 tm ht. interval stiffener should be provided. Rate to include the cost of stiffener, the necessary curing scaffolding etc. complete as directed by Architect.  </v>
      </c>
    </row>
    <row r="21" spans="1:9">
      <c r="A21" s="13">
        <f>A18+0.01</f>
        <v>2.0699999999999985</v>
      </c>
      <c r="B21" s="35"/>
      <c r="C21" s="36" t="s">
        <v>16</v>
      </c>
      <c r="D21" s="35"/>
      <c r="E21" s="37"/>
      <c r="F21" s="32"/>
      <c r="G21" s="18"/>
      <c r="H21" s="8"/>
      <c r="I21" t="str">
        <f t="shared" si="0"/>
        <v>LOCATION   DESCRIPTION PLASTER</v>
      </c>
    </row>
    <row r="22" spans="1:9" ht="49.75">
      <c r="A22" s="13"/>
      <c r="B22" s="14" t="s">
        <v>219</v>
      </c>
      <c r="C22" s="15" t="s">
        <v>17</v>
      </c>
      <c r="D22" s="34" t="s">
        <v>6</v>
      </c>
      <c r="E22" s="17">
        <v>4000</v>
      </c>
      <c r="F22" s="18"/>
      <c r="G22" s="18">
        <f>F22*E22</f>
        <v>0</v>
      </c>
      <c r="H22" s="8"/>
      <c r="I22" t="str">
        <f t="shared" si="0"/>
        <v>LOCATION  BASEMENT STORE  DESCRIPTION 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v>
      </c>
    </row>
    <row r="23" spans="1:9">
      <c r="A23" s="44">
        <f>A21+0.01</f>
        <v>2.0799999999999983</v>
      </c>
      <c r="B23" s="35"/>
      <c r="C23" s="36" t="s">
        <v>18</v>
      </c>
      <c r="D23" s="35"/>
      <c r="E23" s="37"/>
      <c r="F23" s="32"/>
      <c r="G23" s="18"/>
      <c r="H23" s="8"/>
      <c r="I23" t="str">
        <f t="shared" si="0"/>
        <v>LOCATION   DESCRIPTION RCC WORKS</v>
      </c>
    </row>
    <row r="24" spans="1:9" ht="24.9">
      <c r="A24" s="44"/>
      <c r="B24" s="14" t="s">
        <v>219</v>
      </c>
      <c r="C24" s="15" t="s">
        <v>19</v>
      </c>
      <c r="D24" s="34" t="s">
        <v>20</v>
      </c>
      <c r="E24" s="40">
        <v>30</v>
      </c>
      <c r="F24" s="18"/>
      <c r="G24" s="18">
        <f>F24*E24</f>
        <v>0</v>
      </c>
      <c r="H24" s="8"/>
      <c r="I24" t="str">
        <f t="shared" si="0"/>
        <v>LOCATION  BASEMENT STORE  DESCRIPTION Providing &amp; laying RCC slab &amp; lintel of size 41/2" x 6" over door in FOH  area. Rates include the centerring &amp; shuttering and steel reinforcement at all levels, excluding underplaster.</v>
      </c>
    </row>
    <row r="25" spans="1:9">
      <c r="A25" s="44">
        <f>A23+0.01</f>
        <v>2.0899999999999981</v>
      </c>
      <c r="B25" s="45"/>
      <c r="C25" s="41" t="s">
        <v>96</v>
      </c>
      <c r="D25" s="34"/>
      <c r="E25" s="40"/>
      <c r="F25" s="18"/>
      <c r="G25" s="18"/>
      <c r="H25" s="8"/>
      <c r="I25" t="str">
        <f t="shared" si="0"/>
        <v xml:space="preserve">LOCATION   DESCRIPTION LT PANEL, SERVER &amp; COUNTER  BASE WORK </v>
      </c>
    </row>
    <row r="26" spans="1:9">
      <c r="A26" s="44">
        <f>A25+0.01</f>
        <v>2.0999999999999979</v>
      </c>
      <c r="B26" s="46"/>
      <c r="C26" s="97" t="s">
        <v>188</v>
      </c>
      <c r="D26" s="48"/>
      <c r="E26" s="40"/>
      <c r="F26" s="27"/>
      <c r="G26" s="18"/>
      <c r="H26" s="8"/>
      <c r="I26" t="str">
        <f t="shared" si="0"/>
        <v xml:space="preserve">LOCATION   DESCRIPTION IPS FLOORING </v>
      </c>
    </row>
    <row r="27" spans="1:9" ht="74.599999999999994">
      <c r="A27" s="93"/>
      <c r="B27" s="78"/>
      <c r="C27" s="15" t="s">
        <v>189</v>
      </c>
      <c r="D27" s="34" t="s">
        <v>6</v>
      </c>
      <c r="E27" s="95" t="s">
        <v>93</v>
      </c>
      <c r="F27" s="96"/>
      <c r="G27" s="18"/>
      <c r="H27" s="75"/>
      <c r="I27" t="str">
        <f t="shared" si="0"/>
        <v>LOCATION   DESCRIPTION 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v>
      </c>
    </row>
    <row r="28" spans="1:9">
      <c r="A28" s="13"/>
      <c r="B28" s="49"/>
      <c r="C28" s="50" t="s">
        <v>21</v>
      </c>
      <c r="D28" s="51"/>
      <c r="E28" s="52"/>
      <c r="F28" s="53"/>
      <c r="G28" s="53">
        <f>SUM(G9:G27)</f>
        <v>0</v>
      </c>
      <c r="H28" s="8"/>
      <c r="I28" t="str">
        <f t="shared" si="0"/>
        <v>LOCATION   DESCRIPTION SUB TOTAL OF CIVIL WORK</v>
      </c>
    </row>
    <row r="29" spans="1:9">
      <c r="A29" s="54">
        <v>3</v>
      </c>
      <c r="B29" s="55"/>
      <c r="C29" s="56" t="s">
        <v>22</v>
      </c>
      <c r="D29" s="55"/>
      <c r="E29" s="57"/>
      <c r="F29" s="58"/>
      <c r="G29" s="58"/>
      <c r="H29" s="8"/>
      <c r="I29" t="str">
        <f t="shared" si="0"/>
        <v>LOCATION   DESCRIPTION FLOORING</v>
      </c>
    </row>
    <row r="30" spans="1:9" ht="49.75">
      <c r="A30" s="25">
        <f>A29+0.01</f>
        <v>3.01</v>
      </c>
      <c r="B30" s="14" t="s">
        <v>219</v>
      </c>
      <c r="C30" s="59" t="s">
        <v>184</v>
      </c>
      <c r="D30" s="16" t="s">
        <v>6</v>
      </c>
      <c r="E30" s="17" t="s">
        <v>93</v>
      </c>
      <c r="F30" s="18"/>
      <c r="G30" s="18"/>
      <c r="H30" s="8"/>
      <c r="I30" t="str">
        <f t="shared" si="0"/>
        <v>LOCATION  BASEMENT STORE  DESCRIPTION FLOORING TILE  Providing &amp; laying Olive Matt Max Stone tiles of size of 600 x 600 mm on 40 mm thk of cement sand bedding with CM 1:4 (fixing to be done with cement slurry &amp; paste) for dinning area with all grouting.Marfil Make  (Basic Rate of tile Rs.65/- per sq.ft.)  including necessary wastage ,cutting, covering protection Sheet ( PVC )_ complete.</v>
      </c>
    </row>
    <row r="31" spans="1:9" ht="49.75">
      <c r="A31" s="25">
        <f>A30+0.01</f>
        <v>3.0199999999999996</v>
      </c>
      <c r="B31" s="14" t="s">
        <v>219</v>
      </c>
      <c r="C31" s="59" t="s">
        <v>185</v>
      </c>
      <c r="D31" s="25" t="s">
        <v>23</v>
      </c>
      <c r="E31" s="17" t="s">
        <v>93</v>
      </c>
      <c r="F31" s="18"/>
      <c r="G31" s="18"/>
      <c r="H31" s="8"/>
      <c r="I31" t="str">
        <f t="shared" si="0"/>
        <v>LOCATION  BASEMENT STORE  DESCRIPTION Providing &amp; fixing of 12 mm thk. 0'-4" high Tile Skirting (Olive Matt Max Stone tiles ( Marfil Make ) over a bed of 20 mm thk. Cement mortar ( 1:4 ) jointed with cement slurry mixed with pigment to match the colour of tile including necessary wastage ,cutting, covering protection Sheet ( PVC ) complete.</v>
      </c>
    </row>
    <row r="32" spans="1:9" ht="49.75">
      <c r="A32" s="25">
        <f t="shared" ref="A32" si="1">A31+0.01</f>
        <v>3.0299999999999994</v>
      </c>
      <c r="B32" s="60" t="s">
        <v>220</v>
      </c>
      <c r="C32" s="61" t="s">
        <v>186</v>
      </c>
      <c r="D32" s="25" t="s">
        <v>23</v>
      </c>
      <c r="E32" s="17">
        <v>16</v>
      </c>
      <c r="F32" s="18"/>
      <c r="G32" s="18">
        <f>F32*E32</f>
        <v>0</v>
      </c>
      <c r="H32" s="8"/>
      <c r="I32" t="str">
        <f t="shared" si="0"/>
        <v>LOCATION  GRANITE Door Cill  6" BASEMENT FLOOR  DESCRIPTION Providing &amp; fixing of 19 mm thk.  granite 6" wide door Cill over a bed of 20 mm thk. Cement mortar ( 1:4 ) jointed with cement slurry mixed with pigment to match the colour of granite including necessary wastage ,cutting ,grinding &amp; polishing,  covering protection Sheet ( PVC ) complete. complete. (Base Rate of granite is Rs 180 /- sq.ft.)</v>
      </c>
    </row>
    <row r="33" spans="1:9" ht="74.599999999999994">
      <c r="A33" s="80">
        <f>A32+0.01</f>
        <v>3.0399999999999991</v>
      </c>
      <c r="B33" s="82"/>
      <c r="C33" s="61" t="s">
        <v>183</v>
      </c>
      <c r="D33" s="16" t="s">
        <v>6</v>
      </c>
      <c r="E33" s="17">
        <v>595</v>
      </c>
      <c r="F33" s="77"/>
      <c r="G33" s="18">
        <f t="shared" ref="G33:G34" si="2">F33*E33</f>
        <v>0</v>
      </c>
      <c r="H33" s="75"/>
      <c r="I33" t="str">
        <f t="shared" si="0"/>
        <v xml:space="preserve">LOCATION   DESCRIPTION Providing &amp; laying of 25 thk. 560mmX560mm Kota Stone flooring over a bed of 20mm thk. Cement mortar (1:4)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Architect/Engineer.  
 </v>
      </c>
    </row>
    <row r="34" spans="1:9" ht="62.15">
      <c r="A34" s="80">
        <f>A33+0.01</f>
        <v>3.0499999999999989</v>
      </c>
      <c r="B34" s="82"/>
      <c r="C34" s="61" t="s">
        <v>182</v>
      </c>
      <c r="D34" s="25" t="s">
        <v>23</v>
      </c>
      <c r="E34" s="17">
        <v>230</v>
      </c>
      <c r="F34" s="77"/>
      <c r="G34" s="18">
        <f t="shared" si="2"/>
        <v>0</v>
      </c>
      <c r="H34" s="75"/>
      <c r="I34" t="str">
        <f t="shared" si="0"/>
        <v xml:space="preserve">LOCATION   DESCRIPTION Providing &amp; fixing of 25mm thk. kota stone 4" high over a bed of 20 mm thk. Cement mortar ( 1:4 ) jointed with cement slurry mixed with pigment to match the coloure of KOTA including necessary wastage ,cutting ,grinding &amp; polishing, Covering Protection sheet ( PVC ) completed as per the details are provided  in drawings or as directed by Architect/Engineer. 
 </v>
      </c>
    </row>
    <row r="35" spans="1:9">
      <c r="A35" s="51"/>
      <c r="B35" s="49"/>
      <c r="C35" s="50" t="s">
        <v>24</v>
      </c>
      <c r="D35" s="51"/>
      <c r="E35" s="52"/>
      <c r="F35" s="53"/>
      <c r="G35" s="53">
        <f>SUM(G30:G34)</f>
        <v>0</v>
      </c>
      <c r="H35" s="8"/>
      <c r="I35" t="str">
        <f t="shared" si="0"/>
        <v>LOCATION   DESCRIPTION SUB TOTAL OF FLOORING WORK</v>
      </c>
    </row>
    <row r="36" spans="1:9">
      <c r="A36" s="63">
        <v>4</v>
      </c>
      <c r="B36" s="63"/>
      <c r="C36" s="64" t="s">
        <v>25</v>
      </c>
      <c r="D36" s="63"/>
      <c r="E36" s="65"/>
      <c r="F36" s="66"/>
      <c r="G36" s="66"/>
      <c r="H36" s="8"/>
      <c r="I36" t="str">
        <f t="shared" si="0"/>
        <v>LOCATION   DESCRIPTION WALL TILING</v>
      </c>
    </row>
    <row r="37" spans="1:9" ht="62.15">
      <c r="A37" s="67">
        <f>A36+0.01</f>
        <v>4.01</v>
      </c>
      <c r="B37" s="46" t="s">
        <v>218</v>
      </c>
      <c r="C37" s="59" t="s">
        <v>124</v>
      </c>
      <c r="D37" s="16" t="s">
        <v>6</v>
      </c>
      <c r="E37" s="17">
        <v>1800</v>
      </c>
      <c r="F37" s="18"/>
      <c r="G37" s="18">
        <f>F37*E37</f>
        <v>0</v>
      </c>
      <c r="H37" s="8"/>
      <c r="I37" t="str">
        <f t="shared" si="0"/>
        <v>LOCATION  BASEMENT STORE WALL TILES  DESCRIPTION P/ fixing glazed ceramic (Kajaria /Johnson Make)  White- (8"x 12") Wall tiles as approved in kitchen over a base of 20-25mm thick plaster with cement mortar 1:3 (1 cement: 3 fine sand) as per approved pattern, setting the tiles in cement slurry,  joints filled and finished neat with white cement as/spec.(Basic cost of tile Rs.25/- per sft.) (TILES TO BE PASTED ABOVE  4" HIGH. TILE SKIRTING TILL FALSE CEILING  NO TILE TO BE CUT IN VERTICAL)</v>
      </c>
    </row>
    <row r="38" spans="1:9">
      <c r="A38" s="51"/>
      <c r="B38" s="49"/>
      <c r="C38" s="68" t="s">
        <v>26</v>
      </c>
      <c r="D38" s="51"/>
      <c r="E38" s="52"/>
      <c r="F38" s="53"/>
      <c r="G38" s="53">
        <f>SUM(G37:G37)</f>
        <v>0</v>
      </c>
      <c r="H38" s="8"/>
      <c r="I38" t="str">
        <f t="shared" si="0"/>
        <v>LOCATION   DESCRIPTION SUB TOTAL OF WALL TILING</v>
      </c>
    </row>
    <row r="39" spans="1:9">
      <c r="A39" s="63">
        <v>5</v>
      </c>
      <c r="B39" s="63"/>
      <c r="C39" s="64" t="s">
        <v>27</v>
      </c>
      <c r="D39" s="63"/>
      <c r="E39" s="65"/>
      <c r="F39" s="66"/>
      <c r="G39" s="66"/>
      <c r="H39" s="8"/>
      <c r="I39" t="str">
        <f t="shared" si="0"/>
        <v>LOCATION   DESCRIPTION WOODWORK</v>
      </c>
    </row>
    <row r="40" spans="1:9" ht="99.45">
      <c r="A40" s="67">
        <f>A39+0.01</f>
        <v>5.01</v>
      </c>
      <c r="B40" s="60" t="s">
        <v>221</v>
      </c>
      <c r="C40" s="28" t="s">
        <v>125</v>
      </c>
      <c r="D40" s="25" t="s">
        <v>23</v>
      </c>
      <c r="E40" s="17">
        <v>78</v>
      </c>
      <c r="F40" s="18"/>
      <c r="G40" s="18">
        <f>F40*E40</f>
        <v>0</v>
      </c>
      <c r="H40" s="8"/>
      <c r="I40" t="str">
        <f t="shared" si="0"/>
        <v xml:space="preserve">LOCATION  DOOR FRAMES BASEMENT STORE DESCRIPTION P/F HARD Wood door frames i.e Sal wood or Equivalent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v>
      </c>
    </row>
    <row r="41" spans="1:9" ht="74.599999999999994">
      <c r="A41" s="67">
        <f>A40+0.01</f>
        <v>5.0199999999999996</v>
      </c>
      <c r="B41" s="42" t="s">
        <v>211</v>
      </c>
      <c r="C41" s="15" t="s">
        <v>212</v>
      </c>
      <c r="D41" s="25" t="s">
        <v>69</v>
      </c>
      <c r="E41" s="17">
        <v>1</v>
      </c>
      <c r="F41" s="18"/>
      <c r="G41" s="18">
        <f>F41*E41</f>
        <v>0</v>
      </c>
      <c r="H41" s="8"/>
      <c r="I41" t="str">
        <f t="shared" si="0"/>
        <v xml:space="preserve">LOCATION  Cashier Entry Door  DESCRIPTION Flush door ((32 mm thk, 2 hour Fire Rated) finished with 1mm thk.  Laminate  on both side, without vision panel.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Door Size 3'-0" x 7'0" )
</v>
      </c>
    </row>
    <row r="42" spans="1:9" ht="74.599999999999994">
      <c r="A42" s="67">
        <f>A41+0.01</f>
        <v>5.0299999999999994</v>
      </c>
      <c r="B42" s="42" t="s">
        <v>213</v>
      </c>
      <c r="C42" s="15" t="s">
        <v>214</v>
      </c>
      <c r="D42" s="25" t="s">
        <v>69</v>
      </c>
      <c r="E42" s="17">
        <v>1</v>
      </c>
      <c r="F42" s="18"/>
      <c r="G42" s="18">
        <f>F42*E42</f>
        <v>0</v>
      </c>
      <c r="H42" s="8"/>
      <c r="I42" t="str">
        <f t="shared" si="0"/>
        <v xml:space="preserve">LOCATION  KFC DRY STORE  Entry Door  DESCRIPTION 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Door Size 3'-6" x 7'0" )
</v>
      </c>
    </row>
    <row r="43" spans="1:9" ht="69" customHeight="1">
      <c r="A43" s="67">
        <f>A42+0.01</f>
        <v>5.0399999999999991</v>
      </c>
      <c r="B43" s="42" t="s">
        <v>216</v>
      </c>
      <c r="C43" s="15" t="s">
        <v>215</v>
      </c>
      <c r="D43" s="25" t="s">
        <v>69</v>
      </c>
      <c r="E43" s="17">
        <v>2</v>
      </c>
      <c r="F43" s="18"/>
      <c r="G43" s="18">
        <f>F43*E43</f>
        <v>0</v>
      </c>
      <c r="H43" s="8"/>
      <c r="I43" t="str">
        <f t="shared" si="0"/>
        <v xml:space="preserve">LOCATION  MAIN ENTRY DOOR &amp; CHILLER STORE  ENTRY DOOR DESCRIPTION 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Door Size 4'-0" x 7'0" )
</v>
      </c>
    </row>
    <row r="44" spans="1:9">
      <c r="A44" s="67">
        <f>A43+0.01</f>
        <v>5.0499999999999989</v>
      </c>
      <c r="B44" s="46" t="s">
        <v>29</v>
      </c>
      <c r="C44" s="47" t="s">
        <v>30</v>
      </c>
      <c r="D44" s="25" t="s">
        <v>28</v>
      </c>
      <c r="E44" s="69">
        <v>1</v>
      </c>
      <c r="F44" s="18"/>
      <c r="G44" s="18">
        <f>F44*E44</f>
        <v>0</v>
      </c>
      <c r="H44" s="8"/>
      <c r="I44" t="str">
        <f t="shared" si="0"/>
        <v>LOCATION  KEY BOX DESCRIPTION Key Box (As per Standard Design)</v>
      </c>
    </row>
    <row r="45" spans="1:9">
      <c r="A45" s="51"/>
      <c r="B45" s="49"/>
      <c r="C45" s="50" t="s">
        <v>32</v>
      </c>
      <c r="D45" s="51"/>
      <c r="E45" s="52"/>
      <c r="F45" s="53"/>
      <c r="G45" s="53">
        <f>SUM(G39:G44)</f>
        <v>0</v>
      </c>
      <c r="H45" s="8"/>
      <c r="I45" t="str">
        <f t="shared" si="0"/>
        <v>LOCATION   DESCRIPTION SUB TOTAL OF WOODWORK</v>
      </c>
    </row>
    <row r="46" spans="1:9">
      <c r="A46" s="63">
        <v>6</v>
      </c>
      <c r="B46" s="63"/>
      <c r="C46" s="70" t="s">
        <v>33</v>
      </c>
      <c r="D46" s="63"/>
      <c r="E46" s="65"/>
      <c r="F46" s="66"/>
      <c r="G46" s="66"/>
      <c r="H46" s="8"/>
      <c r="I46" t="str">
        <f t="shared" si="0"/>
        <v>LOCATION   DESCRIPTION  FALSE CEILING WORK</v>
      </c>
    </row>
    <row r="47" spans="1:9" ht="74.599999999999994">
      <c r="A47" s="67">
        <f>A46+0.01</f>
        <v>6.01</v>
      </c>
      <c r="B47" s="62" t="s">
        <v>223</v>
      </c>
      <c r="C47" s="28" t="s">
        <v>187</v>
      </c>
      <c r="D47" s="16" t="s">
        <v>6</v>
      </c>
      <c r="E47" s="76">
        <v>545</v>
      </c>
      <c r="F47" s="77"/>
      <c r="G47" s="27">
        <f>F47*E47</f>
        <v>0</v>
      </c>
      <c r="H47" s="75"/>
      <c r="I47" t="str">
        <f t="shared" si="0"/>
        <v xml:space="preserve">LOCATION  Metal Grid Ceiling in BASEMENT STORE DESCRIPTION 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 Base Rate of Metal Grid Ceiling @ Rs. 150/- Sqft ) </v>
      </c>
    </row>
    <row r="48" spans="1:9">
      <c r="A48" s="71"/>
      <c r="B48" s="71"/>
      <c r="C48" s="68" t="s">
        <v>35</v>
      </c>
      <c r="D48" s="51"/>
      <c r="E48" s="52"/>
      <c r="F48" s="53"/>
      <c r="G48" s="53">
        <f>SUM(G46:G47)</f>
        <v>0</v>
      </c>
      <c r="H48" s="8"/>
      <c r="I48" t="str">
        <f t="shared" si="0"/>
        <v>LOCATION   DESCRIPTION SUB TOTAL OF FALSE CEILING</v>
      </c>
    </row>
    <row r="49" spans="1:9">
      <c r="A49" s="83">
        <v>7</v>
      </c>
      <c r="B49" s="83"/>
      <c r="C49" s="84" t="s">
        <v>170</v>
      </c>
      <c r="D49" s="85"/>
      <c r="E49" s="86"/>
      <c r="F49" s="87"/>
      <c r="G49" s="87"/>
      <c r="H49" s="75"/>
      <c r="I49" t="str">
        <f t="shared" si="0"/>
        <v xml:space="preserve">LOCATION   DESCRIPTION MISC. WORK </v>
      </c>
    </row>
    <row r="50" spans="1:9" ht="39.450000000000003">
      <c r="A50" s="78">
        <v>7.01</v>
      </c>
      <c r="B50" s="78" t="s">
        <v>219</v>
      </c>
      <c r="C50" s="105" t="s">
        <v>229</v>
      </c>
      <c r="D50" s="80" t="s">
        <v>23</v>
      </c>
      <c r="E50" s="76">
        <v>56</v>
      </c>
      <c r="F50" s="81"/>
      <c r="G50" s="81">
        <f>F50*E50</f>
        <v>0</v>
      </c>
      <c r="H50" s="75"/>
      <c r="I50" t="str">
        <f t="shared" si="0"/>
        <v xml:space="preserve">LOCATION  BASEMENT STORE  DESCRIPTION Providing &amp; fixing of 25mm x 25mm SS (202 Grade) Tile Guard in Stainless Steel ( Brushed surface finished 1mm thk.) complete as per approved specification, completed as per the details are provided  in drawings or as directed by Architect/Engineer. </v>
      </c>
    </row>
    <row r="51" spans="1:9" ht="24.9">
      <c r="A51" s="78">
        <f>A50+0.01</f>
        <v>7.02</v>
      </c>
      <c r="B51" s="78" t="s">
        <v>219</v>
      </c>
      <c r="C51" s="79" t="s">
        <v>226</v>
      </c>
      <c r="D51" s="25" t="s">
        <v>31</v>
      </c>
      <c r="E51" s="17">
        <v>230</v>
      </c>
      <c r="F51" s="104"/>
      <c r="G51" s="81">
        <f>F51*E51</f>
        <v>0</v>
      </c>
      <c r="H51" s="8"/>
      <c r="I51" t="str">
        <f t="shared" si="0"/>
        <v>LOCATION  BASEMENT STORE  DESCRIPTION Providing &amp; appling 6mm thick POP Punning on Walls with necessary grooves ( if required ) as per design for all heights &amp; levels.</v>
      </c>
    </row>
    <row r="52" spans="1:9" ht="62.15">
      <c r="A52" s="78">
        <f>A51+0.01</f>
        <v>7.0299999999999994</v>
      </c>
      <c r="B52" s="78" t="s">
        <v>219</v>
      </c>
      <c r="C52" s="79" t="s">
        <v>225</v>
      </c>
      <c r="D52" s="25" t="s">
        <v>31</v>
      </c>
      <c r="E52" s="17">
        <v>230</v>
      </c>
      <c r="F52" s="104"/>
      <c r="G52" s="81">
        <f>F52*E52</f>
        <v>0</v>
      </c>
      <c r="H52" s="8"/>
      <c r="I52" t="str">
        <f t="shared" si="0"/>
        <v>LOCATION  BASEMENT STORE  DESCRIPTION Providing &amp;  applying Of Two or more coats of  roller applied  premium acrylic emulsion(Asian -8473- Grey) paint of interior grade,having VOC (Volatile Organic Compound ) content less than 50 grams/ litre of approved brand and manufacture (Asian Paints applyingTwo coats birla putty to achive smooth surface of FOH Wall area and one coats primer and two or more coats of paint to achieve even shade and colour as per direction and satisfaction of Architect</v>
      </c>
    </row>
    <row r="53" spans="1:9">
      <c r="A53" s="78">
        <v>7.04</v>
      </c>
      <c r="B53" s="78" t="s">
        <v>228</v>
      </c>
      <c r="C53" s="94" t="s">
        <v>235</v>
      </c>
      <c r="D53" s="80" t="s">
        <v>236</v>
      </c>
      <c r="E53" s="76">
        <v>1</v>
      </c>
      <c r="F53" s="81"/>
      <c r="G53" s="81"/>
      <c r="H53" s="75"/>
      <c r="I53" t="str">
        <f t="shared" si="0"/>
        <v>LOCATION  BASEMENT STORE DESCRIPTION Exhaust fan - 15"</v>
      </c>
    </row>
    <row r="54" spans="1:9">
      <c r="A54" s="88"/>
      <c r="B54" s="88"/>
      <c r="C54" s="89" t="s">
        <v>171</v>
      </c>
      <c r="D54" s="90"/>
      <c r="E54" s="91"/>
      <c r="F54" s="92"/>
      <c r="G54" s="92">
        <f>SUM(G50:G53)</f>
        <v>0</v>
      </c>
      <c r="H54" s="75"/>
    </row>
    <row r="55" spans="1:9">
      <c r="A55" s="106" t="s">
        <v>0</v>
      </c>
      <c r="B55" s="106"/>
      <c r="C55" s="106"/>
      <c r="D55" s="106"/>
      <c r="E55" s="72"/>
      <c r="F55" s="72"/>
      <c r="G55" s="72">
        <f>G48+G45+G38+G35+G28+G6+G54</f>
        <v>0</v>
      </c>
      <c r="H55" s="98"/>
    </row>
  </sheetData>
  <mergeCells count="9">
    <mergeCell ref="A55:D55"/>
    <mergeCell ref="A1:H1"/>
    <mergeCell ref="A2:A3"/>
    <mergeCell ref="B2:B3"/>
    <mergeCell ref="C2:C3"/>
    <mergeCell ref="D2:D3"/>
    <mergeCell ref="E2:E3"/>
    <mergeCell ref="F2:F3"/>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6"/>
  <cols>
    <col min="2" max="2" width="68" customWidth="1"/>
  </cols>
  <sheetData>
    <row r="2" spans="2:7">
      <c r="B2" t="s">
        <v>191</v>
      </c>
      <c r="C2">
        <v>1</v>
      </c>
      <c r="D2">
        <v>24</v>
      </c>
      <c r="F2">
        <v>25.25</v>
      </c>
      <c r="G2">
        <f>F2*D2*C2</f>
        <v>606</v>
      </c>
    </row>
    <row r="4" spans="2:7">
      <c r="B4" t="s">
        <v>52</v>
      </c>
      <c r="C4">
        <v>1</v>
      </c>
      <c r="D4">
        <v>24</v>
      </c>
      <c r="F4">
        <v>25.25</v>
      </c>
      <c r="G4">
        <f>F4*D4*C4</f>
        <v>606</v>
      </c>
    </row>
    <row r="7" spans="2:7">
      <c r="B7" t="s">
        <v>192</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193</v>
      </c>
    </row>
    <row r="14" spans="2:7">
      <c r="C14">
        <v>1</v>
      </c>
      <c r="D14">
        <v>50.32</v>
      </c>
      <c r="E14">
        <v>10.76</v>
      </c>
      <c r="G14">
        <f>E14*D14*C14</f>
        <v>541.44320000000005</v>
      </c>
    </row>
    <row r="16" spans="2:7">
      <c r="G16">
        <f>SUM(G14:G15)</f>
        <v>541.44320000000005</v>
      </c>
    </row>
    <row r="17" spans="2:7">
      <c r="B17" t="s">
        <v>108</v>
      </c>
      <c r="G17">
        <v>545</v>
      </c>
    </row>
    <row r="18" spans="2:7">
      <c r="C18">
        <v>1</v>
      </c>
      <c r="D18">
        <v>50.32</v>
      </c>
      <c r="E18">
        <v>10.76</v>
      </c>
      <c r="G18">
        <f>E18*D18*C18</f>
        <v>541.44320000000005</v>
      </c>
    </row>
    <row r="20" spans="2:7">
      <c r="G20">
        <f>SUM(G18:G19)</f>
        <v>541.44320000000005</v>
      </c>
    </row>
    <row r="21" spans="2:7">
      <c r="G21">
        <v>545</v>
      </c>
    </row>
    <row r="22" spans="2:7">
      <c r="B22" s="2" t="s">
        <v>195</v>
      </c>
    </row>
    <row r="23" spans="2:7">
      <c r="B23" t="s">
        <v>196</v>
      </c>
      <c r="C23">
        <v>2</v>
      </c>
      <c r="D23">
        <v>24</v>
      </c>
      <c r="F23">
        <v>12</v>
      </c>
      <c r="G23">
        <f>F23*D23*C23</f>
        <v>576</v>
      </c>
    </row>
    <row r="24" spans="2:7">
      <c r="B24" t="s">
        <v>134</v>
      </c>
      <c r="C24">
        <v>-1</v>
      </c>
      <c r="D24">
        <v>4</v>
      </c>
      <c r="F24">
        <v>7</v>
      </c>
      <c r="G24">
        <f t="shared" ref="G24:G36" si="0">F24*D24*C24</f>
        <v>-28</v>
      </c>
    </row>
    <row r="25" spans="2:7">
      <c r="B25" t="s">
        <v>197</v>
      </c>
      <c r="C25">
        <v>1</v>
      </c>
      <c r="D25">
        <v>10.75</v>
      </c>
      <c r="F25">
        <v>12</v>
      </c>
      <c r="G25">
        <f t="shared" si="0"/>
        <v>129</v>
      </c>
    </row>
    <row r="26" spans="2:7">
      <c r="B26" t="s">
        <v>198</v>
      </c>
      <c r="C26">
        <v>1</v>
      </c>
      <c r="D26">
        <v>10.92</v>
      </c>
      <c r="F26">
        <v>12</v>
      </c>
      <c r="G26">
        <f t="shared" si="0"/>
        <v>131.04</v>
      </c>
    </row>
    <row r="27" spans="2:7">
      <c r="B27" t="s">
        <v>199</v>
      </c>
      <c r="C27">
        <v>1</v>
      </c>
      <c r="D27">
        <v>24.42</v>
      </c>
      <c r="F27">
        <v>12</v>
      </c>
      <c r="G27">
        <f t="shared" si="0"/>
        <v>293.04000000000002</v>
      </c>
    </row>
    <row r="28" spans="2:7">
      <c r="B28" t="s">
        <v>200</v>
      </c>
      <c r="C28">
        <v>1</v>
      </c>
      <c r="D28">
        <v>14.33</v>
      </c>
      <c r="F28">
        <v>12</v>
      </c>
      <c r="G28">
        <f t="shared" si="0"/>
        <v>171.96</v>
      </c>
    </row>
    <row r="29" spans="2:7">
      <c r="B29" t="s">
        <v>201</v>
      </c>
      <c r="C29">
        <v>1</v>
      </c>
      <c r="D29">
        <v>21.25</v>
      </c>
      <c r="F29">
        <v>12</v>
      </c>
      <c r="G29">
        <f t="shared" si="0"/>
        <v>255</v>
      </c>
    </row>
    <row r="30" spans="2:7">
      <c r="B30" t="s">
        <v>202</v>
      </c>
      <c r="C30">
        <v>-1</v>
      </c>
      <c r="D30">
        <v>4</v>
      </c>
      <c r="F30">
        <v>7</v>
      </c>
      <c r="G30">
        <f t="shared" si="0"/>
        <v>-28</v>
      </c>
    </row>
    <row r="31" spans="2:7">
      <c r="B31" t="s">
        <v>203</v>
      </c>
      <c r="C31">
        <v>1</v>
      </c>
      <c r="D31">
        <v>19.25</v>
      </c>
      <c r="F31">
        <v>12</v>
      </c>
      <c r="G31">
        <f t="shared" si="0"/>
        <v>231</v>
      </c>
    </row>
    <row r="32" spans="2:7">
      <c r="B32" t="s">
        <v>204</v>
      </c>
      <c r="C32">
        <v>1</v>
      </c>
      <c r="D32">
        <v>5.33</v>
      </c>
      <c r="F32">
        <v>12</v>
      </c>
      <c r="G32">
        <f t="shared" si="0"/>
        <v>63.96</v>
      </c>
    </row>
    <row r="33" spans="2:7">
      <c r="B33" t="s">
        <v>134</v>
      </c>
      <c r="C33">
        <v>-1</v>
      </c>
      <c r="D33">
        <v>3.42</v>
      </c>
      <c r="F33">
        <v>7</v>
      </c>
      <c r="G33">
        <f t="shared" si="0"/>
        <v>-23.939999999999998</v>
      </c>
    </row>
    <row r="34" spans="2:7">
      <c r="B34" t="s">
        <v>205</v>
      </c>
      <c r="C34">
        <v>1</v>
      </c>
      <c r="D34">
        <v>5.67</v>
      </c>
      <c r="F34">
        <v>12</v>
      </c>
      <c r="G34">
        <f t="shared" si="0"/>
        <v>68.039999999999992</v>
      </c>
    </row>
    <row r="35" spans="2:7">
      <c r="B35" t="s">
        <v>206</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207</v>
      </c>
    </row>
    <row r="43" spans="2:7">
      <c r="B43" t="s">
        <v>196</v>
      </c>
      <c r="C43">
        <v>4</v>
      </c>
      <c r="D43">
        <v>24</v>
      </c>
      <c r="F43">
        <v>12</v>
      </c>
      <c r="G43">
        <f>F43*D43*C43</f>
        <v>1152</v>
      </c>
    </row>
    <row r="44" spans="2:7">
      <c r="B44" t="s">
        <v>134</v>
      </c>
      <c r="C44">
        <v>-2</v>
      </c>
      <c r="D44">
        <v>4</v>
      </c>
      <c r="F44">
        <v>7</v>
      </c>
      <c r="G44">
        <f t="shared" ref="G44:G56" si="1">F44*D44*C44</f>
        <v>-56</v>
      </c>
    </row>
    <row r="45" spans="2:7">
      <c r="B45" t="s">
        <v>197</v>
      </c>
      <c r="C45">
        <v>2</v>
      </c>
      <c r="D45">
        <v>10.75</v>
      </c>
      <c r="F45">
        <v>12</v>
      </c>
      <c r="G45">
        <f t="shared" si="1"/>
        <v>258</v>
      </c>
    </row>
    <row r="46" spans="2:7">
      <c r="B46" t="s">
        <v>198</v>
      </c>
      <c r="C46">
        <v>2</v>
      </c>
      <c r="D46">
        <v>10.92</v>
      </c>
      <c r="F46">
        <v>12</v>
      </c>
      <c r="G46">
        <f t="shared" si="1"/>
        <v>262.08</v>
      </c>
    </row>
    <row r="47" spans="2:7">
      <c r="B47" t="s">
        <v>199</v>
      </c>
      <c r="C47">
        <v>2</v>
      </c>
      <c r="D47">
        <v>24.42</v>
      </c>
      <c r="F47">
        <v>12</v>
      </c>
      <c r="G47">
        <f t="shared" si="1"/>
        <v>586.08000000000004</v>
      </c>
    </row>
    <row r="48" spans="2:7">
      <c r="B48" t="s">
        <v>200</v>
      </c>
      <c r="C48">
        <v>2</v>
      </c>
      <c r="D48">
        <v>14.33</v>
      </c>
      <c r="F48">
        <v>12</v>
      </c>
      <c r="G48">
        <f t="shared" si="1"/>
        <v>343.92</v>
      </c>
    </row>
    <row r="49" spans="2:7">
      <c r="B49" t="s">
        <v>201</v>
      </c>
      <c r="C49">
        <v>2</v>
      </c>
      <c r="D49">
        <v>21.25</v>
      </c>
      <c r="F49">
        <v>12</v>
      </c>
      <c r="G49">
        <f t="shared" si="1"/>
        <v>510</v>
      </c>
    </row>
    <row r="50" spans="2:7">
      <c r="B50" t="s">
        <v>202</v>
      </c>
      <c r="C50">
        <v>-2</v>
      </c>
      <c r="D50">
        <v>4</v>
      </c>
      <c r="F50">
        <v>7</v>
      </c>
      <c r="G50">
        <f t="shared" si="1"/>
        <v>-56</v>
      </c>
    </row>
    <row r="51" spans="2:7">
      <c r="B51" t="s">
        <v>203</v>
      </c>
      <c r="C51">
        <v>2</v>
      </c>
      <c r="D51">
        <v>19.25</v>
      </c>
      <c r="F51">
        <v>12</v>
      </c>
      <c r="G51">
        <f t="shared" si="1"/>
        <v>462</v>
      </c>
    </row>
    <row r="52" spans="2:7">
      <c r="B52" t="s">
        <v>204</v>
      </c>
      <c r="C52">
        <v>2</v>
      </c>
      <c r="D52">
        <v>5.33</v>
      </c>
      <c r="F52">
        <v>12</v>
      </c>
      <c r="G52">
        <f t="shared" si="1"/>
        <v>127.92</v>
      </c>
    </row>
    <row r="53" spans="2:7">
      <c r="B53" t="s">
        <v>134</v>
      </c>
      <c r="C53">
        <v>-2</v>
      </c>
      <c r="D53">
        <v>3.42</v>
      </c>
      <c r="F53">
        <v>7</v>
      </c>
      <c r="G53">
        <f t="shared" si="1"/>
        <v>-47.879999999999995</v>
      </c>
    </row>
    <row r="54" spans="2:7">
      <c r="B54" t="s">
        <v>205</v>
      </c>
      <c r="C54">
        <v>2</v>
      </c>
      <c r="D54">
        <v>5.67</v>
      </c>
      <c r="F54">
        <v>12</v>
      </c>
      <c r="G54">
        <f t="shared" si="1"/>
        <v>136.07999999999998</v>
      </c>
    </row>
    <row r="55" spans="2:7">
      <c r="B55" t="s">
        <v>206</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208</v>
      </c>
    </row>
    <row r="63" spans="2:7">
      <c r="B63" t="s">
        <v>209</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37</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37</v>
      </c>
    </row>
    <row r="81" spans="2:7">
      <c r="B81" t="s">
        <v>110</v>
      </c>
      <c r="C81">
        <v>1</v>
      </c>
      <c r="D81">
        <v>63.71</v>
      </c>
      <c r="E81">
        <v>3.28</v>
      </c>
      <c r="G81">
        <f>E81*D81*C81</f>
        <v>208.96879999999999</v>
      </c>
    </row>
    <row r="82" spans="2:7">
      <c r="G82">
        <f>G81*10%</f>
        <v>20.896879999999999</v>
      </c>
    </row>
    <row r="83" spans="2:7">
      <c r="G83">
        <f>SUM(G81:G82)</f>
        <v>229.86568</v>
      </c>
    </row>
    <row r="84" spans="2:7">
      <c r="G84">
        <v>230</v>
      </c>
    </row>
    <row r="86" spans="2:7">
      <c r="B86" t="s">
        <v>210</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217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66</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222</v>
      </c>
    </row>
    <row r="117" spans="2:7">
      <c r="C117">
        <v>1</v>
      </c>
      <c r="D117">
        <v>50.32</v>
      </c>
      <c r="F117">
        <v>10.76</v>
      </c>
      <c r="G117">
        <f>F117*D117*C117</f>
        <v>541.44320000000005</v>
      </c>
    </row>
    <row r="119" spans="2:7">
      <c r="G119">
        <f>SUM(G117:G118)</f>
        <v>541.44320000000005</v>
      </c>
    </row>
    <row r="120" spans="2:7">
      <c r="G120">
        <v>545</v>
      </c>
    </row>
    <row r="123" spans="2:7">
      <c r="B123" t="s">
        <v>224</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227</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Masala Kitchen MB</vt:lpstr>
      <vt:lpstr>FOH AREA  MB </vt:lpstr>
      <vt:lpstr>Basement Store BOQ</vt:lpstr>
      <vt:lpstr>Basement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2024-09-11T10:58:54Z</dcterms:modified>
</cp:coreProperties>
</file>