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Lucknow\CIP Lounge - D-18 DOM\Additional Work_09.09.24\"/>
    </mc:Choice>
  </mc:AlternateContent>
  <bookViews>
    <workbookView xWindow="-105" yWindow="-105" windowWidth="19425" windowHeight="11505" firstSheet="10" activeTab="10"/>
  </bookViews>
  <sheets>
    <sheet name="Abstract Summary" sheetId="4" r:id="rId1"/>
    <sheet name="Summary-2" sheetId="1" state="hidden" r:id="rId2"/>
    <sheet name="Inv Summary" sheetId="5" r:id="rId3"/>
    <sheet name="Civil JMR RA Bill 8" sheetId="8" r:id="rId4"/>
    <sheet name="JMR  LIGHTS &amp; PANELS" sheetId="13" r:id="rId5"/>
    <sheet name="Abstract Electrical" sheetId="14" r:id="rId6"/>
    <sheet name="Electrical JMR RA Bill 09 " sheetId="24" r:id="rId7"/>
    <sheet name="JMR  Electrical RA Bill 8" sheetId="15" r:id="rId8"/>
    <sheet name="JMR STRUCTURE STEEL RA 01 " sheetId="21" r:id="rId9"/>
    <sheet name="LIGHT FITTING  JMR RA Bill 09 " sheetId="25" r:id="rId10"/>
    <sheet name="Abstract LIGHTS &amp; PANELS" sheetId="12" r:id="rId11"/>
    <sheet name="Civil JMR RA Bill 09 " sheetId="26" r:id="rId12"/>
    <sheet name="Abstract Civil &amp; Dismantling" sheetId="2"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c" localSheetId="1">#REF!</definedName>
    <definedName name="\c">#REF!</definedName>
    <definedName name="\t" localSheetId="1">#REF!</definedName>
    <definedName name="\t">#REF!</definedName>
    <definedName name="_5.0_Hire_and_running_charges_of_winch___grab" localSheetId="1">[1]SOR!#REF!</definedName>
    <definedName name="_5.0_Hire_and_running_charges_of_winch___grab">[1]SOR!#REF!</definedName>
    <definedName name="_Dist_Bin" localSheetId="1" hidden="1">#REF!</definedName>
    <definedName name="_Dist_Bin" hidden="1">#REF!</definedName>
    <definedName name="_Dist_Values" localSheetId="1" hidden="1">#REF!</definedName>
    <definedName name="_Dist_Values" hidden="1">#REF!</definedName>
    <definedName name="_Fill" localSheetId="1" hidden="1">#REF!</definedName>
    <definedName name="_Fill" hidden="1">#REF!</definedName>
    <definedName name="_Order1" hidden="1">255</definedName>
    <definedName name="_Parse_Out" localSheetId="1" hidden="1">#REF!</definedName>
    <definedName name="_Parse_Out" hidden="1">#REF!</definedName>
    <definedName name="a._Trimmer" localSheetId="1">[1]SOR!#REF!</definedName>
    <definedName name="a._Trimmer">[1]SOR!#REF!</definedName>
    <definedName name="a__Labour_charges_for_cutting_bending__welding_including_materials." localSheetId="1">[1]SOR!#REF!</definedName>
    <definedName name="a__Labour_charges_for_cutting_bending__welding_including_materials.">[1]SOR!#REF!</definedName>
    <definedName name="aa">#REF!</definedName>
    <definedName name="abc" localSheetId="1">#REF!</definedName>
    <definedName name="abc">#REF!</definedName>
    <definedName name="alpha" hidden="1">[2]Factors!$B$22:$B$53</definedName>
    <definedName name="alpha2" hidden="1">[2]Factors!$O$22:$O$53</definedName>
    <definedName name="as">#REF!</definedName>
    <definedName name="Batching_hot_mix_plant" localSheetId="1">[1]SOR!#REF!</definedName>
    <definedName name="Batching_hot_mix_plant">[1]SOR!#REF!</definedName>
    <definedName name="beta" hidden="1">[2]Factors!$C$21:$M$21</definedName>
    <definedName name="beta2" hidden="1">[2]Factors!$P$21:$Z$21</definedName>
    <definedName name="BMGH">#REF!</definedName>
    <definedName name="Charges_of_road_roller" localSheetId="1">[1]SOR!#REF!</definedName>
    <definedName name="Charges_of_road_roller">[1]SOR!#REF!</definedName>
    <definedName name="CLKW">#REF!:INDEX(#REF!,COUNTA(#REF!))</definedName>
    <definedName name="CODES">#REF!</definedName>
    <definedName name="Cost_for_10_Hp_Hr." localSheetId="1">[1]SOR!#REF!</definedName>
    <definedName name="Cost_for_10_Hp_Hr.">[1]SOR!#REF!</definedName>
    <definedName name="Cost_of_water_including_filling_the_tanker" localSheetId="1">[1]SOR!#REF!</definedName>
    <definedName name="Cost_of_water_including_filling_the_tanker">[1]SOR!#REF!</definedName>
    <definedName name="Cover_blocks" localSheetId="1">[1]SOR!#REF!</definedName>
    <definedName name="Cover_blocks">[1]SOR!#REF!</definedName>
    <definedName name="D" hidden="1">'[2]NOT FULL RESTRAINT'!$S$9</definedName>
    <definedName name="d._Staging_to_keep_deflactometer___hire_charges_of_deflectometer" localSheetId="1">[1]SOR!#REF!</definedName>
    <definedName name="d._Staging_to_keep_deflactometer___hire_charges_of_deflectometer">[1]SOR!#REF!</definedName>
    <definedName name="Data_Sheet1" localSheetId="1">#REF!</definedName>
    <definedName name="Data_Sheet1">#REF!</definedName>
    <definedName name="Data_Sheet2" localSheetId="1">#REF!</definedName>
    <definedName name="Data_Sheet2">#REF!</definedName>
    <definedName name="Data_Sheet3" localSheetId="1">#REF!</definedName>
    <definedName name="Data_Sheet3">#REF!</definedName>
    <definedName name="Data_Sheet4" localSheetId="1">#REF!</definedName>
    <definedName name="Data_Sheet4">#REF!</definedName>
    <definedName name="dead.factor" hidden="1">'[2]NOT FULL RESTRAINT'!$D$12</definedName>
    <definedName name="DHTML" localSheetId="1" hidden="1">{"'Sheet1'!$A$4386:$N$4591"}</definedName>
    <definedName name="DHTML" hidden="1">{"'Sheet1'!$A$4386:$N$4591"}</definedName>
    <definedName name="DIST">#REF!:INDEX(#REF!,COUNTA(#REF!))</definedName>
    <definedName name="E" hidden="1">'[2]NOT FULL RESTRAINT'!$G$12</definedName>
    <definedName name="EL">#REF!:INDEX(#REF!,COUNTA(#REF!))</definedName>
    <definedName name="EL_BOQ">#REF!:INDEX(#REF!,COUNTA(#REF!))</definedName>
    <definedName name="fd">#REF!</definedName>
    <definedName name="FLOOR_LST">[3]DATA!$C$30:$C$40</definedName>
    <definedName name="Header_Left" localSheetId="1">#REF!</definedName>
    <definedName name="Header_Left">#REF!</definedName>
    <definedName name="HTML_CodePage" hidden="1">1252</definedName>
    <definedName name="HTML_Control" localSheetId="1" hidden="1">{"'Sheet1'!$A$4386:$N$4591"}</definedName>
    <definedName name="HTML_Control" hidden="1">{"'Sheet1'!$A$4386:$N$4591"}</definedName>
    <definedName name="HTML_Description" hidden="1">""</definedName>
    <definedName name="HTML_Email" hidden="1">""</definedName>
    <definedName name="HTML_Header" hidden="1">"Sheet1"</definedName>
    <definedName name="HTML_LastUpdate" hidden="1">"7/1/03"</definedName>
    <definedName name="HTML_LineAfter" hidden="1">FALSE</definedName>
    <definedName name="HTML_LineBefore" hidden="1">FALSE</definedName>
    <definedName name="HTML_Name" hidden="1">"m.p.raval"</definedName>
    <definedName name="HTML_OBDlg2" hidden="1">TRUE</definedName>
    <definedName name="HTML_OBDlg4" hidden="1">TRUE</definedName>
    <definedName name="HTML_OS" hidden="1">0</definedName>
    <definedName name="HTML_PathFile" hidden="1">"A:\MyHTML.htm"</definedName>
    <definedName name="HTML_Title" hidden="1">"SGSDaily Progress Report Piyaj toDharoi Pipeline"</definedName>
    <definedName name="I" hidden="1">'[2]NOT FULL RESTRAINT'!$G$13</definedName>
    <definedName name="jj" localSheetId="1">[4]SOR!#REF!</definedName>
    <definedName name="jj">[4]SOR!#REF!</definedName>
    <definedName name="L" hidden="1">'[2]NOT FULL RESTRAINT'!$D$9</definedName>
    <definedName name="LAP_ARRY">[3]DATA!$H$3:$K$11</definedName>
    <definedName name="live.deflection" hidden="1">'[2]NOT FULL RESTRAINT'!$AD$33:$CL$33</definedName>
    <definedName name="live.factor" hidden="1">'[2]NOT FULL RESTRAINT'!$D$13</definedName>
    <definedName name="MIX_ARRY">[3]DATA!$H$3:$K$3</definedName>
    <definedName name="moments" hidden="1">'[2]NOT FULL RESTRAINT'!$AD$14:$CL$14</definedName>
    <definedName name="pc" hidden="1">'[2]BEARING &amp; BUCKLING'!$M$40</definedName>
    <definedName name="pfc.table" hidden="1">[2]PFC!$A$7:$Z$22</definedName>
    <definedName name="_xlnm.Print_Area" localSheetId="12">'Abstract Civil &amp; Dismantling'!$A$1:$E$247</definedName>
    <definedName name="_xlnm.Print_Area" localSheetId="1">'Summary-2'!$A$1:$G$37</definedName>
    <definedName name="_xlnm.Print_Area">#REF!</definedName>
    <definedName name="PRINT_AREA_MI" localSheetId="1">#REF!</definedName>
    <definedName name="PRINT_AREA_MI">#REF!</definedName>
    <definedName name="_xlnm.Print_Titles" localSheetId="12">'Abstract Civil &amp; Dismantling'!$3:$5</definedName>
    <definedName name="_xlnm.Print_Titles" localSheetId="1">'Summary-2'!$4:$4</definedName>
    <definedName name="_xlnm.Print_Titles">#REF!</definedName>
    <definedName name="PRINT_TITLES_MI" localSheetId="1">#REF!</definedName>
    <definedName name="PRINT_TITLES_MI">#REF!</definedName>
    <definedName name="Pv" hidden="1">'[2]NOT FULL RESTRAINT'!$H$36</definedName>
    <definedName name="py" hidden="1">'[2]NOT FULL RESTRAINT'!$D$33</definedName>
    <definedName name="pyw" hidden="1">'[2]BEARING &amp; BUCKLING'!$E$18</definedName>
    <definedName name="range1" hidden="1">#REF!</definedName>
    <definedName name="range2" hidden="1">[2]UC!$B$7:$B$37</definedName>
    <definedName name="range3" hidden="1">[2]RSJ!$B$8:$B$16</definedName>
    <definedName name="range4" hidden="1">[2]PFC!$B$7:$B$22</definedName>
    <definedName name="rangeeeeeeeeeeeeeee" hidden="1">#REF!</definedName>
    <definedName name="RATE" localSheetId="1">'[5]Analysis-Pav'!#REF!</definedName>
    <definedName name="RATE">'[5]Analysis-Pav'!#REF!</definedName>
    <definedName name="ravi" localSheetId="1">[6]SOR!#REF!</definedName>
    <definedName name="ravi">[6]SOR!#REF!</definedName>
    <definedName name="rsj.table" hidden="1">[2]RSJ!$A$8:$Y$16</definedName>
    <definedName name="RTT">#REF!</definedName>
    <definedName name="SAN" localSheetId="1" hidden="1">{"'Sheet1'!$A$4386:$N$4591"}</definedName>
    <definedName name="SAN" hidden="1">{"'Sheet1'!$A$4386:$N$4591"}</definedName>
    <definedName name="Say_Kg." localSheetId="1">#REF!</definedName>
    <definedName name="Say_Kg.">#REF!</definedName>
    <definedName name="sGRH" localSheetId="1" hidden="1">{"'Sheet1'!$A$4386:$N$4591"}</definedName>
    <definedName name="sGRH" hidden="1">{"'Sheet1'!$A$4386:$N$4591"}</definedName>
    <definedName name="shear" hidden="1">'[2]NOT FULL RESTRAINT'!$AD$24:$CL$24</definedName>
    <definedName name="staging" localSheetId="1">[6]SOR!#REF!</definedName>
    <definedName name="staging">[6]SOR!#REF!</definedName>
    <definedName name="Summary">#REF!</definedName>
    <definedName name="Sv" hidden="1">'[2]NOT FULL RESTRAINT'!$P$40</definedName>
    <definedName name="Sx" hidden="1">'[2]NOT FULL RESTRAINT'!$S$17</definedName>
    <definedName name="t" hidden="1">'[2]BEARING &amp; BUCKLING'!$S$11</definedName>
    <definedName name="table15" hidden="1">[2]Factors!$C$22:$M$53</definedName>
    <definedName name="table16" hidden="1">[2]Factors!$P$22:$Z$53</definedName>
    <definedName name="TaxTV">10%</definedName>
    <definedName name="TaxXL">5%</definedName>
    <definedName name="TOTAL" localSheetId="1">'[5]Analysis-Pav'!#REF!</definedName>
    <definedName name="TOTAL">'[5]Analysis-Pav'!#REF!</definedName>
    <definedName name="total.deflection" hidden="1">'[2]NOT FULL RESTRAINT'!$AD$43:$CL$43</definedName>
    <definedName name="werewr" localSheetId="1" hidden="1">{#N/A,#N/A,FALSE,"Memorandum";#N/A,#N/A,FALSE,"Acct. of Work"}</definedName>
    <definedName name="werewr" hidden="1">{#N/A,#N/A,FALSE,"Memorandum";#N/A,#N/A,FALSE,"Acct. of Work"}</definedName>
    <definedName name="wrn.R.A.Bill." localSheetId="1" hidden="1">{#N/A,#N/A,FALSE,"Memorandum";#N/A,#N/A,FALSE,"Acct. of Work"}</definedName>
    <definedName name="wrn.R.A.Bill." hidden="1">{#N/A,#N/A,FALSE,"Memorandum";#N/A,#N/A,FALSE,"Acct. of Work"}</definedName>
    <definedName name="x" hidden="1">#REF!</definedName>
    <definedName name="xx" localSheetId="1">'[5]Analysis-Pav'!#REF!</definedName>
    <definedName name="xx">'[5]Analysis-Pav'!#REF!</definedName>
    <definedName name="Zx" hidden="1">'[2]NOT FULL RESTRAINT'!$S$16</definedName>
    <definedName name="管理施設費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5" l="1"/>
  <c r="M33" i="12"/>
  <c r="M28" i="12"/>
  <c r="M29" i="12"/>
  <c r="M26" i="12"/>
  <c r="L29" i="12"/>
  <c r="L28" i="12"/>
  <c r="J28" i="12"/>
  <c r="H176" i="25"/>
  <c r="J29" i="12" s="1"/>
  <c r="K29" i="12" s="1"/>
  <c r="H177" i="25"/>
  <c r="H166" i="25"/>
  <c r="H167" i="25" s="1"/>
  <c r="L26" i="12"/>
  <c r="H156" i="25"/>
  <c r="H157" i="25"/>
  <c r="M22" i="12"/>
  <c r="L22" i="12"/>
  <c r="H137" i="25"/>
  <c r="H136" i="25"/>
  <c r="H30" i="25"/>
  <c r="H31" i="25"/>
  <c r="M10" i="12"/>
  <c r="L10" i="12"/>
  <c r="H22" i="25"/>
  <c r="H21" i="25"/>
  <c r="D7" i="5"/>
  <c r="O171" i="14"/>
  <c r="O169" i="14"/>
  <c r="O168" i="14"/>
  <c r="N168" i="14"/>
  <c r="H746" i="24"/>
  <c r="H747" i="24" s="1"/>
  <c r="O166" i="14"/>
  <c r="N166" i="14"/>
  <c r="H721" i="24"/>
  <c r="O96" i="14"/>
  <c r="H722" i="24"/>
  <c r="O78" i="14"/>
  <c r="N78" i="14"/>
  <c r="H521" i="24"/>
  <c r="H522" i="24" s="1"/>
  <c r="O75" i="14"/>
  <c r="N75" i="14"/>
  <c r="H509" i="24"/>
  <c r="H510" i="24" s="1"/>
  <c r="O61" i="14"/>
  <c r="O69" i="14"/>
  <c r="N69" i="14"/>
  <c r="H483" i="24"/>
  <c r="H484" i="24" s="1"/>
  <c r="N41" i="14"/>
  <c r="H374" i="24"/>
  <c r="H375" i="24" s="1"/>
  <c r="N39" i="14"/>
  <c r="H356" i="24"/>
  <c r="H357" i="24"/>
  <c r="N38" i="14"/>
  <c r="H338" i="24"/>
  <c r="H337" i="24"/>
  <c r="N34" i="14"/>
  <c r="O34" i="14" s="1"/>
  <c r="H304" i="24"/>
  <c r="H305" i="24"/>
  <c r="N33" i="14"/>
  <c r="H297" i="24"/>
  <c r="H296" i="24"/>
  <c r="N31" i="14"/>
  <c r="H278" i="24"/>
  <c r="H279" i="24" s="1"/>
  <c r="N25" i="14"/>
  <c r="H232" i="24"/>
  <c r="H233" i="24"/>
  <c r="N24" i="14"/>
  <c r="H216" i="24"/>
  <c r="H217" i="24" s="1"/>
  <c r="N23" i="14"/>
  <c r="H201" i="24"/>
  <c r="H202" i="24"/>
  <c r="N22" i="14"/>
  <c r="H190" i="24"/>
  <c r="H191" i="24"/>
  <c r="N20" i="14"/>
  <c r="H171" i="24"/>
  <c r="H170" i="24"/>
  <c r="N19" i="14"/>
  <c r="H160" i="24"/>
  <c r="H159" i="24"/>
  <c r="N18" i="14"/>
  <c r="H139" i="24"/>
  <c r="H138" i="24"/>
  <c r="N16" i="14"/>
  <c r="H115" i="24"/>
  <c r="H114" i="24"/>
  <c r="N15" i="14"/>
  <c r="H95" i="24"/>
  <c r="H94" i="24"/>
  <c r="O13" i="14"/>
  <c r="O14" i="14"/>
  <c r="O15" i="14"/>
  <c r="O16" i="14"/>
  <c r="O17" i="14"/>
  <c r="O18" i="14"/>
  <c r="O19" i="14"/>
  <c r="O20" i="14"/>
  <c r="O21" i="14"/>
  <c r="O22" i="14"/>
  <c r="O23" i="14"/>
  <c r="O24" i="14"/>
  <c r="O25" i="14"/>
  <c r="O26" i="14"/>
  <c r="O27" i="14"/>
  <c r="O28" i="14"/>
  <c r="O29" i="14"/>
  <c r="O30" i="14"/>
  <c r="O31" i="14"/>
  <c r="O32" i="14"/>
  <c r="O33" i="14"/>
  <c r="O35" i="14"/>
  <c r="O36" i="14"/>
  <c r="O37" i="14"/>
  <c r="O38" i="14"/>
  <c r="O39" i="14"/>
  <c r="O40" i="14"/>
  <c r="O41" i="14"/>
  <c r="O42" i="14"/>
  <c r="O43" i="14"/>
  <c r="O44" i="14"/>
  <c r="O45" i="14"/>
  <c r="O46" i="14"/>
  <c r="O47" i="14"/>
  <c r="O48" i="14"/>
  <c r="O49" i="14"/>
  <c r="O50" i="14"/>
  <c r="O51" i="14"/>
  <c r="O52" i="14"/>
  <c r="O53" i="14"/>
  <c r="O54" i="14"/>
  <c r="O55" i="14"/>
  <c r="O56" i="14"/>
  <c r="O57" i="14"/>
  <c r="O58" i="14"/>
  <c r="O12" i="14"/>
  <c r="N12" i="14"/>
  <c r="H29" i="24"/>
  <c r="H30" i="24"/>
  <c r="D9" i="5"/>
  <c r="S245" i="2"/>
  <c r="S243" i="2"/>
  <c r="S242" i="2"/>
  <c r="R242" i="2"/>
  <c r="H657" i="26"/>
  <c r="P242" i="2" s="1"/>
  <c r="Q242" i="2" s="1"/>
  <c r="H658" i="26"/>
  <c r="R211" i="2"/>
  <c r="R210" i="2"/>
  <c r="H597" i="26"/>
  <c r="H608" i="26"/>
  <c r="H598" i="26"/>
  <c r="S210" i="2"/>
  <c r="S211" i="2"/>
  <c r="S209" i="2"/>
  <c r="R209" i="2"/>
  <c r="H588" i="26"/>
  <c r="H587" i="26"/>
  <c r="S184" i="2"/>
  <c r="S177" i="2"/>
  <c r="R177" i="2"/>
  <c r="H485" i="26"/>
  <c r="H486" i="26"/>
  <c r="S172" i="2"/>
  <c r="R172" i="2"/>
  <c r="H457" i="26"/>
  <c r="H458" i="26"/>
  <c r="S164" i="2"/>
  <c r="S163" i="2"/>
  <c r="R164" i="2"/>
  <c r="R163" i="2"/>
  <c r="H435" i="26"/>
  <c r="H445" i="26"/>
  <c r="H446" i="26"/>
  <c r="H436" i="26"/>
  <c r="S161" i="2"/>
  <c r="R161" i="2"/>
  <c r="H426" i="26"/>
  <c r="H427" i="26"/>
  <c r="S155" i="2"/>
  <c r="R155" i="2"/>
  <c r="H399" i="26"/>
  <c r="H398" i="26"/>
  <c r="S153" i="2"/>
  <c r="R153" i="2"/>
  <c r="H389" i="26"/>
  <c r="H388" i="26"/>
  <c r="S150" i="2"/>
  <c r="R150" i="2"/>
  <c r="H373" i="26"/>
  <c r="H372" i="26"/>
  <c r="S144" i="2"/>
  <c r="R144" i="2"/>
  <c r="H346" i="26"/>
  <c r="H345" i="26"/>
  <c r="S140" i="2"/>
  <c r="R140" i="2"/>
  <c r="P140" i="2"/>
  <c r="H336" i="26"/>
  <c r="S108" i="2"/>
  <c r="S104" i="2"/>
  <c r="R104" i="2"/>
  <c r="P104" i="2"/>
  <c r="H204" i="26"/>
  <c r="S100" i="2"/>
  <c r="R100" i="2"/>
  <c r="P100" i="2"/>
  <c r="H174" i="26"/>
  <c r="S87" i="2"/>
  <c r="S76" i="2"/>
  <c r="R76" i="2"/>
  <c r="P76" i="2"/>
  <c r="H83" i="26"/>
  <c r="R70" i="2"/>
  <c r="H43" i="26"/>
  <c r="P70" i="2"/>
  <c r="S70" i="2"/>
  <c r="S69" i="2"/>
  <c r="R69" i="2"/>
  <c r="P69" i="2"/>
  <c r="H32" i="26"/>
  <c r="S64" i="2"/>
  <c r="H19" i="26"/>
  <c r="P64" i="2" s="1"/>
  <c r="Q64" i="2" s="1"/>
  <c r="H18" i="26"/>
  <c r="M32" i="14"/>
  <c r="Q208" i="2"/>
  <c r="Q212" i="2"/>
  <c r="Q213" i="2"/>
  <c r="Q214" i="2"/>
  <c r="Q215" i="2"/>
  <c r="Q216" i="2"/>
  <c r="Q217" i="2"/>
  <c r="Q218" i="2"/>
  <c r="Q219" i="2"/>
  <c r="Q220" i="2"/>
  <c r="Q221" i="2"/>
  <c r="Q222" i="2"/>
  <c r="Q223" i="2"/>
  <c r="Q224" i="2"/>
  <c r="Q225" i="2"/>
  <c r="Q227" i="2"/>
  <c r="Q229" i="2"/>
  <c r="Q230" i="2"/>
  <c r="Q231" i="2"/>
  <c r="Q232" i="2"/>
  <c r="Q234" i="2"/>
  <c r="Q236" i="2"/>
  <c r="Q237" i="2"/>
  <c r="Q238" i="2"/>
  <c r="Q239" i="2"/>
  <c r="Q240" i="2"/>
  <c r="P228" i="2"/>
  <c r="Q228" i="2" s="1"/>
  <c r="P233" i="2"/>
  <c r="Q233" i="2" s="1"/>
  <c r="P209" i="2"/>
  <c r="Q209" i="2" s="1"/>
  <c r="P207" i="2"/>
  <c r="Q207" i="2" s="1"/>
  <c r="Q123" i="2"/>
  <c r="P118" i="2"/>
  <c r="Q118" i="2" s="1"/>
  <c r="P116" i="2"/>
  <c r="Q116" i="2" s="1"/>
  <c r="H654" i="26"/>
  <c r="H614" i="26"/>
  <c r="H617" i="26" s="1"/>
  <c r="P226" i="2" s="1"/>
  <c r="Q226" i="2" s="1"/>
  <c r="H604" i="26"/>
  <c r="H607" i="26" s="1"/>
  <c r="P211" i="2" s="1"/>
  <c r="Q211" i="2" s="1"/>
  <c r="H593" i="26"/>
  <c r="H594" i="26" s="1"/>
  <c r="H584" i="26"/>
  <c r="H223" i="26"/>
  <c r="H171" i="26"/>
  <c r="H159" i="26"/>
  <c r="H162" i="26" s="1"/>
  <c r="H63" i="26"/>
  <c r="P66" i="2" s="1"/>
  <c r="Q66" i="2" s="1"/>
  <c r="H55" i="26"/>
  <c r="P72" i="2" s="1"/>
  <c r="Q72" i="2" s="1"/>
  <c r="H38" i="26"/>
  <c r="H40" i="26" s="1"/>
  <c r="Q70" i="2" s="1"/>
  <c r="H26" i="26"/>
  <c r="H29" i="26" s="1"/>
  <c r="J32" i="12"/>
  <c r="K32" i="12" s="1"/>
  <c r="H196" i="25"/>
  <c r="J31" i="12"/>
  <c r="K31" i="12" s="1"/>
  <c r="H186" i="25"/>
  <c r="J26" i="12"/>
  <c r="K26" i="12" s="1"/>
  <c r="J25" i="12"/>
  <c r="K25" i="12" s="1"/>
  <c r="H146" i="25"/>
  <c r="J21" i="12"/>
  <c r="K21" i="12" s="1"/>
  <c r="H125" i="25"/>
  <c r="J19" i="12"/>
  <c r="K19" i="12" s="1"/>
  <c r="H116" i="25"/>
  <c r="J18" i="12"/>
  <c r="K18" i="12" s="1"/>
  <c r="H103" i="25"/>
  <c r="H82" i="25"/>
  <c r="J16" i="12"/>
  <c r="K16" i="12" s="1"/>
  <c r="H62" i="25"/>
  <c r="H15" i="26"/>
  <c r="H14" i="26"/>
  <c r="H13" i="26"/>
  <c r="H650" i="26"/>
  <c r="P241" i="2" s="1"/>
  <c r="Q241" i="2" s="1"/>
  <c r="H641" i="26"/>
  <c r="P235" i="2" s="1"/>
  <c r="Q235" i="2" s="1"/>
  <c r="H634" i="26"/>
  <c r="H626" i="26"/>
  <c r="H577" i="26"/>
  <c r="H566" i="26"/>
  <c r="H567" i="26" s="1"/>
  <c r="P206" i="2" s="1"/>
  <c r="Q206" i="2" s="1"/>
  <c r="H542" i="26"/>
  <c r="H543" i="26"/>
  <c r="H544" i="26"/>
  <c r="H545" i="26"/>
  <c r="H541" i="26"/>
  <c r="H536" i="26"/>
  <c r="H537" i="26"/>
  <c r="H535" i="26"/>
  <c r="H528" i="26"/>
  <c r="H529" i="26"/>
  <c r="H530" i="26"/>
  <c r="H527" i="26"/>
  <c r="H524" i="26"/>
  <c r="H523" i="26"/>
  <c r="H518" i="26"/>
  <c r="H519" i="26"/>
  <c r="H517" i="26"/>
  <c r="H520" i="26"/>
  <c r="H521" i="26"/>
  <c r="H525" i="26"/>
  <c r="H526" i="26"/>
  <c r="H531" i="26"/>
  <c r="H532" i="26"/>
  <c r="H534" i="26"/>
  <c r="H538" i="26"/>
  <c r="H539" i="26"/>
  <c r="H540" i="26"/>
  <c r="H546" i="26"/>
  <c r="H547" i="26"/>
  <c r="H548" i="26"/>
  <c r="H549" i="26"/>
  <c r="H550" i="26"/>
  <c r="H516" i="26"/>
  <c r="E522" i="26"/>
  <c r="H522" i="26" s="1"/>
  <c r="H511" i="26"/>
  <c r="H509" i="26"/>
  <c r="H502" i="26"/>
  <c r="H500" i="26"/>
  <c r="H493" i="26"/>
  <c r="H491" i="26"/>
  <c r="H482" i="26"/>
  <c r="H472" i="26"/>
  <c r="H463" i="26"/>
  <c r="H484" i="26"/>
  <c r="H474" i="26"/>
  <c r="H465" i="26"/>
  <c r="H450" i="26"/>
  <c r="H451" i="26"/>
  <c r="H452" i="26"/>
  <c r="H449" i="26"/>
  <c r="H453" i="26" s="1"/>
  <c r="H454" i="26" s="1"/>
  <c r="H456" i="26"/>
  <c r="H442" i="26"/>
  <c r="H432" i="26"/>
  <c r="H444" i="26"/>
  <c r="H434" i="26"/>
  <c r="H341" i="26"/>
  <c r="H340" i="26"/>
  <c r="H423" i="26"/>
  <c r="H425" i="26"/>
  <c r="H417" i="26"/>
  <c r="H415" i="26"/>
  <c r="H405" i="26"/>
  <c r="H393" i="26"/>
  <c r="H407" i="26"/>
  <c r="H392" i="26"/>
  <c r="H397" i="26"/>
  <c r="H387" i="26"/>
  <c r="H379" i="26"/>
  <c r="H380" i="26" s="1"/>
  <c r="P152" i="2" s="1"/>
  <c r="Q152" i="2" s="1"/>
  <c r="H371" i="26"/>
  <c r="P150" i="2" s="1"/>
  <c r="Q150" i="2" s="1"/>
  <c r="H364" i="26"/>
  <c r="H362" i="26"/>
  <c r="H354" i="26"/>
  <c r="H352" i="26"/>
  <c r="H339" i="26"/>
  <c r="H335" i="26"/>
  <c r="Q140" i="2" s="1"/>
  <c r="H318" i="26"/>
  <c r="H319" i="26" s="1"/>
  <c r="P136" i="2" s="1"/>
  <c r="Q136" i="2" s="1"/>
  <c r="H225" i="26"/>
  <c r="H228" i="26" s="1"/>
  <c r="H217" i="26"/>
  <c r="H220" i="26" s="1"/>
  <c r="H209" i="26"/>
  <c r="H212" i="26" s="1"/>
  <c r="P107" i="2" s="1"/>
  <c r="Q107" i="2" s="1"/>
  <c r="H201" i="26"/>
  <c r="H193" i="26"/>
  <c r="H180" i="26"/>
  <c r="H181" i="26"/>
  <c r="H182" i="26"/>
  <c r="H179" i="26"/>
  <c r="K28" i="12" l="1"/>
  <c r="P210" i="2"/>
  <c r="Q210" i="2" s="1"/>
  <c r="Q243" i="2" s="1"/>
  <c r="P153" i="2"/>
  <c r="Q153" i="2" s="1"/>
  <c r="Q104" i="2"/>
  <c r="Q69" i="2"/>
  <c r="H503" i="26"/>
  <c r="P180" i="2" s="1"/>
  <c r="Q180" i="2" s="1"/>
  <c r="H512" i="26"/>
  <c r="P182" i="2" s="1"/>
  <c r="Q182" i="2" s="1"/>
  <c r="H16" i="26"/>
  <c r="R64" i="2" s="1"/>
  <c r="H552" i="26"/>
  <c r="H554" i="26" s="1"/>
  <c r="H475" i="26"/>
  <c r="P176" i="2" s="1"/>
  <c r="Q176" i="2" s="1"/>
  <c r="H466" i="26"/>
  <c r="P175" i="2" s="1"/>
  <c r="Q175" i="2" s="1"/>
  <c r="P177" i="2"/>
  <c r="Q177" i="2" s="1"/>
  <c r="H494" i="26"/>
  <c r="P179" i="2" s="1"/>
  <c r="Q179" i="2" s="1"/>
  <c r="H342" i="26"/>
  <c r="H365" i="26"/>
  <c r="P148" i="2" s="1"/>
  <c r="Q148" i="2" s="1"/>
  <c r="P172" i="2"/>
  <c r="Q172" i="2" s="1"/>
  <c r="H355" i="26"/>
  <c r="P147" i="2" s="1"/>
  <c r="Q147" i="2" s="1"/>
  <c r="H418" i="26"/>
  <c r="P159" i="2" s="1"/>
  <c r="Q159" i="2" s="1"/>
  <c r="P161" i="2"/>
  <c r="Q161" i="2" s="1"/>
  <c r="P163" i="2"/>
  <c r="Q163" i="2" s="1"/>
  <c r="H408" i="26"/>
  <c r="P158" i="2" s="1"/>
  <c r="Q158" i="2" s="1"/>
  <c r="H394" i="26"/>
  <c r="H395" i="26" s="1"/>
  <c r="P155" i="2" s="1"/>
  <c r="Q155" i="2" s="1"/>
  <c r="P164" i="2"/>
  <c r="Q164" i="2" s="1"/>
  <c r="H184" i="26"/>
  <c r="H185" i="26" s="1"/>
  <c r="H196" i="26" l="1"/>
  <c r="P103" i="2" s="1"/>
  <c r="Q103" i="2" s="1"/>
  <c r="H188" i="26"/>
  <c r="P101" i="2" s="1"/>
  <c r="Q101" i="2" s="1"/>
  <c r="Q100" i="2"/>
  <c r="H164" i="26"/>
  <c r="H150" i="26"/>
  <c r="H149" i="26"/>
  <c r="H141" i="26"/>
  <c r="H142" i="26" s="1"/>
  <c r="H145" i="26" s="1"/>
  <c r="P93" i="2" s="1"/>
  <c r="Q93" i="2" s="1"/>
  <c r="H131" i="26"/>
  <c r="H132" i="26" s="1"/>
  <c r="H135" i="26" s="1"/>
  <c r="P92" i="2" s="1"/>
  <c r="Q92" i="2" s="1"/>
  <c r="H120" i="26"/>
  <c r="H119" i="26"/>
  <c r="H112" i="26"/>
  <c r="H115" i="26" s="1"/>
  <c r="P86" i="2" s="1"/>
  <c r="Q86" i="2" s="1"/>
  <c r="H102" i="26"/>
  <c r="H105" i="26" s="1"/>
  <c r="P85" i="2" s="1"/>
  <c r="Q85" i="2" s="1"/>
  <c r="H91" i="26"/>
  <c r="H94" i="26" s="1"/>
  <c r="P83" i="2" s="1"/>
  <c r="Q83" i="2" s="1"/>
  <c r="H165" i="26" l="1"/>
  <c r="P97" i="2" s="1"/>
  <c r="Q97" i="2" s="1"/>
  <c r="H121" i="26"/>
  <c r="H122" i="26" s="1"/>
  <c r="H125" i="26" s="1"/>
  <c r="P95" i="2" s="1"/>
  <c r="Q95" i="2" s="1"/>
  <c r="H151" i="26"/>
  <c r="H152" i="26" s="1"/>
  <c r="H80" i="26"/>
  <c r="Q76" i="2" s="1"/>
  <c r="Q87" i="2" s="1"/>
  <c r="H69" i="26"/>
  <c r="H193" i="25"/>
  <c r="H183" i="25"/>
  <c r="H173" i="25"/>
  <c r="H163" i="25"/>
  <c r="H153" i="25"/>
  <c r="H143" i="25"/>
  <c r="H132" i="25"/>
  <c r="H133" i="25" s="1"/>
  <c r="H121" i="25"/>
  <c r="H122" i="25" s="1"/>
  <c r="H112" i="25"/>
  <c r="H113" i="25" s="1"/>
  <c r="H99" i="25"/>
  <c r="H100" i="25" s="1"/>
  <c r="H79" i="25"/>
  <c r="H80" i="25" s="1"/>
  <c r="H69" i="25"/>
  <c r="H70" i="25" s="1"/>
  <c r="H58" i="25"/>
  <c r="H59" i="25" s="1"/>
  <c r="H48" i="25"/>
  <c r="H49" i="25" s="1"/>
  <c r="H37" i="25"/>
  <c r="H18" i="25"/>
  <c r="H741" i="24"/>
  <c r="H740" i="24"/>
  <c r="H739" i="24"/>
  <c r="H738" i="24"/>
  <c r="H737" i="24"/>
  <c r="H736" i="24"/>
  <c r="H735" i="24"/>
  <c r="H734" i="24"/>
  <c r="H727" i="24"/>
  <c r="H718" i="24"/>
  <c r="H709" i="24"/>
  <c r="H699" i="24"/>
  <c r="H689" i="24"/>
  <c r="H680" i="24"/>
  <c r="H670" i="24"/>
  <c r="H659" i="24"/>
  <c r="H661" i="24" s="1"/>
  <c r="H648" i="24"/>
  <c r="H650" i="24" s="1"/>
  <c r="H637" i="24"/>
  <c r="H639" i="24" s="1"/>
  <c r="H627" i="24"/>
  <c r="H626" i="24"/>
  <c r="H617" i="24"/>
  <c r="H607" i="24"/>
  <c r="H597" i="24"/>
  <c r="H586" i="24"/>
  <c r="H575" i="24"/>
  <c r="H564" i="24"/>
  <c r="H553" i="24"/>
  <c r="H542" i="24"/>
  <c r="H530" i="24"/>
  <c r="H518" i="24"/>
  <c r="H506" i="24"/>
  <c r="H492" i="24"/>
  <c r="H491" i="24"/>
  <c r="H490" i="24"/>
  <c r="H476" i="24"/>
  <c r="H480" i="24" s="1"/>
  <c r="H464" i="24"/>
  <c r="H463" i="24"/>
  <c r="H462" i="24"/>
  <c r="H450" i="24"/>
  <c r="H452" i="24" s="1"/>
  <c r="H439" i="24"/>
  <c r="H441" i="24" s="1"/>
  <c r="H428" i="24"/>
  <c r="H430" i="24" s="1"/>
  <c r="H418" i="24"/>
  <c r="H419" i="24" s="1"/>
  <c r="H420" i="24" s="1"/>
  <c r="H408" i="24"/>
  <c r="H409" i="24" s="1"/>
  <c r="H410" i="24" s="1"/>
  <c r="H398" i="24"/>
  <c r="H399" i="24" s="1"/>
  <c r="H400" i="24" s="1"/>
  <c r="H388" i="24"/>
  <c r="H389" i="24" s="1"/>
  <c r="H390" i="24" s="1"/>
  <c r="H378" i="24"/>
  <c r="H379" i="24" s="1"/>
  <c r="H380" i="24" s="1"/>
  <c r="H369" i="24"/>
  <c r="H360" i="24"/>
  <c r="H342" i="24"/>
  <c r="H351" i="24"/>
  <c r="H350" i="24"/>
  <c r="H349" i="24"/>
  <c r="H348" i="24"/>
  <c r="H347" i="24"/>
  <c r="H346" i="24"/>
  <c r="H345" i="24"/>
  <c r="H344" i="24"/>
  <c r="H343" i="24"/>
  <c r="H341" i="24"/>
  <c r="H332" i="24"/>
  <c r="H331" i="24"/>
  <c r="H330" i="24"/>
  <c r="H329" i="24"/>
  <c r="H328" i="24"/>
  <c r="H327" i="24"/>
  <c r="H326" i="24"/>
  <c r="H325" i="24"/>
  <c r="H324" i="24"/>
  <c r="H323" i="24"/>
  <c r="H315" i="24"/>
  <c r="H301" i="24"/>
  <c r="H285" i="24"/>
  <c r="H291" i="24"/>
  <c r="H283" i="24"/>
  <c r="H289" i="24"/>
  <c r="H287" i="24"/>
  <c r="H290" i="24"/>
  <c r="H288" i="24"/>
  <c r="H286" i="24"/>
  <c r="H284" i="24"/>
  <c r="H282" i="24"/>
  <c r="H274" i="24"/>
  <c r="H275" i="24" s="1"/>
  <c r="H265" i="24"/>
  <c r="H256" i="24"/>
  <c r="H247" i="24"/>
  <c r="H238" i="24"/>
  <c r="H229" i="24"/>
  <c r="H213" i="24"/>
  <c r="H198" i="24"/>
  <c r="H187" i="24"/>
  <c r="H177" i="24"/>
  <c r="H167" i="24"/>
  <c r="H156" i="24"/>
  <c r="H135" i="24"/>
  <c r="H120" i="24"/>
  <c r="H111" i="24"/>
  <c r="H91" i="24"/>
  <c r="H67" i="24"/>
  <c r="H45" i="24"/>
  <c r="H26" i="24"/>
  <c r="H743" i="24" l="1"/>
  <c r="H466" i="24"/>
  <c r="H628" i="24"/>
  <c r="H494" i="24"/>
  <c r="H333" i="24"/>
  <c r="H334" i="24" s="1"/>
  <c r="H352" i="24"/>
  <c r="H353" i="24" s="1"/>
  <c r="H370" i="24"/>
  <c r="H371" i="24" s="1"/>
  <c r="H361" i="24"/>
  <c r="H362" i="24" s="1"/>
  <c r="H292" i="24"/>
  <c r="H293" i="24" s="1"/>
  <c r="L52" i="2"/>
  <c r="M52" i="2" s="1"/>
  <c r="L198" i="2" l="1"/>
  <c r="L190" i="2"/>
  <c r="M190" i="2" s="1"/>
  <c r="M192" i="2" s="1"/>
  <c r="M53" i="2"/>
  <c r="J90" i="14" l="1"/>
  <c r="K90" i="14" s="1"/>
  <c r="J89" i="14"/>
  <c r="K89" i="14" s="1"/>
  <c r="J88" i="14"/>
  <c r="K88" i="14" s="1"/>
  <c r="J95" i="14"/>
  <c r="K95" i="14" s="1"/>
  <c r="J94" i="14"/>
  <c r="K94" i="14" s="1"/>
  <c r="J93" i="14"/>
  <c r="K93" i="14" s="1"/>
  <c r="J84" i="14"/>
  <c r="K84" i="14" s="1"/>
  <c r="J83" i="14"/>
  <c r="K83" i="14" s="1"/>
  <c r="J82" i="14"/>
  <c r="K82" i="14" s="1"/>
  <c r="K96" i="14" l="1"/>
  <c r="K171" i="14" s="1"/>
  <c r="H29" i="14" l="1"/>
  <c r="H150" i="14"/>
  <c r="I150" i="14" s="1"/>
  <c r="H168" i="14"/>
  <c r="H167" i="14"/>
  <c r="H166" i="14"/>
  <c r="H162" i="14"/>
  <c r="H161" i="14"/>
  <c r="I161" i="14" s="1"/>
  <c r="H160" i="14"/>
  <c r="H159" i="14"/>
  <c r="H158" i="14"/>
  <c r="I158" i="14" s="1"/>
  <c r="H157" i="14"/>
  <c r="H155" i="14"/>
  <c r="I155" i="14" s="1"/>
  <c r="H154" i="14"/>
  <c r="I154" i="14" s="1"/>
  <c r="H153" i="14"/>
  <c r="I153" i="14" s="1"/>
  <c r="H149" i="14"/>
  <c r="I149" i="14" s="1"/>
  <c r="H148" i="14"/>
  <c r="I148" i="14" s="1"/>
  <c r="H147" i="14"/>
  <c r="I147" i="14" s="1"/>
  <c r="H146" i="14"/>
  <c r="I146" i="14" s="1"/>
  <c r="H145" i="14"/>
  <c r="I145" i="14" s="1"/>
  <c r="H138" i="14"/>
  <c r="H136" i="14"/>
  <c r="H134" i="14"/>
  <c r="I134" i="14" s="1"/>
  <c r="H133" i="14"/>
  <c r="H132" i="14"/>
  <c r="H130" i="14"/>
  <c r="H128" i="14"/>
  <c r="H106" i="14"/>
  <c r="H105" i="14"/>
  <c r="H103" i="14"/>
  <c r="H102" i="14"/>
  <c r="H101" i="14"/>
  <c r="H100" i="14"/>
  <c r="H80" i="14"/>
  <c r="H78" i="14"/>
  <c r="H75" i="14"/>
  <c r="H71" i="14"/>
  <c r="H69" i="14"/>
  <c r="I69" i="14" s="1"/>
  <c r="H67" i="14"/>
  <c r="H58" i="14"/>
  <c r="H57" i="14"/>
  <c r="H52" i="14"/>
  <c r="H49" i="14"/>
  <c r="H48" i="14"/>
  <c r="H47" i="14"/>
  <c r="H46" i="14"/>
  <c r="H42" i="14"/>
  <c r="H41" i="14"/>
  <c r="H40" i="14"/>
  <c r="H39" i="14"/>
  <c r="H38" i="14"/>
  <c r="H35" i="14"/>
  <c r="I35" i="14" s="1"/>
  <c r="H33" i="14"/>
  <c r="H34" i="14"/>
  <c r="H32" i="14"/>
  <c r="I32" i="14" s="1"/>
  <c r="H31" i="14"/>
  <c r="H28" i="14"/>
  <c r="H27" i="14"/>
  <c r="H26" i="14"/>
  <c r="H25" i="14"/>
  <c r="H24" i="14"/>
  <c r="H23" i="14"/>
  <c r="H22" i="14"/>
  <c r="H21" i="14"/>
  <c r="H20" i="14"/>
  <c r="H19" i="14"/>
  <c r="H18" i="14"/>
  <c r="H17" i="14"/>
  <c r="H16" i="14"/>
  <c r="H15" i="14"/>
  <c r="H14" i="14"/>
  <c r="H13" i="14"/>
  <c r="H12" i="14"/>
  <c r="G69" i="14"/>
  <c r="I12" i="14" l="1"/>
  <c r="H28" i="24"/>
  <c r="L12" i="14" s="1"/>
  <c r="M12" i="14" s="1"/>
  <c r="I24" i="14"/>
  <c r="H215" i="24"/>
  <c r="L24" i="14" s="1"/>
  <c r="M24" i="14" s="1"/>
  <c r="I40" i="14"/>
  <c r="H364" i="24"/>
  <c r="H365" i="24" s="1"/>
  <c r="L40" i="14" s="1"/>
  <c r="M40" i="14" s="1"/>
  <c r="I71" i="14"/>
  <c r="H496" i="24"/>
  <c r="H497" i="24" s="1"/>
  <c r="L71" i="14" s="1"/>
  <c r="M71" i="14" s="1"/>
  <c r="I132" i="14"/>
  <c r="H630" i="24"/>
  <c r="H631" i="24" s="1"/>
  <c r="L132" i="14" s="1"/>
  <c r="M132" i="14" s="1"/>
  <c r="I25" i="14"/>
  <c r="H231" i="24"/>
  <c r="L25" i="14" s="1"/>
  <c r="M25" i="14" s="1"/>
  <c r="I75" i="14"/>
  <c r="H508" i="24"/>
  <c r="L75" i="14" s="1"/>
  <c r="M75" i="14" s="1"/>
  <c r="I157" i="14"/>
  <c r="H672" i="24"/>
  <c r="H673" i="24" s="1"/>
  <c r="L157" i="14" s="1"/>
  <c r="M157" i="14" s="1"/>
  <c r="I26" i="14"/>
  <c r="H240" i="24"/>
  <c r="H241" i="24" s="1"/>
  <c r="L26" i="14" s="1"/>
  <c r="M26" i="14" s="1"/>
  <c r="I15" i="14"/>
  <c r="H93" i="24"/>
  <c r="L15" i="14" s="1"/>
  <c r="M15" i="14" s="1"/>
  <c r="I27" i="14"/>
  <c r="H249" i="24"/>
  <c r="H250" i="24" s="1"/>
  <c r="L27" i="14" s="1"/>
  <c r="M27" i="14" s="1"/>
  <c r="I46" i="14"/>
  <c r="H392" i="24"/>
  <c r="H393" i="24" s="1"/>
  <c r="L46" i="14" s="1"/>
  <c r="M46" i="14" s="1"/>
  <c r="I136" i="14"/>
  <c r="H652" i="24"/>
  <c r="H653" i="24" s="1"/>
  <c r="L136" i="14" s="1"/>
  <c r="M136" i="14" s="1"/>
  <c r="I159" i="14"/>
  <c r="H691" i="24"/>
  <c r="H692" i="24" s="1"/>
  <c r="L159" i="14" s="1"/>
  <c r="M159" i="14" s="1"/>
  <c r="I16" i="14"/>
  <c r="H113" i="24"/>
  <c r="L16" i="14" s="1"/>
  <c r="M16" i="14" s="1"/>
  <c r="I28" i="14"/>
  <c r="H258" i="24"/>
  <c r="H259" i="24" s="1"/>
  <c r="L28" i="14" s="1"/>
  <c r="M28" i="14" s="1"/>
  <c r="I100" i="14"/>
  <c r="H544" i="24"/>
  <c r="H545" i="24" s="1"/>
  <c r="L100" i="14" s="1"/>
  <c r="M100" i="14" s="1"/>
  <c r="I160" i="14"/>
  <c r="I163" i="14" s="1"/>
  <c r="H701" i="24"/>
  <c r="H702" i="24" s="1"/>
  <c r="L160" i="14" s="1"/>
  <c r="M160" i="14" s="1"/>
  <c r="I17" i="14"/>
  <c r="H122" i="24"/>
  <c r="H123" i="24" s="1"/>
  <c r="L17" i="14" s="1"/>
  <c r="M17" i="14" s="1"/>
  <c r="I48" i="14"/>
  <c r="H412" i="24"/>
  <c r="H413" i="24" s="1"/>
  <c r="L48" i="14" s="1"/>
  <c r="M48" i="14" s="1"/>
  <c r="I101" i="14"/>
  <c r="H555" i="24"/>
  <c r="H556" i="24" s="1"/>
  <c r="L101" i="14" s="1"/>
  <c r="M101" i="14" s="1"/>
  <c r="I18" i="14"/>
  <c r="H137" i="24"/>
  <c r="L18" i="14" s="1"/>
  <c r="M18" i="14" s="1"/>
  <c r="I49" i="14"/>
  <c r="H422" i="24"/>
  <c r="H423" i="24" s="1"/>
  <c r="L49" i="14" s="1"/>
  <c r="M49" i="14" s="1"/>
  <c r="I19" i="14"/>
  <c r="I61" i="14" s="1"/>
  <c r="H158" i="24"/>
  <c r="L19" i="14" s="1"/>
  <c r="M19" i="14" s="1"/>
  <c r="I34" i="14"/>
  <c r="H303" i="24"/>
  <c r="L34" i="14" s="1"/>
  <c r="M34" i="14" s="1"/>
  <c r="I52" i="14"/>
  <c r="H432" i="24"/>
  <c r="H433" i="24" s="1"/>
  <c r="L52" i="14" s="1"/>
  <c r="M52" i="14" s="1"/>
  <c r="I103" i="14"/>
  <c r="H577" i="24"/>
  <c r="H578" i="24" s="1"/>
  <c r="L103" i="14" s="1"/>
  <c r="M103" i="14" s="1"/>
  <c r="I166" i="14"/>
  <c r="H720" i="24"/>
  <c r="L166" i="14" s="1"/>
  <c r="M166" i="14" s="1"/>
  <c r="M169" i="14" s="1"/>
  <c r="I20" i="14"/>
  <c r="H169" i="24"/>
  <c r="L20" i="14" s="1"/>
  <c r="M20" i="14" s="1"/>
  <c r="I33" i="14"/>
  <c r="H295" i="24"/>
  <c r="L33" i="14" s="1"/>
  <c r="M33" i="14" s="1"/>
  <c r="I57" i="14"/>
  <c r="H443" i="24"/>
  <c r="H444" i="24" s="1"/>
  <c r="L57" i="14" s="1"/>
  <c r="M57" i="14" s="1"/>
  <c r="I105" i="14"/>
  <c r="H588" i="24"/>
  <c r="H589" i="24" s="1"/>
  <c r="L105" i="14" s="1"/>
  <c r="M105" i="14" s="1"/>
  <c r="I167" i="14"/>
  <c r="H729" i="24"/>
  <c r="H730" i="24" s="1"/>
  <c r="L167" i="14" s="1"/>
  <c r="M167" i="14" s="1"/>
  <c r="I21" i="14"/>
  <c r="H179" i="24"/>
  <c r="H180" i="24" s="1"/>
  <c r="L21" i="14" s="1"/>
  <c r="M21" i="14" s="1"/>
  <c r="I58" i="14"/>
  <c r="H454" i="24"/>
  <c r="H455" i="24" s="1"/>
  <c r="L58" i="14" s="1"/>
  <c r="M58" i="14" s="1"/>
  <c r="I106" i="14"/>
  <c r="H599" i="24"/>
  <c r="H600" i="24" s="1"/>
  <c r="L106" i="14" s="1"/>
  <c r="M106" i="14" s="1"/>
  <c r="I168" i="14"/>
  <c r="H745" i="24"/>
  <c r="L168" i="14" s="1"/>
  <c r="M168" i="14" s="1"/>
  <c r="I13" i="14"/>
  <c r="H47" i="24"/>
  <c r="H48" i="24" s="1"/>
  <c r="L13" i="14" s="1"/>
  <c r="M13" i="14" s="1"/>
  <c r="I41" i="14"/>
  <c r="H373" i="24"/>
  <c r="L41" i="14" s="1"/>
  <c r="M41" i="14" s="1"/>
  <c r="I133" i="14"/>
  <c r="H641" i="24"/>
  <c r="H642" i="24" s="1"/>
  <c r="L133" i="14" s="1"/>
  <c r="M133" i="14" s="1"/>
  <c r="I14" i="14"/>
  <c r="H69" i="24"/>
  <c r="H70" i="24" s="1"/>
  <c r="L14" i="14" s="1"/>
  <c r="M14" i="14" s="1"/>
  <c r="I42" i="14"/>
  <c r="H382" i="24"/>
  <c r="H383" i="24" s="1"/>
  <c r="L42" i="14" s="1"/>
  <c r="M42" i="14" s="1"/>
  <c r="I78" i="14"/>
  <c r="H520" i="24"/>
  <c r="L78" i="14" s="1"/>
  <c r="M78" i="14" s="1"/>
  <c r="I80" i="14"/>
  <c r="H532" i="24"/>
  <c r="H533" i="24" s="1"/>
  <c r="L80" i="14" s="1"/>
  <c r="M80" i="14" s="1"/>
  <c r="I47" i="14"/>
  <c r="H402" i="24"/>
  <c r="H403" i="24" s="1"/>
  <c r="L47" i="14" s="1"/>
  <c r="M47" i="14" s="1"/>
  <c r="I138" i="14"/>
  <c r="H663" i="24"/>
  <c r="H664" i="24" s="1"/>
  <c r="L138" i="14" s="1"/>
  <c r="M138" i="14" s="1"/>
  <c r="I31" i="14"/>
  <c r="H277" i="24"/>
  <c r="L31" i="14" s="1"/>
  <c r="M31" i="14" s="1"/>
  <c r="I102" i="14"/>
  <c r="I139" i="14" s="1"/>
  <c r="H566" i="24"/>
  <c r="H567" i="24" s="1"/>
  <c r="L102" i="14" s="1"/>
  <c r="M102" i="14" s="1"/>
  <c r="I162" i="14"/>
  <c r="H711" i="24"/>
  <c r="H712" i="24" s="1"/>
  <c r="L162" i="14" s="1"/>
  <c r="M162" i="14" s="1"/>
  <c r="I22" i="14"/>
  <c r="H189" i="24"/>
  <c r="L22" i="14" s="1"/>
  <c r="M22" i="14" s="1"/>
  <c r="I38" i="14"/>
  <c r="H336" i="24"/>
  <c r="L38" i="14" s="1"/>
  <c r="M38" i="14" s="1"/>
  <c r="I67" i="14"/>
  <c r="H468" i="24"/>
  <c r="H469" i="24" s="1"/>
  <c r="L67" i="14" s="1"/>
  <c r="M67" i="14" s="1"/>
  <c r="H482" i="24"/>
  <c r="L69" i="14" s="1"/>
  <c r="M69" i="14" s="1"/>
  <c r="I128" i="14"/>
  <c r="H609" i="24"/>
  <c r="H610" i="24" s="1"/>
  <c r="L128" i="14" s="1"/>
  <c r="M128" i="14" s="1"/>
  <c r="I23" i="14"/>
  <c r="H200" i="24"/>
  <c r="L23" i="14" s="1"/>
  <c r="M23" i="14" s="1"/>
  <c r="I39" i="14"/>
  <c r="H355" i="24"/>
  <c r="L39" i="14" s="1"/>
  <c r="M39" i="14" s="1"/>
  <c r="I130" i="14"/>
  <c r="H619" i="24"/>
  <c r="H620" i="24" s="1"/>
  <c r="L130" i="14" s="1"/>
  <c r="M130" i="14" s="1"/>
  <c r="I29" i="14"/>
  <c r="H267" i="24"/>
  <c r="H268" i="24" s="1"/>
  <c r="L29" i="14" s="1"/>
  <c r="M29" i="14" s="1"/>
  <c r="I169" i="14"/>
  <c r="I96" i="14"/>
  <c r="M139" i="14" l="1"/>
  <c r="M95" i="14"/>
  <c r="M96" i="14" s="1"/>
  <c r="M163" i="14"/>
  <c r="M59" i="14"/>
  <c r="M61" i="14" s="1"/>
  <c r="I171" i="14"/>
  <c r="H22" i="12"/>
  <c r="H17" i="12"/>
  <c r="I17" i="12" s="1"/>
  <c r="H15" i="12"/>
  <c r="H13" i="12"/>
  <c r="H11" i="12"/>
  <c r="H10" i="12"/>
  <c r="I22" i="13"/>
  <c r="I18" i="13"/>
  <c r="I17" i="13"/>
  <c r="I16" i="13"/>
  <c r="I15" i="13"/>
  <c r="I14" i="13"/>
  <c r="I13" i="13"/>
  <c r="I24" i="13" s="1"/>
  <c r="G11" i="12"/>
  <c r="G12" i="12"/>
  <c r="G13" i="12"/>
  <c r="G14" i="12"/>
  <c r="G15" i="12"/>
  <c r="G16" i="12"/>
  <c r="G17" i="12"/>
  <c r="G18" i="12"/>
  <c r="G19" i="12"/>
  <c r="G20" i="12"/>
  <c r="G21" i="12"/>
  <c r="G22" i="12"/>
  <c r="G23" i="12"/>
  <c r="G24" i="12"/>
  <c r="G25" i="12"/>
  <c r="G26" i="12"/>
  <c r="G27" i="12"/>
  <c r="G28" i="12"/>
  <c r="G29" i="12"/>
  <c r="G30" i="12"/>
  <c r="G31" i="12"/>
  <c r="G32" i="12"/>
  <c r="G10" i="12"/>
  <c r="I11" i="12" l="1"/>
  <c r="H29" i="25"/>
  <c r="I15" i="12"/>
  <c r="H72" i="25"/>
  <c r="H73" i="25" s="1"/>
  <c r="J15" i="12" s="1"/>
  <c r="K15" i="12" s="1"/>
  <c r="I10" i="12"/>
  <c r="H20" i="25"/>
  <c r="J10" i="12" s="1"/>
  <c r="K10" i="12" s="1"/>
  <c r="I13" i="12"/>
  <c r="H51" i="25"/>
  <c r="H52" i="25" s="1"/>
  <c r="J13" i="12" s="1"/>
  <c r="K13" i="12" s="1"/>
  <c r="I22" i="12"/>
  <c r="H135" i="25"/>
  <c r="J22" i="12" s="1"/>
  <c r="K22" i="12" s="1"/>
  <c r="M171" i="14"/>
  <c r="G33" i="12"/>
  <c r="I33" i="12" l="1"/>
  <c r="K33" i="12"/>
  <c r="N200" i="2" l="1"/>
  <c r="H556" i="26" s="1"/>
  <c r="H557" i="26" s="1"/>
  <c r="P200" i="2" s="1"/>
  <c r="Q200" i="2" s="1"/>
  <c r="Q201" i="2" s="1"/>
  <c r="M200" i="2"/>
  <c r="N232" i="2"/>
  <c r="O232" i="2" s="1"/>
  <c r="N231" i="2"/>
  <c r="O231" i="2" s="1"/>
  <c r="N221" i="2"/>
  <c r="O221" i="2" s="1"/>
  <c r="N220" i="2"/>
  <c r="O220" i="2" s="1"/>
  <c r="N219" i="2"/>
  <c r="O219" i="2" s="1"/>
  <c r="N144" i="2"/>
  <c r="H344" i="26" s="1"/>
  <c r="P144" i="2" s="1"/>
  <c r="Q144" i="2" s="1"/>
  <c r="N139" i="2"/>
  <c r="H327" i="26" s="1"/>
  <c r="H328" i="26" s="1"/>
  <c r="P139" i="2" s="1"/>
  <c r="Q139" i="2" s="1"/>
  <c r="N134" i="2"/>
  <c r="H306" i="26" s="1"/>
  <c r="H307" i="26" s="1"/>
  <c r="P134" i="2" s="1"/>
  <c r="Q134" i="2" s="1"/>
  <c r="N132" i="2"/>
  <c r="H297" i="26" s="1"/>
  <c r="H298" i="26" s="1"/>
  <c r="P132" i="2" s="1"/>
  <c r="Q132" i="2" s="1"/>
  <c r="N131" i="2"/>
  <c r="H289" i="26" s="1"/>
  <c r="H290" i="26" s="1"/>
  <c r="P131" i="2" s="1"/>
  <c r="Q131" i="2" s="1"/>
  <c r="N129" i="2"/>
  <c r="H281" i="26" s="1"/>
  <c r="H282" i="26" s="1"/>
  <c r="P129" i="2" s="1"/>
  <c r="Q129" i="2" s="1"/>
  <c r="N127" i="2"/>
  <c r="H273" i="26" s="1"/>
  <c r="H274" i="26" s="1"/>
  <c r="P127" i="2" s="1"/>
  <c r="Q127" i="2" s="1"/>
  <c r="N125" i="2"/>
  <c r="H266" i="26" s="1"/>
  <c r="H267" i="26" s="1"/>
  <c r="P125" i="2" s="1"/>
  <c r="Q125" i="2" s="1"/>
  <c r="N124" i="2"/>
  <c r="H259" i="26" s="1"/>
  <c r="H260" i="26" s="1"/>
  <c r="P124" i="2" s="1"/>
  <c r="Q124" i="2" s="1"/>
  <c r="N123" i="2"/>
  <c r="H252" i="26" s="1"/>
  <c r="H253" i="26" s="1"/>
  <c r="N121" i="2"/>
  <c r="H243" i="26" s="1"/>
  <c r="H244" i="26" s="1"/>
  <c r="P121" i="2" s="1"/>
  <c r="Q121" i="2" s="1"/>
  <c r="N120" i="2"/>
  <c r="H235" i="26" s="1"/>
  <c r="H236" i="26" s="1"/>
  <c r="P120" i="2" s="1"/>
  <c r="Q120" i="2" s="1"/>
  <c r="N112" i="2"/>
  <c r="O112" i="2" s="1"/>
  <c r="N92" i="2"/>
  <c r="O92" i="2" s="1"/>
  <c r="N96" i="2"/>
  <c r="H154" i="26" s="1"/>
  <c r="H155" i="26" s="1"/>
  <c r="P96" i="2" s="1"/>
  <c r="Q96" i="2" s="1"/>
  <c r="Q108" i="2" s="1"/>
  <c r="N95" i="2"/>
  <c r="O95" i="2" s="1"/>
  <c r="N90" i="2"/>
  <c r="O90" i="2" s="1"/>
  <c r="N86" i="2"/>
  <c r="O86" i="2" s="1"/>
  <c r="N64" i="2"/>
  <c r="O64" i="2" s="1"/>
  <c r="O87" i="2" s="1"/>
  <c r="N30" i="2"/>
  <c r="O30" i="2" s="1"/>
  <c r="N28" i="2"/>
  <c r="O28" i="2" s="1"/>
  <c r="M188" i="8"/>
  <c r="J187" i="8"/>
  <c r="J186" i="8"/>
  <c r="J185" i="8"/>
  <c r="J184" i="8"/>
  <c r="J183" i="8"/>
  <c r="J181" i="8"/>
  <c r="J180" i="8"/>
  <c r="J179" i="8"/>
  <c r="J178" i="8"/>
  <c r="J177" i="8"/>
  <c r="J175" i="8"/>
  <c r="J174" i="8"/>
  <c r="J173" i="8"/>
  <c r="M164" i="8"/>
  <c r="J163" i="8"/>
  <c r="J162" i="8"/>
  <c r="J161" i="8"/>
  <c r="J160" i="8"/>
  <c r="J159" i="8"/>
  <c r="J158" i="8"/>
  <c r="J157" i="8"/>
  <c r="M153" i="8"/>
  <c r="M152" i="8"/>
  <c r="N151" i="8"/>
  <c r="M151" i="8"/>
  <c r="N150" i="8"/>
  <c r="N149" i="8"/>
  <c r="M149" i="8"/>
  <c r="N148" i="8"/>
  <c r="M148" i="8"/>
  <c r="J146" i="8"/>
  <c r="J145" i="8"/>
  <c r="J147" i="8" s="1"/>
  <c r="N147" i="8" s="1"/>
  <c r="M147" i="8" s="1"/>
  <c r="J144" i="8"/>
  <c r="J143" i="8"/>
  <c r="J141" i="8"/>
  <c r="N141" i="8" s="1"/>
  <c r="M141" i="8" s="1"/>
  <c r="N138" i="8"/>
  <c r="M138" i="8"/>
  <c r="N136" i="8"/>
  <c r="M136" i="8"/>
  <c r="N134" i="8"/>
  <c r="M134" i="8"/>
  <c r="N133" i="8"/>
  <c r="M133" i="8" s="1"/>
  <c r="N131" i="8"/>
  <c r="M131" i="8" s="1"/>
  <c r="N129" i="8"/>
  <c r="M129" i="8"/>
  <c r="N127" i="8"/>
  <c r="M127" i="8"/>
  <c r="N126" i="8"/>
  <c r="M126" i="8"/>
  <c r="N125" i="8"/>
  <c r="M125" i="8"/>
  <c r="N123" i="8"/>
  <c r="M123" i="8" s="1"/>
  <c r="N122" i="8"/>
  <c r="M122" i="8" s="1"/>
  <c r="J117" i="8"/>
  <c r="J116" i="8"/>
  <c r="J115" i="8"/>
  <c r="J114" i="8"/>
  <c r="J113" i="8"/>
  <c r="J112" i="8"/>
  <c r="J111" i="8"/>
  <c r="J109" i="8"/>
  <c r="J108" i="8"/>
  <c r="J107" i="8"/>
  <c r="J106" i="8"/>
  <c r="J105" i="8"/>
  <c r="J104" i="8"/>
  <c r="J103" i="8"/>
  <c r="J102" i="8"/>
  <c r="J101" i="8"/>
  <c r="J100" i="8"/>
  <c r="J99" i="8"/>
  <c r="J98" i="8"/>
  <c r="J97" i="8"/>
  <c r="J96" i="8"/>
  <c r="J95" i="8"/>
  <c r="J94" i="8"/>
  <c r="J93" i="8"/>
  <c r="J92" i="8"/>
  <c r="J90" i="8"/>
  <c r="J89" i="8"/>
  <c r="J88" i="8"/>
  <c r="J87" i="8"/>
  <c r="J85" i="8"/>
  <c r="J84" i="8"/>
  <c r="J119" i="8" s="1"/>
  <c r="M119" i="8" s="1"/>
  <c r="J83" i="8"/>
  <c r="J82" i="8"/>
  <c r="J81" i="8"/>
  <c r="M77" i="8"/>
  <c r="M76" i="8"/>
  <c r="M75" i="8"/>
  <c r="M68" i="8"/>
  <c r="J65" i="8"/>
  <c r="J64" i="8"/>
  <c r="J66" i="8" s="1"/>
  <c r="N66" i="8" s="1"/>
  <c r="M66" i="8" s="1"/>
  <c r="N62" i="8"/>
  <c r="M62" i="8"/>
  <c r="J60" i="8"/>
  <c r="J59" i="8"/>
  <c r="J61" i="8" s="1"/>
  <c r="N61" i="8" s="1"/>
  <c r="M61" i="8" s="1"/>
  <c r="J55" i="8"/>
  <c r="J54" i="8"/>
  <c r="J56" i="8" s="1"/>
  <c r="N56" i="8" s="1"/>
  <c r="M56" i="8" s="1"/>
  <c r="J53" i="8"/>
  <c r="J52" i="8"/>
  <c r="J51" i="8"/>
  <c r="J50" i="8"/>
  <c r="J49" i="8"/>
  <c r="J46" i="8"/>
  <c r="M46" i="8" s="1"/>
  <c r="F43" i="8"/>
  <c r="J43" i="8" s="1"/>
  <c r="J42" i="8"/>
  <c r="J41" i="8"/>
  <c r="J40" i="8"/>
  <c r="F38" i="8"/>
  <c r="J38" i="8" s="1"/>
  <c r="J37" i="8"/>
  <c r="J36" i="8"/>
  <c r="J35" i="8"/>
  <c r="J34" i="8"/>
  <c r="M31" i="8"/>
  <c r="M29" i="8"/>
  <c r="J27" i="8"/>
  <c r="M27" i="8" s="1"/>
  <c r="J25" i="8"/>
  <c r="J24" i="8"/>
  <c r="J18" i="8"/>
  <c r="J17" i="8"/>
  <c r="J20" i="8" s="1"/>
  <c r="M20" i="8" s="1"/>
  <c r="J15" i="8"/>
  <c r="M15" i="8" s="1"/>
  <c r="M87" i="2"/>
  <c r="L40" i="2"/>
  <c r="M40" i="2" s="1"/>
  <c r="L36" i="2"/>
  <c r="M36" i="2" s="1"/>
  <c r="L35" i="2"/>
  <c r="M35" i="2" s="1"/>
  <c r="J191" i="2"/>
  <c r="K191" i="2" s="1"/>
  <c r="J188" i="2"/>
  <c r="K188" i="2" s="1"/>
  <c r="J187" i="2"/>
  <c r="K187" i="2" s="1"/>
  <c r="J74" i="2"/>
  <c r="K74" i="2" s="1"/>
  <c r="J66" i="2"/>
  <c r="K66" i="2" s="1"/>
  <c r="Q184" i="2" l="1"/>
  <c r="Q245" i="2" s="1"/>
  <c r="O41" i="2"/>
  <c r="O124" i="2"/>
  <c r="K87" i="2"/>
  <c r="O139" i="2"/>
  <c r="K192" i="2"/>
  <c r="O125" i="2"/>
  <c r="O243" i="2"/>
  <c r="O127" i="2"/>
  <c r="O129" i="2"/>
  <c r="O200" i="2"/>
  <c r="O201" i="2" s="1"/>
  <c r="O120" i="2"/>
  <c r="O121" i="2"/>
  <c r="O131" i="2"/>
  <c r="O132" i="2"/>
  <c r="O144" i="2"/>
  <c r="O96" i="2"/>
  <c r="O108" i="2" s="1"/>
  <c r="O123" i="2"/>
  <c r="O134" i="2"/>
  <c r="L31" i="2"/>
  <c r="M31" i="2" s="1"/>
  <c r="L197" i="2"/>
  <c r="M197" i="2" s="1"/>
  <c r="J44" i="8"/>
  <c r="M44" i="8" s="1"/>
  <c r="M189" i="8" s="1"/>
  <c r="D10" i="5" l="1"/>
  <c r="D11" i="5" s="1"/>
  <c r="D12" i="5" s="1"/>
  <c r="L38" i="2"/>
  <c r="M38" i="2" s="1"/>
  <c r="M198" i="2"/>
  <c r="M201" i="2" s="1"/>
  <c r="M41" i="2"/>
  <c r="E13" i="4"/>
  <c r="F13" i="4" s="1"/>
  <c r="E12" i="4"/>
  <c r="F12" i="4" s="1"/>
  <c r="E11" i="4"/>
  <c r="F11" i="4" s="1"/>
  <c r="E10" i="4"/>
  <c r="E9" i="4"/>
  <c r="D10" i="4"/>
  <c r="D9" i="4"/>
  <c r="D8" i="4"/>
  <c r="F8" i="4" s="1"/>
  <c r="W243" i="2"/>
  <c r="V243" i="2"/>
  <c r="V245" i="2" s="1"/>
  <c r="W114" i="2"/>
  <c r="N243" i="2"/>
  <c r="N245" i="2" s="1"/>
  <c r="O114" i="2"/>
  <c r="O184" i="2" s="1"/>
  <c r="O245" i="2" s="1"/>
  <c r="U243" i="2"/>
  <c r="T243" i="2"/>
  <c r="T245" i="2" s="1"/>
  <c r="U114" i="2"/>
  <c r="M243" i="2"/>
  <c r="L243" i="2"/>
  <c r="K243" i="2"/>
  <c r="J243" i="2"/>
  <c r="J245" i="2" s="1"/>
  <c r="J246" i="2" s="1"/>
  <c r="I243" i="2"/>
  <c r="H243" i="2"/>
  <c r="M114" i="2"/>
  <c r="D19" i="4"/>
  <c r="F19" i="4" s="1"/>
  <c r="F20" i="4" s="1"/>
  <c r="C10" i="5"/>
  <c r="C11" i="5" s="1"/>
  <c r="C12" i="5" s="1"/>
  <c r="G26" i="4"/>
  <c r="E25" i="4"/>
  <c r="E26" i="4" s="1"/>
  <c r="D25" i="4"/>
  <c r="D26" i="4" s="1"/>
  <c r="C25" i="4"/>
  <c r="C26" i="4" s="1"/>
  <c r="E21" i="4"/>
  <c r="C21" i="4"/>
  <c r="G20" i="4"/>
  <c r="G21" i="4" s="1"/>
  <c r="E20" i="4"/>
  <c r="C20" i="4"/>
  <c r="C13" i="4"/>
  <c r="B13" i="4"/>
  <c r="C12" i="4"/>
  <c r="B12" i="4"/>
  <c r="C11" i="4"/>
  <c r="B11" i="4"/>
  <c r="C10" i="4"/>
  <c r="B10" i="4"/>
  <c r="C9" i="4"/>
  <c r="B9" i="4"/>
  <c r="C8" i="4"/>
  <c r="B8" i="4"/>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0" i="2"/>
  <c r="G199" i="2"/>
  <c r="G198" i="2"/>
  <c r="G197" i="2"/>
  <c r="G196" i="2"/>
  <c r="G195" i="2"/>
  <c r="G191" i="2"/>
  <c r="G190" i="2"/>
  <c r="G189" i="2"/>
  <c r="G188" i="2"/>
  <c r="G187"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07" i="2"/>
  <c r="G106" i="2"/>
  <c r="G105" i="2"/>
  <c r="G104" i="2"/>
  <c r="G103" i="2"/>
  <c r="G102" i="2"/>
  <c r="G101" i="2"/>
  <c r="G100" i="2"/>
  <c r="G99" i="2"/>
  <c r="G98" i="2"/>
  <c r="G97" i="2"/>
  <c r="G96" i="2"/>
  <c r="G95" i="2"/>
  <c r="G94" i="2"/>
  <c r="G93" i="2"/>
  <c r="G92" i="2"/>
  <c r="G91" i="2"/>
  <c r="G90"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0" i="2"/>
  <c r="G39" i="2"/>
  <c r="G38" i="2"/>
  <c r="G37" i="2"/>
  <c r="G36" i="2"/>
  <c r="G35" i="2"/>
  <c r="G34" i="2"/>
  <c r="G33" i="2"/>
  <c r="G32" i="2"/>
  <c r="G31" i="2"/>
  <c r="G30" i="2"/>
  <c r="G29" i="2"/>
  <c r="G28" i="2"/>
  <c r="G27" i="2"/>
  <c r="G23" i="2"/>
  <c r="G22" i="2"/>
  <c r="G21" i="2"/>
  <c r="G20" i="2"/>
  <c r="G19" i="2"/>
  <c r="G18" i="2"/>
  <c r="G17" i="2"/>
  <c r="G16" i="2"/>
  <c r="G15" i="2"/>
  <c r="G14" i="2"/>
  <c r="G13" i="2"/>
  <c r="G12" i="2"/>
  <c r="G11" i="2"/>
  <c r="G10" i="2"/>
  <c r="G9" i="2"/>
  <c r="G8" i="2"/>
  <c r="G7" i="2"/>
  <c r="G6" i="2"/>
  <c r="C32" i="1"/>
  <c r="C31" i="1"/>
  <c r="C30" i="1"/>
  <c r="C29" i="1"/>
  <c r="C27" i="1"/>
  <c r="C26" i="1"/>
  <c r="C25" i="1"/>
  <c r="C24" i="1"/>
  <c r="C22" i="1"/>
  <c r="C21" i="1"/>
  <c r="C20" i="1"/>
  <c r="C19" i="1"/>
  <c r="C18" i="1"/>
  <c r="C16" i="1"/>
  <c r="C4" i="1"/>
  <c r="A2" i="1"/>
  <c r="F10" i="4" l="1"/>
  <c r="G10" i="4" s="1"/>
  <c r="W245" i="2"/>
  <c r="E7" i="4"/>
  <c r="E15" i="4" s="1"/>
  <c r="E16" i="4" s="1"/>
  <c r="E17" i="4" s="1"/>
  <c r="M245" i="2"/>
  <c r="M246" i="2" s="1"/>
  <c r="M247" i="2" s="1"/>
  <c r="G192" i="2"/>
  <c r="C13" i="1" s="1"/>
  <c r="G24" i="2"/>
  <c r="C8" i="1" s="1"/>
  <c r="G108" i="2"/>
  <c r="C11" i="1" s="1"/>
  <c r="G201" i="2"/>
  <c r="C14" i="1" s="1"/>
  <c r="G41" i="2"/>
  <c r="C9" i="1" s="1"/>
  <c r="U245" i="2"/>
  <c r="U246" i="2" s="1"/>
  <c r="U247" i="2" s="1"/>
  <c r="G87" i="2"/>
  <c r="C10" i="1" s="1"/>
  <c r="O246" i="2"/>
  <c r="O247" i="2" s="1"/>
  <c r="G184" i="2"/>
  <c r="C12" i="1" s="1"/>
  <c r="G243" i="2"/>
  <c r="C15" i="1" s="1"/>
  <c r="G8" i="4"/>
  <c r="G11" i="4"/>
  <c r="G13" i="4"/>
  <c r="D20" i="4"/>
  <c r="D21" i="4" s="1"/>
  <c r="F9" i="4"/>
  <c r="G9" i="4" s="1"/>
  <c r="V246" i="2"/>
  <c r="V247" i="2" s="1"/>
  <c r="W246" i="2"/>
  <c r="W247" i="2" s="1"/>
  <c r="N246" i="2"/>
  <c r="N247" i="2" s="1"/>
  <c r="T246" i="2"/>
  <c r="T247" i="2" s="1"/>
  <c r="L245" i="2"/>
  <c r="J247" i="2"/>
  <c r="G12" i="4"/>
  <c r="C15" i="4"/>
  <c r="F21" i="4"/>
  <c r="H114" i="2"/>
  <c r="K114" i="2" s="1"/>
  <c r="K245" i="2" s="1"/>
  <c r="C33" i="1" l="1"/>
  <c r="G245" i="2"/>
  <c r="G246" i="2" s="1"/>
  <c r="G247" i="2" s="1"/>
  <c r="I114" i="2"/>
  <c r="I245" i="2" s="1"/>
  <c r="K246" i="2"/>
  <c r="K247" i="2" s="1"/>
  <c r="H245" i="2"/>
  <c r="H246" i="2" s="1"/>
  <c r="H247" i="2" s="1"/>
  <c r="L246" i="2"/>
  <c r="L247" i="2" s="1"/>
  <c r="C16" i="4"/>
  <c r="C17" i="4" s="1"/>
  <c r="C34" i="1"/>
  <c r="C35" i="1" s="1"/>
  <c r="I246" i="2" l="1"/>
  <c r="I247" i="2" s="1"/>
  <c r="D7" i="4"/>
  <c r="D15" i="4" s="1"/>
  <c r="D16" i="4" s="1"/>
  <c r="D17" i="4" s="1"/>
  <c r="F7" i="4" l="1"/>
  <c r="F15" i="4" s="1"/>
  <c r="G7" i="4" l="1"/>
  <c r="H7" i="4"/>
  <c r="G15" i="4"/>
  <c r="G16" i="4" s="1"/>
  <c r="G17" i="4" s="1"/>
  <c r="F16" i="4"/>
  <c r="F17" i="4" s="1"/>
  <c r="F26" i="4" s="1"/>
  <c r="F24" i="4" s="1"/>
  <c r="F25" i="4" s="1"/>
</calcChain>
</file>

<file path=xl/sharedStrings.xml><?xml version="1.0" encoding="utf-8"?>
<sst xmlns="http://schemas.openxmlformats.org/spreadsheetml/2006/main" count="3864" uniqueCount="1098">
  <si>
    <t>Summary</t>
  </si>
  <si>
    <t>S. No.</t>
  </si>
  <si>
    <t>Description of Item</t>
  </si>
  <si>
    <t>PO Amount</t>
  </si>
  <si>
    <t>RA=-01</t>
  </si>
  <si>
    <t>Civil &amp; Interior</t>
  </si>
  <si>
    <t>a</t>
  </si>
  <si>
    <t>DISMENTLING &amp; CLEANING WORKS</t>
  </si>
  <si>
    <t>b</t>
  </si>
  <si>
    <t>CIVIL WORK</t>
  </si>
  <si>
    <t>c</t>
  </si>
  <si>
    <t>FLOORING WORK/CLADDING WORK</t>
  </si>
  <si>
    <t>d</t>
  </si>
  <si>
    <t xml:space="preserve">DOOR WINDOW WORK </t>
  </si>
  <si>
    <t>e</t>
  </si>
  <si>
    <t>OTHER WOOD WORK FOR WALL PANELLING, PARTITIONS  &amp; STORAGES</t>
  </si>
  <si>
    <t>f</t>
  </si>
  <si>
    <t>FALSE CEILING WORK</t>
  </si>
  <si>
    <t>g</t>
  </si>
  <si>
    <t>FINISHING WORK</t>
  </si>
  <si>
    <t>h</t>
  </si>
  <si>
    <t>MISC WORK</t>
  </si>
  <si>
    <t>Structural Steel</t>
  </si>
  <si>
    <t>Electrical Work</t>
  </si>
  <si>
    <t xml:space="preserve">SUB-HEAD I  WIRING </t>
  </si>
  <si>
    <t>SUB-HEAD II  CABLES &amp; RACEWAYS</t>
  </si>
  <si>
    <t>SUB-HEAD III DISTRIBUTION BOARD &amp; ELECTRICAL PANEL</t>
  </si>
  <si>
    <t>SUB-HEAD IV FIRE DETECTION &amp; PA SYSTEM</t>
  </si>
  <si>
    <t xml:space="preserve"> SUB-HEAD V CCTV SYSTEM</t>
  </si>
  <si>
    <t>PHE and FF</t>
  </si>
  <si>
    <t>SANITARY FIXTURES AND FITTINGS</t>
  </si>
  <si>
    <t>WATER SUPPLY</t>
  </si>
  <si>
    <t>DRAINAGE</t>
  </si>
  <si>
    <t>FIRE FIGHTING</t>
  </si>
  <si>
    <t>HVAC</t>
  </si>
  <si>
    <t>DUCTWORK AND AIR DISTRIBUTION</t>
  </si>
  <si>
    <t>VENTILATION FANS AND ARRANGEMENT</t>
  </si>
  <si>
    <t>Furniture</t>
  </si>
  <si>
    <t>Light Fixtures</t>
  </si>
  <si>
    <t>Total Basic Amount (in Rs.)</t>
  </si>
  <si>
    <t>GST @18%</t>
  </si>
  <si>
    <t>Total Amount (in Rs.)</t>
  </si>
  <si>
    <t xml:space="preserve">Company Name : </t>
  </si>
  <si>
    <t>LKO INTNL ARPT LTD</t>
  </si>
  <si>
    <t>Project Name :</t>
  </si>
  <si>
    <t>Finishing work for CIP Lounge at Terminal-03, CCSI Airport, Lucknow</t>
  </si>
  <si>
    <t>Sr No</t>
  </si>
  <si>
    <t>Particulars</t>
  </si>
  <si>
    <t>Code / Area Specified</t>
  </si>
  <si>
    <t>Qty.</t>
  </si>
  <si>
    <t>UoM</t>
  </si>
  <si>
    <t>Impulse Branding</t>
  </si>
  <si>
    <t>Unit Price</t>
  </si>
  <si>
    <t>Total Amount</t>
  </si>
  <si>
    <t>INR</t>
  </si>
  <si>
    <t>A</t>
  </si>
  <si>
    <t xml:space="preserve">Dismantling of existing flooring  to the mother slab, with the help of permissible tools &amp; during the specifies time of the day so as to minimise the disturbance to the adjacent occupants/users etc </t>
  </si>
  <si>
    <t>SQM</t>
  </si>
  <si>
    <t>Demolishing of brick work in cement mortar  &amp; cleaning the site for work able</t>
  </si>
  <si>
    <t xml:space="preserve">230mm brick wall </t>
  </si>
  <si>
    <t>Cum</t>
  </si>
  <si>
    <t xml:space="preserve">115mm  brick wall </t>
  </si>
  <si>
    <t>Sqm</t>
  </si>
  <si>
    <t>Dismantling of existing floor &amp; wall tiles with base mortar &amp; cleaning the site for work able condition.</t>
  </si>
  <si>
    <t xml:space="preserve">Dismantling of existing Door with frame &amp; stacking the same in the premises. </t>
  </si>
  <si>
    <t>Each</t>
  </si>
  <si>
    <t xml:space="preserve">Dismantling of RCC works in beams, columns, slabs etc. including sub-base, cutting and removal of reinforcement, stacking of serviceable  material. </t>
  </si>
  <si>
    <t>Disposal of building rubbish / malba / similar unserviceable, dismantled or waste materials by mechanical means, including loading, transporting, unloading to approved municipal dumping ground or as approved by Engineer-in-charge, beyond 50 m initial lead, for all leads and lifts complete.</t>
  </si>
  <si>
    <t>Dismantling of existing plaster with P.O.P. &amp; cleaning the site for workable</t>
  </si>
  <si>
    <t>Dismantling of cement concrete  flooring &amp; cleaning the site for workable</t>
  </si>
  <si>
    <t>Removing  of Cinder filling  &amp; cleaning the site for workable</t>
  </si>
  <si>
    <t>Core Cutting on RCC work with diamond core drilling machine for any services work Pipe crossing with 3M™ Fire Barrier tuck in wrap strips to be fixed onto the pipes and the remain  gap to be filled with Fire Seal 3M™ Fire Barrier Sealant IC 15WB+ (Depth consider upto 300mm)</t>
  </si>
  <si>
    <t>a.</t>
  </si>
  <si>
    <t>100-150mm dia</t>
  </si>
  <si>
    <t>Nos</t>
  </si>
  <si>
    <t>b.</t>
  </si>
  <si>
    <t>150-200mm dia</t>
  </si>
  <si>
    <t>c.</t>
  </si>
  <si>
    <t>Any Maximum depth 600-900mm / upto 300mm dia</t>
  </si>
  <si>
    <t>Temprory Barricating till the work completion material shall include the GI Frame with fire paint ( with one side single layer of 12.5mm thick FR Gypsum Board cladding (Cost include errection/removal at end with cleaning and repair the area for handover) (Vinyl Print on outer surface also include in cost as per art work approved)
Note : All the Barricating work shall be as per approved permision permited by the Airport Authoruity/ operating agency including the required compliance and requirement fulfill by the project owner or their hired agency.</t>
  </si>
  <si>
    <t>sqm</t>
  </si>
  <si>
    <t>TOTAL FOR DISMENTLING &amp; CLEANING WORKS</t>
  </si>
  <si>
    <t>B</t>
  </si>
  <si>
    <t>AAC BLOCK WORK : Providing and laying 100mm thick ACC block wall with grade -1 AAC Blocks of density 551 to 650kg / cum conforming to IS : 2185 ( Part -3)  in superstructure above plinth level  with R.C.C. bend at cill &amp; Lintel level with approved block laying polymer modified adhesive mortar all complete as per direction of Engineer-in-Charge. (The payment of RCC band and  reinforcement shall be made for separately).  size of block  (2'-0" x 0'-8" and width 0'-4" ). the rate also including scaffolding, curing etc. complete as specified.</t>
  </si>
  <si>
    <t>LINTEL : R.C.C- ( 1 : 1.5 : 3 ) ( 1 cement : 1.5 coarse send : 3 graded stone aggregate 20mm nominal size ) for  lintels,  Lintel in arch etc. or where ever required  I/c  reinforcement  for lintel 4no 12mm dia bars with 8mm dia rings @ 150c/c  &amp; centering  shuttering for all levels and height.( Door Lintel length as per drawing 100mm wide x 100mm height  ) The  rate includes de-shuttering, shuttering oil, binding wire, curing, tools tackles all leads &amp; heights as per direction of engineer- in -charge.</t>
  </si>
  <si>
    <t>Rmt</t>
  </si>
  <si>
    <t>LINTEL BEAM : R.C.C- ( 1 : 1.5 : 3 ) ( 1 cement : 1.5 coarse send : 3 graded stone aggregate 20mm nominal size ) for Bends  where ever required  I/c  reinforcement 2Nos 8mm dia bar with 8mm dia links  @ 150mm c/c  including centering  shuttering for all levels and height,( bend cross section size 100mm wide  x 75mm thick ) etc. complete. The  rate includes de-shuttering, shuttering oil, binding wire, curing, tools tackles all leads &amp; heights as per direction of engineer- in -charge.</t>
  </si>
  <si>
    <t>RCC COUNTER : R.C.C in (  1: 1.5 : 3 )  for   counters, slabs ( upto 75mm thick)    I/c  reinforcement 10mm dia bar @ 150mm c/c both ways &amp; centering  shuttering for all levels and height. The  rate includes de-shuttering, shuttering oil, binding wire, curing, tools tackles all leads &amp; heights as per direction of engineer- in -charge.</t>
  </si>
  <si>
    <t>BASIN COUNTER WORK : Providing &amp; fixing Basin counter with the understructure to be made in MS Angle 45x45mm with 4mm thick of appropriate cross section and to be treated with anti rust paint and enamel black paint. The MS frame to be clad with 12mm thick bison board / Marine ply to receive the final finish material of the counter. Counter to be  600 mm deep  with a vertical fascia of 100mm on splash &amp; upto 500mm on front drop vertical facia to be  clad with the finish material as approved. The counter to have required cutout for basin, Tap faucet, drain, dustbin etc. (Excl. cost of Stone)</t>
  </si>
  <si>
    <t>WATERPROOFING (LIQUID MEMBRANE) : Providing and applying ready to use Single Component liquid applied elastomeric waterproof membrane comprises of special blend of copolymers  and additives to provide an excellent, seamless, flexible and quick - drying waterproofing membrane.   product shall be complies the Tensile Strength: 2.15 N/mm at 20° C 1.05 N/mm at 40° C Elongation: 114% at 20° C, 86 % at 40° C Crack Bridging: &gt; 0.75mm at 0.8mm dft for wet areas takes care of critical areas such as Pipe Penetrations, Corner Fillet, Inlet / Outlet pipes etc. The surface to be treated must be dry, clean, structurally sound, free from oil, grease, wax, polish,  laitance, dust and other barrier materials. New substrate shall be allowed to cure as per standard procedure. All cracks, construction joints, pipe penetration, bore packing and corners shall be  treated prior to application of waterproofing membrane. Primer on the prepared substrate to seal off porosity and improve the substrate and allow to dry for approx. 60 minutes. Stir the waterproof  liquid manually before application. Using a brush, roller or spray, apply waterproof liquid coat on the primed surface. While the coat is still wet, Deckweb/Sealing tape should be placed on all corners, floor/wall junctions, pipe penetrations and other critical areas ensuring no air is entrapped and allow to dry. Apply 2nd coat of waterproof coat on the entire surface and allow it to cure for 4 hours before laying the screed/protection plaster/tiling. The laying of waterproofing application membrane shall be got done through the authorised applicator of the manufacturer reccomended with providing the work execution Test / warranty certification for the min 5years and max 15 years as per advised by the Project Incharge.</t>
  </si>
  <si>
    <t>WATERPROOFING (MEMBRANE HDPE WITH HEAT TORCH) : Providing and laying APP (Atactic Polypropylene Polymer) modified prefabricated five layer, 3 mm thick water proofing membrane, black finished reinforced with glass fibre matt consisting of a coat of bitumen primer for bitumen membrane @ 0.40 litre/sqm by the same membrane manufactured of density at 25°C, 0.87 - 0.89 kg/litre and viscocity 70 - 160 cps. Over the primer coat the layer of membrane shall be laid using butane torch and sealing all joints etc., and preparing the surface complete. The vital physical and chemical parameters of the membrane shall be as under : Joint strength in longitudinal and transverse direction at 23°C as 350/300 N/5 cm. Tear strength in longitudinal and transverse direction as 60/80N. Softening point of membrane not less than 150°C. Cold flexibility shall be upto -2°C when tested in accordance with ASTM, D - 5147. The laying of membrane shall be got done through the authorised applicator of the manufacturer of membrane. the
top most layer shall be finished with 15mm thick  cement mortar 1:3 (1 cement : 3 fine sand) mixed
with 2% integral water proofing compound by weight of cement  and finally finished with neat cement punning Complete. The laying of waterproofing application membrane shall be got done through the authorised applicator of the manufacturer reccomended with providing the work execution Test / warranty certification for the min 5years and max 15 years as per advised by the Project Incharge.</t>
  </si>
  <si>
    <t>5a</t>
  </si>
  <si>
    <t>Extra for covering top of membrane with Geotextile, 120 gsm non woven, 100% polyester of thickness 1 to 1.25 mm bonded to the membrane with intermittent touch by heating the membrane by Butane Torch as per manufactures recommendation.</t>
  </si>
  <si>
    <t>SCREEDING WORK : Providing &amp; laying Screeding with 1:2:4 cement conc. (1 cement :2 coarse sand :4 graded stone agg 10mm nominal size )  in line and level including required channel shuttering, curing, troller finish etc. complete in all respect</t>
  </si>
  <si>
    <t>6a</t>
  </si>
  <si>
    <t>NEAT CEMENT SLURRY : Extra for above screeding work for floating quote of neat cement punning upto 6mm including curing etc. where as carpet, wooden floor, vinyl floor comes &amp; as per site required.</t>
  </si>
  <si>
    <t>CEMENT PLASTER : Providing and applying  15 mm thick cement plaster of mix in 1:4 (1 cement : 4 coarse sand) with admixture of waterproof binding agent liquid at 1:1 ratio with cement or as per manufacturer recomendation and applying at all levels &amp; heights including scaffolding, curing etc. complete as specified.</t>
  </si>
  <si>
    <t>POP PUNNING : Providing &amp; applying Water Resistant and Quick Drying, Non Curable Type of average upto 12mm thick plaster of Paris and wiremesh at joints of diff. material to the walls and columns in square plumb line and level. The cost to  include scraping and removing the existing neeru finish and also the  hacking the surface of walls/columns. After leveling, the surfaces to be finished to receive paint . Rate to include provisioning of  grooves as per design. The POP puning to be carried out 100mm above the finished ceiling level and not for the area above.</t>
  </si>
  <si>
    <t>GYPSUM VERMICULITE PLASTER : Providing &amp; Applying Gypsum vermiculite plaster upto 22-25mm thick of refined and processed gypsum and vermiculite along with a mix of premium quality special binders and additives to provide easier application, better bonding, and a smooth finish. It creates a surface so smooth that no other layer is required below or above it and direct application of paint can be done over it. Conforms to IS 2547: Part 1 and 2 of “The Bureau of Indian Standard”. Direct application on brick block, RCC, and other surfaces. Ready to paint surface achieved. Spreads and finishes to a minimum thickness increasing the surface area. Fire-resistant. Eco-friendly. No shrinkage cracks. Better, smoother, and consistent finish. More durable. Lesser dead load on the structure as it is lightweight plaster. No water curing is required. Bulk Density: 1020 Kg/m2 , Setting time: 30-35 mins. Coverage as per manufacturer recomendation with  Compressive strength : 60-70 Kg/cm2. item for all height level with required scaffolding complete as per the site and advised by the Project Incharge.</t>
  </si>
  <si>
    <t xml:space="preserve">FLOOR FILLING : Providing and laying fillers of AAC Light weight block filling with full /break pieces as per the requirements of Approved make as per LOM and size as required to Fill/Raise the floor with conceal the pipes, drains, etc as  per site requirement. The filling to be cured and Compacted to prevent any voids and dust pockets . The filler to be  adequately leveled to receive the finished flooring as specified.  </t>
  </si>
  <si>
    <t>TOTAL FOR CIVIL WORK</t>
  </si>
  <si>
    <t>C</t>
  </si>
  <si>
    <t>TILE FLOORING</t>
  </si>
  <si>
    <t>Providing and laying Vitrified Antiskid tiles in floor in different sizes (thickness to be specified by the manufacturer) with water absorption less than 0.08% and conforming to IS:15622, of approved brand &amp; manufacturer, in all colours and shade, laid on 20 mm thick cement mortar 1:4 (1 cement: 4 coarse sand) jointing with grey cement slurry @3.3 kg/sqm including spacers with epoxy cementious grout  matching to pigments etc. The tiles must be cut with the zero chipping diamond cutter only . Laying of tiles will be done with the notch trowel, plier, wedge, clips of required thickness, leveling system and rubber mallet for placing the tiles gently etc, cost also include the Protection covering of tile with 6mm Bubble sheet with jointing using clear tape till handover with  complete as per advised by the Project Incharge.</t>
  </si>
  <si>
    <r>
      <rPr>
        <b/>
        <sz val="10"/>
        <color theme="1"/>
        <rFont val="Adani Regular"/>
      </rPr>
      <t>Vitrified Tile Floor - Type 1 :</t>
    </r>
    <r>
      <rPr>
        <sz val="10"/>
        <color theme="1"/>
        <rFont val="Adani Regular"/>
      </rPr>
      <t xml:space="preserve"> Size as approved, Base Price 65 per sft </t>
    </r>
  </si>
  <si>
    <t>T-02</t>
  </si>
  <si>
    <r>
      <rPr>
        <b/>
        <sz val="10"/>
        <color theme="1"/>
        <rFont val="Adani Regular"/>
      </rPr>
      <t xml:space="preserve">Vitrified Tile Floor - Type 2 : </t>
    </r>
    <r>
      <rPr>
        <sz val="10"/>
        <color theme="1"/>
        <rFont val="Adani Regular"/>
      </rPr>
      <t xml:space="preserve">Size as approved, Base Price 85 per sft </t>
    </r>
  </si>
  <si>
    <t>Deduct for not using 20 mm thick Cement Mortar 1:4 ( 1 Cement: 4 coarse sand) bedding in laying of floor tiles and jointing with grey cement slurry @ 3.3 kg/ sqm.</t>
  </si>
  <si>
    <t>Fixing glazed/ Ceramic/ Vitrified floor tiles with cement based high polymer modified quick-set tile adhesive (Water based) conforming to IS: 15477,in average 3mm thickness.</t>
  </si>
  <si>
    <t xml:space="preserve">WALL TILES </t>
  </si>
  <si>
    <t>Providing and fixing 1st Quality Vitrified  wall tiles conforming to IS:15622 (thickness to be specified by the manufacturer), of approved make, in all colours, shades  as approved by Engineer-in-Charge  for dado fixed with  cement based high polymer modified quick set tile adhesive ( water based ) conforming to IS : 15477, in a average 6 mm thickness including spacer  and filling  the joints with epoxy cementious grout of pigment to match the shade of the tiles to give a smooth  surface. complete as per detail dwg.</t>
  </si>
  <si>
    <r>
      <rPr>
        <b/>
        <sz val="10"/>
        <color theme="1"/>
        <rFont val="Adani Regular"/>
      </rPr>
      <t xml:space="preserve">Wall Tile - Type 1 </t>
    </r>
    <r>
      <rPr>
        <sz val="10"/>
        <color theme="1"/>
        <rFont val="Adani Regular"/>
      </rPr>
      <t>: Size as approved, Base Price 65 per sft -</t>
    </r>
  </si>
  <si>
    <t>For Toilets, janitor &amp; Kitchen</t>
  </si>
  <si>
    <r>
      <rPr>
        <b/>
        <sz val="10"/>
        <color theme="1"/>
        <rFont val="Adani Regular"/>
      </rPr>
      <t xml:space="preserve">Wall Tile - Type 2 </t>
    </r>
    <r>
      <rPr>
        <sz val="10"/>
        <color theme="1"/>
        <rFont val="Adani Regular"/>
      </rPr>
      <t xml:space="preserve">: Size as approved, Base Price 55 per sft - </t>
    </r>
  </si>
  <si>
    <t>For Kitchen</t>
  </si>
  <si>
    <t>Providing and fixing 1st Quality Designer Ceramic  tiles conforming to IS:15622 (thickness to be specified by the manufacturer), of approved make, in all colours, shades  as approved by Engineer-in-Charge  for dado fixed with  cement based high polymer modified quick set tile adhesive ( water based ) conforming to IS : 15477, in a average 6 mm thickness including spacer  and filling  the joints with epoxy cementious grout of pigment to match the shade of the tiles to give a smooth  surface. complete as per detail dwg.</t>
  </si>
  <si>
    <r>
      <rPr>
        <b/>
        <sz val="10"/>
        <color theme="1"/>
        <rFont val="Adani Regular"/>
      </rPr>
      <t xml:space="preserve">Designer Tile - Type 1 : </t>
    </r>
    <r>
      <rPr>
        <sz val="10"/>
        <color theme="1"/>
        <rFont val="Adani Regular"/>
      </rPr>
      <t>Size as approved, Base Price 150 per sft</t>
    </r>
  </si>
  <si>
    <r>
      <rPr>
        <b/>
        <sz val="10"/>
        <color theme="1"/>
        <rFont val="Adani Regular"/>
      </rPr>
      <t xml:space="preserve">Designer  Tile - Type 2 </t>
    </r>
    <r>
      <rPr>
        <sz val="10"/>
        <color theme="1"/>
        <rFont val="Adani Regular"/>
      </rPr>
      <t xml:space="preserve">: Size as approved, Base Price 350 per sft </t>
    </r>
  </si>
  <si>
    <r>
      <rPr>
        <b/>
        <sz val="10"/>
        <color theme="1"/>
        <rFont val="Adani Regular"/>
      </rPr>
      <t xml:space="preserve">Designer  Tile - Type 3 : </t>
    </r>
    <r>
      <rPr>
        <sz val="10"/>
        <color theme="1"/>
        <rFont val="Adani Regular"/>
      </rPr>
      <t>Size as approved, Base Price 550 per sft</t>
    </r>
  </si>
  <si>
    <r>
      <rPr>
        <b/>
        <sz val="10"/>
        <color theme="1"/>
        <rFont val="Adani Regular"/>
      </rPr>
      <t xml:space="preserve">TILE STRIPS : </t>
    </r>
    <r>
      <rPr>
        <sz val="10"/>
        <color theme="1"/>
        <rFont val="Adani Regular"/>
      </rPr>
      <t xml:space="preserve">P/F   tile strips made out of vitrified tiles of size as per manufacturer as approved colour, shade, texture, design in varying strip sizes  (38/50/25 mm wide &amp; 200/300/400 mm long)  of approved make &amp; manufacture  for dado fixed with  cement based high polymer modified quick set tile adhesive ( water based ) conforming to IS : 15477, in a average 3mm thickness  including filling  the joints mixed epoxy cementious grout with pigment to match the shade of the tiles to give a smooth  surface. 
</t>
    </r>
    <r>
      <rPr>
        <b/>
        <sz val="10"/>
        <color theme="1"/>
        <rFont val="Adani Regular"/>
      </rPr>
      <t>Base Rate of Tile @ 65 per sft</t>
    </r>
  </si>
  <si>
    <t>site specific</t>
  </si>
  <si>
    <r>
      <rPr>
        <b/>
        <sz val="10"/>
        <color theme="1"/>
        <rFont val="Adani Regular"/>
      </rPr>
      <t xml:space="preserve">TILE SKIRTING : </t>
    </r>
    <r>
      <rPr>
        <sz val="10"/>
        <color theme="1"/>
        <rFont val="Adani Regular"/>
      </rPr>
      <t xml:space="preserve">Providing and fixing Vitrified tile Skirting upto 100mm high  fixed with  12 mm thick bed of cement mortar 1:3 (1 cement : 3 coarse sand) and jointing with grey cement slurry @ 3.3kg per sqm, including pointing and joint finish in epoxy cemetious grout with pigment of matching shade complete.
</t>
    </r>
    <r>
      <rPr>
        <b/>
        <sz val="10"/>
        <color theme="1"/>
        <rFont val="Adani Regular"/>
      </rPr>
      <t>Base Rate of Tile @ 65 per sft</t>
    </r>
  </si>
  <si>
    <t xml:space="preserve">STONE WORK </t>
  </si>
  <si>
    <r>
      <rPr>
        <b/>
        <sz val="10"/>
        <color theme="1"/>
        <rFont val="Adani Regular"/>
      </rPr>
      <t xml:space="preserve">GRANITE FLOORING  : </t>
    </r>
    <r>
      <rPr>
        <sz val="10"/>
        <color theme="1"/>
        <rFont val="Adani Regular"/>
      </rPr>
      <t xml:space="preserve">Providing and fixing 18 mm thick gang saw cut, mirror polished, prepolished, machine cut of required size, approved shade, colour and texture laid over 20 mm thick base cement mortar 1:4 (1 cement : 4 coarse sand), joints treated with white cement, mixed with matching pigment, epoxy touch ups, including rubbing etc. complete and at all level. ( Actual size of stone to be measured &amp; paid ). Cost also include the Protection covering till handover with polythin+POP as per advised by the Project Incharge. </t>
    </r>
    <r>
      <rPr>
        <b/>
        <sz val="10"/>
        <color theme="1"/>
        <rFont val="Adani Regular"/>
      </rPr>
      <t>( Basic cost of Granite stone @ Rs. 250/- per sft)</t>
    </r>
  </si>
  <si>
    <r>
      <rPr>
        <b/>
        <sz val="10"/>
        <color theme="1"/>
        <rFont val="Adani Regular"/>
      </rPr>
      <t xml:space="preserve">GRANITE CLADDING : </t>
    </r>
    <r>
      <rPr>
        <sz val="10"/>
        <color theme="1"/>
        <rFont val="Adani Regular"/>
      </rPr>
      <t xml:space="preserve">Providing and fixing 18 mm thick gang saw cut, mirror polished, prepolished, machine cut of required size, approved shade, colour and texture laid over 20 mm thick base cement mortar 1:3 (1 cement : 3 coarse sand), joints treated with white cement, mixed with matching pigment, epoxy touch ups, including rubbing etc. complete and at all level. ( Actual size of stone to be measured &amp; paid ). Cost also include the Protection covering till handover with bubble sheet as per advised by the Project Incharge. </t>
    </r>
    <r>
      <rPr>
        <b/>
        <sz val="10"/>
        <color theme="1"/>
        <rFont val="Adani Regular"/>
      </rPr>
      <t>( Basic cost of Granite stone @ Rs. 250/- per sft)</t>
    </r>
  </si>
  <si>
    <r>
      <rPr>
        <b/>
        <sz val="10"/>
        <color theme="1"/>
        <rFont val="Adani Regular"/>
      </rPr>
      <t xml:space="preserve">GRANITE SKIRTING : </t>
    </r>
    <r>
      <rPr>
        <sz val="10"/>
        <color theme="1"/>
        <rFont val="Adani Regular"/>
      </rPr>
      <t xml:space="preserve">Providing 18 mm thick Granite stone in Skirting of upto 75-100 mm high with epoxy resin based adhesive, including cleaning etc. complete or alternatively laid over  12mm. thick cement mortar 1:3 (1 cement :3 coarse sand) and jointed with cement slurry complete as per pattern and design .including necessary grooves, edge chamfering, grinding &amp;  polishing as required complete in all respect. 
</t>
    </r>
    <r>
      <rPr>
        <b/>
        <sz val="10"/>
        <color theme="1"/>
        <rFont val="Adani Regular"/>
      </rPr>
      <t xml:space="preserve">( Basic cost of Granite stone @ Rs. 250/- per sft ( As per approved)( Actual Length to be measured &amp; paid ). </t>
    </r>
  </si>
  <si>
    <r>
      <rPr>
        <b/>
        <sz val="10"/>
        <color theme="1"/>
        <rFont val="Adani Regular"/>
      </rPr>
      <t xml:space="preserve">CORION CLADDING : </t>
    </r>
    <r>
      <rPr>
        <sz val="10"/>
        <color theme="1"/>
        <rFont val="Adani Regular"/>
      </rPr>
      <t>Providing and fixing  12mm thick Solid surface ( Corian )  for Basin Counter/Ledge/Jamb/cill etc fixed  with adhesive of approved make including jointing with adhesive   mixed  with pigment to matching the shade of solid surface complete as per drawing .including edge chamfering, buffing, polishing complete in all respect.</t>
    </r>
    <r>
      <rPr>
        <b/>
        <sz val="10"/>
        <color theme="1"/>
        <rFont val="Adani Regular"/>
      </rPr>
      <t xml:space="preserve"> ( Basic cost of solid surface ( Corian )  @ Rs. 750/- Sft )( Actual size  to be measured &amp; paid ). </t>
    </r>
  </si>
  <si>
    <t>For Male &amp; Female toilet basin counter, ledge wall top</t>
  </si>
  <si>
    <r>
      <rPr>
        <b/>
        <sz val="10"/>
        <color theme="1"/>
        <rFont val="Adani Regular"/>
      </rPr>
      <t xml:space="preserve">MARBLE FLOORING : </t>
    </r>
    <r>
      <rPr>
        <sz val="10"/>
        <color theme="1"/>
        <rFont val="Adani Regular"/>
      </rPr>
      <t xml:space="preserve">Providing and fixing Marble work 16-18 mm thick, mirror polished, prepolished, machine cut of required size, approved shade, colour and texture laid over 20 mm thick base cement mortar 1:4 (1 cement : 4 coarse sand), white cement slurry , joints treated with teenaxe mixed with matching pigment, epoxy touch ups, including rubbing etc. complete and at all level. </t>
    </r>
    <r>
      <rPr>
        <b/>
        <sz val="10"/>
        <color theme="1"/>
        <rFont val="Adani Regular"/>
      </rPr>
      <t>( Actual size of stone to be measured &amp; paid ). Cost also include the Protection covering till handover with polythin+POP as per advised by the Project Incharge.</t>
    </r>
  </si>
  <si>
    <r>
      <rPr>
        <b/>
        <sz val="10"/>
        <color theme="1"/>
        <rFont val="Adani Regular"/>
      </rPr>
      <t xml:space="preserve">Marble Flooring Type 1 : </t>
    </r>
    <r>
      <rPr>
        <sz val="10"/>
        <color theme="1"/>
        <rFont val="Adani Regular"/>
      </rPr>
      <t xml:space="preserve">Base Price of Marble @ 450/- Per sft, </t>
    </r>
  </si>
  <si>
    <t>ST-01 / For Entire Lounge,spa area</t>
  </si>
  <si>
    <r>
      <rPr>
        <b/>
        <sz val="10"/>
        <color theme="1"/>
        <rFont val="Adani Regular"/>
      </rPr>
      <t xml:space="preserve">Marble Flooring Type 2 : </t>
    </r>
    <r>
      <rPr>
        <sz val="10"/>
        <color theme="1"/>
        <rFont val="Adani Regular"/>
      </rPr>
      <t xml:space="preserve">Base Price of Marble @ 1300/- Per sft, </t>
    </r>
  </si>
  <si>
    <r>
      <rPr>
        <b/>
        <sz val="10"/>
        <color theme="1"/>
        <rFont val="Adani Regular"/>
      </rPr>
      <t xml:space="preserve">MARBLE STRIPS : </t>
    </r>
    <r>
      <rPr>
        <sz val="10"/>
        <color theme="1"/>
        <rFont val="Adani Regular"/>
      </rPr>
      <t>Providing and fixing Marble strip work in existing flooring using diffrent color shade and sizes in width strips of 16-18 mm thick, mirror polished, prepolished, machine cut of required size, approved shade, colour and texture laid over 20 mm thick base cement mortar 1:4 (1 cement : 4 coarse sand), white cement slurry , joints treated with teenaxe mixed with matching pigment, epoxy touch ups, including rubbing etc. complete and at all level. ( Actual Lenght of stone strps to be measured &amp; paid ). Cost also include the Protection covering till handover with polythin+POP as per advised by the Project Incharge.</t>
    </r>
  </si>
  <si>
    <t xml:space="preserve">Marble Flooring Strips Type 1 upto 25-45mm wide : Base Price of Marble @ 900/- Per sft, For Reception area </t>
  </si>
  <si>
    <t xml:space="preserve">Marble Flooring Strips Type 1 upto 75-150mm wide : Base Price of Marble @ 900/- Per sft, For Reception area </t>
  </si>
  <si>
    <r>
      <rPr>
        <b/>
        <sz val="10"/>
        <color theme="1"/>
        <rFont val="Adani Regular"/>
      </rPr>
      <t xml:space="preserve">MARBLE CLADDING : </t>
    </r>
    <r>
      <rPr>
        <sz val="10"/>
        <color theme="1"/>
        <rFont val="Adani Regular"/>
      </rPr>
      <t>Providing and fixing Marble work 16-18 mm thick, mirror polished, prepolished, machine cut of required size, approved shade, colour and texture laid over 20 mm thick base cement mortar 1:3 (1 cement : 3 coarse sand), white cement slurry , joints treated with teenaxe mixed with matching pigment, epoxy touch ups, including rubbing etc. complete and at all level. ( Actual size of stone to be measured &amp; paid ). Cost also include the Protection covering till handover with bubble sheet as per advised by the Project Incharge.</t>
    </r>
  </si>
  <si>
    <r>
      <rPr>
        <b/>
        <sz val="10"/>
        <color theme="1"/>
        <rFont val="Adani Regular"/>
      </rPr>
      <t xml:space="preserve">Marble Cladding Type 1 : </t>
    </r>
    <r>
      <rPr>
        <sz val="10"/>
        <color theme="1"/>
        <rFont val="Adani Regular"/>
      </rPr>
      <t xml:space="preserve">Base Price of Marble @ 450/- Per sft, </t>
    </r>
  </si>
  <si>
    <t>For counter Splash area</t>
  </si>
  <si>
    <r>
      <rPr>
        <b/>
        <sz val="10"/>
        <color theme="1"/>
        <rFont val="Adani Regular"/>
      </rPr>
      <t xml:space="preserve">Marble Cladding Type 2 : </t>
    </r>
    <r>
      <rPr>
        <sz val="10"/>
        <color theme="1"/>
        <rFont val="Adani Regular"/>
      </rPr>
      <t xml:space="preserve">Base Price of Marble @ 1200/- Per sft, </t>
    </r>
  </si>
  <si>
    <t xml:space="preserve">Marble Skirting upto 100mm high : Base Price of Marble @ 1200/- Per sft, </t>
  </si>
  <si>
    <r>
      <rPr>
        <b/>
        <sz val="10"/>
        <color theme="1"/>
        <rFont val="Adani Regular"/>
      </rPr>
      <t xml:space="preserve">MARBLE DESIGNER CLADDING : </t>
    </r>
    <r>
      <rPr>
        <sz val="10"/>
        <color theme="1"/>
        <rFont val="Adani Regular"/>
      </rPr>
      <t>Providing and fixing Marble designer work 16-18 mm thick marble with random size cut pcs in 200/300/400mm high x 75/100/125mm in width with making taper cut on edge to ake 4mm wide groove on vertical/horizontal as per design, all the surface, edges, V groove shall be mirror polished, all the marble will be jet water machine cut of required size, approved shade, colour and texture laid over 20 mm thick base cement mortar 1:3 (1 cement : 3 coarse sand), white cement slurry , joints treated with teenaxe mixed with matching pigment, epoxy touch ups, including rubbing etc. complete and at all level. ( Actual size of stone area legth x height to be measured &amp; paid ). Cost also include the Protection covering till handover with bubble sheet as per advised by the Project Incharge.</t>
    </r>
  </si>
  <si>
    <r>
      <rPr>
        <b/>
        <sz val="10"/>
        <color theme="1"/>
        <rFont val="Adani Regular"/>
      </rPr>
      <t xml:space="preserve">Marble Designer Cladding Type 1 : </t>
    </r>
    <r>
      <rPr>
        <sz val="10"/>
        <color theme="1"/>
        <rFont val="Adani Regular"/>
      </rPr>
      <t xml:space="preserve">Base Price of Marble @ 450/- Per sft, </t>
    </r>
  </si>
  <si>
    <t>for toilets wall</t>
  </si>
  <si>
    <r>
      <t xml:space="preserve">Marble Designer Cladding Type 2 </t>
    </r>
    <r>
      <rPr>
        <sz val="10"/>
        <color theme="1"/>
        <rFont val="Adani Regular"/>
      </rPr>
      <t xml:space="preserve">: Base Price of Marble @ 1200/- Per sft, </t>
    </r>
  </si>
  <si>
    <t xml:space="preserve">WOODEN FLOORING </t>
  </si>
  <si>
    <t xml:space="preserve">Providing &amp; fixing 15mm thick Engineered wooden flooring of approved make &amp; shade in chevron pattern with 2mm thick base foam including all fixing arrangement &amp; required profile &amp; skirting complete in all respect. (Basic cost of Engineered Wooden  flooring@ Rs. 550 per sft) (Actual Laying area at site to be measured &amp; paid ).  
</t>
  </si>
  <si>
    <t>CARPET / RUG FLOORING</t>
  </si>
  <si>
    <t xml:space="preserve">Providing &amp; fixing Carpet / Rug  of Handmade / Machine tuffted with Pile Yarn (80% wool &amp; 20% nylon or 100% Viscose/Bamboo silk) Dyed in Eco freindly pigment color with Enviromental freindly standards.  Sanitized with stain free and Alergy  resistant quality. Carpet should have warranty of Minimum 10-15 year  and installed by the expert installer or manufacturer recommended agency.      (1500GSM 12 to 14mm thick Nylon Printed  Customized or Axminster)  with Protection covering till Handover of the Project. 
</t>
  </si>
  <si>
    <t>For  Premium Lounge &amp; Spa Area</t>
  </si>
  <si>
    <r>
      <rPr>
        <b/>
        <sz val="10"/>
        <color theme="1"/>
        <rFont val="Adani Regular"/>
      </rPr>
      <t xml:space="preserve">Carpet type 1 : </t>
    </r>
    <r>
      <rPr>
        <sz val="10"/>
        <color theme="1"/>
        <rFont val="Adani Regular"/>
      </rPr>
      <t>Base Price of Carpet @ Rs. 1500 per sft</t>
    </r>
  </si>
  <si>
    <r>
      <rPr>
        <b/>
        <sz val="10"/>
        <color theme="1"/>
        <rFont val="Adani Regular"/>
      </rPr>
      <t xml:space="preserve">Carpet type 2 : </t>
    </r>
    <r>
      <rPr>
        <sz val="10"/>
        <color theme="1"/>
        <rFont val="Adani Regular"/>
      </rPr>
      <t>Base Price of Carpet @ Rs. 3500 per Sqm</t>
    </r>
  </si>
  <si>
    <r>
      <rPr>
        <b/>
        <sz val="10"/>
        <color theme="1"/>
        <rFont val="Adani Regular"/>
      </rPr>
      <t xml:space="preserve">MARBLE COMBINATION FLOORING : </t>
    </r>
    <r>
      <rPr>
        <sz val="10"/>
        <color theme="1"/>
        <rFont val="Adani Regular"/>
      </rPr>
      <t>Providing and fixing Marble combination work with 20mm thick, mirror polished, prepolished, water jet cuting of required size and pattern, approved shade, colour and texture inlay as per the design approved by the Architect, laid over 20 mm thick base cement mortar 1:3 (1 cement : 3 coarse sand), white cement slurry , joints treated with teenaxe mixed with matching pigment, epoxy touch ups, including rubbing etc. complete and at all level. Marble stone should be of well known brand with A+ Grade of complies use the Moisture absorption test as per IS 1124 &amp; Hardness test is done as per Mho’s scale and Specific gravity test is done as per IS 1122.( Actual size of stone to be measured &amp; paid ). Cost also include the Protection covering till handover with bubble sheet as per advised by the Project Incharge.</t>
    </r>
  </si>
  <si>
    <r>
      <rPr>
        <b/>
        <sz val="10"/>
        <color theme="1"/>
        <rFont val="Adani Regular"/>
      </rPr>
      <t xml:space="preserve">Marble Combination / Inlay Flooring : </t>
    </r>
    <r>
      <rPr>
        <sz val="10"/>
        <color theme="1"/>
        <rFont val="Adani Regular"/>
      </rPr>
      <t>Type 1, Base Rate  ST01 @ 1300/- per sft, ST02 @ 950/- per sft, For Reception area Circular highlighter/ insert</t>
    </r>
  </si>
  <si>
    <r>
      <rPr>
        <b/>
        <sz val="10"/>
        <color theme="1"/>
        <rFont val="Adani Regular"/>
      </rPr>
      <t xml:space="preserve">KOTA STONE FLOORING : </t>
    </r>
    <r>
      <rPr>
        <sz val="10"/>
        <color theme="1"/>
        <rFont val="Adani Regular"/>
      </rPr>
      <t xml:space="preserve">Provide and lay  25mm thick, machine cut and polished Kota Stone of aprroved colour and texture laid over 20 mm thick base cement mortar 1:4 (1 cement : 4 coarse sand), joints treated with white cement, mixed with matching pigment, epoxy touch ups, including rubbing polihing etc. complete and at all level. ( Actual size of stone to be measured &amp; paid ). Cost also include the Protection covering till handover with polythin+POP as per advised by the Project Incharge. </t>
    </r>
    <r>
      <rPr>
        <b/>
        <sz val="10"/>
        <color theme="1"/>
        <rFont val="Adani Regular"/>
      </rPr>
      <t>( Basic cost of Granite stone @ Rs. 65/- per sft)</t>
    </r>
  </si>
  <si>
    <t>T-01 / For Kitchen</t>
  </si>
  <si>
    <t>SqM</t>
  </si>
  <si>
    <t>TOTAL FOR FLOORING WORK/CLADDING WORK</t>
  </si>
  <si>
    <t>D</t>
  </si>
  <si>
    <r>
      <rPr>
        <b/>
        <sz val="10"/>
        <color theme="1"/>
        <rFont val="Adani Regular"/>
      </rPr>
      <t xml:space="preserve">DOOR / WINDOW FRAME : </t>
    </r>
    <r>
      <rPr>
        <sz val="10"/>
        <color theme="1"/>
        <rFont val="Adani Regular"/>
      </rPr>
      <t>Providing and fixing  door and window frames made out of Natural Fiber Polymer Composite Wood/Board (Eco freindly, Recyclable) with necessary groove ( 6mm x 6 mm ) &amp;  single rebate  including necessary M.S. hold-fasts in cement concrete blocks 1: 2: 4 / fasteners ( expendable 10mm dia ) on either side fixed in line and level.  The frame to be treated with necessary anti-termite chemical and fire retardant paint on partition side &amp; finally finished with PU polish/Paint  complete in all respect.</t>
    </r>
  </si>
  <si>
    <r>
      <rPr>
        <b/>
        <sz val="10"/>
        <color theme="1"/>
        <rFont val="Adani Regular"/>
      </rPr>
      <t xml:space="preserve">ALLUMUNIUM EXTRUDED DOOR FRAME : </t>
    </r>
    <r>
      <rPr>
        <sz val="10"/>
        <color theme="1"/>
        <rFont val="Adani Regular"/>
      </rPr>
      <t>Providing and fixing Allumunium extruded door frame of section 100x25mm with 2.5mm thickness Extruded allumunium frame with using door stop trim/rebate of 20x11mm on frame all three side compatible for 35-45mm thick door panel complete as per the manufacturer technical specfication &amp; dwg. with approved color as per Architect.</t>
    </r>
  </si>
  <si>
    <r>
      <rPr>
        <b/>
        <sz val="10"/>
        <color theme="1"/>
        <rFont val="Adani Regular"/>
      </rPr>
      <t xml:space="preserve">Single Leaf Door </t>
    </r>
    <r>
      <rPr>
        <sz val="10"/>
        <color theme="1"/>
        <rFont val="Adani Regular"/>
      </rPr>
      <t xml:space="preserve">- 900/1200mm Long x 2400mm high </t>
    </r>
  </si>
  <si>
    <t>For Toilet doors</t>
  </si>
  <si>
    <r>
      <rPr>
        <b/>
        <sz val="10"/>
        <color theme="1"/>
        <rFont val="Adani Regular"/>
      </rPr>
      <t xml:space="preserve">Double Leaf Door </t>
    </r>
    <r>
      <rPr>
        <sz val="10"/>
        <color theme="1"/>
        <rFont val="Adani Regular"/>
      </rPr>
      <t xml:space="preserve">- 1500/1800mm Long x 2400mm high </t>
    </r>
  </si>
  <si>
    <t>For Merchandise wall</t>
  </si>
  <si>
    <r>
      <rPr>
        <b/>
        <sz val="10"/>
        <color theme="1"/>
        <rFont val="Adani Regular"/>
      </rPr>
      <t xml:space="preserve">LAMINATED DOOR SHUTTER : </t>
    </r>
    <r>
      <rPr>
        <sz val="10"/>
        <color theme="1"/>
        <rFont val="Adani Regular"/>
      </rPr>
      <t xml:space="preserve">Providing and fixing 38 mm. thick flush door shutters   core of  block board ( MR Grade )  construction with  well matched 1mm thick  laminate  sheet  of approved make &amp; shade on both sides of shutter including  white ash wood  edge lipping (12mm thick) finish with  PU polish, all required fittings such as 4 nos. 125 mm. size brass butt hinges per leaf  with necessary screws and S.S. fittings including handles, tower bolts, door stopper, rubber buffer, vision slit as per design with 6mm thick glass with wooden beading ( white ash wood ), handles,motrise dead lock with one side key knob cylinder finish in rose gold SS  etc.  complete in all respect. .( Basic cost of laminate @ Rs. 90/- sft ) ( Actual size of shutter to be measured &amp; paid ). </t>
    </r>
  </si>
  <si>
    <t xml:space="preserve">With Vision panel - Size 250mm x 900mm or as per design approved - </t>
  </si>
  <si>
    <t>For  Spa &amp; admin office</t>
  </si>
  <si>
    <t xml:space="preserve">Without vision Panel - </t>
  </si>
  <si>
    <t>For toilets</t>
  </si>
  <si>
    <r>
      <rPr>
        <b/>
        <sz val="10"/>
        <color theme="1"/>
        <rFont val="Adani Regular"/>
      </rPr>
      <t xml:space="preserve">LAMINATED SHAFT SHUTTER : </t>
    </r>
    <r>
      <rPr>
        <sz val="10"/>
        <color theme="1"/>
        <rFont val="Adani Regular"/>
      </rPr>
      <t>Providing and fixing 25 mm. thick flush door shutters core of block board ( MR Grade ) construction with  well matched 1mm thick  laminate   sheet of approved make &amp; shade on both faces of shutter including white ash wood  edge lipping (12mm thick) finish with  PU polish, all required fittings such as 4 nos. 125 mm. size brass butt hinges per leaf with necessary screws and S.S. fittings including handles, tower bolts, door stopper, rubber buffer,    etc.  complete in all respect.( Basic cost of laminate @ Rs. 970/-Sqm)  ( Actual size of shutter to be measured &amp; paid ). ( Shaft &amp; Janitor Room Entry Door )</t>
    </r>
  </si>
  <si>
    <r>
      <rPr>
        <b/>
        <sz val="10"/>
        <color theme="1"/>
        <rFont val="Adani Regular"/>
      </rPr>
      <t xml:space="preserve">FIRE RATED WOODEN DOOR 2HR. RATING : </t>
    </r>
    <r>
      <rPr>
        <sz val="10"/>
        <color theme="1"/>
        <rFont val="Adani Regular"/>
      </rPr>
      <t>Providing &amp; Fixing of  120min rating wooden fire door shutter with frames as per the specification as per below : -
Frame : P/f Door frames manufactured out of Hardwood Mirandi of nominal section 120mm x 70mm with heat activated Intumescent fire seal strips of size 10mm x 4 mm provided in grooves on all three sides of the frame on both side. Hardwood to be Treated with VIPER Fire Retardant Primer FR 880 and VIPER Finishing Paint FRS 881 Use two coats of Fireguard FR880 Wood Primer followed by 2/3 coats of Fireshield FRS 881 Finishing paint even on prev iously painted/polished surfaces. (FIRESHIELD FRS 881 FINISHING PAINT FR-881 of CPWD-DSR approved item Ref.Page 165 Code no 13.88a-2002) as per color approved by the Architect.
Shutter : Door shutter of 52mm thickness conforming to BS:476 part 22 and IS-3614 Part 2 as per prototype tested from CBRI Roorkee for stability and integrity and insulation, with comprising of 75x48mm hardwood internal timber frame work, with infill 25mm thick Fire rated rock wool insulation having density 96kg/m3, the insulation shall be sandwiched between 2nos 12mm thick noncombustible(calcium silicate) boards, cladded with 3mm thick commercial ply on both sides of shutter with heat activated intumescent fire seal strip of size 20x4mm make Sealz mounted in the grooves of expose/concealed lipping all around the shutter except bottom.. 
Finishing / Hardware :- 
Frame to be painted with VIPER Finishing Paint FRS 881 as per color approved by the Architect
Shutter finish with 1mm thick Laminate on Both Side - conforming to HSN 4823
SS Hinges - 04 nos per leaf - conforming to HSN 8302
Door Closer - conforming to HSN 8302
6mm thick VP Fire Rated Clear  - 200x300mm - conforming to HSN 7007
Trim- conforming to HSN 8302
Dash Fastner-08nos.per leaf- conforming to HSN 7318
Panic Bar conforming to HSN 8302 (Optional) cost to be separated
Note : Contracter shall need to submit the manufacturer shop drawing for the fire for approval before ordering.</t>
    </r>
  </si>
  <si>
    <r>
      <rPr>
        <b/>
        <sz val="10"/>
        <color theme="1"/>
        <rFont val="Adani Regular"/>
      </rPr>
      <t xml:space="preserve">FRAMED GLASS PARTITION : </t>
    </r>
    <r>
      <rPr>
        <sz val="10"/>
        <color theme="1"/>
        <rFont val="Adani Regular"/>
      </rPr>
      <t xml:space="preserve">Providing and installation of framed allumunium with vision glass partition sytem of approved series and brand as per approved list of make, fixed glass partition using 10mm thick Toughened glass in proprietary natural anodised approved aluminium sections with Concealed sealing (No visible Gaskets/Seals) with acoustic. The profile will have Carpert Groove at the Bottom on both sides for accommodating max. 8mm carpets. Glass to be fixed with help of Proprietary Stability GRIPPER Clamp to have a stable system. It should consists of intermediate slim junction profiles for Glass to Glass vertical joints, 90 Degree L Junction and T Junction profiles suitably to be used as per room configuration designs. No VISIBLE Clip Lines to provide clutter free view at both side of section. The Glass to be Offset mounted towards outer edge leading to minimum aluminium frame on one side. Optional Profile Bottom Seal pair for additional acoustic if required. All Profiles are min 1.5mm thickness excluding 20 microns of Anodizing, Standards applicable
• Structural stability test accordance to BS 5234: Part2:1992 &amp; EN 1991-1-1:2002
• Acoustic test for sound insulation in accordance to DIN EN ISO 10140-2 ASTME-E 90
  </t>
    </r>
  </si>
  <si>
    <t>Single Glazed Partition, Size 50mm wide x 30mm high, color as approved</t>
  </si>
  <si>
    <t>Single Glazed Partition, Size 100mm wide x 30mm high, color as approved</t>
  </si>
  <si>
    <t>Single Glazed without framed - For kitchen window</t>
  </si>
  <si>
    <t>Providing &amp; fixing  Hydraulic sleek door closer of approved make including all fixing arrangement complete in all respect. Door weight capacity upto 80kg, with 10year manufacturer warranty complete as per design approved.</t>
  </si>
  <si>
    <t>No</t>
  </si>
  <si>
    <t>Providing &amp; fixing  Door  Lock (  Motrise  lever one side knob cylinder &amp; one side key  finish in rose gold SS  ) of approved make including all fixing arrangement complete in all respect.</t>
  </si>
  <si>
    <t>Providing &amp; fixing  Door  Lock (  Motrise  lever one side knob cylinder &amp; one side key  finish in  SS  ) of approved make including all fixing arrangement complete in all respect.</t>
  </si>
  <si>
    <t>Providing &amp; fixing  Floor Spring of approved make including all fixing arrangement complete in all respect. Door weight capacity upto 70kg, with 10year manufacturer warranty complete as per design approved. For Handicape toilet door</t>
  </si>
  <si>
    <t>Providing &amp; fixing  50mm dia SS 304 grade (finish : As per approved ) 600mm Long H type Handle including all the accessories and fitting as per requirement complete.</t>
  </si>
  <si>
    <t>Set</t>
  </si>
  <si>
    <t xml:space="preserve">TOTAL FOR DOOR WINDOW WORK </t>
  </si>
  <si>
    <t>E</t>
  </si>
  <si>
    <t>PLY /BOARD CLADDING (Two Layer/Double Sided) : Providing and fixing 12mm thick Natural Fiber Polymer Composite Wood/Board (Eco freindly, Recyclable) Ply of approved make on existing M.S. frame work including all fixing arrangement   complete in all respect . (Partition Length to be measured only)</t>
  </si>
  <si>
    <t>PLY /BOARD CLADDING (One Layer/Double Sided) : Providing and fixing 12mm thick Natural Fiber Polymer Composite Wood/Board (Eco freindly, Recyclable) board of approved make on existing M.S. frame work including all fixing arrangement   complete in all respect . (Partition Length to be measured only)</t>
  </si>
  <si>
    <t>PLY /BOARD CLADDING (Two Layer/Single Sided) : Providing and fixing 12mm thick Natural Fiber Polymer Composite Wood/Board (Eco freindly, Recyclable) board of approved make on existing M.S. frame work including all fixing arrangement   complete in all respect . (Partition Length to be measured only)</t>
  </si>
  <si>
    <t>PLY /BOARD CLADDING (One Layer/Single Sided) : Providing and fixing 12mm thick Natural Fiber Polymer Composite Wood/Board (Eco freindly, Recyclable) board of approved make on existing M.S. frame work including all fixing arrangement   complete in all respect . (Partition Length to be measured only)</t>
  </si>
  <si>
    <t xml:space="preserve">LAMINATE PANNELING : Providing and fixing 1mm thick laminate  panelling over existing partition as per approved sample including all fixing arrangement complete in all respect. Only finished area to be measured &amp; paid. ( Basic cost of Laminate@ Rs.90/-Sft ). </t>
  </si>
  <si>
    <t>Providing &amp; fixing 1.2mm thick aluminium.  Skirting  PVDF coated (100mm height rose gold finish ) / anodised  as per approved sample over existing partition including all fixing arrangement complete in all respect. ( Basic cost Aluminium Skirting @ Rs. 450/-Rmtr)</t>
  </si>
  <si>
    <t>Providing and fixing over head storage with necessary shelves as per design  made out of 19mm thick Natural Fiber Polymer composite Board/Wood Material  ply  fixed with the help of all necessary hardware like nail and fasteners and all internal surface of storage to be finished with 0.8mm thick laminate &amp; external surface to be finished with 1mm thick laminate including  required  shelves, shutters and  required hardware like handle, knobs, magnetic catcher, hinges, shutter lock etc. all are  superior quality  of approved make complete in all respect. (Basic cost of laminate for internal surface @ Rs. 28/- sft &amp; external surface laminate@ Rs.90/-Sft</t>
  </si>
  <si>
    <t>Size : 450mm</t>
  </si>
  <si>
    <r>
      <t xml:space="preserve">Providing and fixing Under Counter storage  with necessary drawers &amp; Shelves as per design made out of 19mm thick Marine ply  board  structure fixed with the help of all necessary hardware like nail and fasteners and all internal surface of storage to be finished with 0.8mm thick laminate &amp; external surface to be finished with designer tile, storage includes  required shutter / drawer storage unit with required shelves , shutters with required hardware like concealed channel / handle, knobs, magnetic catcher, drawer lock, hinges, shutter lock, drawer channel etc. all are  superior quality  of approved make &amp; 100mm high Gold Plated finish Aluminium skirting at floor level complete in all respect. also the Storage top will be finish with Marble top in 20mm thickness with dimaond polish all over surface and edge to be double strip with gola polish complete in all respact of detail drawing.  </t>
    </r>
    <r>
      <rPr>
        <b/>
        <sz val="10"/>
        <color theme="1"/>
        <rFont val="Adani Regular"/>
      </rPr>
      <t xml:space="preserve">(Basic cost of laminate for internal surface @ Rs. 28/- sft &amp; external surface Metal Pentagon shape mirror reflection + Gold plated  finish Tiles (As per sample approved) @ Rs.750/- per Sft, , Marble at Top @ 450/- per sft, Basic cost Gold plated finish Aluminium Skirting @ Rs. 450/-Rmtr) </t>
    </r>
  </si>
  <si>
    <t>Size : 3500mm long x 600mm deep x 850mm high</t>
  </si>
  <si>
    <t>For Bar back area</t>
  </si>
  <si>
    <t>Size : 1300mm long x 600mm deep x 850mm high</t>
  </si>
  <si>
    <t>For Spa basin counter</t>
  </si>
  <si>
    <r>
      <t xml:space="preserve">Providing and fixing  partly open partly closed   Servery counter storage as per drawing made out of 19mm thick BWP / Marine board structure fixed with the help of all necessary hardware like nail and fasteners and all closed internal area  of storage to be finished with 0.8mm thick laminate and open area with external finish of 1mm thick SS Sheet cladding of triangle shape emboss texture with white Gold Leafing antique Coating finish all over apart shelf as marble with double patti edge will be fixed with diamond polish shelves for open space, All the external surface area shall be wrapped and finished in designer tile  &amp; top surface of survery storage to be finished with  plain polish Marble fixed with adhesive &amp; 100mm high Gold Plated finish Aluminium skirting at floor level, including  required hardware like handle, knobs, magnetic catcher, drawer lock, hinges, drawer channel, shutter lock etc. all are  superior quality  of approved make complete in all respect.  </t>
    </r>
    <r>
      <rPr>
        <b/>
        <sz val="10"/>
        <color theme="1"/>
        <rFont val="Adani Regular"/>
      </rPr>
      <t xml:space="preserve">(Basic cost of laminate for internal surface @ Rs. 28/- sft &amp; external surface Metal Pentagon shape mirror reflection + Gold plated  finish Tiles (As per sample approved) @ Rs.750/- per Sft, Marble at Top @ 450/- per sft, Basic cost Gold plated finish Aluminium Skirting @ Rs. 450/-Rmtr) </t>
    </r>
  </si>
  <si>
    <t xml:space="preserve">Size 5500mm long x 600mm deep x 850mm high - </t>
  </si>
  <si>
    <t>For kitchen outside servery area</t>
  </si>
  <si>
    <t xml:space="preserve">Size 3529mm long x 600mm deep x 850mm high - </t>
  </si>
  <si>
    <t>For Bar area open lounge</t>
  </si>
  <si>
    <t xml:space="preserve">Size 2000mm long x 600mm deep x 850mm high - </t>
  </si>
  <si>
    <t>For P Lounge</t>
  </si>
  <si>
    <r>
      <t xml:space="preserve">Providing and fixing  ISLAND Counter storage as per drawing, Storage as per drawing made out of 19mm thick BWP / Marine board structure fixed with the help of all necessary hardware like nail and fasteners and all closed internal area  of storage to be finished with 0.8mm thick laminate and open area with external finish of 1mm thick SS Sheet cladding of triangle shape emboss texture with white Gold Leafing antique Coating finish all over apart shelf as marble with double patti edge will be fixed with diamond polish shelves for open space (If Any), All the external surface area shall be wrapped and finished in designer tile  &amp; top surface of survery storage to be finished with  plain polish Marble fixed with adhesive &amp; 100mm high Gold Plated finish Aluminium skirting at floor level, including  required hardware like handle, knobs, magnetic catcher, drawer lock, hinges, drawer channel, shutter lock etc. all are  superior quality  of approved make complete in all respect.  </t>
    </r>
    <r>
      <rPr>
        <b/>
        <sz val="10"/>
        <color theme="1"/>
        <rFont val="Adani Regular"/>
      </rPr>
      <t xml:space="preserve">(Basic cost of laminate for internal surface @ Rs. 28/- sft &amp; external surface Metal Pentagon shape mirror reflection + Gold plated  finish Tiles (As per sample approved) @ Rs.750/- per Sft, Marble at Top @ 450/- per sft, Basic cost Gold plated finish Aluminium Skirting @ Rs. 450/-Rmtr) </t>
    </r>
  </si>
  <si>
    <t>Size 4000mm long x 1200mm deep x 850mm high - kitchen outside servery area</t>
  </si>
  <si>
    <r>
      <t xml:space="preserve">Providing and fixing  High counter Console as per drawing, structure made out of 19mm thick BWP / Marine board construct in boxing form and fixed to existing wall/panneling fixed with the help of all necessary hardware like nail and fasteners all internal back exposed area surface to be finished with 1mm thick laminate , external front 1mm thick SS Sheet cladding of triangle shape emboss texture with white Gold Leafing antique Coating finish  &amp; top surface to be finished with  plain diamond polish Marble fixed with adhesive &amp; 100mm high Gold plated finish Aluminium skirting at floor level all around ,  </t>
    </r>
    <r>
      <rPr>
        <b/>
        <sz val="10"/>
        <color theme="1"/>
        <rFont val="Adani Regular"/>
      </rPr>
      <t xml:space="preserve">(Basic cost of laminate for internal surface @ Rs. 28/- sft &amp; external surface SS Texture Emboss Antique finish coating Sheet @ Rs.2500/- per Sft, Marble at Top @ 450/- per sft, Basic cost Gold plated finish Aluminium Skirting @ Rs. 450/-Rmtr) </t>
    </r>
  </si>
  <si>
    <t xml:space="preserve">Size 7753mm long x 400mm wide from top with below covered boxing structure x 1050mm high </t>
  </si>
  <si>
    <t>for Around Large Tree high counter</t>
  </si>
  <si>
    <t>Providing and fixing  High Counter Ledge as per drawing, made out of 19mm thick BWP  Board / Ply structure construct in L form with latak 35mm high in front to covered the base supported MS painted 25x25mm angle frames fixed at maximum 1200mm c/c with the help of all necessary hardware like nail and fasteners. all the Ply surface latak / top finished with plain Marble with diamond polish fixed with adhesive complete as per detail drawing. (Base Price of  Marble @ Rs. 450/- per sft )</t>
  </si>
  <si>
    <t xml:space="preserve">Size 3935mm long x 400mm wide from Top </t>
  </si>
  <si>
    <t>For High counter Ledge</t>
  </si>
  <si>
    <t>Providing and fixing Reception Table  ( Size : 1000mm long x 1000mm deep x 750/1050mm high) made out of 19mm thick BWP  Board / Ply structure including  necessary  hardware of superior quality, structure made in double ht form which make front portion along with sides finished in Italion Marble finished with flutted pattern all polish,  then worktop / double ht vertical screen  in Acrylic surface finish of 12mm thick on base ply with complete buffing /rubbing as per design.  front facade, sides &amp; top finish with  Italian marble stone of approved make, shade &amp; texture  including all fixing arrangement ,grinding polishing, edge chamfering &amp; polishing  &amp; all internal surface to be finished with 0.8mm thick laminate &amp;  at floor level 100mm high skirting &amp; top &amp; sides edging  finished with PVD coated color as approved  finish in aluminium .  complete in all respect. ( Basic cost of internal laminate @ Rs.28/- sft &amp; external laminate  @ Rs90/-Sft  &amp; Italian marble stone @ Rs. 1200/- sft  + 500 per sft for flutted CNC cutting) &amp; (Acrylic surface @ 900/- per sft, Basic cost PVD finish Aluminium Skirting @ Rs. 450/-Rmtr,)</t>
  </si>
  <si>
    <r>
      <t xml:space="preserve">Providing and fixing  BAR COUNTER  front Counter as per drawing structure with necessary drawers &amp; Shelves as per design made out of 19mm thick Marine ply  board  structure fixed with the help of all necessary hardware like nail and fasteners and all internal surface of Partition / storage to be finished with 0.8mm thick laminate &amp; external surface to be finished with designer tile, internal area shall be finished with worktop at upto 850mm high level with Marble finish polish / Double ht top also finihed in same mable with polish complete along with shape and design . 100mm high Gold Plated finish Aluminium skirting at floor level complete in all respect.  Marble top in 20mm thickness with dimaond polish all over surface and edge to be double strip with gola polish complete in all respact of detail drawing.  </t>
    </r>
    <r>
      <rPr>
        <b/>
        <sz val="10"/>
        <color theme="1"/>
        <rFont val="Adani Regular"/>
      </rPr>
      <t xml:space="preserve">(Basic cost of laminate for internal surface @ Rs. 28/- sft &amp; external surface Metal Pentagon shape mirror reflection + Gold plated  finish Tiles (As per sample approved) @ Rs.750/- per Sft, , Marble at Top @ 450/- per sft, Basic cost Gold plated finish Aluminium Skirting @ Rs. 450/-Rmtr) </t>
    </r>
  </si>
  <si>
    <t xml:space="preserve">Size 3900mm long x overall 700mm deep / Double ht 300mm wide from top x 850/1050mm high </t>
  </si>
  <si>
    <t>For Bar front counter</t>
  </si>
  <si>
    <t>SOILD PVD SHEET CLADDING :  Providing Making &amp; fixing/pasting with approved adhesive in position 1mm thick SS Sheet of grade 304 PVD coated with approved colour, shade, texture &amp; finish over 12mm thick base FLEXI Ply board of approved brand &amp; manufacture,  PVD coated sheet shall be wrapped around the base  ply   frame at site with approved quality adhesive etc complete as per drawings &amp; instructions of Project-in-Charge. cost include the provision of  offset spacing for light provision and any back base suface paint in matching shade of PVD finish prior installtion complete as per detail drawing.   ( Basic cost of PVD coated SS sheet @ Rs.410/- Sft) (Emboss Print design @ 100/- per sft)</t>
  </si>
  <si>
    <t xml:space="preserve">Solid Sheet Cladding Plain type 1 </t>
  </si>
  <si>
    <t>Solid Sheet Cladding with Emboss design Print Texture type 2</t>
  </si>
  <si>
    <t>FEATURE ROUND CNC CUT SCREEN : Providing &amp; fixing feature round cnc cut screen made in 1mm thick SS sheet with factory made laser cut design and finished in PVD finished color as approved, Entire RIM will be moulded with Pencil round edge &amp; 3mm dia tube shot welded on end circumference with neat / clean finish buffing prior to PVD coating application. Finished RIM shall be packed and cover with temprory packing wooden patti /frame/box to avoid any damgaes and deliver with safety at site, RIM will be install on Existing wall /partition with heavy duty SS clamp / bracket support including fastner complete as per satisfactory of Project Incharge.</t>
  </si>
  <si>
    <t>Art work Type 1 :  Round size 2000mm dia</t>
  </si>
  <si>
    <t>nos</t>
  </si>
  <si>
    <t>Art work Type 1 :  Round size 1500mm dia</t>
  </si>
  <si>
    <t>TWISTED BRANCH ELEMENT  :  Providing, making &amp; fixing twisted tree branch looks design element in ceiling fix on existing ceiling support with using required fixing hardware of fastners,screw,clutch wire as per load bearing and stabilty requirements. Twisted branch element made in approx size of upto 200mm dia x Length as per design &amp; drawing adjoining with neat and clean joints. the twisted branch shall be made in 2-3 or more 25mm dia round Natural Fiber Polymer Composite Board wood ( Eco freindly, Recyclable material ) twisting to make the hollow tube feature and fix in ceiling with complete finish in duco paint shade as per approved.</t>
  </si>
  <si>
    <t>RMT</t>
  </si>
  <si>
    <t>TREE ELEMENT  :  Providing and fixing Tree of Life Design Element made in part and combine in Tree Element as per design, part element is desicribe and detail below with the specification and material used. Also the element has petal and leaves feature with variable sizes of fixed / decorative light as per the design and requirement which include the all provision for base support and other allied requirements.</t>
  </si>
  <si>
    <t>A.</t>
  </si>
  <si>
    <t>FOR BAR AREA</t>
  </si>
  <si>
    <t>TRUNK ELEMENT : made in 15mm dia SS pipe with PVD finish as per color /shade approved or detail drawing. Pipe to be fixed and welded with inner circle pipe fitted for support in bottom and top where curve form start, also the curve and horizontal form in ceiling shall be be fitted with ceiling support with neat &amp; clean finish complete as per detail drawing. pipe length is variable as per the design and provision petal/leaves attachment complete in all respact or advise by the Architect. (note : Length to measured as per actual and paid)</t>
  </si>
  <si>
    <t>PETAL / LEAVES ELEMENT  :  Providing, making &amp; fixing Petal / Leaves element to emerge with Tree of life Design Element as per design/ Drawing. Petal / Leaves are made in variable size and finishes as per the design / detail drawing. Design create in two diffrentiate detail L1 &amp; L2 which makes of solid marquise shape form of petal / leaves. (Base price for SS PVD sheet 450/- per sft + 100/- per sft for emboss texture per sft)</t>
  </si>
  <si>
    <t>i)</t>
  </si>
  <si>
    <t>i) Solid petal and leaves : made of base 18mm thick Natural Fiber Polymer Composite Board wood ( Eco freindly, Recyclable material ) with 1mm thick SS sheet finished with hammered texture emboss and coated in PVD finished as per the shade approved complete with fixing support above to fixed on ceiling complete as per detail drawing.</t>
  </si>
  <si>
    <t>L1  : Size 130/250/310/395mm Long  x  75/125/150/175mm wide x 1 each</t>
  </si>
  <si>
    <t>L2  : Size 220/285/355mm Long  x 100/125/150mm wide x 1 each</t>
  </si>
  <si>
    <t>ii)</t>
  </si>
  <si>
    <t xml:space="preserve">ii) Grill Petal / Leaves : made of 18mm thick Natural Fiber Polymer Composite Board wood ( Eco freindly, Recyclable material ) side frame of 25mm wide with 1mm thick SS sheet finished with hammered texture emboss and coated in PVD finished as per the shade approved, covered and wrap from bottom with perforation for AC air ventilation as per design and drawing complete. </t>
  </si>
  <si>
    <t>L1  : Size 475mm Long  x  225mm wide x 1 each</t>
  </si>
  <si>
    <t>iii)</t>
  </si>
  <si>
    <t>iii) Light Petal / Leaves : made of 18mm thick Natural Fiber Polymer Composite Board wood ( Eco freindly, Recyclable material ) side frame of 25mm wide with 1mm thick SS sheet finished with hammered texture emboss and coated in PVD finished as per the shade approved, covered and wrap from top with central area for light provision with side profile light as per design and drawing complete. (Note : LED Profile  &amp; light cost not included and will be paid seperate)</t>
  </si>
  <si>
    <t>L1  : Size 620mm Long  x  275mm wide x 1 each</t>
  </si>
  <si>
    <t>L2  : Size395/530/620mm Long  x 175/225/275mm wide x 1 each</t>
  </si>
  <si>
    <t>B.</t>
  </si>
  <si>
    <t>FOR HIGH COUNTER AREA</t>
  </si>
  <si>
    <t xml:space="preserve">PETAL / LEAVES ELEMENT  :  Providing, making &amp; fixing Petal / Leaves element to emerge with Tree of life Design Element as per design/ Drawing. Petal / Leaves are made in variable size and finishes as per the design / detail drawing. Design create in two diffrentiate detail L1 &amp; L2 which makes of solid marquise shape form of petal / leaves. </t>
  </si>
  <si>
    <t>L1  : Size 130/250/310/400mm Long  x  75/125/150/175mm wide x 1 each</t>
  </si>
  <si>
    <t xml:space="preserve">iii) Light Petal / Leaves : made of 18mm thick Natural Fiber Polymer Composite Board wood ( Eco freindly, Recyclable material ) side frame of 25mm wide with 1mm thick SS sheet finished with hammered texture emboss and coated in PVD finished as per the shade approved, covered and wrap from top with central area for light provision with side profile light as per design and drawing complete. </t>
  </si>
  <si>
    <t>L1  : Size 615/700/800mm Long  x  275/325/350mm wide x 1 each</t>
  </si>
  <si>
    <t>L2 : Size 475/620/700/800/810mm Long  x 225/275/325/350/375mm wide x 1 each</t>
  </si>
  <si>
    <t>C.</t>
  </si>
  <si>
    <t>FOR ISLAND COUNTER AREA</t>
  </si>
  <si>
    <t>L1  : Size 130/250mm Long  x  75/125mm wide x 1 each</t>
  </si>
  <si>
    <t>L2  : Size 250/310mm Long  x 110/135mm wide x 1 each</t>
  </si>
  <si>
    <t>D.</t>
  </si>
  <si>
    <t>FOR RECEPTION AREA</t>
  </si>
  <si>
    <t>TRUNK ELEMENT : made in 15mm dia SS pipe with PVD finish as per color /shade approved or detail drawing. Pipe to be fixed and welded with inner circle pipe fitted for support in bottom and top where curve form start, also the curve and horizontal form in ceiling shall be be fitted with ceiling support with neat &amp; clean finish, also on wall bottom fixd to profile skirting as per design complete / detail drawing. pipe length is variable as per the design and provision petal/leaves attachment complete in all respact or advise by the Architect. (note : Length to measured as per actual and paid)</t>
  </si>
  <si>
    <t>i) Solid petal and leaves : made of base 18mm thick Natural Fiber Polymer Composite Board wood ( Eco freindly, Recyclable material ) with 1mm thick SS sheet finished with Plain Mirror finish / hammered texture emboss / Solid Color PVD Coated finished as per the shade approved complete with fixing support above to fixed on ceiling /wall complete as per detail drawing.</t>
  </si>
  <si>
    <t>L1 - Ceiling : Size 305/440/535/585mm Long  x  140/440/535/585mm wide x 1 each</t>
  </si>
  <si>
    <t>L2 - Ceiling : Size 350/485/580/640mm Long  x 160/175/210/265mm wide x 1 each</t>
  </si>
  <si>
    <t>A&amp;B type Wall Leaf : Size 280/335/410/485/560mm Long x 112/148/192/240/285mm x 1 each</t>
  </si>
  <si>
    <t>L1 - Ceiling : Size 440/485/585/585mm Long  x  130/190/225/255mm wide x 1 each</t>
  </si>
  <si>
    <t>L2 - Ceiling : Size 290/440/525/640/mm Long  x 110/160/190/255mm wide x 1 each</t>
  </si>
  <si>
    <t>JAALI FRAME SCREEN : Providing and fixing CNC cut pattern as per design Jaali frame screen made in 15mm thick Natural Fiber Polymer Composite Board  / Wood / Ply ( Eco freindly, Recyclable material )  around LED TV size approx 55"  with side jaali frame of 185mm wide. Jaali with solid 15x15mm profile in outer / inner frame edges and rest part in CNC cut jaali pattern. frame shall be fixed on wall with using SS clamp / bracket / spacers to match with LED depth to make flush / eveness detail, Entire frame will be in Duco Paint fininsh as per the RAL color shade approved by the Architect and complete in all respact. (Size Approx : 1110mm wide x 1635mm high x 15mm thick)</t>
  </si>
  <si>
    <t>ELIPTICAL SHAPE NICHE BOX : Providing,making &amp; fixing Eliptical shape niche box made in 12mm thick Natural Fiber Polymer Composite Board / wood / Ply( Eco freindly, Recyclable material ) using  100mm deep niche with backing of 12mm thick ply with 4mm thick thick mirror pasted both side as per niche shape and design with 12x12mm SS PVD finish moulding  in front &amp; back, shelf &amp; pelmet box for light inside the niche, side in curve shape with duco paint finish as per the approved detail drawing. ( Overall Niche Box Size 500mm high x 255mm wide x 100mm deep)</t>
  </si>
  <si>
    <t>ANTIQUE MIRROR / DESIGNER GLASS PANNELING : Providing and pasting Antique mirror / Designer glass pasting on wall / partition / panneling using base of 12mm thick Natural Fiber Polymer Composite Board / wood / Ply( Eco freindly, Recyclable material ) and 6-8mm thick Antique mirror with factory cut of eliptical shape cutout for niche as per design in panel, pasted using required silicon or adhesive and complete in all respact to design and approved by the Architect. (Antique mirror / Designer Glass base price @ 550/- per sft)</t>
  </si>
  <si>
    <t>For bar back / Merchandise wall</t>
  </si>
  <si>
    <t>TOTAL FOR WOOD WORK FOR WALL PANELLING</t>
  </si>
  <si>
    <t>F</t>
  </si>
  <si>
    <t>FR GRADE GYPSUM BOARD CEILING :   Providing and fixing Single Layer Boarding with 12.5mm thick plain and split level with Firebloc gypsum plasterboards, This includes ST50 fully knurled Perimeter Channel (0.50mm thick having one flange of 20mm and another flange of 30mm and a web of 28mm) screw fixed to brick wall/partition/ hanging with existing ceiling / existing MS framework and suspended GI frame with the help of approved screws at 600mm centers. Then suspending  ST-50 fully knurled intermediate section (45mm x 0.90mm thick with two flanges of 15mm each) from the soffit at 1220mm centers with ST-50 fully knurled Ceiling L Angle (25x10mmx0.50mm thick) fixed to RCC Slab with USG Boral 227x35x1.5mm Soffit Cleat and 50mm Approved dash Fasteners @ 1200mm Centers respectively.  ST-50 profiles are rolled with G.I Steel (120GSM &amp; 230 MPa Yield Strength) Conforming to IS 277. ST-50 fully knurled Ceiling Section (51mm x 0.50mm thick with two flanges of 26mm each) is then fixed to the  Intermediate channel with the help of 2.5mm dia wire connecting in a perpendicular direction to the intermediate channel at 457mm centers. 12.5mm thick  Firebloc Pasteboards (Conforming to BS 1230 (Parti-1) is screw fixed with 25mm long Drywall screws at 230 mm centers. The screw fixing of gypsum boards to the metal framing at the periphery, openings, and cut edges should be at 150mm centers. All the fire Bloc gypsum plasterboards must be staggered. All joints are to be taped &amp; finished with Paper tape &amp; All-Purpose Joint Compound confirming to ASTM C475. above item include with all the vertical band, curve band, pelmet, cove, split level etc. also wall to wall plan area shall be measured for claim, vendor to quote as per design/dwg. and no extra item/charges will be entartain or approved in any manner.
Note : Above item excluding the cost of painting.</t>
  </si>
  <si>
    <t>MOISTURE RESISTANT GYPSUM CEILING : Providing and fixing MR grade gypsum board   false ceiling including  providing and fixing GI grade 175 (120 gm/m2) perimeter, channels (20 x 30 x 27 x 0.50mm thick) fixed to brick masonry / partition / hanging with existing ceiling / existing M.S. frame work  and suspended GI intermediate channel. Rate to include making necessary cut out/opening for light fitting A C diffuser, cove, pelmet, band etc. The cut out to have perimeter channel of size 20x27x30x.5mm all round and supported suitably and finally finished with gypsum board and finally finished with two or more coat of paint (Paint cost excluded) of approved make &amp;  shade with required tapping the joints, base primer, putty  complete in all respect. Rate quoted should be included for all design work,  Nothing to be paid extra for design work. ( Actual Plain Area to be measured &amp; paid ).( Male, Female, &amp; Handicap Toilet false ceiling )</t>
  </si>
  <si>
    <t xml:space="preserve">METAL GRID CEILING : Providing and fixing Gl Clip in Metal Ceiling System of 600x600 mm module which includes providing and fixing 'C' wall angle of size 20x30x20 mm made of 0.5 mm thick pre painted steel along the perimeter of the room with help of nylon sleeves and wooden screws at 300 mm center to centre, suspending the main C carrier of size 10x38x10 mm made of G.I steel 0.7 mm thick from the soffit with the help of soffit cleat 37x27x25x1.6 mm, rawl plugs of size 38x12 mm and C carrier suspension clip and main carrier bracket at 1000 mm c/c. Inverted triangle shaped Spring Tee having height of 24 mm and width of 34 mm made of Gl steel 0.45 mm thick is then fixed to the main C carrier and in direction perpendicular to it at 600 mm centers with help of suspension brackets. Wherever the main C carrier and spring T have to join, C carrier and spring T connectors have to be used. All sections to be galvanized @ 120 gms/sqm (both side inclusive), fixing with clip in tiles into spring T with :
</t>
  </si>
  <si>
    <t>GI Metal Ceiling Clip in plain Bevelled edge global white colour plain  tiles of size 600x600 and 0.5 mm thick with 25 mm height, made of G I sheet having galvanizing of 100 gms/ sqm (both sides inclusive) and electro statically polyester powder coated of thickness 60 microns (minimum), including factory painted after bending. ( For Kitchen false ceiling)</t>
  </si>
  <si>
    <t>WOODEN CEILING  : Providing and fixing Wooden Ceiling for base made in MS Frame rolled section  upto 25 to 45mm x 1.6mm thickness (Tubular,angle,channel support frame ) supported to existing sub frame / slab using mechanical / Chemical fastners complete in all respat to ensure the Load bearing capacity technical requirements as per advise by the project incharge. Frame shall be finish at false ceiling level with 12mm thick Natural Fiber Polymer Composite Wood/Board (Eco freindly, Recyclable) Ply cladding as per design &amp; detail drawing. (Paint work shall be excluded &amp; seperate)</t>
  </si>
  <si>
    <t>TOTAL FOR FALSE CEILING WORK</t>
  </si>
  <si>
    <t>G</t>
  </si>
  <si>
    <t>Painting &amp; applying of texture paint ( interior / exterior grade)  including base preparation with sanding of existing surface of plain wall/partion &amp; repairing with putty for achieving even surface of approved  Finish or as per manufacturer etc requirements, Applying of texture base design with coating water based  base which is highly abrasion &amp; scratch resistant with 6 coat system &amp; PU Based clear top coat which shall be highly water repellant, Anti-algae &amp; anti-fungal in nature. The coating shall also cover hairline cracks with application method which includes Surface Preparation, 2 coats of two component silicate based primer, Making groove,  2 coats of Cereskaken &amp; 2 coats of PU based clear to,coat and complete as per sample approved by the Architect.</t>
  </si>
  <si>
    <t>Texture Paint Type 1 - (Rough Sand Stone finish shade): Base Rate of Texture paint @ 220/- Per sft, Providing and applying external surface Stone texture coating  SKK  Eleganstone Sagan  approved customized shade  consisting of water based Natural Sand stone material which is highly abrasion &amp; scratch resistant with 6 coat system &amp; PU Based clear top coat which shall be highly water repellant, Anti-algae &amp; anti-fungal in nature. The coating shall also cover hairline cracks with application method which includes Surface Preparation, 2 coats of two component silicate based primer, Making groove, 2 coats of Elaganstone Sagan (wet on wet) &amp; 2 coats of PU based clear top coat.</t>
  </si>
  <si>
    <t>Texture Paint Type 2 - (Lenaluck - Hammering shade) : Base Rate of Texture paint @ 85/- Per sft, Providing &amp; Applying Resin Texture (SKK Lenaluck) (Spray Finish/Roller Finish) to be on (smooth plaster/concrete) surface with (spray/roller) textured coating by SKK, which is Acrylic resin body (spray/roller) textured coating with Singapore Green Mark Certificate. Primer coat to be of (SKK Color Binder EX), Texture Coat: SKK Lenaluck (Spray Finish/Roller Finish), a water reducible modified acrylic resin reinforced (spray/roller) body  texture, Final Coat to be (Compo Silicon W55),  scaffolding including.</t>
  </si>
  <si>
    <t>In Entire Lounge area ceiling</t>
  </si>
  <si>
    <t>Plastic Emulsion Paint : Providing &amp; Applying three or more coats of Acrylic Plastic Emulsion  Paint of approved make &amp; shade including preparation of base by Acrylic based putty &amp; primer  complete in all respect. ( Ceiling/wall as per design and site)</t>
  </si>
  <si>
    <t>Duco / PU Paint : Providing &amp; Applying Duco / PU Paint as per approved color, shade and sample approve by the Architect, base to be prepare on dry surface with smooth / plain with proper sanding with duco / PU patti 3-4 coat and make it smooth to receive the final finish paint with spray machine including base primer complete as the instructuion by the manufacturer or satisfactory level of finish by the Project Incharge.</t>
  </si>
  <si>
    <t xml:space="preserve">WallPaper : Providing &amp; fixing Fabric backed Vinyl Wall covering(10.05mtr. X .52mtr ) ( 300gsm Type-II)  fire  Retardant as per approved sample including all fixing arrangement complete in all respect. ( Basic cost of Fabric backed Vinyl Wall covering @ Rs. 90/- per sft ) </t>
  </si>
  <si>
    <t>As per dwg / Elevation</t>
  </si>
  <si>
    <t>TOTAL FOR FINISHING WORK</t>
  </si>
  <si>
    <t xml:space="preserve">Providing &amp; filling 50mm thick Fibre  Glass wool ( 64kg density ) in M. S. frame work for partition wall for making sound proof </t>
  </si>
  <si>
    <t>Providing &amp; fixing 6mm thick  silver back finish looking mirror with adhesive of approved make on existing Natural Fiber Polymer composite Board/Wood Material ply  as per design including all fixing arrangement complete in all respect. ( Basic cost of looking Mirror @ Rs. 120/- Sqft)</t>
  </si>
  <si>
    <t>Mirror Panneling with back ply - For Ladies toilet full ht mirror</t>
  </si>
  <si>
    <t>Mirror with SS PVD Finish Profile Frame and back ply : Size 800mm long x 900mm high - For Toilets</t>
  </si>
  <si>
    <t>Providing &amp; fixing Trims profile in wall partition,floor,ceiling etc in Rose Gold or approved color finish as per approved sample fixed with adhesive of approved make  including all fixing arrangement complete in all respect.</t>
  </si>
  <si>
    <t xml:space="preserve"> L- angle profile ( 12mm x 12mm x 1.5mm thick  )( Basic cost of profile @ Rs. 350 Rmtr. )</t>
  </si>
  <si>
    <t>site specifc</t>
  </si>
  <si>
    <t>Rmtr</t>
  </si>
  <si>
    <t>Transition Profile : size 25mm wide - For where change in in floor such carpet,wooden floor,tile, stone etc. ( Basic cost of profile @ Rs. 350 Rmtr. )</t>
  </si>
  <si>
    <t>Insert BRASS Strip Trims - size 5mm wide on top x 4mm thick x 25mm deep, Base Price Rs. 550/- per rmt</t>
  </si>
  <si>
    <t xml:space="preserve">P/F Planter Threshold (size 100mm thick x 150mm high) made in MS frame 25x25 with 1.4mm thickness and cladd with single layer of BWP Natural Fiber Polymer composite Board/Wood Material Board all around with hardware as required and finish with approved material as per below and pasted with required ashesive and buffing polish complete as per the design. </t>
  </si>
  <si>
    <t>Type 1 with Corion finsh, Base price of marble Rs. 850/- per sft</t>
  </si>
  <si>
    <t>Type 2 with Marble finsh, Base price of marble Rs. 900/- per sft</t>
  </si>
  <si>
    <t>Curtain : Providing and installing Curtain made in approved fabric shade and color with fabric transperency as approved, cost include the curtain track channel single/double along with curtain hold tie and complete as per the design and requirements.</t>
  </si>
  <si>
    <t>Shear Curtain : Base Price of fabric @ 450/- per mtr</t>
  </si>
  <si>
    <t>Fabric Curtain : Base Price of fabric @ 850/- per mtr</t>
  </si>
  <si>
    <t xml:space="preserve">Roller Blind : Providing and fixing Roller blind of approved shade, color and fabric. 
Fabric shall be woven from formulated platisol extruded over a polyaster yarn. The fabric should be weaved to provide subtle view of the side of the blind and should offer elimination of glare and sunlight radiance upto a minimum of 80%. The fabric shall be flame retardant.The fabric should have 3% openess. 
Roller Tube shall be of extruded  Aluminium alloy 38mm O.D with a minimum wall thickness of 1.0mm duly anodised for long life. 
Clutch shall be wrap spring design with high strength fibreglass reinforced polyster assembly and high carbon steel springs to transmit motion from driving to driven members of clutch mechanism. Clutch shall operate by directionally with the use of an endless beaded chain. Clutch mechanism shall be crash proof, prevent slippage and shall raise and lower smoothly to any desired height.Clutch shall never need adjustment.
Installation Brackets shall be of tomised steel powdercoated to give superior finish. Bracket shall accommodateoverhead, side or face mounting with clutch assembly on either end of the roller.
Bottom of the blind shall be provided with aluminium tube powder coated in a colour matching to the fabric. The fabric shall be enclosed in the suitably created pocket along with the tube. The tube shall be closed from sides with end caps to give a neat look. All complete (shade a approved; Make : Deck)
</t>
  </si>
  <si>
    <t>Honeycell Blinds : Providing and fixing Translucent Honeycell Blinds. The fabric shall be non woven polyester in double cell structure with high quality sealing in variable of light filtring option. All complete (shade a approved; Make : Deck)</t>
  </si>
  <si>
    <t>Motor For Blind/Curtain : Providing and installing wired / Wirefree, plug-and-play curtain / Blind motorization by Deck / Somfy or approved make. Designed for silence, Manual operation possible in case of power failure, Adjustable speed, Soft start and Soft stop, Touch Motion, Powered / Battery operated motor, model as per requirement and approved.  motor for single roller track / Curtain track considered.</t>
  </si>
  <si>
    <t>Remote : Providing a five channel remote control to control one piece or one group of equipments  simple intuitive control with operating and memory “Memory” function to memorize your favourite position of the application and find it instantly by pressing “memory” button Modern aesthetic design, comfortable in the hand thanks to a modern soft touch finish, discreet and elegant wall support. all complete single Remote to operate the motorised curtain &amp; blind.</t>
  </si>
  <si>
    <t>Providing &amp; fitting extra support arrangements for chandlier hangging as per requirements with MS support frame/ Ply support complete with all the fastner hardware as required.</t>
  </si>
  <si>
    <t>Expansion Joint Trims/Profile : Providing and fixing Expansion joint cover Trim made in SS with PVD finish size upto 150mm wide complete as per manufacturer details and all ht level. Base rate of Trims @ Rs. 1500 Per mtr. (Cost not include of Expansion joint treatment between slab and will be seperate)</t>
  </si>
  <si>
    <t>Floor</t>
  </si>
  <si>
    <t>Ceiling</t>
  </si>
  <si>
    <t>wall</t>
  </si>
  <si>
    <t>Artifact of approved design , texture , shape fix in wall/ceiling or placing with require hardware and arrangements support, complete as per design.</t>
  </si>
  <si>
    <t xml:space="preserve">Artifact element - Large, Base Range Rs. 255000/- each, </t>
  </si>
  <si>
    <t>In Reception area</t>
  </si>
  <si>
    <t>Artifact element - Mid size, Base Range Rs. 175000/- each</t>
  </si>
  <si>
    <t>Artifact element - small size, Base Range Rs. 85000/- each</t>
  </si>
  <si>
    <t>d.</t>
  </si>
  <si>
    <t>Wall Art element 1 - As per design and approved, Base range Rs. 8500/- each, custom made SS Framed /1mm thick sheet of PVD Mirror finish Petals. Size 225mm high x 100mm wide</t>
  </si>
  <si>
    <t>As per design / Elavation</t>
  </si>
  <si>
    <t>e.</t>
  </si>
  <si>
    <t>Wall Art element 2 - As per design and approved, Base range Rs. 15000/- each, custom made SS Framed /1mm thick sheet of PVD Mirror finish Petals. Size 450mm high x 200mm wide</t>
  </si>
  <si>
    <t>f.</t>
  </si>
  <si>
    <t>Artifical Turf / Creeper bail Green wall : Made with fine quality polyester fabric which is long lasting, easy to clean and maintain. Material – Polyester Fabric, strings – Strings, Length – 6ft,approx. Area to covered approx 30 sqm floor /wall , Base range @ 150/- per String for creeper &amp; Turf base price Rs. @ 120/- per sft, Note : Dense for string qty shall be advise by the Architect to enhance the green wall look.</t>
  </si>
  <si>
    <t>In planter area</t>
  </si>
  <si>
    <t>LS</t>
  </si>
  <si>
    <t>Access Panels ;  Providing  Access Panel Trap Doors with not more than 1/16" shadow/gap on finished surfaces. Panel inlay duplicates wall and ceiling specifications to ensure acoustic integrity. Hardware free finish, opens with concealed touch-latches.  The panel can be removed completely for full access. Access Panels arrive ready for installation with factory installed gypsum board inlay. Aluminium extrusion with gypsum board installed.</t>
  </si>
  <si>
    <t>Size- 450x450 mm</t>
  </si>
  <si>
    <t xml:space="preserve">TOILET CUBICAL : Supply &amp; Installation of fixing 18mm box up series  Cubical of specified dimensions  ( approximately 1200 x 2000mm each ) made from solid grade compact high pressure laminate as per IS:2046 manufactured under high pressure &gt;5MPa and temperature 120degree  C  with bunch of Kraft papers, impregnated with thermo setting phenolic resin and decorative papers made of cellulose fibre, impregnated with thermosetting melamine resin which provides superior scratch , abrasion, heat, chemical, impact, graffiti moisture resistance along with anti bacterial properties of approved make Marion or equivalent; 
 </t>
  </si>
  <si>
    <t>DOORS: All doors will be of single colour and made of 18 mm thick HPL compact panel or equivalent with chamfered edges, minimum three SS hinges affixed to pilasters, SS door knob, SS coat hook on each panel of door. The Door will be routed at the vertical ends and the rubber sponge lining will be inserted in the routed ends.</t>
  </si>
  <si>
    <t>PILASTERS: All pilasters will be made of 18 mm thick  HPL Compact Panel or equivalent and completed with SS made lock set, comprising thumb -turn and occupancy indicator. Pilasters will be anchored to teh floor using steel made L Brackets and box up fixtures used for covering the floor anchored mechanism. All pilasters will be routed at vertical ends to facilitate closure of doors.</t>
  </si>
  <si>
    <t>DIVIDERS: All intermediate partitions or dividers will be made of 18mm thick HPL Compact laminate panels. They are fixed with SS made U-channels at their ends for stability. Design finish as sopecified in teh drawings and sizes etc as per drawings.</t>
  </si>
  <si>
    <t xml:space="preserve">HASRDWARE &amp; ACCESSORIES : Corner joinery section made of SS grade 304, brush finish, of size 40x16x0.8mm with thick plastic film pasted for surface protection. Wall joinery section with hamming profile of size 21x22x0.8mm, Fixed front panel to be anchored to floor with L Bracket of SS316 and covered with SS316 grade box type plate from all directions with 100 mm clear height from ground, Matt finish surface. SS grade 304 butt hinges Matt finish, coat hook of SS304 grade lacquer finish with rubber stopper, round knob 30mm dia of SS304 grade lacquer finish, SS 304 grade screws, anti-rotation nylon polyamide grade-6 expandable wall plugs etc complete as per approved design, shade, colour, size etc complete </t>
  </si>
  <si>
    <t>Divider, Pilaster and other fixed panels including doors one number per cubicle. Make : Action Tessa / Green / Merino</t>
  </si>
  <si>
    <t>FROST GLASS FILM : Providing and Pasting Frosted Glass film on Existing Glass partition surface with using Liquid shampoo spraying to set the plotter and wiping process with rubber clipper to ensure all bubble removal and any gap complete in all respact to the satisfaction of Project Incharge.
* Face Film appearance 80 micron cast film with frosted.
* Back with self Adhesive permanent, acrylic based.
* Backing paper one side coated bleached kraft paper, 135 g/m2.
* Durability: 15 years (indoor)/ 7 years (outdoor)
Make : Avery / 3M / Garware</t>
  </si>
  <si>
    <t xml:space="preserve">Existing Glazing </t>
  </si>
  <si>
    <t>TOTAL FOR MISC WORK</t>
  </si>
  <si>
    <t>Total Basic</t>
  </si>
  <si>
    <t>₹</t>
  </si>
  <si>
    <t xml:space="preserve">Taxes </t>
  </si>
  <si>
    <t>Price [A+B]</t>
  </si>
  <si>
    <t>IMPULSE BRANDING SOLUTIONS</t>
  </si>
  <si>
    <t>03/204, SUNDAR DARSHAN CHSL, MIRA BHAYANDER, THANE - 401107</t>
  </si>
  <si>
    <t>Date:- 22.01.2024</t>
  </si>
  <si>
    <t>Project  :  CIP Lounge T3 Lucknow</t>
  </si>
  <si>
    <t>Item. Code</t>
  </si>
  <si>
    <t>Specification</t>
  </si>
  <si>
    <t xml:space="preserve">Description </t>
  </si>
  <si>
    <t>L</t>
  </si>
  <si>
    <t>W</t>
  </si>
  <si>
    <t xml:space="preserve">H </t>
  </si>
  <si>
    <t>Unit</t>
  </si>
  <si>
    <t>Rs</t>
  </si>
  <si>
    <t>Amount</t>
  </si>
  <si>
    <t>Premium Lounge</t>
  </si>
  <si>
    <t>Right Side Wall</t>
  </si>
  <si>
    <t>Door Deduction</t>
  </si>
  <si>
    <t>Kitchen Wall</t>
  </si>
  <si>
    <t>Door wall</t>
  </si>
  <si>
    <t>SPA</t>
  </si>
  <si>
    <t>Left Side Wall</t>
  </si>
  <si>
    <t>Dining Area</t>
  </si>
  <si>
    <t>Admin Office</t>
  </si>
  <si>
    <t>Reception</t>
  </si>
  <si>
    <t xml:space="preserve">Semolina Projects </t>
  </si>
  <si>
    <t xml:space="preserve">Project : CIP Lounge, Lucknow </t>
  </si>
  <si>
    <t xml:space="preserve">Details: Project invoicing </t>
  </si>
  <si>
    <t>PO No :  PO/SKPL/23-24/001793</t>
  </si>
  <si>
    <t xml:space="preserve">CIP Lounge  - Bill Summary </t>
  </si>
  <si>
    <t xml:space="preserve">S.N </t>
  </si>
  <si>
    <t xml:space="preserve">Item </t>
  </si>
  <si>
    <t xml:space="preserve">PO Value </t>
  </si>
  <si>
    <t>Previous bills</t>
  </si>
  <si>
    <t>This Bill</t>
  </si>
  <si>
    <t xml:space="preserve">Cumulative </t>
  </si>
  <si>
    <t xml:space="preserve">Varition ( In Amt ) </t>
  </si>
  <si>
    <t>% Billing</t>
  </si>
  <si>
    <t xml:space="preserve">Po No. </t>
  </si>
  <si>
    <t xml:space="preserve">JMR Status </t>
  </si>
  <si>
    <t>Civil  &amp; int</t>
  </si>
  <si>
    <t>PO/SKPL/23-24/001793</t>
  </si>
  <si>
    <t>Done</t>
  </si>
  <si>
    <t>Subtotal =</t>
  </si>
  <si>
    <t>GST @ 18%</t>
  </si>
  <si>
    <t xml:space="preserve">Grand Total </t>
  </si>
  <si>
    <t>Material Advance given Before Taxes</t>
  </si>
  <si>
    <t>As advance paid amount</t>
  </si>
  <si>
    <t>*</t>
  </si>
  <si>
    <t xml:space="preserve">Balance Payable </t>
  </si>
  <si>
    <t>Payable before taxes</t>
  </si>
  <si>
    <t>Payable with Taxes</t>
  </si>
  <si>
    <t>JMR status</t>
  </si>
  <si>
    <t>ELECTRICAL WORKS</t>
  </si>
  <si>
    <t xml:space="preserve">Total </t>
  </si>
  <si>
    <t>QTY</t>
  </si>
  <si>
    <t>RA-01</t>
  </si>
  <si>
    <t>RA-02</t>
  </si>
  <si>
    <t>RA-03</t>
  </si>
  <si>
    <t>Cumulative</t>
  </si>
  <si>
    <t>Variance</t>
  </si>
  <si>
    <t>Rate</t>
  </si>
  <si>
    <t>Total Qty</t>
  </si>
  <si>
    <t>Project  : Adani CIP Lounge T3 Lok</t>
  </si>
  <si>
    <t>W/O No :  SKPL/23-24/001793</t>
  </si>
  <si>
    <t xml:space="preserve">Name of the Work :  CVL INT CIP Lounge T3 Lok </t>
  </si>
  <si>
    <t>Admin</t>
  </si>
  <si>
    <t>Disable Restroom</t>
  </si>
  <si>
    <t>Male Restroom</t>
  </si>
  <si>
    <t>Female Restroom</t>
  </si>
  <si>
    <t>BAR Area</t>
  </si>
  <si>
    <t>Wall</t>
  </si>
  <si>
    <t>Electrical Room</t>
  </si>
  <si>
    <t>Left Wall</t>
  </si>
  <si>
    <t>Glass Door Deduction</t>
  </si>
  <si>
    <t>Inside Wall</t>
  </si>
  <si>
    <t>Dinning Area</t>
  </si>
  <si>
    <t>Passage Door Deduction</t>
  </si>
  <si>
    <t>Reception Column</t>
  </si>
  <si>
    <t>BAR Column</t>
  </si>
  <si>
    <t>RA-08</t>
  </si>
  <si>
    <t>Date:24/03/2024</t>
  </si>
  <si>
    <t>Descreption</t>
  </si>
  <si>
    <t>H</t>
  </si>
  <si>
    <t>Site Qty</t>
  </si>
  <si>
    <t xml:space="preserve">WOQ </t>
  </si>
  <si>
    <t>Extra Qty</t>
  </si>
  <si>
    <t>Remarks</t>
  </si>
  <si>
    <t>LINTEL : R.C.C- ( 1 : 1.5 : 3 ) ( 1 cement : 1.5 coarse send : 3 graded stone aggregate 20mm nominal size ) for lintels, Lintel in arch etc. or where ever required I/c reinforcement for lintel 4no 12mm dia bars with 8mm dia rings @ 150c/c &amp; centering shuttering for all levels and height.( Door Lintel length as per drawing 100mm wide x 100mm height ) The rate includes de-shuttering, shuttering oil, binding wire, curing, tools tackles all leads &amp; heights as per direction of engineer- in -charge.</t>
  </si>
  <si>
    <t>Above kitchen door</t>
  </si>
  <si>
    <t>Rmt.</t>
  </si>
  <si>
    <t>Female Restroom door</t>
  </si>
  <si>
    <t>RCC COUNTER : R.C.C in ( 1: 1.5 : 3 ) for counters, slabs ( upto 75mm thick) I/c reinforcement 10mm dia bar @ 150mm c/c both ways &amp; centering shuttering for all levels and height. The rate includes de-shuttering, shuttering oil, binding wire, curing, tools tackles all leads &amp; heights as per direction of engineer- in -charge</t>
  </si>
  <si>
    <t>Providing and laying Vitrified Antiskid tiles in floor in different sizes (thickness to be specified by the manufacturer) with water absorption less than 0.08% and conforming to IS:15622, of approved brand &amp; manufacturer, in all colours and shade, laid on 20 mm thick cement mortar 1:4 (1 cement: 4 coarse sand) jointing with grey cement slurry @3.3 kg/sqm including spacers with epoxy cementious grout matching to pigments etc. The tiles must be cut with the zero chipping diamond cutter only . Laying of tiles will be done with the notch trowel, plier, wedge, clips of required thickness, leveling system and rubber mallet for placing the tiles gently etc, cost also include the Protection covering of tile with 6mm Bubble sheet with jointing using clear tape till handover with complete as per advised by the Project Incharge.</t>
  </si>
  <si>
    <r>
      <rPr>
        <b/>
        <sz val="11"/>
        <color theme="1"/>
        <rFont val="Calibri"/>
        <family val="2"/>
        <scheme val="minor"/>
      </rPr>
      <t xml:space="preserve">Vitrified Tile Floor - Type 1 </t>
    </r>
    <r>
      <rPr>
        <sz val="11"/>
        <color theme="1"/>
        <rFont val="Calibri"/>
        <family val="2"/>
        <scheme val="minor"/>
      </rPr>
      <t>: Size as approved, Base Price 65 per sft</t>
    </r>
  </si>
  <si>
    <r>
      <rPr>
        <b/>
        <sz val="11"/>
        <color theme="1"/>
        <rFont val="Calibri"/>
        <family val="2"/>
        <scheme val="minor"/>
      </rPr>
      <t>TILE STRIPS :</t>
    </r>
    <r>
      <rPr>
        <sz val="11"/>
        <color theme="1"/>
        <rFont val="Calibri"/>
        <family val="2"/>
        <scheme val="minor"/>
      </rPr>
      <t xml:space="preserve"> P/F tile strips made out of vitrified tiles of size as per manufacturer as approved colour, shade, texture, design in varying strip sizes (38/50/25 mm wide &amp; 200/300/400 mm long) of approved make &amp; manufacture for dado fixed with cement based high polymer modified quick set tile adhesive ( water based ) conforming to IS : 15477, in a average 3mm thickness including filling the joints mixed epoxy cementious grout with pigment to match the shade of the tiles to give a smooth surface. Base Rate of Tile @ 65 per sf</t>
    </r>
  </si>
  <si>
    <t>ON HOLD</t>
  </si>
  <si>
    <r>
      <rPr>
        <b/>
        <sz val="11"/>
        <color theme="1"/>
        <rFont val="Calibri"/>
        <family val="2"/>
        <scheme val="minor"/>
      </rPr>
      <t>TILE SKIRTING</t>
    </r>
    <r>
      <rPr>
        <sz val="11"/>
        <color theme="1"/>
        <rFont val="Calibri"/>
        <family val="2"/>
        <scheme val="minor"/>
      </rPr>
      <t xml:space="preserve"> : Providing and fixing Vitrified tile Skirting upto 100mm high fixed with 12 mm thick bed of cement mortar 1:3 (1 cement : 3 coarse sand) and jointing with grey cement slurry @ 3.3kg per sqm, including pointing and joint finish in epoxy cemetious grout with pigment of matching shade complete. Base Rate of Tile @ 65 per sft</t>
    </r>
  </si>
  <si>
    <t>Kichen</t>
  </si>
  <si>
    <r>
      <rPr>
        <b/>
        <sz val="11"/>
        <color theme="1"/>
        <rFont val="Calibri"/>
        <family val="2"/>
        <scheme val="minor"/>
      </rPr>
      <t>CORION CLADDING</t>
    </r>
    <r>
      <rPr>
        <sz val="11"/>
        <color theme="1"/>
        <rFont val="Calibri"/>
        <family val="2"/>
        <scheme val="minor"/>
      </rPr>
      <t xml:space="preserve"> : Providing and fixing 12mm thick Solid surface ( Corian ) for Basin Counter/Ledge/Jamb/cill etc fixed with adhesive of approved make including jointing with adhesive mixed with pigment to matching the shade of solid surface complete as per drawing .including edge chamfering, buffing, polishing complete in all respect. ( Basic cost of solid surface ( Corian ) @ Rs. 750/- Sft )( Actual size to be measured &amp; paid ).</t>
    </r>
  </si>
  <si>
    <t>Left wall</t>
  </si>
  <si>
    <t>Right wall</t>
  </si>
  <si>
    <t>Basin Counter</t>
  </si>
  <si>
    <t>m</t>
  </si>
  <si>
    <t>Shink</t>
  </si>
  <si>
    <r>
      <rPr>
        <b/>
        <sz val="11"/>
        <color theme="1"/>
        <rFont val="Calibri"/>
        <family val="2"/>
        <scheme val="minor"/>
      </rPr>
      <t>KOTA STONE FLOORING</t>
    </r>
    <r>
      <rPr>
        <sz val="11"/>
        <color theme="1"/>
        <rFont val="Calibri"/>
        <family val="2"/>
        <scheme val="minor"/>
      </rPr>
      <t xml:space="preserve"> : Provide and lay 25mm thick, machine cut and polished Kota Stone of aprroved colour and texture laid over 20 mm thick base cement mortar 1:4 (1 cement : 4 coarse sand), joints treated with white cement, mixed with matching pigment, epoxy touch ups, including rubbing polihing etc. complete and at all level. ( Actual size of stone to be measured &amp; paid ). Cost also include the Protection covering till handover with polythin+POP as per advised by the Project Incharge. ( Basic cost of Granite stone @ Rs. 65/- per sft)</t>
    </r>
  </si>
  <si>
    <t>Kitchen</t>
  </si>
  <si>
    <t>DOOR WINDOW WORK</t>
  </si>
  <si>
    <r>
      <rPr>
        <b/>
        <sz val="11"/>
        <color theme="1"/>
        <rFont val="Calibri"/>
        <family val="2"/>
        <scheme val="minor"/>
      </rPr>
      <t>DOOR / WINDOW FRAME</t>
    </r>
    <r>
      <rPr>
        <sz val="11"/>
        <color theme="1"/>
        <rFont val="Calibri"/>
        <family val="2"/>
        <scheme val="minor"/>
      </rPr>
      <t xml:space="preserve"> : Providing and fixing door and window frames made out of Natural Fiber Polymer Composite Wood/Board (Eco freindly, Recyclable) with necessary groove ( 6mm x 6 mm ) &amp; single rebate including necessary M.S. hold fasts in cement concrete blocks 1: 2: 4 / fasteners ( expendable 10mm dia ) on either side fixed in line and level. The frame to be treated with necessary anti termite chemical and fire retardant paint on partition side &amp; finally finished with PU polish/Paint complete in all respect</t>
    </r>
  </si>
  <si>
    <t>Admin room</t>
  </si>
  <si>
    <r>
      <rPr>
        <b/>
        <sz val="11"/>
        <color theme="1"/>
        <rFont val="Calibri"/>
        <family val="2"/>
        <scheme val="minor"/>
      </rPr>
      <t>LAMINATED DOOR SHUTTER</t>
    </r>
    <r>
      <rPr>
        <sz val="11"/>
        <color theme="1"/>
        <rFont val="Calibri"/>
        <family val="2"/>
        <scheme val="minor"/>
      </rPr>
      <t xml:space="preserve"> : Providing and fixing 38 mm. thick flush door shutters core of block board ( MR Grade ) construction with well matched 1mm thick laminate sheet of approved make &amp; shade on both sides of shutter including white ash wood edge lipping (12mm thick) finish with PU polish, all required fittings such as 4 nos. 125 mm. size brass butt hinges per leaf with necessary screws and S.S. fittings including handles, tower bolts, door stopper, rubber buffer, vision slit as per design with 6mm thick glass with wooden beading ( white ash wood ), handles,motrise dead lock with one side key knob cylinder finish in rose gold SS etc. complete in all respect. .( Basic cost of laminate @ Rs. 90/- sft ) ( Actual size of shutter to be measured &amp; paid )</t>
    </r>
  </si>
  <si>
    <t>With Vision panel - Size 250mm x 900mm or as per design approved -for SPA&amp;Admin</t>
  </si>
  <si>
    <t>80%  Released</t>
  </si>
  <si>
    <r>
      <rPr>
        <b/>
        <sz val="11"/>
        <color theme="1"/>
        <rFont val="Calibri"/>
        <family val="2"/>
        <scheme val="minor"/>
      </rPr>
      <t>Single Leaf Door</t>
    </r>
    <r>
      <rPr>
        <sz val="11"/>
        <color theme="1"/>
        <rFont val="Calibri"/>
        <family val="2"/>
        <scheme val="minor"/>
      </rPr>
      <t>-900/1200mm long x2400mm high ,For Toilet doors</t>
    </r>
  </si>
  <si>
    <t>Without vision Panel-Kitchen and Electrical Room</t>
  </si>
  <si>
    <r>
      <rPr>
        <b/>
        <sz val="11"/>
        <color theme="1"/>
        <rFont val="Calibri"/>
        <family val="2"/>
        <scheme val="minor"/>
      </rPr>
      <t xml:space="preserve">FRAMED GLASS PARTITION </t>
    </r>
    <r>
      <rPr>
        <sz val="11"/>
        <color theme="1"/>
        <rFont val="Calibri"/>
        <family val="2"/>
        <scheme val="minor"/>
      </rPr>
      <t>: Providing and installation of framed allumunium with vision glass partition sytem of approved series and brand as per approved list of make, fixed glass partition using 10mm thick Toughened glass in proprietary natural anodised approved aluminium sections with Concealed sealing (No visible Gaskets/Seals) with acoustic. The profile will have Carpert Groove at the Bottom on both sides for accommodating max. 8mm carpets. Glass to be fixed with help of Proprietary Stability GRIPPER Clamp to have a stable system. It should consists of intermediate slim junction profiles for Glass to Glass vertical joints, 90 Degree L Junction and T Junction profiles suitably to be used as per room configuration designs. No VISIBLE Clip Lines to provide clutter free view at both side of section. The Glass to be Offset mounted towards outer edge leading to minimum aluminium frame on one side. Optional Profile Bottom Seal pair for additional acoustic if required. All Profiles are min 1.5mm thickness excluding 20 microns of Anodizing, Standards applicable • Structural stability test accordance to BS 5234: Part2:1992 &amp; EN 1991-1-1:2002 • Acoustic test for sound insulation in accordance to DIN EN ISO 10140-2 ASTME E 90</t>
    </r>
  </si>
  <si>
    <t>P Lounge</t>
  </si>
  <si>
    <t>Providing &amp; fixing Hydraulic sleek door closer of approved make including all fixing arrangement complete in all respect. Door weight capacity upto 80kg, with 10year manufacturer warranty complete as per design approved.</t>
  </si>
  <si>
    <t>Admin,SPA, Kitchen,Electrical,</t>
  </si>
  <si>
    <t>Providing &amp; fixing Door Lock ( Motrise lever one side knob cylinder &amp; one side key finish in rose gold SS ) of approved make including all fixing arrangement complete in all respect.</t>
  </si>
  <si>
    <t>Toilets, spa,Kitchen</t>
  </si>
  <si>
    <t>Providing &amp; fixing 50mm dia SS 304 grade (finish : As per approved ) 600mm Long H type Handle including all the accessories and fitting as per requirement complete.</t>
  </si>
  <si>
    <t>OTHER WOOD WORK FOR WALL PANELLING, PARTITIONS &amp; STORAGE</t>
  </si>
  <si>
    <t>PLY /BOARD CLADDING (One Layer/Double Sided) : Providing and fixing 12mm thick Natural Fiber Polymer Composite Wood/Board (Eco freindly, Recyclable) board of approved make on existing M.S. frame work including all fixing arrangement complete in all respect . (Partition Length to be measured only)</t>
  </si>
  <si>
    <t>Right glass door inside</t>
  </si>
  <si>
    <t>Left glass door inside</t>
  </si>
  <si>
    <t>Above glass door inside</t>
  </si>
  <si>
    <t>Left wall outer glass door  side</t>
  </si>
  <si>
    <t>Right wall outer  glass door inside</t>
  </si>
  <si>
    <t>Back side wall</t>
  </si>
  <si>
    <t>Left wall outer glass door side</t>
  </si>
  <si>
    <t>Outer Wall</t>
  </si>
  <si>
    <t>Above  door outer</t>
  </si>
  <si>
    <t>Door deduction</t>
  </si>
  <si>
    <t>Column Clidig</t>
  </si>
  <si>
    <t>Above glass door inside with reception</t>
  </si>
  <si>
    <t>Above glass door inside with SPA</t>
  </si>
  <si>
    <t>Outer wall glass door side</t>
  </si>
  <si>
    <t>Outer column Cliding</t>
  </si>
  <si>
    <t>RCC Column</t>
  </si>
  <si>
    <t>Column</t>
  </si>
  <si>
    <t>Kitchen wall</t>
  </si>
  <si>
    <t>Left wall glass door inside</t>
  </si>
  <si>
    <t>Bathroom side wall</t>
  </si>
  <si>
    <t>Left wall glass door outre side</t>
  </si>
  <si>
    <t>Right wall glass door outer  side</t>
  </si>
  <si>
    <t>Outer wall</t>
  </si>
  <si>
    <t>Inner wall</t>
  </si>
  <si>
    <t xml:space="preserve">Above door </t>
  </si>
  <si>
    <t>Door side</t>
  </si>
  <si>
    <t xml:space="preserve"> Above Door Passage</t>
  </si>
  <si>
    <t>Disable bathroom Above door</t>
  </si>
  <si>
    <t>Kitchen Column cliding</t>
  </si>
  <si>
    <t>Providing and fixing Under Counter storage with necessary drawers &amp; Shelves as per design made out of 19mm thick Marine ply board structure fixed with the help of all necessary hardware like nail and fasteners and all internal surface of storage to be finished with 0.8mm thick laminate &amp; external surface to be finished with designer tile, storage includes required shutter / drawer storage unit with required shelves , shutters with required hardware like concealed channel / handle, knobs, magnetic catcher, drawer lock, hinges, shutter lock, drawer channel etc. all are superior quality of approved make &amp; 100mm high Gold Plated finish Aluminium skirting at floor level complete in all respect. also the Storage top will be finish with Marble top in 20mm thickness with dimaond polish all over surface and edge to be double strip with gola polish complete in all respact of detail drawing. (Basic cost of laminate for internal surface @ Rs. 28/- sft &amp; external surface Metal Pentagon shape mirror reflection + Gold plated finish Tiles (As per sample approved) @ Rs.750/- per Sft, , Marble at Top @ 450/- per sft, Basic cost Gold plated finish Aluminium Skirting @ Rs. 450/-Rmtr)</t>
  </si>
  <si>
    <t>Size : 3500mm long x 600mm deep x 850mm high,For bar back area</t>
  </si>
  <si>
    <t>70% Released</t>
  </si>
  <si>
    <t>Size : 1300mm long x 600mm deep x 850mm high,For SPA basin counter</t>
  </si>
  <si>
    <t>Providing and fixing partly open partly closed Servery counter storage as per drawing made out of 19mm thick BWP / Marine board structure fixed with the help of all necessary hardware like nail and fasteners and all closed internal area of storage to be finished with 0.8mm thick laminate and open area with external finish of 1mm thick SS Sheet cladding of triangle shape emboss texture with white Gold Leafing antique Coating finish all over apart shelf as marble with double patti edge will be fixed with diamond polish shelves for open space, All the external surface area shall be wrapped and finished in designer tile &amp; top surface of survery storage to be finished with plain polish Marble fixed with adhesive &amp; 100mm high Gold Plated finish Aluminium skirting at floor level, including required hardware like handle, knobs, magnetic catcher, drawer lock, hinges, drawer channel, shutter lock etc. all are superior quality of approved make complete in all respect. (Basic cost of laminate for internal surface @ Rs. 28/- sft &amp; external surface Metal Pentagon shape mirror reflection + Gold plated finish Tiles (As per sample approved) @ Rs.750/- per Sft, Marble at Top @ 450/- per sft, Basic cost Gold plated finish Aluminium Skirting @ Rs. 450/-Rmtr)</t>
  </si>
  <si>
    <t>Size 5500mm long x 600mm deep x 850mm high -For kitchen out side survery area</t>
  </si>
  <si>
    <t>Size 3529mm long x 600mm deep x 850mm high -For bar area open lounge</t>
  </si>
  <si>
    <t>Size 2000mm long x 600mm deep x 850mm high -For P lounge</t>
  </si>
  <si>
    <t>Providing and fixing ISLAND Counter storage as per drawing, Storage as per drawing made out of 19mm thick BWP / Marine board structure fixed with the help of all necessary hardware like nail and fasteners and all closed internal area of storage to be finished with 0.8mm thick laminate and open area with external finish of 1mm thick SS Sheet cladding of triangle shape emboss texture with white Gold Leafing antique Coating finish all over apart shelf as marble with double patti edge will be fixed with diamond polish shelves for open space (If Any), All the external surface area shall be wrapped and finished in designer tile &amp; top surface of survery storage to be finished with plain polish Marble fixed with adhesive &amp; 100mm high Gold Plated finish Aluminium skirting at floor level, including required hardware like handle, knobs, magnetic catcher, drawer lock, hinges, drawer channel, shutter lock etc. all are superior quality of approved make complete in all respect. (Basic cost of laminate for internal surface @ Rs. 28/- sft &amp; external surface Metal Pentagon shape mirror reflection + Gold plated finish Tiles (As per sample approved) @ Rs.750/- per Sft, Marble at Top @ 450/- per sft, Basic cost Gold plated finish Aluminium Skirting @ Rs. 450/-Rmtr)</t>
  </si>
  <si>
    <t>Providing and fixing High counter Console as per drawing, structure made out of 19mm thick BWP / Marine board construct in boxing form and fixed to existing wall/panneling fixed with the help of all necessary hardware like nail and fasteners all internal back exposed area surface to be finished with 1mm thick laminate , external front 1mm thick SS Sheet cladding of triangle shape emboss texture with white Gold Leafing antique Coating finish &amp; top surface to be finished with plain diamond polish Marble fixed with adhesive &amp; 100mm high Gold plated finish Aluminium skirting at floor level all around , (Basic cost of laminate for internal surface @ Rs. 28/- sft &amp; external surface SS Texture Emboss Antique finish coating Sheet @ Rs.2500/- per Sft, Marble at Top @ 450/- per sft, Basic cost Gold plated finish Aluminium Skirting @ Rs. 450/-Rmtr)</t>
  </si>
  <si>
    <t>Size 7753mm long x 400mm wide from top with below covered boxing structure x 1050mm high for Around large tree hight counter</t>
  </si>
  <si>
    <t>Providing and fixing High Counter Ledge as per drawing, made out of 19mm thick BWP Board / Ply structure construct in L form with latak 35mm high in front to covered the base supported MS painted 25x25mm angle frames fixed at maximum 1200mm c/c with the help of all necessary hardware like nail and fasteners. all the Ply surface latak / top finished with plain Marble with diamond polish fixed with adhesive complete as per detail drawing. (Base Price of Marble @ Rs. 450/- per sft )</t>
  </si>
  <si>
    <t>Size 3935mm long x 400mm wide from Top For high counter ledge</t>
  </si>
  <si>
    <t>Providing and fixing Reception Table ( Size : 1000mm long x 1000mm deep x 750/1050mm high) made out of 19mm thick BWP Board / Ply structure including necessary hardware of superior quality, structure made in double ht form which make front portion along with sides finished in Italion Marble finished with flutted pattern all polish, then worktop / double ht vertical screen in Acrylic surface finish of 12mm thick on base ply with complete buffing /rubbing as per design. front facade, sides &amp; top finish with Italian marble stone of approved make, shade &amp; texture including all fixing arrangement ,grinding polishing, edge chamfering &amp; polishing &amp; all internal surface to be finished with 0.8mm thick laminate &amp; at floor level 100mm high skirting &amp; top &amp; sides edging finished with PVD coated color as approved finish in aluminium . complete in all respect. ( Basic cost of internal laminate @ Rs.28/- sft &amp; external laminate @ Rs90/-Sft &amp; Italian marble stone @ Rs. 1200/- sft + 500 per sft for flutted CNC cutting) &amp; (Acrylic surface @ 900/- per sft, Basic cost PVD finish Aluminium Skirting @ Rs. 450/-Rmtr,)</t>
  </si>
  <si>
    <t>Providing and fixing BAR COUNTER front Counter as per drawing structure with necessary drawers &amp; Shelves as per design made out of 19mm thick Marine ply board structure fixed with the help of all necessary hardware like nail and fasteners and all internal surface of Partition / storage to be finished with 0.8mm thick laminate &amp; external surface to be finished with designer tile, internal area shall be finished with worktop at upto 850mm high level with Marble finish polish / Double ht top also finihed in same mable with polish complete along with shape and design . 100mm high Gold Plated finish Aluminium skirting at floor level complete in all respect. Marble top in 20mm thickness with dimaond polish all over surface and edge to be double strip with gola polish complete in all respact of detail drawing. (Basic cost of laminate for internal surface @ Rs. 28/- sft &amp; external surface Metal Pentagon shape mirror reflection + Gold plated finish Tiles (As per sample approved) @ Rs.750/- per Sft, , Marble at Top @ 450/- per sft, Basic cost Gold plated finish Aluminium Skirting @ Rs. 450/-Rmtr)</t>
  </si>
  <si>
    <t>Size 3900mm long x overall 700mm deep / Double ht 300mm wide from top x 850/1050mm high For bar front counter</t>
  </si>
  <si>
    <t>FEATURE ROUND CNC CUT SCREEN : Providing &amp; fixing feature round cnc cut screen made in 1mm thick SS sheet with factory made laser cut design and finished in PVD finished color as approved, Entire RIM will be moulded with Pencil round edge &amp; 3mm dia tube shot welded on end circumference with neat / clean finish buffing prior to PVD coating application. Finished RIM shall be packed and cover with temprory packing wooden patti /frame/box to avoid any damgaes and deliver with safety at site, RIM will be install on Existing wall /partition with heavy duty SS clamp / bracket support including fastner complete as per satisfactory of Project Incharge</t>
  </si>
  <si>
    <t>Art work Type 1 : Round size 1500mm dia</t>
  </si>
  <si>
    <t>TREE ELEMENT : Providing and fixing Tree of Life Design Element made in part and combine in Tree Element as per design, part element is desicribe and detail below with the specification and material used. Also the element has petal and leaves feature with variable sizes of fixed / decorative light as per the design and requirement which include the all provision for base support and other allied requirements</t>
  </si>
  <si>
    <t>BAR Tree</t>
  </si>
  <si>
    <t>85% Released</t>
  </si>
  <si>
    <t>Motor For Blind/Curtain : Providing and installing wired / Wirefree, plug-and-play curtain / Blind motorization by Deck / Somfy or approved make. Designed for silence, Manual operation possible in case of power failure, Adjustable speed, Soft start and Soft stop, Touch Motion, Powered / Battery operated motor, model as per requirement and approved. motor for single roller track / Curtain track considered.</t>
  </si>
  <si>
    <t>P Lounge=2
Dinning  Area=4
SPA=2</t>
  </si>
  <si>
    <t>Remote : Providing a five channel remote control to control one piece or one group of equipments simple intuitive control with operating and memory “Memory” function to memorize your favourite position of the application and find it instantly by pressing “memory” button Modern aesthetic design, comfortable in the hand thanks to a modern soft touch finish, discreet and elegant wall support. all complete single Remote to operate the motorised curtain &amp; blind.</t>
  </si>
  <si>
    <t>P Lounge=1
Dinning  Area=2
SPA=1</t>
  </si>
  <si>
    <t>WallPaper : Providing &amp; fixing Fabric backed Vinyl Wall covering(10.05mtr. X .52mtr ) ( 300gsm Type-II) fire Retardant as per approved sample including all fixing arrangement complete in all respect. ( Basic cost of Fabric backed Vinyl Wall covering @ Rs. 90/- per sft ) ASper dwg elevation</t>
  </si>
  <si>
    <t>P Lounge,BAR Area,Dinning Area,SPA,Passage,ALL Columns</t>
  </si>
  <si>
    <t>P Lounge,BAR Area,Dinning Area</t>
  </si>
  <si>
    <t>MARBLE CLADDING : Providing and fixing Marble work 16-18 mm thick, mirror polished, prepolished, machine cut of required size, approved shade, colour and texture laid over 20 mm thick base cement mortar 1:3 (1 cement : 3 coarse sand), white cement slurry , joints treated with teenaxe mixed with matching pigment, epoxy touch ups, including rubbing etc. complete and at all level. ( Actual size of stone to be measured &amp; paid ). Cost also include the Protection covering till handover with bubble sheet as per advised by the Project Incharge</t>
  </si>
  <si>
    <t>Marble Cladding Type 1 : Base Price of Marble @ 450/- Per sft, For counter splash area</t>
  </si>
  <si>
    <t>ISLAND Counter</t>
  </si>
  <si>
    <t>BAR Counter</t>
  </si>
  <si>
    <t>Buffar Counter</t>
  </si>
  <si>
    <t>High Counter</t>
  </si>
  <si>
    <t>SPA Counter</t>
  </si>
  <si>
    <t>Male Basin Top Counter</t>
  </si>
  <si>
    <t>MARBLE DESIGNER CLADDING : Providing and fixing Marble designer work 16 18 mm thick marble with random size cut pcs in 200/300/400mm high x 75/100/125mm in width with making taper cut on edge to ake 4mm wide groove on vertical/horizontal as per design, all the surface, edges, V groove shall be mirror polished, all the marble will be jet water machine cut of required size, approved shade, colour and texture laid over 20 mm thick base cement mortar 1:3 (1 cement : 3 coarse sand), white cement slurry , joints treated with teenaxe mixed with matching pigment, epoxy touch ups, including rubbing etc. complete and at all level. ( Actual size of stone area legth x height to be measured &amp; paid ). Cost also include the Protection covering till handover with bubble sheet as per advised by the Project Incharge</t>
  </si>
  <si>
    <t>Marble Designer Cladding Type 1 : Base Price of Marble @ 450/- Per sft, For toilets wall</t>
  </si>
  <si>
    <t>FemaleRestroom</t>
  </si>
  <si>
    <t>Front wall</t>
  </si>
  <si>
    <t>Back wall</t>
  </si>
  <si>
    <t>Mirror Deduction</t>
  </si>
  <si>
    <t>Disable  Restroom</t>
  </si>
  <si>
    <t>Total</t>
  </si>
  <si>
    <t>RA-08 MEASUREMENT SHEET OF CIVIL WORK</t>
  </si>
  <si>
    <t>Sub Total</t>
  </si>
  <si>
    <t>LIGHT FITTING - Supply &amp; Installation Only 
(Brands/Make : Havells / Philips /</t>
  </si>
  <si>
    <t>Supply, assembling, erection, connecting, testing and commissioning of the following LED light fixtures complete with housing, reflectors, all accessories i.e. copper wound ballast, HPF condensors, starters, holders etc. complete as required</t>
  </si>
  <si>
    <t>Recessed Downlighter - 9W Ceiling light fixture
LED Recessed 9W LED, colour temperature of 3000K-4000K,  Ø = 100mm Base Price @ 1020/- each</t>
  </si>
  <si>
    <r>
      <rPr>
        <sz val="5.5"/>
        <rFont val="Arial MT"/>
        <family val="2"/>
      </rPr>
      <t>CEILING DECORATIVE LIGHTS : Providing, making &amp; Installing The newest ddition custom curvy designs lights, custom Sleepover draws you in with its curvaceous profile, glistening gold finish and long lamp life of LEDs. This swoon- worthy beauty is perfect for all interiors and seamlessly blends across settings. Introduce the flexibility of shapes and ease of innovative features to your entryway with this modern light. The silicone diffuser houses the LEDs, thus creating a sleek appearance. Switch the colour temperatures of this dimmable LED light to suit your changing moods with the help of the remote that comes with the unit. Browse through our extensive range of LED chandeliers for more.
ColourG</t>
    </r>
    <r>
      <rPr>
        <sz val="5.5"/>
        <rFont val="Microsoft Sans Serif"/>
        <family val="2"/>
      </rPr>
      <t xml:space="preserve">   </t>
    </r>
    <r>
      <rPr>
        <sz val="5.5"/>
        <rFont val="Arial MT"/>
        <family val="2"/>
      </rPr>
      <t>old or As per Approved Temperature3</t>
    </r>
    <r>
      <rPr>
        <sz val="5.5"/>
        <rFont val="Microsoft Sans Serif"/>
        <family val="2"/>
      </rPr>
      <t xml:space="preserve">  </t>
    </r>
    <r>
      <rPr>
        <sz val="5.5"/>
        <rFont val="Arial MT"/>
        <family val="2"/>
      </rPr>
      <t>000K to 6500K Wattage5</t>
    </r>
    <r>
      <rPr>
        <sz val="5.5"/>
        <rFont val="Microsoft Sans Serif"/>
        <family val="2"/>
      </rPr>
      <t xml:space="preserve">   </t>
    </r>
    <r>
      <rPr>
        <sz val="5.5"/>
        <rFont val="Arial MT"/>
        <family val="2"/>
      </rPr>
      <t>Watts, 30 Watts Color TemperatureD</t>
    </r>
    <r>
      <rPr>
        <sz val="5.5"/>
        <rFont val="Microsoft Sans Serif"/>
        <family val="2"/>
      </rPr>
      <t xml:space="preserve">   </t>
    </r>
    <r>
      <rPr>
        <sz val="5.5"/>
        <rFont val="Arial MT"/>
        <family val="2"/>
      </rPr>
      <t>ay Light
Holder &amp; Plug TypeD</t>
    </r>
    <r>
      <rPr>
        <sz val="5.5"/>
        <rFont val="Microsoft Sans Serif"/>
        <family val="2"/>
      </rPr>
      <t xml:space="preserve">   </t>
    </r>
    <r>
      <rPr>
        <sz val="5.5"/>
        <rFont val="Arial MT"/>
        <family val="2"/>
      </rPr>
      <t>immable Built in LED
Package Contents1</t>
    </r>
    <r>
      <rPr>
        <sz val="5.5"/>
        <rFont val="Microsoft Sans Serif"/>
        <family val="2"/>
      </rPr>
      <t xml:space="preserve">   </t>
    </r>
    <r>
      <rPr>
        <sz val="5.5"/>
        <rFont val="Arial MT"/>
        <family val="2"/>
      </rPr>
      <t>Premium Dimmable Built-In LED  With Remote Control, Bulb ProvidedD</t>
    </r>
    <r>
      <rPr>
        <sz val="5.5"/>
        <rFont val="Microsoft Sans Serif"/>
        <family val="2"/>
      </rPr>
      <t xml:space="preserve">   </t>
    </r>
    <r>
      <rPr>
        <sz val="5.5"/>
        <rFont val="Arial MT"/>
        <family val="2"/>
      </rPr>
      <t>immable Built in LED
Product Material:</t>
    </r>
    <r>
      <rPr>
        <sz val="5.5"/>
        <rFont val="Microsoft Sans Serif"/>
        <family val="2"/>
      </rPr>
      <t xml:space="preserve">  </t>
    </r>
    <r>
      <rPr>
        <sz val="5.5"/>
        <rFont val="Arial MT"/>
        <family val="2"/>
      </rPr>
      <t>Metal Ceiling Cup In Gold Finish or as approved with Flexible Plastic Body in Good Finish and Silicon Diffuser.
Product Weight (in Kg)0</t>
    </r>
    <r>
      <rPr>
        <sz val="5.5"/>
        <rFont val="Microsoft Sans Serif"/>
        <family val="2"/>
      </rPr>
      <t xml:space="preserve">  </t>
    </r>
    <r>
      <rPr>
        <sz val="5.5"/>
        <rFont val="Arial MT"/>
        <family val="2"/>
      </rPr>
      <t>.5 - 2.8 Country Of Origin:</t>
    </r>
    <r>
      <rPr>
        <sz val="5.5"/>
        <rFont val="Microsoft Sans Serif"/>
        <family val="2"/>
      </rPr>
      <t xml:space="preserve">  </t>
    </r>
    <r>
      <rPr>
        <sz val="5.5"/>
        <rFont val="Arial MT"/>
        <family val="2"/>
      </rPr>
      <t>cutom / Imported
Base Range : Rs. 7500/- small upto 400mm long, &amp; Rs. 9500/- mid upto 600mm long &amp; Rs. 12500/- 800mm long each</t>
    </r>
  </si>
  <si>
    <t>L1 - Ceiling : Size 440/485/585/585mm Long  x  130/190/225/255mm wide x 1
each</t>
  </si>
  <si>
    <t>L2 - Ceiling : Size 290/440/525/640/mm Long  x 110/160/190/255mm wide x 1
each</t>
  </si>
  <si>
    <r>
      <rPr>
        <sz val="8"/>
        <rFont val="Arial MT"/>
        <family val="2"/>
      </rPr>
      <t>WALL DECORATIVE LIGHT : Marvel at this innovative design featuring an A  classy leaf shaped, multicolor body paint with day lamp highlight the ornate finishing doubles as a wall hanging too. Switch it on for a warm glow, or let it add subtle elegance to your walls as it rests. Leaf metal shade that cover back LED lamp, The frame in diffrent color  shade, housing the orb of light within itself as well. It's an incredible wall light for lounges.
No. of Bulb Holders :1</t>
    </r>
    <r>
      <rPr>
        <sz val="8"/>
        <rFont val="Microsoft Sans Serif"/>
        <family val="2"/>
      </rPr>
      <t xml:space="preserve"> </t>
    </r>
    <r>
      <rPr>
        <sz val="8"/>
        <rFont val="Arial MT"/>
        <family val="2"/>
      </rPr>
      <t>Holder &amp; Plug Type :E</t>
    </r>
    <r>
      <rPr>
        <sz val="8"/>
        <rFont val="Microsoft Sans Serif"/>
        <family val="2"/>
      </rPr>
      <t xml:space="preserve">   </t>
    </r>
    <r>
      <rPr>
        <sz val="8"/>
        <rFont val="Arial MT"/>
        <family val="2"/>
      </rPr>
      <t>-27
Recommended Bulb :4</t>
    </r>
    <r>
      <rPr>
        <sz val="8"/>
        <rFont val="Microsoft Sans Serif"/>
        <family val="2"/>
      </rPr>
      <t xml:space="preserve">  </t>
    </r>
    <r>
      <rPr>
        <sz val="8"/>
        <rFont val="Arial MT"/>
        <family val="2"/>
      </rPr>
      <t>0 Watts (Max) Package Contents :1</t>
    </r>
    <r>
      <rPr>
        <sz val="8"/>
        <rFont val="Microsoft Sans Serif"/>
        <family val="2"/>
      </rPr>
      <t xml:space="preserve">   </t>
    </r>
    <r>
      <rPr>
        <sz val="8"/>
        <rFont val="Arial MT"/>
        <family val="2"/>
      </rPr>
      <t>Premium Wall Light. Bulb Provided:</t>
    </r>
    <r>
      <rPr>
        <sz val="8"/>
        <rFont val="Microsoft Sans Serif"/>
        <family val="2"/>
      </rPr>
      <t xml:space="preserve">  </t>
    </r>
    <r>
      <rPr>
        <sz val="8"/>
        <rFont val="Arial MT"/>
        <family val="2"/>
      </rPr>
      <t>LED bulb Provided
Product Material</t>
    </r>
    <r>
      <rPr>
        <sz val="8"/>
        <rFont val="Microsoft Sans Serif"/>
        <family val="2"/>
      </rPr>
      <t xml:space="preserve"> </t>
    </r>
    <r>
      <rPr>
        <sz val="8"/>
        <rFont val="Arial MT"/>
        <family val="2"/>
      </rPr>
      <t>: Metal Body in Matte multicolor color Finish as approved. Product Weight (in Kg)0</t>
    </r>
    <r>
      <rPr>
        <sz val="8"/>
        <rFont val="Microsoft Sans Serif"/>
        <family val="2"/>
      </rPr>
      <t xml:space="preserve">  </t>
    </r>
    <r>
      <rPr>
        <sz val="8"/>
        <rFont val="Arial MT"/>
        <family val="2"/>
      </rPr>
      <t>.5
Country Of Origin:</t>
    </r>
    <r>
      <rPr>
        <sz val="8"/>
        <rFont val="Microsoft Sans Serif"/>
        <family val="2"/>
      </rPr>
      <t xml:space="preserve">  </t>
    </r>
    <r>
      <rPr>
        <sz val="8"/>
        <rFont val="Arial MT"/>
        <family val="2"/>
      </rPr>
      <t>custom / Imported
Size &amp; Shape  : 225mm high x 100mm wide, Leaf shape Base Range : Rs. 2900/- each</t>
    </r>
  </si>
  <si>
    <r>
      <rPr>
        <sz val="10"/>
        <rFont val="Arial MT"/>
        <family val="2"/>
      </rPr>
      <t>Recessed Downlighter - 15W Ceiling light fixture
LED Recessed 15W LED, colour temperature of 3000K-4000K,  Ø = 100mm Base Price @ 1020/- each</t>
    </r>
  </si>
  <si>
    <r>
      <rPr>
        <sz val="10"/>
        <rFont val="Arial MT"/>
        <family val="2"/>
      </rPr>
      <t>Recessed Downlighter - LED CRYSTA COB SWIVEL SPOTLIGHT 3 W 4000 K LED Recessed 3W LED, colour temperature of 3000K-4000K,  Ø = 62mm Base Price @ 810/- each (All the Taxes Inclusive)</t>
    </r>
  </si>
  <si>
    <r>
      <rPr>
        <sz val="10"/>
        <rFont val="Arial MT"/>
        <family val="2"/>
      </rPr>
      <t>Recessed Downlighter - LED CRYSTA COB SWIVEL SPOTLIGHT 6 W 4000 K LED Recessed 6W LED, colour temperature of 3000K-4000K,  Ø = 71mm Base Price @ 1045/- each</t>
    </r>
  </si>
  <si>
    <r>
      <rPr>
        <sz val="10"/>
        <rFont val="Arial MT"/>
        <family val="2"/>
      </rPr>
      <t>Recessed Downlighter - LED CRYSTA COB SWIVEL SPOTLIGHT 9 W 4000 K LED Recessed 9W LED, colour temperature of 3000K-4000K,  Ø = 78mm Base Price @ 1395/- each</t>
    </r>
  </si>
  <si>
    <r>
      <rPr>
        <sz val="10"/>
        <rFont val="Arial MT"/>
        <family val="2"/>
      </rPr>
      <t>Recessed Downlighter - LED CRYSTA COB SWIVEL SPOTLIGHT 3 W 4000 K LED Recessed 3W LED, colour temperature of 3000K-4000K,  Ø = 71mm Base Price @ 450/- each (All the Taxes Inclusive)</t>
    </r>
  </si>
  <si>
    <r>
      <rPr>
        <sz val="10"/>
        <rFont val="Arial MT"/>
        <family val="2"/>
      </rPr>
      <t>Recessed Downlighter - ASTRAL ROUND 2 W Warm Daylight (WDL) 4000 K LED Recessed 2W LED, colour temperature of 3000K-4000K,  Ø = 41mm Base Price @ 215/- each (All the Taxes Inclusive)</t>
    </r>
  </si>
  <si>
    <r>
      <rPr>
        <sz val="10"/>
        <rFont val="Arial MT"/>
        <family val="2"/>
      </rPr>
      <t>Recessed Downlighter - LED recessed luminaire system power 18W, colour temperature of 4000K, L = 595mm, B = 595mm, H = 70mm
Base Price @ 2500/- each</t>
    </r>
  </si>
  <si>
    <r>
      <rPr>
        <sz val="10"/>
        <rFont val="Arial MT"/>
        <family val="2"/>
      </rPr>
      <t>Profile Strip Light - FLEXION LED STRIP 22 W Warm Daylight (WDL) 4000K (5 Meter roll) +  LED Driver LED Profile Strip Light , colour temperature of 3000- 4000K
Base Price Strip @ 810/- Each Roll 5mtr Base Price Profile @ 550/- Per mtr</t>
    </r>
  </si>
  <si>
    <r>
      <rPr>
        <sz val="10"/>
        <rFont val="Arial MT"/>
        <family val="2"/>
      </rPr>
      <t>Recessed Floor Light - LED Recessed 5W LED, colour temperature of 3000K- 4000K,  Ø = 90mm
Base Price Strip @ 2500/- Each</t>
    </r>
  </si>
  <si>
    <r>
      <rPr>
        <sz val="10"/>
        <rFont val="Arial"/>
        <family val="2"/>
      </rPr>
      <t>DECORATIVE LIGHTING - Supply &amp; Installation Only
(Brand &amp; Make : Zolux / Truemoon / White Teak (Asian Paints) / Jainsons / Jaquar)</t>
    </r>
  </si>
  <si>
    <t>Per Mtr</t>
  </si>
  <si>
    <t xml:space="preserve">Name of the Work :  Light Fixtures CIP Lounge T3 Lok </t>
  </si>
  <si>
    <t>RA-1 MEASUREMENT SHEET OF Light Fixtures</t>
  </si>
  <si>
    <t>Location</t>
  </si>
  <si>
    <t>WOQ</t>
  </si>
  <si>
    <t>Recessed Downlighter - 9W Ceiling light fixture LED Recessed 9W LED, colour temperature of 3000K-4000K, Ø = 100mm Base Price @ 1020/- each</t>
  </si>
  <si>
    <t>Male Restroom=8
Female Restroom=4
Disable Restroom=2
Electrical Room=2</t>
  </si>
  <si>
    <t>Recessed Downlighter - 15W Ceiling light fixture LED Recessed 15W LED, colour temperature of 3000K-4000K, Ø = 100mm Base Price @ 1020/- each</t>
  </si>
  <si>
    <t>Admin=2</t>
  </si>
  <si>
    <t>Recessed Downlighter - LED CRYSTA COB SWIVEL SPOTLIGHT 6 W 4000 K LED Recessed 6W LED, colour temperature of 3000K-4000K, Ø = 71mm Base Price @ 1045/- each</t>
  </si>
  <si>
    <t>P,Lounge=11
BAR Area=4
Dinning Area=2
Passage=4
Female Restroom=1</t>
  </si>
  <si>
    <t>Balance=2 nos</t>
  </si>
  <si>
    <t>Recessed Downlighter - LED CRYSTA COB SWIVEL SPOTLIGHT 3 W 4000 K LED Recessed 3W LED, colour temperature of 3000K-4000K, Ø = 71mm Base Price @ 450/- each (All the Taxes Inclusive)</t>
  </si>
  <si>
    <t>SPA=6</t>
  </si>
  <si>
    <t>Balance=25 nos</t>
  </si>
  <si>
    <t>Recessed Downlighter - ASTRAL ROUND 2 W Warm Daylight (WDL) 4000 K LED Recessed 2W LED, colour temperature of 3000K-4000K, Ø = 41mm Base Price @ 215/- each (All the Taxes Inclusive)</t>
  </si>
  <si>
    <t>BAR Wall=16
P LOUNG Wall=13</t>
  </si>
  <si>
    <t>Balance=29 nos</t>
  </si>
  <si>
    <t>Recessed Downlighter - LED recessed luminaire system power 18W, colour temperature of 4000K, L = 595mm, B = 595mm, H = 70mm Base Price @ 2500/- each</t>
  </si>
  <si>
    <t>Kitchen=5</t>
  </si>
  <si>
    <t>DECORATIVE LIGHTING - Supply &amp; Installation Only (Brand &amp; Make : Zolux / Truemoon / White Teak (Asian Paints) / Jainsons / Jaquar</t>
  </si>
  <si>
    <t>WALL DECORATIVE LIGHT : Marvel at this innovative design featuring an A classy leaf shaped, multicolor body paint with day lamp highlight the ornate finishing doubles as a wall hanging too. Switch it on for a warm glow, or let it add subtle elegance to your walls as it rests. Leaf metal shade that cover back LED lamp, The frame in diffrent color shade, housing the orb of light within itself as well. It's an incredible wall light for lounges. No. of Bulb Holders :1 Holder &amp; Plug Type :E-27 Recommended Bulb :40 Watts (Max) Package Contents :1 Premium Wall Light. Bulb Provided: LED bulb Provided Product Material : Metal Body in Matte multicolor color Finish as approved. Product Weight (in Kg)0.5 Country Of Origin: custom / Imported Size &amp; Shape : 225mm high x 100mm wide, Leaf shape Base Range : Rs. 2900/- each</t>
  </si>
  <si>
    <t>P,Lounge=32
BAR Area=32
Survery Area=8
Expention Column=0</t>
  </si>
  <si>
    <t>Incresed due to change in Drawing of Buffar Counter COLUMN
Balance=14</t>
  </si>
  <si>
    <t>SUB-HEAD I  WIRING</t>
  </si>
  <si>
    <r>
      <rPr>
        <sz val="8"/>
        <rFont val="Arial MT"/>
        <family val="2"/>
      </rPr>
      <t>Wiring for primary light points for Switch controlled points with 2.5 sq. mm LSHF PVC insulated stranded /multi stranded copper conductor 1100 Volt grade wires in  IS embossed  25mm dia 16 SWG GI  surface /concealed conduit including cost of providing saddles hangers supports from soffit of slab etc for surface conduiting, ceiling conduiting and/or cost of cutting and filling chases for recessed conduiting, and including the cost of Supply and fixing a 6 amp 240 Volt grid plate mounted switch with moulded cover plate in zinc chromate passivated GI box and including  the cost of running 2.5 sq. mm LSHF PVC insulated copper earth wire for loop earthing etc. complete as directions of Engineer-in-charge and as required.</t>
    </r>
  </si>
  <si>
    <r>
      <rPr>
        <sz val="8"/>
        <rFont val="Arial MT"/>
        <family val="2"/>
      </rPr>
      <t>Wiring for primary light points for DB / Dimmer/ Sensor/ Automation controlled points with 2.5 sq mm LSHF PVC insulated stranded/multi stranded copper conductor 1100 Volt grade wires in  IS embossed  25mm dia 16 SWG GI  surface/concealed conduit including cost of providing saddles etc for surface conduiting and/or cost of cutting and filling chases for recessed conduiting and including the cost of running 2.5 sq mm LSHF PVC insulated copper earth wire for loop earthing etc. complete as directions of Engineer-in-charge and as required. (Cost of MCB/Switch shall be consider in this item)(Normal)</t>
    </r>
  </si>
  <si>
    <r>
      <rPr>
        <sz val="8"/>
        <rFont val="Arial MT"/>
        <family val="2"/>
      </rPr>
      <t>Wiring for primary light points for DB/ Dimmer/ Sensor/ Automation controlled points with 2.5 sq mm LSHF PVC insulated stranded/multi stranded copper conductor 1100 Volt grade wires in  IS embossed  25mm dia 16 SWG GI  surface/concealed conduit including cost of providing saddles etc for surface conduiting and/or cost of cutting and filling chases for recessed conduiting and including the cost of running 2.5 sq mm LSHF PVC insulated copper earth wire for loop earthing etc. complete as directions of Engineer-in-charge and as required. (Cost of MCB/Switch shall be consider in this item). (Emergency)</t>
    </r>
  </si>
  <si>
    <r>
      <rPr>
        <sz val="8"/>
        <rFont val="Arial MT"/>
        <family val="2"/>
      </rPr>
      <t>Wiring for secondary light points with 1.5 sq. mm LSHF PVC insulated stranded/multistranded copper conductor 1100 Volt grade wires in surface/concealed in IS embossed  25mm dia 16 SWG GI  conduit including cost of providing saddles hangers supports from soffit of slab etc for surface conduiting, ceiling conduiting and/or cost of cutting and filling chases for recessed conduiting including the cost of running 1.5 sq. mm LSHF PVC insulated copper earth wire for loop earthing etc. complete as directions of Engineer-in-charge and as required. (Normal)</t>
    </r>
  </si>
  <si>
    <r>
      <rPr>
        <sz val="8"/>
        <rFont val="Arial MT"/>
        <family val="2"/>
      </rPr>
      <t>Wiring for secondary light points with 1.5 sq. mm LSHF PVC insulated stranded/multistranded copper conductor 1100 Volt grade wires in surface/concealed in IS embossed  25mm dia 16 SWG GI  conduit including cost of providing saddles hangers supports from soffit of slab etc for surface conduiting, ceiling conduiting and/or cost of cutting and filling chases for recessed conduiting including the cost of running 1.5 sq. mm LSHF PVC insulated copper earth wire for loop earthing etc. complete as directions of Engineer-in-charge and as required. (Emergency)</t>
    </r>
  </si>
  <si>
    <r>
      <rPr>
        <sz val="8"/>
        <rFont val="Arial MT"/>
        <family val="2"/>
      </rPr>
      <t>Wiring for 240 volt 6 amp Multistandard single phase and neutral switch socket outlet with 4 sq. mm LSHF PVC  insulated stranded/multi stranded copper conductor 1100 Volt grade wires in IS embossed  25mm dia 16 SWG GI  surface/concealed conduit including cost of providing circuit wiring with 2.5 sq mm LSHF PVC insulated stranded/ multistranded copper conductor 1100 volt grade wires and  including the cost of providing saddles etc as required for surface conduiting and/or cost of cutting and filling chases as required and Supply  and fixing of a  240 volt 6 amp Multistandard socket outlet with safety shutters and 6 amp 240 volt single pole grid plate mounted switch with moulded cover plate in recessed zinc chromate  passivated GI box and including earthing of the 3rd pin with 2.5 sq. mm LSHF PVC insulated copper earth wire conductor wires complete as directions of Engineer-in- charge and as required.</t>
    </r>
  </si>
  <si>
    <r>
      <rPr>
        <sz val="8"/>
        <rFont val="Arial MT"/>
        <family val="2"/>
      </rPr>
      <t>Wiring as in Item 1.6 above looped from an adjacent switch socket outlet as required and Supply and fixing of a combined 240 volt 6 amp Multistandard socket outlet with safety shutters and 6 amp 240 volt single pole grid plate mounted switch with moulded cover plate in recessed zinc chromate passivated GI box  and including earthing of the 3rd pin with 2.5 sq. mm LSHF PVC insulated copper earth wire conductor wires complete as directions of Engineer-in-charge and as required.</t>
    </r>
  </si>
  <si>
    <r>
      <rPr>
        <sz val="8"/>
        <rFont val="Arial MT"/>
        <family val="2"/>
      </rPr>
      <t>Wiring for a multi-pin 240 volt 6-16 amp single phase and neutral universal switch socket outlet with 4.0 sq. mm LSHF PVC  insulated stranded copper conductor 1100 Volt grade wires in 25 mm dia GI surface/concealed conduit including the cost of providing circuit wiring with 4.0 sq mm LSHF PVC insulated stranded copper conductor 1100 volt grade wires and including cost of providing brackets, saddles etc as required for surface conduiting and/or cost of cutting and filling chases as  required and providing and fixing of a combined multi-pin 240 volt 6-16 amp universal socket outlet with safety shutters and 16 amp 240 volt single pole grid plate mounted switch with moulded cover plate in recessed galvanized box  and including earthing  of the 3rd pin with 4.0 sq mm 1100 volt grade LSHF PVC insulated stranded copper conductor wires complete as directions of Engineer-in-charge and as required.</t>
    </r>
  </si>
  <si>
    <r>
      <rPr>
        <sz val="8"/>
        <rFont val="Arial MT"/>
        <family val="2"/>
      </rPr>
      <t xml:space="preserve">Wiring as in Item 1.8 above looped from an adjacent switch socket outlet as per specifications and directions of Engineer-in-charge and providing and fixing of a modular type multi-pin 240 Volt 6-16 amp shuttered socket outlet and a modular type 16 amp 240 Volt single pole switch in a recessed galvanized boxes with internal wiring and moulded front plates complete as directions of Engineer-in-charge and as
</t>
    </r>
    <r>
      <rPr>
        <sz val="8"/>
        <rFont val="Arial MT"/>
        <family val="2"/>
      </rPr>
      <t>required.</t>
    </r>
  </si>
  <si>
    <r>
      <rPr>
        <sz val="8"/>
        <rFont val="Arial MT"/>
        <family val="2"/>
      </rPr>
      <t xml:space="preserve">Supply , Installation, Testing and comissioning of Pop-up Boxes with all standard accessories consisting of following:
</t>
    </r>
    <r>
      <rPr>
        <sz val="8"/>
        <rFont val="Arial MT"/>
        <family val="2"/>
      </rPr>
      <t xml:space="preserve">a) 3 nos 6 amp socket with 1 no. 16A Switch
</t>
    </r>
    <r>
      <rPr>
        <sz val="8"/>
        <rFont val="Arial MT"/>
        <family val="2"/>
      </rPr>
      <t xml:space="preserve">b) 2 nos Data outlets which includes of Data wiring and terminations.
</t>
    </r>
    <r>
      <rPr>
        <sz val="8"/>
        <rFont val="Arial MT"/>
        <family val="2"/>
      </rPr>
      <t>Wiring for socket outlet with 4.0 sq. mm LSHF PVC  insulated stranded copper conductor 1100 Volt grade wires in 25 mm dia GI surface/concealed Conduit / Raceways including the cost of providing circuit wiring with 4.0 sq mm LSHF PVC insulated stranded copper conductor 1100 volt grade wires and including cost of providing brackets, saddles etc as required for surface conduiting and/or cost of cutting and filling chases as required and providing and fixing of a pop up Box on Table/furniture/wall complete as directions of Engineer-in-charge and as required. - Workstations.</t>
    </r>
  </si>
  <si>
    <r>
      <rPr>
        <sz val="8"/>
        <rFont val="Arial MT"/>
        <family val="2"/>
      </rPr>
      <t xml:space="preserve">Supply , Installation, Testing and comissioning of Switch socket on furniture with all standard accessories consisting of following:
</t>
    </r>
    <r>
      <rPr>
        <sz val="8"/>
        <rFont val="Arial MT"/>
        <family val="2"/>
      </rPr>
      <t xml:space="preserve">a) 2 nos 6 amp socket with 1 no. 10A Switch
</t>
    </r>
    <r>
      <rPr>
        <sz val="8"/>
        <rFont val="Arial MT"/>
        <family val="2"/>
      </rPr>
      <t xml:space="preserve">b) 2 nos Data outlets which includes of Data wiring and terminations.
</t>
    </r>
    <r>
      <rPr>
        <sz val="8"/>
        <rFont val="Arial MT"/>
        <family val="2"/>
      </rPr>
      <t>Wiring for socket outlet with 2.5 sq. mm LSHF PVC  insulated stranded copper conductor 1100 Volt grade wires in 25 mm dia GI surface/concealed Conduit / Raceways including the cost of providing circuit wiring with 2.5 sq mm LSHF PVC insulated stranded copper conductor 1100 volt grade wires and including cost of providing brackets, saddles etc as required for surface conduiting and/or cost of cutting and filling chases as required and providing and fixing of a Box set on furniture/wall complete as directions of Engineer-in-charge and as required. - Dinning Area.</t>
    </r>
  </si>
  <si>
    <r>
      <rPr>
        <sz val="8"/>
        <rFont val="Arial MT"/>
        <family val="2"/>
      </rPr>
      <t xml:space="preserve">Supply , Installation, Testing and comissioning of Switch socket on furniture with all standard accessories consisting of following:
</t>
    </r>
    <r>
      <rPr>
        <sz val="8"/>
        <rFont val="Arial MT"/>
        <family val="2"/>
      </rPr>
      <t xml:space="preserve">a) 2 nos 6 amp socket with 1 no. 10A Switch
</t>
    </r>
    <r>
      <rPr>
        <sz val="8"/>
        <rFont val="Arial MT"/>
        <family val="2"/>
      </rPr>
      <t xml:space="preserve">b) 1 nos Data outlets which includes of Data wiring and terminations.
</t>
    </r>
    <r>
      <rPr>
        <sz val="8"/>
        <rFont val="Arial MT"/>
        <family val="2"/>
      </rPr>
      <t>Wiring for socket outlet with 2.5 sq. mm LSHF PVC  insulated stranded copper conductor 1100 Volt grade wires in 25 mm dia GI surface/concealed Conduit / Raceways including the cost of providing circuit wiring with 2.5 sq mm LSHF PVC insulated stranded copper conductor 1100 volt grade wires and including cost of providing brackets, saddles etc as required for surface conduiting and/or cost of cutting and filling chases as required and providing and fixing of a Box set on furniture/wall complete as directions of Engineer-in-charge and as required. - Premium Lounge &amp; BAR Area.</t>
    </r>
  </si>
  <si>
    <r>
      <rPr>
        <sz val="8"/>
        <rFont val="Arial MT"/>
        <family val="2"/>
      </rPr>
      <t>Wiring for 6 pin 240 volt 16 amp single phase and neutral Universal switch socket outlets  with 4.0 sq. mm LSHF PVC insulated stranded/multi stranded copper conductor 1100 volt grade wires in  IS embossed  25mm dia 16 SWG GI surface/concealed conduit including cost of providing saddles etc as required for surface conduiting and/or cost of cutting and filling chases as required and including Supply and fixing of a  240 volt 16 amp socket outlet with safety shutters and 16 amp 240 volt single pole grid plate mounted  switch  with moulded cover plate in a recessed zinc chromate passivated GI box including earthing of the 3rd pin with 4.0 sq. mm 1100 volt grade LSHF PVC insulated stranded copper  earth wire complete as directions of Engineer-in-charge and as required.</t>
    </r>
  </si>
  <si>
    <r>
      <rPr>
        <sz val="8"/>
        <rFont val="Arial MT"/>
        <family val="2"/>
      </rPr>
      <t xml:space="preserve">Wiring as in Item 1.13 above looped from an adjacent switch socket outlet as per specifications and directions of Engineer-in-charge and providing and fixing of a modular type multi-pin 240 Volt 6-16 amp shuttered socket outlet and a modular type 16 amp 240 Volt single pole switch in a recessed galvanized boxes with internal wiring and moulded front plates complete as directions of Engineer-in-charge and as
</t>
    </r>
    <r>
      <rPr>
        <sz val="8"/>
        <rFont val="Arial MT"/>
        <family val="2"/>
      </rPr>
      <t>required.</t>
    </r>
  </si>
  <si>
    <r>
      <rPr>
        <sz val="8"/>
        <rFont val="Arial MT"/>
        <family val="2"/>
      </rPr>
      <t xml:space="preserve">Wiring for 6 pin 240 volt 25 amp single phase and neutral switch socket outlets  with
</t>
    </r>
    <r>
      <rPr>
        <sz val="8"/>
        <rFont val="Arial MT"/>
        <family val="2"/>
      </rPr>
      <t>4.0 sq. mm LSHF PVC insulated stranded/multi stranded copper conductor 1100 volt grade wires in  IS embossed 25mm dia 16 SWG GI  surface/concealed conduit including cost of providing saddles etc as required for surface conduiting and/or cost of cutting and filling chases as required and including Supply and fixing of a  240 volt 16 amp socket outlet with safety shutters and 25 amp 240 volt single pole grid plate mounted  switch  with moulded cover plate in a recessed zinc chromate passivated GI box including earthing of the 3rd pin with 4.0 sq. mm 1100 volt grade LSHF PVC insulated stranded copper  earth wire complete as directions of Engineer-in-charge and as required.</t>
    </r>
  </si>
  <si>
    <r>
      <rPr>
        <sz val="8"/>
        <rFont val="Arial MT"/>
        <family val="2"/>
      </rPr>
      <t>Supplying, fixing, testing &amp; commissioning of 32 A, 240 V, SPN metal clad Industrial type socket outlet (IP</t>
    </r>
    <r>
      <rPr>
        <sz val="8"/>
        <rFont val="Cambria Math"/>
        <family val="1"/>
      </rPr>
      <t>‐</t>
    </r>
    <r>
      <rPr>
        <sz val="8"/>
        <rFont val="Arial MT"/>
        <family val="2"/>
      </rPr>
      <t xml:space="preserve">65), with 2 pole and earth, plug top along with 32 A, “C” curve, SP, MCB, in Polycarbonate enclosure, on surface or in recess, with cover for the socket out let and complete with connections, testing and commissioning etc. as
</t>
    </r>
    <r>
      <rPr>
        <sz val="8"/>
        <rFont val="Arial MT"/>
        <family val="2"/>
      </rPr>
      <t>required.</t>
    </r>
  </si>
  <si>
    <r>
      <rPr>
        <sz val="8"/>
        <rFont val="Arial MT"/>
        <family val="2"/>
      </rPr>
      <t>Supplying fixing, testing &amp; commissioning of 32 A, 415 V, TPN Industrial type socket outlet (IP</t>
    </r>
    <r>
      <rPr>
        <sz val="8"/>
        <rFont val="Cambria Math"/>
        <family val="1"/>
      </rPr>
      <t>‐</t>
    </r>
    <r>
      <rPr>
        <sz val="8"/>
        <rFont val="Arial MT"/>
        <family val="2"/>
      </rPr>
      <t>65), with 4 pole and earth, plug top along with 32 A, “C” curve, TP MCB, in polycarbonate enclosure, on surface or in recess, with cover for the socket out let and complete with connections, testing and commissioning etc. as required.</t>
    </r>
  </si>
  <si>
    <r>
      <rPr>
        <sz val="8"/>
        <rFont val="Arial MT"/>
        <family val="2"/>
      </rPr>
      <t>Supplying fixing, testing &amp; commissioning of 32 A, 415 V, TPN 5 pole Industrial type socket outlet (IP</t>
    </r>
    <r>
      <rPr>
        <sz val="8"/>
        <rFont val="Cambria Math"/>
        <family val="1"/>
      </rPr>
      <t>‐</t>
    </r>
    <r>
      <rPr>
        <sz val="8"/>
        <rFont val="Arial MT"/>
        <family val="2"/>
      </rPr>
      <t>65), with 4 pole and earth, plug top along with 32 A, “C” curve, MCB, in polycarbonate enclosure, on surface or in recess, with cover for the socket out let and complete with connections, testing and commissioning etc. as required.</t>
    </r>
  </si>
  <si>
    <r>
      <rPr>
        <sz val="8"/>
        <rFont val="Arial MT"/>
        <family val="2"/>
      </rPr>
      <t xml:space="preserve">Providing and fixing of a Data outlet plate mounted outlet unit (RJ-45) with moulded cover plate in recessed zinc chromate passivated GI box complete as directions of
</t>
    </r>
    <r>
      <rPr>
        <sz val="8"/>
        <rFont val="Arial MT"/>
        <family val="2"/>
      </rPr>
      <t>Engineer-in-charge and as required for Data system.</t>
    </r>
  </si>
  <si>
    <r>
      <rPr>
        <sz val="8"/>
        <rFont val="Arial MT"/>
        <family val="2"/>
      </rPr>
      <t>1 No. data outlet</t>
    </r>
  </si>
  <si>
    <r>
      <rPr>
        <sz val="8"/>
        <rFont val="Arial MT"/>
        <family val="2"/>
      </rPr>
      <t>2 Nos. data outlet</t>
    </r>
  </si>
  <si>
    <r>
      <rPr>
        <sz val="8"/>
        <rFont val="Arial MT"/>
        <family val="2"/>
      </rPr>
      <t xml:space="preserve">Supplying, laying, testing and commissioning of 4-pair Non-plenum Enhanced Cat 6 unshielded twisted pair computer cable with 24 AWG solid copper conductors in surface/concealed conduit/raceways/modular furniture , complete as directions of
</t>
    </r>
    <r>
      <rPr>
        <sz val="8"/>
        <rFont val="Arial MT"/>
        <family val="2"/>
      </rPr>
      <t>Engineer-in-charge and as required.</t>
    </r>
  </si>
  <si>
    <r>
      <rPr>
        <sz val="8"/>
        <rFont val="Arial MT"/>
        <family val="2"/>
      </rPr>
      <t xml:space="preserve">Supplying, Installation, testing and commissioning of 12U Networking Rack with PDU, switches, jack, patch cords, Ios, and all other accessories complete as
</t>
    </r>
    <r>
      <rPr>
        <sz val="8"/>
        <rFont val="Arial MT"/>
        <family val="2"/>
      </rPr>
      <t>required for Server, router &amp; network video recorder.</t>
    </r>
  </si>
  <si>
    <r>
      <rPr>
        <sz val="8"/>
        <rFont val="Arial MT"/>
        <family val="2"/>
      </rPr>
      <t xml:space="preserve">Supplying, Installation, testing and commissioning of Occupancy Sensor for light control with all accessories and complete as directions of Engineer-in-charge and as
</t>
    </r>
    <r>
      <rPr>
        <sz val="8"/>
        <rFont val="Arial MT"/>
        <family val="2"/>
      </rPr>
      <t>required.</t>
    </r>
  </si>
  <si>
    <r>
      <rPr>
        <sz val="8"/>
        <rFont val="Arial MT"/>
        <family val="2"/>
      </rPr>
      <t xml:space="preserve">Supplying and drawing wiring with single core stranded copper conductor PVC insulated 1100 volt grade LSHF PVC insulated wires in surface/recessed steel conduit systems including the cost of running copper conductor LSHF PVC insulated loop earthing wire complete as directions of Engineer-in-charge and as required as
</t>
    </r>
    <r>
      <rPr>
        <sz val="8"/>
        <rFont val="Arial MT"/>
        <family val="2"/>
      </rPr>
      <t>below.</t>
    </r>
  </si>
  <si>
    <r>
      <rPr>
        <sz val="8"/>
        <rFont val="Arial MT"/>
        <family val="2"/>
      </rPr>
      <t>2 x 1.5 sq mm with 1 x 1.5 sq mm earth wire</t>
    </r>
  </si>
  <si>
    <r>
      <rPr>
        <sz val="8"/>
        <rFont val="Arial MT"/>
        <family val="2"/>
      </rPr>
      <t>2 x 2.5 sq mm with 1 x 2.5 sq mm earth wire</t>
    </r>
  </si>
  <si>
    <r>
      <rPr>
        <sz val="8"/>
        <rFont val="Arial MT"/>
        <family val="2"/>
      </rPr>
      <t>2 x 4 sq mm with 1 x 4.0 sq mm earth wire</t>
    </r>
  </si>
  <si>
    <r>
      <rPr>
        <sz val="8"/>
        <rFont val="Arial MT"/>
        <family val="2"/>
      </rPr>
      <t>2 x 6 sq mm with 1 x 6.0 sq mm earth wire</t>
    </r>
  </si>
  <si>
    <r>
      <rPr>
        <sz val="8"/>
        <rFont val="Arial MT"/>
        <family val="2"/>
      </rPr>
      <t>4 x 4 sq mm with 2 x 4.0 sq mm earth wire</t>
    </r>
  </si>
  <si>
    <r>
      <rPr>
        <sz val="8"/>
        <rFont val="Arial MT"/>
        <family val="2"/>
      </rPr>
      <t>4 x 6 sq mm with 2 x 6.0 sq mm earth wire</t>
    </r>
  </si>
  <si>
    <r>
      <rPr>
        <sz val="8"/>
        <rFont val="Arial MT"/>
        <family val="2"/>
      </rPr>
      <t>4 x 10 sq mm with 2 x 10 sq mm earth wire</t>
    </r>
  </si>
  <si>
    <r>
      <rPr>
        <sz val="8"/>
        <rFont val="Arial MT"/>
        <family val="2"/>
      </rPr>
      <t>4 x 16 sq mm with 2 x 16 sq mm earth wire</t>
    </r>
  </si>
  <si>
    <r>
      <rPr>
        <sz val="8"/>
        <rFont val="Arial MT"/>
        <family val="2"/>
      </rPr>
      <t xml:space="preserve">Supplying and drawing recessed/surface IS embossed GI conduiting system including cost of providing saddles etc for surface/recess conduiting and/or cost of cutting and filling chases for recessed conduiting complete as directions of Engineer-
</t>
    </r>
    <r>
      <rPr>
        <sz val="8"/>
        <rFont val="Arial MT"/>
        <family val="2"/>
      </rPr>
      <t>in-charge and as required as below.</t>
    </r>
  </si>
  <si>
    <r>
      <rPr>
        <sz val="8"/>
        <rFont val="Arial MT"/>
        <family val="2"/>
      </rPr>
      <t>20 mm</t>
    </r>
  </si>
  <si>
    <r>
      <rPr>
        <sz val="8"/>
        <rFont val="Arial MT"/>
        <family val="2"/>
      </rPr>
      <t>25 mm</t>
    </r>
  </si>
  <si>
    <r>
      <rPr>
        <sz val="8"/>
        <rFont val="Arial MT"/>
        <family val="2"/>
      </rPr>
      <t>32 mm</t>
    </r>
  </si>
  <si>
    <r>
      <rPr>
        <sz val="8"/>
        <rFont val="Arial MT"/>
        <family val="2"/>
      </rPr>
      <t>40 mm</t>
    </r>
  </si>
  <si>
    <r>
      <rPr>
        <sz val="8"/>
        <rFont val="Arial MT"/>
        <family val="2"/>
      </rPr>
      <t>50 mm</t>
    </r>
  </si>
  <si>
    <r>
      <rPr>
        <sz val="8"/>
        <rFont val="Arial MT"/>
        <family val="2"/>
      </rPr>
      <t xml:space="preserve">Supplying and drawing recessed/surface medium class PVC conduit including cost  of providing saddles etc accessories for surface/recess conduiting and/or cost of cutting and filling chases for recessed conduiting complete as directions of Engineer-
</t>
    </r>
    <r>
      <rPr>
        <sz val="8"/>
        <rFont val="Arial MT"/>
        <family val="2"/>
      </rPr>
      <t>in-charge and as required as below.</t>
    </r>
  </si>
  <si>
    <r>
      <rPr>
        <sz val="8"/>
        <rFont val="Arial MT"/>
        <family val="2"/>
      </rPr>
      <t xml:space="preserve">Supply and fixing  GI flexible conduit including all fittings complete as required as
</t>
    </r>
    <r>
      <rPr>
        <sz val="8"/>
        <rFont val="Arial MT"/>
        <family val="2"/>
      </rPr>
      <t>below.</t>
    </r>
  </si>
  <si>
    <r>
      <rPr>
        <b/>
        <sz val="8"/>
        <rFont val="Arial"/>
        <family val="2"/>
      </rPr>
      <t>TOTAL FOR WIRING</t>
    </r>
  </si>
  <si>
    <r>
      <rPr>
        <b/>
        <sz val="8"/>
        <rFont val="Arial"/>
        <family val="2"/>
      </rPr>
      <t>SUB-HEAD II  CABLES &amp; RACEWAYS</t>
    </r>
  </si>
  <si>
    <r>
      <rPr>
        <sz val="8"/>
        <rFont val="Arial MT"/>
        <family val="2"/>
      </rPr>
      <t>Supply and laying cables on  Tray / clamped to wall with suitable clamps saddles and fixing bolts/ in ground including the cost of digging and back filling with sand and brick protection as required and including testing and commissioning of the following 1100 volt grade armoured XLPE insulated and PVC sheathed copper conductor cable complete as required. The costs shall include for all cables to be provided with a 1D gap and shall be properly clamped with cable clamps and ties. Identification tags shall be provided for all cables and route markers for cables in ground.</t>
    </r>
  </si>
  <si>
    <r>
      <rPr>
        <sz val="8"/>
        <rFont val="Arial MT"/>
        <family val="2"/>
      </rPr>
      <t>3 -1/2 core 240 Sq mm AL. XLPE AR. Cable</t>
    </r>
  </si>
  <si>
    <r>
      <rPr>
        <sz val="8"/>
        <rFont val="Arial MT"/>
        <family val="2"/>
      </rPr>
      <t>3 -1/2 core 95 Sq mm AL. XLPE AR. Cable</t>
    </r>
  </si>
  <si>
    <r>
      <rPr>
        <sz val="8"/>
        <rFont val="Arial MT"/>
        <family val="2"/>
      </rPr>
      <t>3 -1/2 core 70 Sq mm AL. XLPE AR. Cable</t>
    </r>
  </si>
  <si>
    <r>
      <rPr>
        <sz val="8"/>
        <rFont val="Arial MT"/>
        <family val="2"/>
      </rPr>
      <t>3 -1/2 core 50 Sq mm AL. XLPE AR. Cable</t>
    </r>
  </si>
  <si>
    <r>
      <rPr>
        <sz val="8"/>
        <rFont val="Arial MT"/>
        <family val="2"/>
      </rPr>
      <t>4 core 16 Sq mm CU. XLPE AR. Cable</t>
    </r>
  </si>
  <si>
    <r>
      <rPr>
        <sz val="8"/>
        <rFont val="Arial MT"/>
        <family val="2"/>
      </rPr>
      <t>4 core 6 Sq mm CU. XLPE AR. Cable</t>
    </r>
  </si>
  <si>
    <r>
      <rPr>
        <sz val="8"/>
        <rFont val="Arial MT"/>
        <family val="2"/>
      </rPr>
      <t>4 core 4 Sq mm CU. XLPE AR. Cable</t>
    </r>
  </si>
  <si>
    <r>
      <rPr>
        <sz val="8"/>
        <rFont val="Arial MT"/>
        <family val="2"/>
      </rPr>
      <t>Cable end termination of the following XLPE insulated and PVC sheathed Aluminium conductor cable 1100 Volt grade including cost of crimping heavy duty aluminium lugs, nickel plated brass double compression glands, insulation tape and all requisite material for completion of termination complete as required and as below.</t>
    </r>
  </si>
  <si>
    <r>
      <rPr>
        <sz val="8"/>
        <rFont val="Arial MT"/>
        <family val="2"/>
      </rPr>
      <t xml:space="preserve">Cable end termination of the following XLPE insulated and PVC sheathed  Aluminium/ copper conductor cable 1100 Volt grade including cost of crimping heavy duty copper lugs, nickel plated brass double compression glands, insulation tape and all requisite material for completion of termination complete as required and as
</t>
    </r>
    <r>
      <rPr>
        <sz val="8"/>
        <rFont val="Arial MT"/>
        <family val="2"/>
      </rPr>
      <t>below.</t>
    </r>
  </si>
  <si>
    <r>
      <rPr>
        <sz val="8"/>
        <rFont val="Arial MT"/>
        <family val="2"/>
      </rPr>
      <t xml:space="preserve">Supply and fixing of perforated sheet steel slotted cable trays with vertical sides on both ends as per approved design and GI angle supports spaced 1000 mm apart throughout the length as specified, including the cost of 1 meter GI rod hangers, hooks, dash fasteners, painting etc. for suspension from ceiling complete as
</t>
    </r>
    <r>
      <rPr>
        <sz val="8"/>
        <rFont val="Arial MT"/>
        <family val="2"/>
      </rPr>
      <t>required.</t>
    </r>
  </si>
  <si>
    <r>
      <rPr>
        <sz val="8"/>
        <rFont val="Arial MT"/>
        <family val="2"/>
      </rPr>
      <t>300 mm x 50 mm x 50 mm (with 40 x 40 x 6 mm GI angle supports) and with Cover</t>
    </r>
  </si>
  <si>
    <r>
      <rPr>
        <sz val="8"/>
        <rFont val="Arial MT"/>
        <family val="2"/>
      </rPr>
      <t>150 mm x 50 mm x 50 mm (with 40 x 40 x 6 mm GI angle supports) and with Cover</t>
    </r>
  </si>
  <si>
    <r>
      <rPr>
        <sz val="8"/>
        <rFont val="Arial MT"/>
        <family val="2"/>
      </rPr>
      <t>100 mm x 50 mm x 50 mm (with 40 x 40 x 6 mm GI angle supports) and with Cover</t>
    </r>
  </si>
  <si>
    <r>
      <rPr>
        <sz val="8"/>
        <rFont val="Arial MT"/>
        <family val="2"/>
      </rPr>
      <t>GI Raceway &amp; Junction boxes (IP 55)</t>
    </r>
  </si>
  <si>
    <r>
      <rPr>
        <sz val="8"/>
        <rFont val="Arial MT"/>
        <family val="2"/>
      </rPr>
      <t>Supply, assembly and  laying of under floor trunking  made out of minimum 1.6 mm thick pre galavised sheet with enamel paint finish complete with jointing sleeve, horizontal bends, vertical bends,  level adjustment components and closer, vertical elbow, covers, access outlet. etc.  complete with all other accessories under floor installation including cutting and chasing the floor/ or on surface, making good the same, placing in position and cleaning from inside complete etc. as required.</t>
    </r>
  </si>
  <si>
    <r>
      <rPr>
        <sz val="8"/>
        <rFont val="Arial MT"/>
        <family val="2"/>
      </rPr>
      <t>300 mm x 40 mm (3 compartment - 1 For Power, 1 for Data, 1 blank for seperation )</t>
    </r>
  </si>
  <si>
    <r>
      <rPr>
        <sz val="8"/>
        <rFont val="Arial MT"/>
        <family val="2"/>
      </rPr>
      <t>225 mm x 40 mm (2 compartment - 1 For Power, 1 for Data )</t>
    </r>
  </si>
  <si>
    <r>
      <rPr>
        <sz val="8"/>
        <rFont val="Arial MT"/>
        <family val="2"/>
      </rPr>
      <t>150 mm x 40 mm (1 compartment)</t>
    </r>
  </si>
  <si>
    <r>
      <rPr>
        <sz val="8"/>
        <rFont val="Arial MT"/>
        <family val="2"/>
      </rPr>
      <t>100 mm x 40 mm (2 compartment - 1 For Power, 1 for Data )</t>
    </r>
  </si>
  <si>
    <r>
      <rPr>
        <sz val="8"/>
        <rFont val="Arial MT"/>
        <family val="2"/>
      </rPr>
      <t>75 mm x 40 mm (1 compartment)</t>
    </r>
  </si>
  <si>
    <r>
      <rPr>
        <sz val="8"/>
        <rFont val="Arial MT"/>
        <family val="2"/>
      </rPr>
      <t xml:space="preserve">Providing and fixing 350 x 350 x 50 mm deep junction box for Power &amp; Data
</t>
    </r>
    <r>
      <rPr>
        <sz val="8"/>
        <rFont val="Arial MT"/>
        <family val="2"/>
      </rPr>
      <t>raceways in floor</t>
    </r>
  </si>
  <si>
    <r>
      <rPr>
        <sz val="8"/>
        <rFont val="Arial MT"/>
        <family val="2"/>
      </rPr>
      <t xml:space="preserve">Providing and fixing 250 x 250 x 50 mm deep junction box for Power &amp; Data
</t>
    </r>
    <r>
      <rPr>
        <sz val="8"/>
        <rFont val="Arial MT"/>
        <family val="2"/>
      </rPr>
      <t>raceways in floor</t>
    </r>
  </si>
  <si>
    <r>
      <rPr>
        <sz val="8"/>
        <rFont val="Arial MT"/>
        <family val="2"/>
      </rPr>
      <t xml:space="preserve">Providing and fixing 150 x 150 x 50 mm deep junction box for Power &amp; Data
</t>
    </r>
    <r>
      <rPr>
        <sz val="8"/>
        <rFont val="Arial MT"/>
        <family val="2"/>
      </rPr>
      <t>raceways in floor</t>
    </r>
  </si>
  <si>
    <r>
      <rPr>
        <sz val="8"/>
        <rFont val="Arial MT"/>
        <family val="2"/>
      </rPr>
      <t>Providing and fixing 100 x 100 x 50 mm deep junction box for Data raceways in floor</t>
    </r>
  </si>
  <si>
    <r>
      <rPr>
        <b/>
        <sz val="8"/>
        <rFont val="Arial"/>
        <family val="2"/>
      </rPr>
      <t>TOTAL FOR CABLES &amp; RACEWAYS</t>
    </r>
  </si>
  <si>
    <r>
      <rPr>
        <b/>
        <sz val="8"/>
        <rFont val="Arial"/>
        <family val="2"/>
      </rPr>
      <t>SUB-HEAD III DISTRIBUTION BOARD &amp; ELECTRICAL PANEL</t>
    </r>
  </si>
  <si>
    <r>
      <rPr>
        <sz val="8"/>
        <rFont val="Arial MT"/>
        <family val="2"/>
      </rPr>
      <t xml:space="preserve">Supply, erection, testing and commissioning of the following sheet steel clad wall/recess mounting dust and vermin proof double distribution boards constructed from 1.2mm sheet steel IP 42 construction, finished with rust proof red oxide coating and two coats of paint with hinged gasketted door and housing the following  complete with suitably rated PVC insulated tinned copper busbars with interconnections and neutral bar  assembly, earthing terminals/bar, din bar complete, powder painted including earthing as approved by the Architects/ Engineer in charge. Padlocking facility shall be provided on the door. The DB shall be provided with cable
</t>
    </r>
    <r>
      <rPr>
        <sz val="8"/>
        <rFont val="Arial MT"/>
        <family val="2"/>
      </rPr>
      <t>end boxes.</t>
    </r>
  </si>
  <si>
    <r>
      <rPr>
        <sz val="8"/>
        <rFont val="Arial MT"/>
        <family val="2"/>
      </rPr>
      <t xml:space="preserve">14 WAY SPN DB
</t>
    </r>
    <r>
      <rPr>
        <sz val="8"/>
        <rFont val="Arial MT"/>
        <family val="2"/>
      </rPr>
      <t xml:space="preserve">Incoming:
</t>
    </r>
    <r>
      <rPr>
        <sz val="8"/>
        <rFont val="Arial MT"/>
        <family val="2"/>
      </rPr>
      <t xml:space="preserve">1-25 amp DP 10 kA MCB, B curve with thermal magnetic protective releases incoming with 1nos. 25 amp DP 30 mA RCCB in each phase
</t>
    </r>
    <r>
      <rPr>
        <sz val="8"/>
        <rFont val="Arial MT"/>
        <family val="2"/>
      </rPr>
      <t xml:space="preserve">Outgoings:
</t>
    </r>
    <r>
      <rPr>
        <sz val="8"/>
        <rFont val="Arial MT"/>
        <family val="2"/>
      </rPr>
      <t>14 nos 6/10 amps SP 10 kA MCB, B curve with thermal magnetic protective releases out goings. For FLDB</t>
    </r>
  </si>
  <si>
    <r>
      <rPr>
        <sz val="8"/>
        <rFont val="Arial MT"/>
        <family val="2"/>
      </rPr>
      <t xml:space="preserve">12 WAY TPN DB-1
</t>
    </r>
    <r>
      <rPr>
        <sz val="8"/>
        <rFont val="Arial MT"/>
        <family val="2"/>
      </rPr>
      <t xml:space="preserve">Incoming:
</t>
    </r>
    <r>
      <rPr>
        <sz val="8"/>
        <rFont val="Arial MT"/>
        <family val="2"/>
      </rPr>
      <t xml:space="preserve">1-63 amp FP 10 kA MCB, C curve with thermal magnetic protective releases incoming with 1nos. 63 amp DP 30 mA RCCB in each phase
</t>
    </r>
    <r>
      <rPr>
        <sz val="8"/>
        <rFont val="Arial MT"/>
        <family val="2"/>
      </rPr>
      <t xml:space="preserve">Outgoings:
</t>
    </r>
    <r>
      <rPr>
        <sz val="8"/>
        <rFont val="Arial MT"/>
        <family val="2"/>
      </rPr>
      <t>36 nos 16/20/25/32 amps SP 10 kA MCB, C curve  with thermal magnetic protective releases out goings. For PDB</t>
    </r>
  </si>
  <si>
    <r>
      <rPr>
        <sz val="8"/>
        <rFont val="Arial MT"/>
        <family val="2"/>
      </rPr>
      <t xml:space="preserve">12 WAY TPN DB-2
</t>
    </r>
    <r>
      <rPr>
        <sz val="8"/>
        <rFont val="Arial MT"/>
        <family val="2"/>
      </rPr>
      <t xml:space="preserve">Incoming:
</t>
    </r>
    <r>
      <rPr>
        <sz val="8"/>
        <rFont val="Arial MT"/>
        <family val="2"/>
      </rPr>
      <t xml:space="preserve">1-32 amp FP 10 kA MCB, B curve  with thermal magnetic protective releases incoming with 1nos. 32 amp DP 30 mA RCCB in each phase
</t>
    </r>
    <r>
      <rPr>
        <sz val="8"/>
        <rFont val="Arial MT"/>
        <family val="2"/>
      </rPr>
      <t xml:space="preserve">Outgoings:
</t>
    </r>
    <r>
      <rPr>
        <sz val="8"/>
        <rFont val="Arial MT"/>
        <family val="2"/>
      </rPr>
      <t>36 nos 10 amps SP 10 kA MCB, B curve with thermal magnetic protective releases out goings. For LDB</t>
    </r>
  </si>
  <si>
    <r>
      <rPr>
        <sz val="8"/>
        <rFont val="Arial MT"/>
        <family val="2"/>
      </rPr>
      <t xml:space="preserve">10 WAY TPN DB
</t>
    </r>
    <r>
      <rPr>
        <sz val="8"/>
        <rFont val="Arial MT"/>
        <family val="2"/>
      </rPr>
      <t xml:space="preserve">Supplying &amp; fixing of following double door Emergency Lighting DB's enclosures, with minimum IP 55, UV resistant as per IEC 61439,flame retardant, self extinguishing material for outdoor / harsh environment
</t>
    </r>
    <r>
      <rPr>
        <sz val="8"/>
        <rFont val="Arial MT"/>
        <family val="2"/>
      </rPr>
      <t xml:space="preserve">like resistant to weather influences (humidity, temperature, water sprays). The DB shall include all accessories i.e. earth bar, din bar, neutral bar, tinned copper bus bars, earthing terminal, power painting &amp; cable end box etc. as required.
</t>
    </r>
    <r>
      <rPr>
        <sz val="8"/>
        <rFont val="Arial MT"/>
        <family val="2"/>
      </rPr>
      <t xml:space="preserve">Incoming:
</t>
    </r>
    <r>
      <rPr>
        <sz val="8"/>
        <rFont val="Arial MT"/>
        <family val="2"/>
      </rPr>
      <t xml:space="preserve">1-32 amp FP 10 kA MCB, C curve  with thermal magnetic protective releases Outgoings:
</t>
    </r>
    <r>
      <rPr>
        <sz val="8"/>
        <rFont val="Arial MT"/>
        <family val="2"/>
      </rPr>
      <t xml:space="preserve">30 nos 10/16/20 amps SP 10 kA MCB, C curve  with thermal magnetic protective releases out goings. For EDB
</t>
    </r>
    <r>
      <rPr>
        <sz val="8"/>
        <rFont val="Arial MT"/>
        <family val="2"/>
      </rPr>
      <t>(10A MCBs shall be for lighting circuits only)</t>
    </r>
  </si>
  <si>
    <r>
      <rPr>
        <sz val="8"/>
        <rFont val="Arial MT"/>
        <family val="2"/>
      </rPr>
      <t>SITC of All VTPN DB's double door and modules, shall be pre assembled with vertical bus bars &amp; minimum IP</t>
    </r>
    <r>
      <rPr>
        <sz val="8"/>
        <rFont val="Cambria Math"/>
        <family val="1"/>
      </rPr>
      <t>‐</t>
    </r>
    <r>
      <rPr>
        <sz val="8"/>
        <rFont val="Arial MT"/>
        <family val="2"/>
      </rPr>
      <t xml:space="preserve">55, UV resistant as per IEC 61439, suitable for outdoor/harsh
</t>
    </r>
    <r>
      <rPr>
        <sz val="8"/>
        <rFont val="Arial MT"/>
        <family val="2"/>
      </rPr>
      <t xml:space="preserve">environment  like resistant to weather influences (humidity, temperature, water spray s), chemical resistanc etc. The DB shall include all accessories i.e. earth bar, din bar, neutral bar, tinned copper bus bars, earthing terminal, power painting &amp; cable end
</t>
    </r>
    <r>
      <rPr>
        <sz val="8"/>
        <rFont val="Arial MT"/>
        <family val="2"/>
      </rPr>
      <t>box etc. as required.</t>
    </r>
  </si>
  <si>
    <r>
      <rPr>
        <sz val="8"/>
        <rFont val="Arial MT"/>
        <family val="2"/>
      </rPr>
      <t xml:space="preserve">12 WAY VTPN DB INCOMER
</t>
    </r>
    <r>
      <rPr>
        <sz val="8"/>
        <rFont val="Arial MT"/>
        <family val="2"/>
      </rPr>
      <t xml:space="preserve">1 No. 160A 4 pole MCCB (16 KA) with over load, short circcuit &amp; earth fault protection
</t>
    </r>
    <r>
      <rPr>
        <sz val="8"/>
        <rFont val="Arial MT"/>
        <family val="2"/>
      </rPr>
      <t xml:space="preserve">OUTGOINGS
</t>
    </r>
    <r>
      <rPr>
        <sz val="8"/>
        <rFont val="Arial MT"/>
        <family val="2"/>
      </rPr>
      <t xml:space="preserve">36 nos. of 20/25/32A modules for SP/TP MCB's, C curve  (10KA) as required (Refer DB schedule).
</t>
    </r>
    <r>
      <rPr>
        <sz val="8"/>
        <rFont val="Arial MT"/>
        <family val="2"/>
      </rPr>
      <t>DB as described above For KTB-1</t>
    </r>
  </si>
  <si>
    <r>
      <rPr>
        <sz val="8"/>
        <rFont val="Arial MT"/>
        <family val="2"/>
      </rPr>
      <t xml:space="preserve">10 WAY VTPN DB INCOMER
</t>
    </r>
    <r>
      <rPr>
        <sz val="8"/>
        <rFont val="Arial MT"/>
        <family val="2"/>
      </rPr>
      <t xml:space="preserve">1 No. 160A 4 pole MCCB (16 KA) with over load, short circcuit &amp; earth fault protection
</t>
    </r>
    <r>
      <rPr>
        <sz val="8"/>
        <rFont val="Arial MT"/>
        <family val="2"/>
      </rPr>
      <t xml:space="preserve">OUTGOINGS
</t>
    </r>
    <r>
      <rPr>
        <sz val="8"/>
        <rFont val="Arial MT"/>
        <family val="2"/>
      </rPr>
      <t xml:space="preserve">30 nos. of 20/25/32A modules for SP/TP MCB's (10KA), C curve  as required (Refer DB schedule).
</t>
    </r>
    <r>
      <rPr>
        <sz val="8"/>
        <rFont val="Arial MT"/>
        <family val="2"/>
      </rPr>
      <t>DB as described above For KTB-1</t>
    </r>
  </si>
  <si>
    <r>
      <rPr>
        <sz val="8"/>
        <rFont val="Arial MT"/>
        <family val="2"/>
      </rPr>
      <t>Electrical Panel- IN Electrical Room (Floor Mounted)</t>
    </r>
  </si>
  <si>
    <r>
      <rPr>
        <sz val="8"/>
        <rFont val="Arial MT"/>
        <family val="2"/>
      </rPr>
      <t>Design, Manufacture, Supply, delivery and coordination for Installation of the following front operated modular compartmentalised construction cubicle type, front access, dead back, 2mm thick steel enclosed free standing / wall mounted, dust and vermin proof, switchboard with IP42/Specified protection with hinged and lockable doors duly powder coated complete with interconnections, tinned copper crimping lugs, bonding to earth and painting, suitable for use at 415 volts, 3 phase 4 wire 50 Hertz system, and to withstand a symetrical fault level of 25 kA</t>
    </r>
  </si>
  <si>
    <r>
      <rPr>
        <sz val="8"/>
        <rFont val="Arial MT"/>
        <family val="2"/>
      </rPr>
      <t xml:space="preserve">All Switchboards shall have provision for entry of cables from the top or bottom as
</t>
    </r>
    <r>
      <rPr>
        <sz val="8"/>
        <rFont val="Arial MT"/>
        <family val="2"/>
      </rPr>
      <t>required.</t>
    </r>
  </si>
  <si>
    <r>
      <rPr>
        <sz val="8"/>
        <rFont val="Arial MT"/>
        <family val="2"/>
      </rPr>
      <t>All live accessible parts shall be shrouded and all equipment shall be finger touch proof. The Busbars insulation shall be with heat shrinkable sleeves. SMC/DMC shrouds and busbar supports shall be used. Padlocking facility shall be provided on all outgoing feeders doors and switch handles shall be lockable in OFF position</t>
    </r>
  </si>
  <si>
    <r>
      <rPr>
        <sz val="8"/>
        <rFont val="Arial MT"/>
        <family val="2"/>
      </rPr>
      <t xml:space="preserve">The cost shall include providing and fixing of 75 x 50 x 6 mm channels for
</t>
    </r>
    <r>
      <rPr>
        <sz val="8"/>
        <rFont val="Arial MT"/>
        <family val="2"/>
      </rPr>
      <t>switchboard support.</t>
    </r>
  </si>
  <si>
    <r>
      <rPr>
        <sz val="8"/>
        <rFont val="Arial MT"/>
        <family val="2"/>
      </rPr>
      <t xml:space="preserve">All MCCB shall have rotary handles &amp; extension terminal, phase barrier on both
</t>
    </r>
    <r>
      <rPr>
        <sz val="8"/>
        <rFont val="Arial MT"/>
        <family val="2"/>
      </rPr>
      <t>sides as required at site.</t>
    </r>
  </si>
  <si>
    <r>
      <rPr>
        <sz val="8"/>
        <rFont val="Arial MT"/>
        <family val="2"/>
      </rPr>
      <t>All metering panel shall be extendable type with cable alley.</t>
    </r>
  </si>
  <si>
    <r>
      <rPr>
        <sz val="8"/>
        <rFont val="Arial MT"/>
        <family val="2"/>
      </rPr>
      <t xml:space="preserve">GA drawings shall be got approved from Owners/ Architects/ Consultants before
</t>
    </r>
    <r>
      <rPr>
        <sz val="8"/>
        <rFont val="Arial MT"/>
        <family val="2"/>
      </rPr>
      <t>fabrication.</t>
    </r>
  </si>
  <si>
    <r>
      <rPr>
        <sz val="8"/>
        <rFont val="Arial MT"/>
        <family val="2"/>
      </rPr>
      <t xml:space="preserve">Note:- The Manufacturer/Supplier shall supervise the installation, testing and
</t>
    </r>
    <r>
      <rPr>
        <sz val="8"/>
        <rFont val="Arial MT"/>
        <family val="2"/>
      </rPr>
      <t>commissioning of the cubicle panels by the electrical contractor.</t>
    </r>
  </si>
  <si>
    <r>
      <rPr>
        <sz val="8"/>
        <rFont val="Arial MT"/>
        <family val="2"/>
      </rPr>
      <t>INCOMING</t>
    </r>
  </si>
  <si>
    <r>
      <rPr>
        <sz val="8"/>
        <rFont val="Arial MT"/>
        <family val="2"/>
      </rPr>
      <t xml:space="preserve">1 No. 250Amps. 4P MCCB '25ka, Icu=Ics with micro processor release having O/L ,
</t>
    </r>
    <r>
      <rPr>
        <sz val="8"/>
        <rFont val="Arial MT"/>
        <family val="2"/>
      </rPr>
      <t>S/C, earth fault protection equipped with the following:</t>
    </r>
  </si>
  <si>
    <r>
      <rPr>
        <sz val="8"/>
        <rFont val="Arial MT"/>
        <family val="2"/>
      </rPr>
      <t>The incomers shall have the following indicating panel</t>
    </r>
  </si>
  <si>
    <r>
      <rPr>
        <sz val="8"/>
        <rFont val="Arial MT"/>
        <family val="2"/>
      </rPr>
      <t>1 set of phase indication lamps (R, Y, B) with 2A MCB</t>
    </r>
  </si>
  <si>
    <r>
      <rPr>
        <sz val="8"/>
        <rFont val="Arial MT"/>
        <family val="2"/>
      </rPr>
      <t>1 set of ON,OFF,TRIP indicating light with 2A MCB</t>
    </r>
  </si>
  <si>
    <r>
      <rPr>
        <sz val="8"/>
        <rFont val="Arial MT"/>
        <family val="2"/>
      </rPr>
      <t xml:space="preserve">Digital Multifunction Meter, accuracy class 1s, with LED/LCD screen of Max Demand Load, I ;V; Hz; Active, Reactive , Apparent Power &amp; Energy; Power factor; % unbalance of current &amp; voltage; with RS 485 / Ethernet port with 3 Nos. cast
</t>
    </r>
    <r>
      <rPr>
        <sz val="8"/>
        <rFont val="Arial MT"/>
        <family val="2"/>
      </rPr>
      <t>resin current transformers of dual core CT's of suitable Amp. ratio, 15 VA Class1.0 m etering., protection MCBs  as required accessories to complete the system.</t>
    </r>
  </si>
  <si>
    <r>
      <rPr>
        <sz val="8"/>
        <rFont val="Arial MT"/>
        <family val="2"/>
      </rPr>
      <t>BUSBAR</t>
    </r>
  </si>
  <si>
    <r>
      <rPr>
        <sz val="8"/>
        <rFont val="Arial MT"/>
        <family val="2"/>
      </rPr>
      <t xml:space="preserve">FP aluminium extensible type main bus bars of minimum of 300 Amp 25kA capacity with heat shrinkable coloured sleeves and i/c DMC/SMC bus bars supports
</t>
    </r>
    <r>
      <rPr>
        <sz val="8"/>
        <rFont val="Arial MT"/>
        <family val="2"/>
      </rPr>
      <t>at required intervals complete.</t>
    </r>
  </si>
  <si>
    <r>
      <rPr>
        <sz val="8"/>
        <rFont val="Arial MT"/>
        <family val="2"/>
      </rPr>
      <t>OUTGOING  UNITS</t>
    </r>
  </si>
  <si>
    <r>
      <rPr>
        <sz val="8"/>
        <rFont val="Arial MT"/>
        <family val="2"/>
      </rPr>
      <t>3 Nos. 160A TPN MCCB, 16kA, (Ics=lcu) with O/L, S/C</t>
    </r>
  </si>
  <si>
    <r>
      <rPr>
        <sz val="8"/>
        <rFont val="Arial MT"/>
        <family val="2"/>
      </rPr>
      <t>3 nos 63 amp 4P 10 kA MCB with thermal magnetic protective releases</t>
    </r>
  </si>
  <si>
    <r>
      <rPr>
        <sz val="8"/>
        <rFont val="Arial MT"/>
        <family val="2"/>
      </rPr>
      <t>2 nos 25 amp 4P 10 kA MCB with thermal magnetic protective releases</t>
    </r>
  </si>
  <si>
    <r>
      <rPr>
        <sz val="8"/>
        <rFont val="Arial MT"/>
        <family val="2"/>
      </rPr>
      <t xml:space="preserve">The Switchboard shall be complete with all interconnections, risers, internal wiring, labels etc complete as required. (Note: Length of the panel should not increase more
</t>
    </r>
    <r>
      <rPr>
        <sz val="8"/>
        <rFont val="Arial MT"/>
        <family val="2"/>
      </rPr>
      <t>than 1600mm, 400mm depth and 2000mm height).</t>
    </r>
  </si>
  <si>
    <r>
      <rPr>
        <sz val="8"/>
        <rFont val="Arial MT"/>
        <family val="2"/>
      </rPr>
      <t>UPS 8KVA</t>
    </r>
  </si>
  <si>
    <r>
      <rPr>
        <sz val="8"/>
        <rFont val="Arial MT"/>
        <family val="2"/>
      </rPr>
      <t xml:space="preserve">Supply, installation, testing and commissioning of 8kVA UPS system comprising of online units  with a battery backup of 30 minutes duration for full load and with all standards fittings, accessories, protection, instruments, indications and controls including but not restricted to transformer, rectifier, inverter, SMF battery with float cum boost battery charger, static bypass switch, maintenance bypass, interconnections etc.
</t>
    </r>
    <r>
      <rPr>
        <sz val="8"/>
        <rFont val="Arial MT"/>
        <family val="2"/>
      </rPr>
      <t xml:space="preserve">The UPS shall be suitble for three phase 415V Input with variation of + 15% and give
</t>
    </r>
    <r>
      <rPr>
        <sz val="8"/>
        <rFont val="Arial MT"/>
        <family val="2"/>
      </rPr>
      <t>constant output supply of 415V + 2%.</t>
    </r>
  </si>
  <si>
    <r>
      <rPr>
        <sz val="8"/>
        <rFont val="Arial MT"/>
        <family val="2"/>
      </rPr>
      <t>Supplying and laying of the following earthing strip on cable tray/ wall  clamped to wall with suitable clamps saddles and fixing bolts/soldering as required and complete as required to comply with IS 3043:1987. All joints shall be timed. The body earthing of UPS and Panel shall be looped from the existing earthing system.</t>
    </r>
  </si>
  <si>
    <r>
      <rPr>
        <sz val="8"/>
        <rFont val="Arial MT"/>
        <family val="2"/>
      </rPr>
      <t>25  mm x 3 mm GI strip</t>
    </r>
  </si>
  <si>
    <r>
      <rPr>
        <sz val="8"/>
        <rFont val="Arial MT"/>
        <family val="2"/>
      </rPr>
      <t>25  mm x 3 mm Copper strip for UPS</t>
    </r>
  </si>
  <si>
    <r>
      <rPr>
        <sz val="8"/>
        <rFont val="Arial MT"/>
        <family val="2"/>
      </rPr>
      <t>6 SWG GI Wire</t>
    </r>
  </si>
  <si>
    <r>
      <rPr>
        <sz val="8"/>
        <rFont val="Arial MT"/>
        <family val="2"/>
      </rPr>
      <t>8 SWG GI Wire</t>
    </r>
  </si>
  <si>
    <r>
      <rPr>
        <sz val="8"/>
        <rFont val="Arial MT"/>
        <family val="2"/>
      </rPr>
      <t>4 sq.mm dia copper wire</t>
    </r>
  </si>
  <si>
    <r>
      <rPr>
        <sz val="8"/>
        <rFont val="Arial MT"/>
        <family val="2"/>
      </rPr>
      <t xml:space="preserve">Providing and fixing M.V danger notice plate of 200 mm x 150 mm, made mild steel,
</t>
    </r>
    <r>
      <rPr>
        <sz val="8"/>
        <rFont val="Arial MT"/>
        <family val="2"/>
      </rPr>
      <t>atleast 2 mm thick, and vitreous enameled white on both sides, and with inscription in single red colour on front side as required.</t>
    </r>
  </si>
  <si>
    <r>
      <rPr>
        <sz val="8"/>
        <rFont val="Arial MT"/>
        <family val="2"/>
      </rPr>
      <t xml:space="preserve">Supplying and fixing of 40A 4P, 415V Isolator in sheet steel enclosure with,
</t>
    </r>
    <r>
      <rPr>
        <sz val="8"/>
        <rFont val="Arial MT"/>
        <family val="2"/>
      </rPr>
      <t>connection, testing &amp; commissioning as required.</t>
    </r>
  </si>
  <si>
    <r>
      <rPr>
        <b/>
        <sz val="8"/>
        <rFont val="Arial"/>
        <family val="2"/>
      </rPr>
      <t>TOTAL FOR DISTRIBUTION BOARD &amp; ELECTRICAL PANEL</t>
    </r>
  </si>
  <si>
    <r>
      <rPr>
        <b/>
        <sz val="8"/>
        <rFont val="Arial"/>
        <family val="2"/>
      </rPr>
      <t>SUB-HEAD IV FIRE DETECTION &amp; PA SYSTEM</t>
    </r>
  </si>
  <si>
    <r>
      <rPr>
        <b/>
        <sz val="8"/>
        <rFont val="Arial"/>
        <family val="2"/>
      </rPr>
      <t>Fire Detection System</t>
    </r>
  </si>
  <si>
    <r>
      <rPr>
        <sz val="8"/>
        <rFont val="Arial MT"/>
        <family val="2"/>
      </rPr>
      <t xml:space="preserve">Supply, installation, testing and commissioning of 1 Loop wall recess mounting microprocessor based networkable analogue addressable Fire Control Panel having a Fire Alarm Capability of 100/125/150 detectors/devices per loop with each loops length being restricted to 80% of manufacturer specified maximum loop length).
</t>
    </r>
    <r>
      <rPr>
        <sz val="8"/>
        <rFont val="Arial MT"/>
        <family val="2"/>
      </rPr>
      <t>The Fire control panel shall have 100% hot redundancy for CPU, load etc. It shall be expandable by minimum 1 additional loops. The operating panel shall have minimum 80 character LCD display, 4 access levels, 1000 events historical logging, flash E- PROM, 240 volts ac power supply, automatic battery charger, 24V sealed lead-acid battery suitable operating the system for 24 hours in emergency condition. The Panel shall be Integrated with the PA System and with suitable power amplifiers for the hooter/strobes and main building fire alarm panel.</t>
    </r>
  </si>
  <si>
    <r>
      <rPr>
        <sz val="8"/>
        <rFont val="Arial MT"/>
        <family val="2"/>
      </rPr>
      <t xml:space="preserve">The Panel shall be Integrated with the BMS System and shall include cost of supply of any additional modules, software and interfaces as required for the same and as required by the Client. The Panel shall provide either or all BACNET/RS485/ LON/MODBUS protocols as required. The panel shall be complete as per
</t>
    </r>
    <r>
      <rPr>
        <sz val="8"/>
        <rFont val="Arial MT"/>
        <family val="2"/>
      </rPr>
      <t>specifications and as required.</t>
    </r>
  </si>
  <si>
    <r>
      <rPr>
        <sz val="8"/>
        <rFont val="Arial MT"/>
        <family val="2"/>
      </rPr>
      <t>1 Loop</t>
    </r>
  </si>
  <si>
    <r>
      <rPr>
        <sz val="8"/>
        <rFont val="Arial MT"/>
        <family val="2"/>
      </rPr>
      <t xml:space="preserve">Supply, installation, testing and commissioning of plug-in type intelligent analogue addressable multi criteria Smoke detectors including the cost of base plate, 75 mm dia M.S. outlet box for fixing of the detector base, mounting accessories etc.
</t>
    </r>
    <r>
      <rPr>
        <sz val="8"/>
        <rFont val="Arial MT"/>
        <family val="2"/>
      </rPr>
      <t>complete as per specifications and as required.</t>
    </r>
  </si>
  <si>
    <r>
      <rPr>
        <sz val="8"/>
        <rFont val="Arial MT"/>
        <family val="2"/>
      </rPr>
      <t>Supply, installation, testing and commissioning of plug-in type intelligent analogue addressable rate of rise cum fixed temperature Heat detectors including the cost of base plate, 75 mm dia M.S. outlet box for fixing of the detector base, mounting accessories etc. complete as per specifications and as required.</t>
    </r>
  </si>
  <si>
    <r>
      <rPr>
        <sz val="8"/>
        <rFont val="Arial MT"/>
        <family val="2"/>
      </rPr>
      <t xml:space="preserve">Supply, installation, testing and commissioning of Addressable type fault for isolating shorted, dewired and loose circuits between two successive fault isolators with
</t>
    </r>
    <r>
      <rPr>
        <sz val="8"/>
        <rFont val="Arial MT"/>
        <family val="2"/>
      </rPr>
      <t>automatic resetting arrangement (base Model)</t>
    </r>
  </si>
  <si>
    <r>
      <rPr>
        <sz val="8"/>
        <rFont val="Arial MT"/>
        <family val="2"/>
      </rPr>
      <t xml:space="preserve">Supply, installation, testing and commissioning of Addressable type Response
</t>
    </r>
    <r>
      <rPr>
        <sz val="8"/>
        <rFont val="Arial MT"/>
        <family val="2"/>
      </rPr>
      <t>indicatior.</t>
    </r>
  </si>
  <si>
    <r>
      <rPr>
        <sz val="8"/>
        <rFont val="Arial MT"/>
        <family val="2"/>
      </rPr>
      <t>Supply, installation, testing and commissioning of addressable type duct detector including the cost of plate, M.S. outlet box for fixing of the detector base, mounting accessories etc. complete as per specifications and as required.</t>
    </r>
  </si>
  <si>
    <r>
      <rPr>
        <sz val="8"/>
        <rFont val="Arial MT"/>
        <family val="2"/>
      </rPr>
      <t>Supply, installation, testing and commissioning of intelligent analogue addressable Control Modules including the cost of 75 mm dia MS outlet box for fixing of the module, mounting accessories complete as per specifications and as required.</t>
    </r>
  </si>
  <si>
    <r>
      <rPr>
        <sz val="8"/>
        <rFont val="Arial MT"/>
        <family val="2"/>
      </rPr>
      <t>Supply, installation, testing and commissioning of intelligent analogue addressable dry contact Monitor Modules including the cost of 75 mm dia MS outlet box for fixing of the module, mounting accessories complete as per specifications and as required.</t>
    </r>
  </si>
  <si>
    <r>
      <rPr>
        <sz val="8"/>
        <rFont val="Arial MT"/>
        <family val="2"/>
      </rPr>
      <t xml:space="preserve">Supply, installation, testing and commissioning of recess/surface mounting dust and vermin proof intelligent addressable analogue Manual Pull stations including cost of all required modules, mounting accessories etc  including the cost of M.S. outlet box for fixing of the station, mounting accessories etc. complete as per specifications and
</t>
    </r>
    <r>
      <rPr>
        <sz val="8"/>
        <rFont val="Arial MT"/>
        <family val="2"/>
      </rPr>
      <t>as required.</t>
    </r>
  </si>
  <si>
    <r>
      <rPr>
        <sz val="8"/>
        <rFont val="Arial MT"/>
        <family val="2"/>
      </rPr>
      <t>Supply, Installation, Testing and commissioning of high intensity hooters cum Strobe Lights with 110 cd. The strobes shall be synchronized for better evacuation.</t>
    </r>
  </si>
  <si>
    <r>
      <rPr>
        <sz val="8"/>
        <rFont val="Arial MT"/>
        <family val="2"/>
      </rPr>
      <t>Supply, laying, testing and commissioning of 2 core 1.5 sqmm copper conductor LSHF PVC insulated 1100 volt wires in IS embossed black enameled 25mm dia 16 SWG MS recessed and/or surface conduiting system including cost of providing saddles etc for surface conduiting and/or cost of cutting and filling chases for recessed conduiting as required and including the cost  of crimped termination's complete as required. (Smoke detector and speaker)</t>
    </r>
  </si>
  <si>
    <r>
      <rPr>
        <b/>
        <sz val="8"/>
        <rFont val="Arial"/>
        <family val="2"/>
      </rPr>
      <t>Public Address system</t>
    </r>
  </si>
  <si>
    <r>
      <rPr>
        <sz val="8"/>
        <rFont val="Arial MT"/>
        <family val="2"/>
      </rPr>
      <t xml:space="preserve">Supply, installation, testing and commissioning of recess/ surface mounting 3W CEILING SPEAKER ,metal grille, dia 150mm and Spring clamps suitable for broadcast of speech and alarm siren including cost of supplying all mounting
</t>
    </r>
    <r>
      <rPr>
        <sz val="8"/>
        <rFont val="Arial MT"/>
        <family val="2"/>
      </rPr>
      <t>accessories complete as required.</t>
    </r>
  </si>
  <si>
    <r>
      <rPr>
        <sz val="8"/>
        <rFont val="Arial MT"/>
        <family val="2"/>
      </rPr>
      <t>Supply, installation, testing and commissioning of Wall surface mounting 3W CEILING SPEAKER with 6W/3W optionssuitable for broadcast of speech and alarm siren including cost of supplying all mounting accessories complete as required.</t>
    </r>
  </si>
  <si>
    <r>
      <rPr>
        <sz val="8"/>
        <rFont val="Arial MT"/>
        <family val="2"/>
      </rPr>
      <t xml:space="preserve">Supply, installation, testing and commissioning of MS Amplifier Rack Assembly with 30 minutes power backup including 1 no. CD player unit, 1 nos 200 W POWER AMPLIFIER, connectors, internal wiring, interconnection etc capable of voice operated priority complete as required. (PA System fully integrated type with Fire Alarm System with facility for automatic override of music for emergency
</t>
    </r>
    <r>
      <rPr>
        <sz val="8"/>
        <rFont val="Arial MT"/>
        <family val="2"/>
      </rPr>
      <t>announcements)</t>
    </r>
  </si>
  <si>
    <r>
      <rPr>
        <sz val="8"/>
        <rFont val="Arial MT"/>
        <family val="2"/>
      </rPr>
      <t>Supply, installation, testing and commissioning of CONTROL PANEL with single zone selection, ascending 4 tone chime, emergency microphone, expandable upto 5 zones using expansion control panel complete as required.</t>
    </r>
  </si>
  <si>
    <r>
      <rPr>
        <sz val="8"/>
        <rFont val="Arial MT"/>
        <family val="2"/>
      </rPr>
      <t xml:space="preserve">Supply, installation, testing and commissioning of Wireless lepal microphone DB
</t>
    </r>
    <r>
      <rPr>
        <sz val="8"/>
        <rFont val="Arial MT"/>
        <family val="2"/>
      </rPr>
      <t>technology complete as required</t>
    </r>
  </si>
  <si>
    <r>
      <rPr>
        <sz val="8"/>
        <rFont val="Arial MT"/>
        <family val="2"/>
      </rPr>
      <t>Supply, installation, testing and commissioning of Microphone with table stand</t>
    </r>
  </si>
  <si>
    <r>
      <rPr>
        <b/>
        <sz val="8"/>
        <rFont val="Arial"/>
        <family val="2"/>
      </rPr>
      <t>TOTAL FOR FIRE DETECTION &amp; PA SYSTEM</t>
    </r>
  </si>
  <si>
    <r>
      <rPr>
        <b/>
        <sz val="8"/>
        <rFont val="Arial"/>
        <family val="2"/>
      </rPr>
      <t>SUB-HEAD V CCTV SYSTEM</t>
    </r>
  </si>
  <si>
    <r>
      <rPr>
        <sz val="8"/>
        <rFont val="Arial MT"/>
        <family val="2"/>
      </rPr>
      <t>Design, Engineering, Supply, Receiving, handling, storage, installation, testing and commissioning of the CLOSED CIRCUIT TELEVESION (CCTV) SURVEILLANCE SYSTEM with IP based indoor type fixed varifocal dome camera for the proposed application with all components, accessories, fixing &amp; mounting accessories etc. as complete as required for the succesfull operation.</t>
    </r>
  </si>
  <si>
    <r>
      <rPr>
        <sz val="8"/>
        <rFont val="Arial MT"/>
        <family val="2"/>
      </rPr>
      <t xml:space="preserve">Supply of Network Video/Disk Recorder -16 channel (Including HDD for minimum recording of 30 days) with minimum 500GB Usable Space with all components, accessories, fixing &amp; mounting accessories etc. as complete as required for the
</t>
    </r>
    <r>
      <rPr>
        <sz val="8"/>
        <rFont val="Arial MT"/>
        <family val="2"/>
      </rPr>
      <t>succesfull operation.</t>
    </r>
  </si>
  <si>
    <r>
      <rPr>
        <sz val="8"/>
        <rFont val="Arial MT"/>
        <family val="2"/>
      </rPr>
      <t xml:space="preserve">Supplying, laying, testing and commissioning of 4-pair Non-plenum Enhanced Cat 6 unshielded twisted pair with 24 AWG solid copper conductors in  surface/concealed
</t>
    </r>
    <r>
      <rPr>
        <sz val="8"/>
        <rFont val="Arial MT"/>
        <family val="2"/>
      </rPr>
      <t>conduit/raceways complete as required</t>
    </r>
  </si>
  <si>
    <r>
      <rPr>
        <b/>
        <sz val="8"/>
        <rFont val="Arial"/>
        <family val="2"/>
      </rPr>
      <t>TOTAL FOR CCTV SYSTEM</t>
    </r>
  </si>
  <si>
    <r>
      <rPr>
        <b/>
        <sz val="8"/>
        <rFont val="Arial"/>
        <family val="2"/>
      </rPr>
      <t>a)</t>
    </r>
  </si>
  <si>
    <r>
      <rPr>
        <b/>
        <sz val="8"/>
        <rFont val="Arial"/>
        <family val="2"/>
      </rPr>
      <t>b)</t>
    </r>
  </si>
  <si>
    <r>
      <rPr>
        <b/>
        <sz val="8"/>
        <rFont val="Arial"/>
        <family val="2"/>
      </rPr>
      <t>c)</t>
    </r>
  </si>
  <si>
    <r>
      <rPr>
        <b/>
        <sz val="8"/>
        <rFont val="Arial"/>
        <family val="2"/>
      </rPr>
      <t>d)</t>
    </r>
  </si>
  <si>
    <r>
      <rPr>
        <b/>
        <sz val="8"/>
        <rFont val="Arial"/>
        <family val="2"/>
      </rPr>
      <t>g)</t>
    </r>
  </si>
  <si>
    <r>
      <rPr>
        <b/>
        <sz val="8"/>
        <rFont val="Arial"/>
        <family val="2"/>
      </rPr>
      <t>h)</t>
    </r>
  </si>
  <si>
    <r>
      <rPr>
        <b/>
        <sz val="8"/>
        <rFont val="Arial"/>
        <family val="2"/>
      </rPr>
      <t>i)</t>
    </r>
  </si>
  <si>
    <r>
      <rPr>
        <b/>
        <sz val="8"/>
        <rFont val="Arial"/>
        <family val="2"/>
      </rPr>
      <t>j)</t>
    </r>
  </si>
  <si>
    <r>
      <rPr>
        <b/>
        <sz val="8"/>
        <rFont val="Arial"/>
        <family val="2"/>
      </rPr>
      <t>e)</t>
    </r>
  </si>
  <si>
    <r>
      <rPr>
        <b/>
        <sz val="8"/>
        <rFont val="Arial"/>
        <family val="2"/>
      </rPr>
      <t>B</t>
    </r>
  </si>
  <si>
    <r>
      <rPr>
        <b/>
        <sz val="8"/>
        <rFont val="Arial"/>
        <family val="2"/>
      </rPr>
      <t>f)</t>
    </r>
  </si>
  <si>
    <r>
      <rPr>
        <b/>
        <sz val="8"/>
        <rFont val="Arial"/>
        <family val="2"/>
      </rPr>
      <t>C</t>
    </r>
  </si>
  <si>
    <r>
      <rPr>
        <b/>
        <sz val="8"/>
        <rFont val="Arial"/>
        <family val="2"/>
      </rPr>
      <t>D</t>
    </r>
  </si>
  <si>
    <r>
      <rPr>
        <b/>
        <sz val="8"/>
        <rFont val="Arial"/>
        <family val="2"/>
      </rPr>
      <t>I</t>
    </r>
  </si>
  <si>
    <r>
      <rPr>
        <b/>
        <sz val="8"/>
        <rFont val="Arial"/>
        <family val="2"/>
      </rPr>
      <t>II</t>
    </r>
  </si>
  <si>
    <r>
      <rPr>
        <b/>
        <sz val="8"/>
        <rFont val="Arial"/>
        <family val="2"/>
      </rPr>
      <t>E</t>
    </r>
  </si>
  <si>
    <r>
      <rPr>
        <b/>
        <sz val="8"/>
        <rFont val="Arial"/>
        <family val="2"/>
      </rPr>
      <t>A</t>
    </r>
  </si>
  <si>
    <r>
      <rPr>
        <b/>
        <sz val="8"/>
        <rFont val="Arial"/>
        <family val="2"/>
      </rPr>
      <t>nos</t>
    </r>
  </si>
  <si>
    <r>
      <rPr>
        <b/>
        <sz val="8"/>
        <rFont val="Arial"/>
        <family val="2"/>
      </rPr>
      <t>Nos.</t>
    </r>
  </si>
  <si>
    <r>
      <rPr>
        <b/>
        <sz val="8"/>
        <rFont val="Arial"/>
        <family val="2"/>
      </rPr>
      <t>-</t>
    </r>
  </si>
  <si>
    <r>
      <rPr>
        <b/>
        <sz val="8"/>
        <rFont val="Arial"/>
        <family val="2"/>
      </rPr>
      <t>Mtrs</t>
    </r>
  </si>
  <si>
    <r>
      <rPr>
        <b/>
        <sz val="8"/>
        <rFont val="Arial"/>
        <family val="2"/>
      </rPr>
      <t>Nos</t>
    </r>
  </si>
  <si>
    <r>
      <rPr>
        <b/>
        <sz val="8"/>
        <rFont val="Arial"/>
        <family val="2"/>
      </rPr>
      <t>₹</t>
    </r>
  </si>
  <si>
    <r>
      <rPr>
        <b/>
        <sz val="8"/>
        <rFont val="Arial"/>
        <family val="2"/>
      </rPr>
      <t>1,44,000</t>
    </r>
  </si>
  <si>
    <r>
      <rPr>
        <b/>
        <sz val="8"/>
        <rFont val="Arial"/>
        <family val="2"/>
      </rPr>
      <t>7,39,200</t>
    </r>
  </si>
  <si>
    <r>
      <rPr>
        <b/>
        <sz val="8"/>
        <rFont val="Arial"/>
        <family val="2"/>
      </rPr>
      <t>1,61,000</t>
    </r>
  </si>
  <si>
    <r>
      <rPr>
        <b/>
        <sz val="8"/>
        <rFont val="Arial"/>
        <family val="2"/>
      </rPr>
      <t>22,53,020</t>
    </r>
  </si>
  <si>
    <r>
      <rPr>
        <b/>
        <sz val="8"/>
        <rFont val="Arial"/>
        <family val="2"/>
      </rPr>
      <t>4,24,200</t>
    </r>
  </si>
  <si>
    <r>
      <rPr>
        <sz val="8"/>
        <rFont val="Arial MT"/>
        <family val="2"/>
      </rPr>
      <t>1,45,000</t>
    </r>
  </si>
  <si>
    <r>
      <rPr>
        <b/>
        <sz val="8"/>
        <rFont val="Arial"/>
        <family val="2"/>
      </rPr>
      <t>1,45,000</t>
    </r>
  </si>
  <si>
    <r>
      <rPr>
        <sz val="8"/>
        <rFont val="Arial MT"/>
        <family val="2"/>
      </rPr>
      <t>3,15,000</t>
    </r>
  </si>
  <si>
    <r>
      <rPr>
        <b/>
        <sz val="8"/>
        <rFont val="Arial"/>
        <family val="2"/>
      </rPr>
      <t>3,15,000</t>
    </r>
  </si>
  <si>
    <r>
      <rPr>
        <b/>
        <sz val="8"/>
        <rFont val="Arial"/>
        <family val="2"/>
      </rPr>
      <t>7,27,650</t>
    </r>
  </si>
  <si>
    <r>
      <rPr>
        <b/>
        <sz val="8"/>
        <rFont val="Arial"/>
        <family val="2"/>
      </rPr>
      <t>1,38,600</t>
    </r>
  </si>
  <si>
    <r>
      <rPr>
        <b/>
        <sz val="8"/>
        <rFont val="Arial"/>
        <family val="2"/>
      </rPr>
      <t>5,19,300</t>
    </r>
  </si>
  <si>
    <r>
      <rPr>
        <b/>
        <sz val="8"/>
        <rFont val="Arial"/>
        <family val="2"/>
      </rPr>
      <t>1,14,550</t>
    </r>
  </si>
  <si>
    <r>
      <rPr>
        <b/>
        <sz val="8"/>
        <rFont val="Arial"/>
        <family val="2"/>
      </rPr>
      <t>40,38,720</t>
    </r>
  </si>
  <si>
    <r>
      <rPr>
        <sz val="8"/>
        <rFont val="Arial MT"/>
        <family val="2"/>
      </rPr>
      <t>7,26,970</t>
    </r>
  </si>
  <si>
    <r>
      <rPr>
        <b/>
        <sz val="8"/>
        <rFont val="Arial"/>
        <family val="2"/>
      </rPr>
      <t>47,65,690</t>
    </r>
  </si>
  <si>
    <r>
      <rPr>
        <b/>
        <sz val="10"/>
        <color rgb="FF0070BF"/>
        <rFont val="Arial"/>
        <family val="2"/>
      </rPr>
      <t>Price Comparative Statement</t>
    </r>
  </si>
  <si>
    <r>
      <rPr>
        <b/>
        <sz val="8"/>
        <rFont val="Arial"/>
        <family val="2"/>
      </rPr>
      <t>Company Name :</t>
    </r>
  </si>
  <si>
    <r>
      <rPr>
        <b/>
        <sz val="8"/>
        <rFont val="Arial"/>
        <family val="2"/>
      </rPr>
      <t>LKO INTNL ARPT LTD</t>
    </r>
  </si>
  <si>
    <r>
      <rPr>
        <b/>
        <sz val="8"/>
        <rFont val="Arial"/>
        <family val="2"/>
      </rPr>
      <t>Project Name :</t>
    </r>
  </si>
  <si>
    <r>
      <rPr>
        <b/>
        <sz val="8"/>
        <rFont val="Arial"/>
        <family val="2"/>
      </rPr>
      <t xml:space="preserve">Finishing work for Toilet &amp; Pantry Work at CIP Lounge at Terminal-03, CCSI
</t>
    </r>
    <r>
      <rPr>
        <b/>
        <sz val="8"/>
        <rFont val="Arial"/>
        <family val="2"/>
      </rPr>
      <t>Airport, Lucknow</t>
    </r>
  </si>
  <si>
    <r>
      <rPr>
        <b/>
        <sz val="8"/>
        <color rgb="FF0070BF"/>
        <rFont val="Arial"/>
        <family val="2"/>
      </rPr>
      <t>Sr No</t>
    </r>
  </si>
  <si>
    <r>
      <rPr>
        <b/>
        <sz val="8"/>
        <color rgb="FF0070BF"/>
        <rFont val="Arial"/>
        <family val="2"/>
      </rPr>
      <t>Particulars</t>
    </r>
  </si>
  <si>
    <t>Sort Text</t>
  </si>
  <si>
    <t>PO Qty.</t>
  </si>
  <si>
    <t>Units</t>
  </si>
  <si>
    <r>
      <rPr>
        <b/>
        <sz val="8"/>
        <rFont val="Arial"/>
        <family val="2"/>
      </rPr>
      <t>ELECTRICAL WORKS</t>
    </r>
  </si>
  <si>
    <r>
      <rPr>
        <b/>
        <sz val="8"/>
        <rFont val="Arial"/>
        <family val="2"/>
      </rPr>
      <t>SUB-HEAD I  WIRING</t>
    </r>
  </si>
  <si>
    <t>Wiring for primary light points for Switch controlled points with 2.5 sq. mm LSHF PVC insulated stranded /multi stranded copper conductor 1100 Volt grade wires in  IS embossed  25mm dia 16 SWG GI  surface /concealed conduit including cost of providing saddles hangers supports from soffit of slab etc for surface conduiting, ceiling conduiting and/or cost of cutting and filling chases for recessed conduiting, and including the cost of Supply and fixing a 6 amp 240 Volt grid plate mounted switch with moulded cover plate in zinc chromate passivated GI box and including  the cost of running 2.5 sq. mm LSHF PVC insulated copper earth wire for loop earthing etc. complete as directions of Engineer-in-charge and as required.</t>
  </si>
  <si>
    <t xml:space="preserve"> primary light points</t>
  </si>
  <si>
    <t>Wiring for primary light points for DB/ Dimmer/ Sensor/ Automation controlled points with 2.5 sq mm LSHF PVC insulated stranded/multi stranded copper conductor 1100 Volt grade wires in  IS embossed  25mm dia 16 SWG GI  surface/concealed conduit including cost of providing saddles etc for surface conduiting and/or cost of cutting and filling chases for recessed conduiting and including the cost of running 2.5 sq mm LSHF PVC insulated copper earth wire for loop earthing etc. complete as directions of Engineer-in-charge and as required. (Cost of MCB/Switch shall be consider in this item). (Emergency)</t>
  </si>
  <si>
    <t>Wiring for secondary light points with 1.5 sq. mm LSHF PVC insulated stranded/multistranded copper conductor 1100 Volt grade wires in surface/concealed in IS embossed  25mm dia 16 SWG GI  conduit including cost of providing saddles hangers supports from soffit of slab etc for surface conduiting, ceiling conduiting and/or cost of cutting and filling chases for recessed conduiting including the cost of running 1.5 sq. mm LSHF PVC insulated copper earth wire for loop earthing etc. complete as directions of Engineer-in-charge and as required. (Normal)</t>
  </si>
  <si>
    <t xml:space="preserve"> secondary light points</t>
  </si>
  <si>
    <t>Wiring for 240 volt 6 amp Multistandard single phase and neutral switch socket outlet with 4 sq. mm LSHF PVC  insulated stranded/multi stranded copper conductor 1100 Volt grade wires in IS embossed  25mm dia 16 SWG GI  surface/concealed conduit including cost of providing circuit wiring with 2.5 sq mm LSHF PVC insulated stranded/ multistranded copper conductor 1100 volt grade wires and  including the cost of providing saddles etc as required for surface conduiting and/or cost of cutting and filling chases as required and Supply  and fixing of a  240 volt 6 amp Multistandard socket outlet with safety shutters and 6 amp 240 volt single pole grid plate mounted switch with moulded cover plate in recessed zinc chromate  passivated GI box and including earthing of the 3rd pin with 2.5 sq. mm LSHF PVC insulated copper earth wire conductor wires complete as directions of Engineer-in- charge and as required.</t>
  </si>
  <si>
    <t xml:space="preserve"> 6 amp Multistandard single phase and neutral switch socket </t>
  </si>
  <si>
    <t>Wiring as in Item 1.6 above looped from an adjacent switch socket outlet as required and Supply and fixing of a combined 240 volt 6 amp Multistandard socket outlet with safety shutters and 6 amp 240 volt single pole grid plate mounted switch with moulded cover plate in recessed zinc chromate passivated GI box  and including earthing of the 3rd pin with 2.5 sq. mm LSHF PVC insulated copper earth wire conductor wires complete as directions of Engineer-in-charge and as required.</t>
  </si>
  <si>
    <t xml:space="preserve"> looped from an adjacent switch socket</t>
  </si>
  <si>
    <t>Wiring for a multi-pin 240 volt 6-16 amp single phase and neutral universal switch socket outlet with 4.0 sq. mm LSHF PVC  insulated stranded copper conductor 1100 Volt grade wires in 25 mm dia GI surface/concealed conduit including the cost of providing circuit wiring with 4.0 sq mm LSHF PVC insulated stranded copper conductor 1100 volt grade wires and including cost of providing brackets, saddles etc as required for surface conduiting and/or cost of cutting and filling chases as  required and providing and fixing of a combined multi-pin 240 volt 6-16 amp universal socket outlet with safety shutters and 16 amp 240 volt single pole grid plate mounted switch with moulded cover plate in recessed galvanized box  and including earthing  of the 3rd pin with 4.0 sq mm 1100 volt grade LSHF PVC insulated stranded copper conductor wires complete as directions of Engineer-in-charge and as required.</t>
  </si>
  <si>
    <t>16 amp single phase and neutral universal switch socket</t>
  </si>
  <si>
    <t>Wiring as in Item 1.8 above looped from an adjacent switch socket outlet as per specifications and directions of Engineer-in-charge and providing and fixing of a modular type multi-pin 240 Volt 6-16 amp shuttered socket outlet and a modular type 16 amp 240 Volt single pole switch in a recessed galvanized boxes with internal wiring and moulded front plates complete as directions of Engineer-in-charge and as
required.</t>
  </si>
  <si>
    <t>Supply , Installation, Testing and comissioning of Pop-up Boxes with all standard accessories consisting of following:
a) 3 nos 6 amp socket with 1 no. 16A Switch
b) 2 nos Data outlets which includes of Data wiring and terminations.
Wiring for socket outlet with 4.0 sq. mm LSHF PVC  insulated stranded copper conductor 1100 Volt grade wires in 25 mm dia GI surface/concealed Conduit / Raceways including the cost of providing circuit wiring with 4.0 sq mm LSHF PVC insulated stranded copper conductor 1100 volt grade wires and including cost of providing brackets, saddles etc as required for surface conduiting and/or cost of cutting and filling chases as required and providing and fixing of a pop up Box on Table/furniture/wall complete as directions of Engineer-in-charge and as required. - Workstations.</t>
  </si>
  <si>
    <r>
      <rPr>
        <b/>
        <sz val="8"/>
        <color rgb="FF0070BF"/>
        <rFont val="Arial"/>
        <family val="2"/>
      </rPr>
      <t>Total Basic</t>
    </r>
  </si>
  <si>
    <r>
      <rPr>
        <b/>
        <sz val="8"/>
        <color rgb="FF0070BF"/>
        <rFont val="Arial"/>
        <family val="2"/>
      </rPr>
      <t>Taxes</t>
    </r>
  </si>
  <si>
    <r>
      <rPr>
        <b/>
        <sz val="8"/>
        <color rgb="FF0070BF"/>
        <rFont val="Arial"/>
        <family val="2"/>
      </rPr>
      <t>Price [A+B]</t>
    </r>
  </si>
  <si>
    <r>
      <rPr>
        <b/>
        <sz val="8"/>
        <rFont val="Arial"/>
        <family val="2"/>
      </rPr>
      <t>a</t>
    </r>
  </si>
  <si>
    <r>
      <rPr>
        <b/>
        <sz val="8"/>
        <rFont val="Arial"/>
        <family val="2"/>
      </rPr>
      <t>b</t>
    </r>
  </si>
  <si>
    <r>
      <rPr>
        <b/>
        <sz val="8"/>
        <rFont val="Arial"/>
        <family val="2"/>
      </rPr>
      <t>Anchoring Work</t>
    </r>
  </si>
  <si>
    <r>
      <rPr>
        <sz val="8"/>
        <rFont val="Arial MT"/>
        <family val="2"/>
      </rPr>
      <t xml:space="preserve">Providing, scanning, drilling and driving of various Dia and Shape Anchor rods / Anchor fastener of HILTI (Chemical anchors - RE500) including all other consumables like chemicals, foils, Grouting materials, using HILTI / Bosch make machinery, tools &amp; plants, all accessories etc. complete at all levels as directed by
</t>
    </r>
    <r>
      <rPr>
        <sz val="8"/>
        <rFont val="Arial MT"/>
        <family val="2"/>
      </rPr>
      <t>the Engineer-in-charge.</t>
    </r>
  </si>
  <si>
    <r>
      <rPr>
        <b/>
        <sz val="8"/>
        <rFont val="Arial"/>
        <family val="2"/>
      </rPr>
      <t>RE 500-Hilti Anchor-10mm dia (150mm anchoring)</t>
    </r>
  </si>
  <si>
    <r>
      <rPr>
        <b/>
        <sz val="8"/>
        <rFont val="Arial"/>
        <family val="2"/>
      </rPr>
      <t>RE 500-Hilti Anchor-16mm dia (150mm anchoring)</t>
    </r>
  </si>
  <si>
    <t>W/O No :  PO/SKPL/23-24/001793</t>
  </si>
  <si>
    <t>Name of the Work :  STRUCTURE STEEL WORK CIP Lounge</t>
  </si>
  <si>
    <t>RA Bill MEASUREMENT SHEET</t>
  </si>
  <si>
    <t>T</t>
  </si>
  <si>
    <t>Unit Wt. 
(g/cm^3)</t>
  </si>
  <si>
    <t>Number</t>
  </si>
  <si>
    <t xml:space="preserve"> STRUCTURE STEEL WORK</t>
  </si>
  <si>
    <t>Providing, fabricating and erecting structural steel beams, columns, shear walls, canopy, MEP services, ramps, insert plates, embedded plates, shear angles, base plates, fasteners, stud connectors etc., of readymade / built-up / rolled sections of grade upto Fy 240-450 in position at all levels and at all heights as specified in the drawings  conforming to IS 226/800; The rate shall include base Primer and applying one or Two coat of Anti-Corrosive Fire Retardent Paint color as approved to the Entrie MS work such as Members/walls &amp; beams; main steel, fasteners and miscellaneous items; The rate shall also include the provision of Mobile crane, Lifting crane, scaffolding etc. for erection as required and described elsewhere; rate is deemed to include all wastages; steel procurement price shall be considered as basic rate provided and any variation between the actual procurement price and this rate shall be paid extra; if steel is provided as free issue, the cost of such steel computed at the basic rate shall be deducted from the overall price after adjustment of rolling margins only; no adjustments shall be permitted for wastages and same shall be considered as included in the rate.</t>
  </si>
  <si>
    <t>KG</t>
  </si>
  <si>
    <t>Glass door wall</t>
  </si>
  <si>
    <t>Door Partation</t>
  </si>
  <si>
    <t xml:space="preserve"> 8 mm Base Plate with 50mm Hight</t>
  </si>
  <si>
    <t>Total Weight in KG</t>
  </si>
  <si>
    <t>Site Qty.</t>
  </si>
  <si>
    <t>MT</t>
  </si>
  <si>
    <t>RA Bill 03</t>
  </si>
  <si>
    <t>RA Bill O8</t>
  </si>
  <si>
    <t xml:space="preserve">Electrical </t>
  </si>
  <si>
    <t>RA-05 MEASUREMENT SHEET OF Electrical</t>
  </si>
  <si>
    <t>Date:- 22.06.2024</t>
  </si>
  <si>
    <t xml:space="preserve">Name of the Work :  Electrical CIP Lounge T3 Lok </t>
  </si>
  <si>
    <t>Baar Area</t>
  </si>
  <si>
    <t>WO Qty</t>
  </si>
  <si>
    <t>Wiring for primary light points for DB / Dimmer/ Sensor/ Automation controlled points with 2.5 sq mm LSHF PVC insulated stranded/multi stranded copper conductor 1100 Volt grade wires in  IS embossed  25mm dia 16 SWG GI  surface/concealed conduit including cost of providing saddles etc for surface conduiting and/or cost of cutting and filling chases for recessed conduiting and including the cost of running 2.5 sq mm LSHF PVC insulated copper earth wire for loop earthing etc. complete as directions of Engineer-in-charge and as required. (Cost of MCB/Switch shall be consider in this item)(Normal)</t>
  </si>
  <si>
    <t>Premum Lounge</t>
  </si>
  <si>
    <t>Admin Room</t>
  </si>
  <si>
    <t xml:space="preserve">Kitchen </t>
  </si>
  <si>
    <t>Spa Room</t>
  </si>
  <si>
    <t>Male Washroom</t>
  </si>
  <si>
    <t>Female Washroom</t>
  </si>
  <si>
    <t>Handicab Washroom</t>
  </si>
  <si>
    <t>RA 09Qty</t>
  </si>
  <si>
    <t>RA 08Qty</t>
  </si>
  <si>
    <t>Recepsion Flote Light</t>
  </si>
  <si>
    <t>Premum Lounge  Ceilling Light</t>
  </si>
  <si>
    <t>Premum Lounge  Lamp  Light</t>
  </si>
  <si>
    <t>Kitchen  Ceiiling Light</t>
  </si>
  <si>
    <t>Admin Room Ceilling Light</t>
  </si>
  <si>
    <t>Spa Room Ceilling Light</t>
  </si>
  <si>
    <t>Electrical Room  Ceilling Light</t>
  </si>
  <si>
    <t>Male Washroom Ceilling Light</t>
  </si>
  <si>
    <t>Female Washroom Ceilling Light</t>
  </si>
  <si>
    <t>Handicab Washroom Ceilling Light</t>
  </si>
  <si>
    <t>Baar Area Ceilling Light</t>
  </si>
  <si>
    <t>Dining Area Ceilling Light</t>
  </si>
  <si>
    <t>Recepsion  Light Ceilling Light</t>
  </si>
  <si>
    <t xml:space="preserve">Recepsion  Wall Light </t>
  </si>
  <si>
    <t>Baar Area Wall Light</t>
  </si>
  <si>
    <t>Dining Area Wall  Light</t>
  </si>
  <si>
    <t>Premum Lounge  Wall   Light</t>
  </si>
  <si>
    <t>Wiring for secondary light points with 1.5 sq. mm LSHF PVC insulated stranded/multistranded copper conductor 1100 Volt grade wires in surface/concealed in IS embossed  25mm dia 16 SWG GI  conduit including cost of providing saddles hangers supports from soffit of slab etc for surface conduiting, ceiling conduiting and/or cost of cutting and filling chases for recessed conduiting including the cost of running 1.5 sq. mm LSHF PVC insulated copper earth wire for loop earthing etc. complete as directions of Engineer-in-charge and as required. (Emergency)</t>
  </si>
  <si>
    <t>Recepsion   Ceilling Light</t>
  </si>
  <si>
    <t>Baar Area Floor Box</t>
  </si>
  <si>
    <t>Dinning Area Serwari Counter  Wall Box</t>
  </si>
  <si>
    <t xml:space="preserve">Dinning Area Floor Box </t>
  </si>
  <si>
    <t xml:space="preserve">Admin Area Floor Box </t>
  </si>
  <si>
    <t>Recepsion  Floor Box</t>
  </si>
  <si>
    <t>Baar Couter</t>
  </si>
  <si>
    <t>Premum Lounge  Wall Box</t>
  </si>
  <si>
    <t xml:space="preserve">Premum Lounge  Wall  </t>
  </si>
  <si>
    <t>Baar Area Wall</t>
  </si>
  <si>
    <t>Recepsion  Wall</t>
  </si>
  <si>
    <t>Admin Area Wall</t>
  </si>
  <si>
    <t>Dinning Area Wall</t>
  </si>
  <si>
    <t>Dinning Area Floor  Box</t>
  </si>
  <si>
    <t>Baar Area Floor  Box</t>
  </si>
  <si>
    <t xml:space="preserve">Premum Lounge  Floor Box </t>
  </si>
  <si>
    <t>Spa Room Wall Box</t>
  </si>
  <si>
    <t>Signage Point</t>
  </si>
  <si>
    <t xml:space="preserve">Roller Binder </t>
  </si>
  <si>
    <t xml:space="preserve">Gizer </t>
  </si>
  <si>
    <t>RO</t>
  </si>
  <si>
    <t>Primum Loune Table</t>
  </si>
  <si>
    <t>Dinning Area Teble</t>
  </si>
  <si>
    <t>Recepsion  Table</t>
  </si>
  <si>
    <t xml:space="preserve">Admin Room </t>
  </si>
  <si>
    <t>Supply , Installation, Testing and comissioning of Switch socket on furniture with all standard accessories consisting of following:
a) 2 nos 6 amp socket with 1 no. 10A Switch
b) 2 nos Data outlets which includes of Data wiring and terminations.
Wiring for socket outlet with 2.5 sq. mm LSHF PVC  insulated stranded copper conductor 1100 Volt grade wires in 25 mm dia GI surface/concealed Conduit / Raceways including the cost of providing circuit wiring with 2.5 sq mm LSHF PVC insulated stranded copper conductor 1100 volt grade wires and including cost of providing brackets, saddles etc as required for surface conduiting and/or cost of cutting and filling chases as required and providing and fixing of a Box set on furniture/wall complete as directions of Engineer-in-charge and as required. - Dinning Area.</t>
  </si>
  <si>
    <t>Dinning  Room  Table</t>
  </si>
  <si>
    <t>Supply , Installation, Testing and comissioning of Switch socket on furniture with all standard accessories consisting of following:
a) 2 nos 6 amp socket with 1 no. 10A Switch
b) 1 nos Data outlets which includes of Data wiring and terminations.
Wiring for socket outlet with 2.5 sq. mm LSHF PVC  insulated stranded copper conductor 1100 Volt grade wires in 25 mm dia GI surface/concealed Conduit / Raceways including the cost of providing circuit wiring with 2.5 sq mm LSHF PVC insulated stranded copper conductor 1100 volt grade wires and including cost of providing brackets, saddles etc as required for surface conduiting and/or cost of cutting and filling chases as required and providing and fixing of a Box set on furniture/wall complete as directions of Engineer-in-charge and as required. - Premium Lounge &amp; BAR Area.</t>
  </si>
  <si>
    <t>Primum Lounge  Table</t>
  </si>
  <si>
    <t>Baar Area  Table</t>
  </si>
  <si>
    <t>Wiring for 6 pin 240 volt 16 amp single phase and neutral Universal switch socket outlets  with 4.0 sq. mm LSHF PVC insulated stranded/multi stranded copper conductor 1100 volt grade wires in  IS embossed  25mm dia 16 SWG GI surface/concealed conduit including cost of providing saddles etc as required for surface conduiting and/or cost of cutting and filling chases as required and including Supply and fixing of a  240 volt 16 amp socket outlet with safety shutters and 16 amp 240 volt single pole grid plate mounted  switch  with moulded cover plate in a recessed zinc chromate passivated GI box including earthing of the 3rd pin with 4.0 sq. mm 1100 volt grade LSHF PVC insulated stranded copper  earth wire complete as directions of Engineer-in-charge and as required.</t>
  </si>
  <si>
    <t>Kitchen Area</t>
  </si>
  <si>
    <t xml:space="preserve">Premum Lounge  </t>
  </si>
  <si>
    <t>Wiring as in Item 1.13 above looped from an adjacent switch socket outlet as per specifications and directions of Engineer-in-charge and providing and fixing of a modular type multi-pin 240 Volt 6-16 amp shuttered socket outlet and a modular type 16 amp 240 Volt single pole switch in a recessed galvanized boxes with internal wiring and moulded front plates complete as directions of Engineer-in-charge and as
required.</t>
  </si>
  <si>
    <t xml:space="preserve">Baar Area </t>
  </si>
  <si>
    <t>Recepsion Area</t>
  </si>
  <si>
    <t>Handycap</t>
  </si>
  <si>
    <t>Roller Binder</t>
  </si>
  <si>
    <t>Wiring for 6 pin 240 volt 25 amp single phase and neutral switch socket outlets  with</t>
  </si>
  <si>
    <t>4.0 sq. mm LSHF PVC insulated stranded/multi stranded copper conductor 1100 volt grade wires in  IS embossed 25mm dia 16 SWG GI  surface/concealed conduit including cost of providing saddles etc as required for surface conduiting and/or cost of cutting and filling chases as required and including Supply and fixing of a  240 volt 16 amp socket outlet with safety shutters and 25 amp 240 volt single pole grid plate mounted  switch  with moulded cover plate in a recessed zinc chromate passivated GI box including earthing of the 3rd pin with 4.0 sq. mm 1100 volt grade LSHF PVC insulated stranded copper  earth wire complete as directions of Engineer-in-charge and as required.</t>
  </si>
  <si>
    <t>Supplying, fixing, testing &amp; commissioning of 32 A, 240 V, SPN metal clad Industrial type socket outlet (IP‐65), with 2 pole and earth, plug top along with 32 A, “C” curve, SP, MCB, in Polycarbonate enclosure, on surface or in recess, with cover for the socket out let and complete with connections, testing and commissioning etc. as
required.</t>
  </si>
  <si>
    <t>Supplying fixing, testing &amp; commissioning of 32 A, 415 V, TPN Industrial type socket outlet (IP‐65), with 4 pole and earth, plug top along with 32 A, “C” curve, TP MCB, in polycarbonate enclosure, on surface or in recess, with cover for the socket out let and complete with connections, testing and commissioning etc. as required.</t>
  </si>
  <si>
    <t>Supplying fixing, testing &amp; commissioning of 32 A, 415 V, TPN 5 pole Industrial type socket outlet (IP‐65), with 4 pole and earth, plug top along with 32 A, “C” curve, MCB, in polycarbonate enclosure, on surface or in recess, with cover for the socket out let and complete with connections, testing and commissioning etc. as required.</t>
  </si>
  <si>
    <t>Providing and fixing of a Data outlet plate mounted outlet unit (RJ-45) with moulded cover plate in recessed zinc chromate passivated GI box complete as directions of
Engineer-in-charge and as required for Data system.</t>
  </si>
  <si>
    <t>Recepsion</t>
  </si>
  <si>
    <t>Supplying, laying, testing and commissioning of 4-pair Non-plenum Enhanced Cat 6 unshielded twisted pair computer cable with 24 AWG solid copper conductors in surface/concealed conduit/raceways/modular furniture , complete as directions of
Engineer-in-charge and as required.</t>
  </si>
  <si>
    <t>Electric Room To Premium Lounge  Wall</t>
  </si>
  <si>
    <t xml:space="preserve">Electric Room To Premium Lounge Floor </t>
  </si>
  <si>
    <t>Electric Room To Dinning  Area Floor</t>
  </si>
  <si>
    <t>Electric Room To Baar Area Floor</t>
  </si>
  <si>
    <t>Electric Room To Recepsion Floor</t>
  </si>
  <si>
    <t>Electric Room To Recepsion Wall</t>
  </si>
  <si>
    <t>Electric Room To Admin Wall</t>
  </si>
  <si>
    <t>Electric Room To Baar Area Wall</t>
  </si>
  <si>
    <t>Electric Room To Spa Wall</t>
  </si>
  <si>
    <t>Electric Room To Dinning  Area Wall</t>
  </si>
  <si>
    <t>Supplying, Installation, testing and commissioning of 12U Networking Rack with PDU, switches, jack, patch cords, Ios, and all other accessories complete as
required for Server, router &amp; network video recorder.</t>
  </si>
  <si>
    <t>Electric Room</t>
  </si>
  <si>
    <t>Supplying, Installation, testing and commissioning of Occupancy Sensor for light control with all accessories and complete as directions of Engineer-in-charge and as required.</t>
  </si>
  <si>
    <t>Handycap Washroom</t>
  </si>
  <si>
    <t>Supplying and drawing wiring with single core stranded copper conductor PVC insulated 1100 volt grade LSHF PVC insulated wires in surface/recessed steel conduit systems including the cost of running copper conductor LSHF PVC insulated loop earthing wire complete as directions of Engineer-in-charge and as required as below.</t>
  </si>
  <si>
    <t>2 x 2.5 sq mm with 1 x 2.5 sq mm earth wire</t>
  </si>
  <si>
    <t>Admin  Room To Premium Lounge</t>
  </si>
  <si>
    <t>Admin  Room To Baar Area</t>
  </si>
  <si>
    <t xml:space="preserve">Admin  Room To Dinning  Area </t>
  </si>
  <si>
    <t>Admin  Room Room To Recepsion</t>
  </si>
  <si>
    <t>Admin  Room  To Admin  Room</t>
  </si>
  <si>
    <t xml:space="preserve">Electric Room To Spa </t>
  </si>
  <si>
    <t>Admin  Room To  Male Washroom</t>
  </si>
  <si>
    <t>Admin  Room To  Fmale Washroom</t>
  </si>
  <si>
    <t>Admin  Room To Handycap Washroom</t>
  </si>
  <si>
    <t>Admin  Room To Kitchen</t>
  </si>
  <si>
    <t>2 x 4 sq mm with 1 x 4.0 sq mm earth wire</t>
  </si>
  <si>
    <t>Admin  Room To Premium Lounge Wall</t>
  </si>
  <si>
    <t>Admin Room To Premium Lounge Floor</t>
  </si>
  <si>
    <t>Admin  Room To Washroom Passage</t>
  </si>
  <si>
    <t>2 x 6 sq mm with 1 x 6.0 sq mm earth wire</t>
  </si>
  <si>
    <t>Kitchen Room To Kitchen</t>
  </si>
  <si>
    <t>4 x 4 sq mm with 2 x 4.0 sq mm earth wire</t>
  </si>
  <si>
    <t>Kitchen Room To Sarvary Back Counter</t>
  </si>
  <si>
    <t>4 x 6 sq mm with 2 x 6.0 sq mm earth wire</t>
  </si>
  <si>
    <t>Kitchen Passage To Kitchen DB Erthing</t>
  </si>
  <si>
    <t>Supplying and drawing recessed/surface IS embossed GI conduiting system including cost of providing saddles etc for surface/recess conduiting and/or cost of cutting and filling chases for recessed conduiting complete as directions of Engineer- in-charge and as required as below.</t>
  </si>
  <si>
    <t>20 mm</t>
  </si>
  <si>
    <t>Kitchen To Sarvari Back Wall</t>
  </si>
  <si>
    <t>25 mm</t>
  </si>
  <si>
    <t>32 mm</t>
  </si>
  <si>
    <t>Admin Room To Ceilling Wall</t>
  </si>
  <si>
    <t>40 mm</t>
  </si>
  <si>
    <t>Electric Room To Ceilling Wall</t>
  </si>
  <si>
    <t>Supplying and drawing recessed/surface medium class PVC conduit including cost  of providing saddles etc accessories for surface/recess conduiting and/or cost of cutting and filling chases for recessed conduiting complete as directions of Engineer- in-charge and as required as below.</t>
  </si>
  <si>
    <t>For Data</t>
  </si>
  <si>
    <t>Supply and fixing  GI flexible conduit including all fittings complete as required as
below.</t>
  </si>
  <si>
    <t>Ceilling</t>
  </si>
  <si>
    <t>Supply and laying cables on  Tray / clamped to wall with suitable clamps saddles and fixing bolts/ in ground including the cost of digging and back filling with sand and brick protection as required and including testing and commissioning of the following 1100 volt grade armoured XLPE insulated and PVC sheathed copper conductor cable complete as required. The costs shall include for all cables to be provided with a 1D gap and shall be properly clamped with cable clamps and ties. Identification tags shall be provided for all cables and route markers for cables in ground.</t>
  </si>
  <si>
    <t>3 -1/2 core 70 Sq mm AL. XLPE AR. Cable</t>
  </si>
  <si>
    <t xml:space="preserve">LT Pannel </t>
  </si>
  <si>
    <t>LT Pannel To Kitchen DB</t>
  </si>
  <si>
    <t>LT Pannel To Kitchen Passage DB</t>
  </si>
  <si>
    <t>4 core 16 Sq mm CU. XLPE AR. Cable</t>
  </si>
  <si>
    <t>LT Pannel  To Admin Room</t>
  </si>
  <si>
    <t>4 core 4 Sq mm CU. XLPE AR. Cable</t>
  </si>
  <si>
    <t>LT Pannel  To UPS Input</t>
  </si>
  <si>
    <t>LT Pannel To AHU</t>
  </si>
  <si>
    <t>Cable end termination of the following XLPE insulated and PVC sheathed Aluminium conductor cable 1100 Volt grade including cost of crimping heavy duty aluminium lugs, nickel plated brass double compression glands, insulation tape and all requisite material for completion of termination complete as required and as below.</t>
  </si>
  <si>
    <t xml:space="preserve">LT Pannel  </t>
  </si>
  <si>
    <t>14 WAY SPN DB
Incoming:
1-25 amp DP 10 kA MCB, B curve with thermal magnetic protective releases incoming with 1nos. 25 amp DP 30 mA RCCB in each phase
Outgoings:
14 nos 6/10 amps SP 10 kA MCB, B curve with thermal magnetic protective releases out goings. For FLDB</t>
  </si>
  <si>
    <t>12 WAY TPN DB-1
Incoming:
1-63 amp FP 10 kA MCB, C curve with thermal magnetic protective releases incoming with 1nos. 63 amp DP 30 mA RCCB in each phase
Outgoings:
36 nos 16/20/25/32 amps SP 10 kA MCB, C curve  with thermal magnetic protective releases out goings. For PDB</t>
  </si>
  <si>
    <t>12 WAY TPN DB-2
Incoming:
1-32 amp FP 10 kA MCB, B curve  with thermal magnetic protective releases incoming with 1nos. 32 amp DP 30 mA RCCB in each phase
Outgoings:
36 nos 10 amps SP 10 kA MCB, B curve with thermal magnetic protective releases out goings. For LDB</t>
  </si>
  <si>
    <t>10 WAY TPN DB
Supplying &amp; fixing of following double door Emergency Lighting DB's enclosures, with minimum IP 55, UV resistant as per IEC 61439,flame retardant, self extinguishing material for outdoor / harsh environment
like resistant to weather influences (humidity, temperature, water sprays). The DB shall include all accessories i.e. earth bar, din bar, neutral bar, tinned copper bus bars, earthing terminal, power painting &amp; cable end box etc. as required.
Incoming:
1-32 amp FP 10 kA MCB, C curve  with thermal magnetic protective releases Outgoings:
30 nos 10/16/20 amps SP 10 kA MCB, C curve  with thermal magnetic protective releases out goings. For EDB
(10A MCBs shall be for lighting circuits only)</t>
  </si>
  <si>
    <t>Kitchen Passage</t>
  </si>
  <si>
    <t>12 WAY VTPN DB INCOMER
1 No. 160A 4 pole MCCB (16 KA) with over load, short circcuit &amp; earth fault protection
OUTGOINGS
36 nos. of 20/25/32A modules for SP/TP MCB's, C curve  (10KA) as required (Refer DB schedule).
DB as described above For KTB-1</t>
  </si>
  <si>
    <t>Kitchen  Passage</t>
  </si>
  <si>
    <t xml:space="preserve">Kitchen  </t>
  </si>
  <si>
    <t>Electrical LT Panel- IN Electrical Room (Floor Mounted)</t>
  </si>
  <si>
    <t>Supply, installation, testing and commissioning of 8kVA UPS system comprising of online units  with a battery backup of 30 minutes duration for full load and with all standards fittings, accessories, protection, instruments, indications and controls including but not restricted to transformer, rectifier, inverter, SMF battery with float cum boost battery charger, static bypass switch, maintenance bypass, interconnections etc.
The UPS shall be suitble for three phase 415V Input with variation of + 15% and give
constant output supply of 415V + 2%.</t>
  </si>
  <si>
    <t>Supplying and laying of the following earthing strip on cable tray/ wall  clamped to wall with suitable clamps saddles and fixing bolts/soldering as required and complete as required to comply with IS 3043:1987. All joints shall be timed. The body earthing of UPS and Panel shall be looped from the existing earthing system.</t>
  </si>
  <si>
    <t>25  mm x 3 mm GI strip</t>
  </si>
  <si>
    <t>Electrical Room To Admin Room</t>
  </si>
  <si>
    <t>Electrical Room To Kitchen</t>
  </si>
  <si>
    <t>25  mm x 3 mm Copper strip for UPS</t>
  </si>
  <si>
    <t>UPS</t>
  </si>
  <si>
    <t>All DB Looping</t>
  </si>
  <si>
    <t>4 sq.mm dia copper wire</t>
  </si>
  <si>
    <t>Supplying and fixing of 40A 4P, 415V Isolator in sheet steel enclosure with,
connection, testing &amp; commissioning as required.</t>
  </si>
  <si>
    <t>DB Pannel</t>
  </si>
  <si>
    <t>Supply, installation, testing and commissioning of recess/ surface mounting 3W CEILING SPEAKER ,metal grille, dia 150mm and Spring clamps suitable for broadcast of speech and alarm siren including cost of supplying all mounting
accessories complete as required.</t>
  </si>
  <si>
    <t>All Area</t>
  </si>
  <si>
    <t>Supply, installation, testing and commissioning of Wall surface mounting 3W CEILING SPEAKER with 6W/3W optionssuitable for broadcast of speech and alarm siren including cost of supplying all mounting accessories complete as required.</t>
  </si>
  <si>
    <t>Supply, installation, testing and commissioning of MS Amplifier Rack Assembly with 30 minutes power backup including 1 no. CD player unit, 1 nos 200 W POWER AMPLIFIER, connectors, internal wiring, interconnection etc capable of voice operated priority complete as required. (PA System fully integrated type with Fire Alarm System with facility for automatic override of music for emergency
announcements)</t>
  </si>
  <si>
    <t>Supply, installation, testing and commissioning of CONTROL PANEL with single zone selection, ascending 4 tone chime, emergency microphone, expandable upto 5 zones using expansion control panel complete as required.</t>
  </si>
  <si>
    <t>Supply, installation, testing and commissioning of Wireless lepal microphone DB
technology complete as required</t>
  </si>
  <si>
    <t xml:space="preserve"> Kitchen </t>
  </si>
  <si>
    <t>Design, Engineering, Supply, Receiving, handling, storage, installation, testing and commissioning of the CLOSED CIRCUIT TELEVESION (CCTV) SURVEILLANCE SYSTEM with IP based indoor type fixed varifocal dome camera for the proposed application with all components, accessories, fixing &amp; mounting accessories etc. as complete as required for the succesfull operation.</t>
  </si>
  <si>
    <t>Supply of Network Video/Disk Recorder -16 channel (Including HDD for minimum recording of 30 days) with minimum 500GB Usable Space with all components, accessories, fixing &amp; mounting accessories etc. as complete as required for the
succesfull operation.</t>
  </si>
  <si>
    <t>Supplying, laying, testing and commissioning of 4-pair Non-plenum Enhanced Cat 6 unshielded twisted pair with 24 AWG solid copper conductors in  surface/concealed
conduit/raceways complete as required</t>
  </si>
  <si>
    <t>Electric Room To Baar Area Ceilling</t>
  </si>
  <si>
    <t>Electric Room To Admin Room Ceilling</t>
  </si>
  <si>
    <t>Electric Room To Dinning  Area Ceilling</t>
  </si>
  <si>
    <t>Electric Room To Premium Lounge Ceilling</t>
  </si>
  <si>
    <t>Electric Room To Recepsion Ceilling</t>
  </si>
  <si>
    <t>Electric Room To Spa Ceilling</t>
  </si>
  <si>
    <t>Electric Room To Kitchen</t>
  </si>
  <si>
    <t xml:space="preserve">Electric Room </t>
  </si>
  <si>
    <t xml:space="preserve">Premium Lounge </t>
  </si>
  <si>
    <t xml:space="preserve">Fmale Washroom </t>
  </si>
  <si>
    <t xml:space="preserve">RA-09 MEASUREMENT SHEET OF LIGHT FITTING </t>
  </si>
  <si>
    <t>Recessed Downlighter - 15W Ceiling light fixture
LED Recessed 15W LED, colour temperature of 3000K-4000K,  Ø = 100mm Base Price @ 1020/- each</t>
  </si>
  <si>
    <t>Recessed Downlighter - LED CRYSTA COB SWIVEL SPOTLIGHT 3 W 4000 K LED Recessed 3W LED, colour temperature of 3000K-4000K,  Ø = 62mm Base Price @ 810/- each (All the Taxes Inclusive)</t>
  </si>
  <si>
    <t>Recessed Downlighter - LED CRYSTA COB SWIVEL SPOTLIGHT 6 W 4000 K LED Recessed 6W LED, colour temperature of 3000K-4000K,  Ø = 71mm Base Price @ 1045/- each</t>
  </si>
  <si>
    <t>Fmale Washroom</t>
  </si>
  <si>
    <t>Passege</t>
  </si>
  <si>
    <t>Recessed Downlighter - LED CRYSTA COB SWIVEL SPOTLIGHT 3 W 4000 K LED Recessed 3W LED, colour temperature of 3000K-4000K,  Ø = 71mm Base Price @ 450/- each (All the Taxes Inclusive)</t>
  </si>
  <si>
    <t>Baar Counter Wall</t>
  </si>
  <si>
    <t>Recepsion Wall</t>
  </si>
  <si>
    <t>Recessed Downlighter - LED recessed luminaire system power 18W, colour temperature of 4000K, L = 595mm, B = 595mm, H = 70mm
Base Price @ 2500/- each</t>
  </si>
  <si>
    <t>Kitchen Ceilling Light</t>
  </si>
  <si>
    <t>Profile Strip Light - FLEXION LED STRIP 22 W Warm Daylight (WDL) 4000K (5 Meter roll) +  LED Driver LED Profile Strip Light , colour temperature of 3000- 4000K
Base Price Strip @ 810/- Each Roll 5mtr Base Price Profile @ 550/- Per mtr</t>
  </si>
  <si>
    <t>Premium Lounge Cove Light</t>
  </si>
  <si>
    <t>Dinning Area Cove Light</t>
  </si>
  <si>
    <t xml:space="preserve">Recepsion Cove Light </t>
  </si>
  <si>
    <t>Male Washroom Cove Light</t>
  </si>
  <si>
    <t>Fmale Washroom Cove Light</t>
  </si>
  <si>
    <t xml:space="preserve">Recepsion Table Skerting </t>
  </si>
  <si>
    <t xml:space="preserve">Baar Table Skerting </t>
  </si>
  <si>
    <t xml:space="preserve">Dinning Area Table Skerting </t>
  </si>
  <si>
    <t>Spa Rom Cove Light</t>
  </si>
  <si>
    <t>Admin Room Cove Light</t>
  </si>
  <si>
    <t>Male Washroom Behind Mirror</t>
  </si>
  <si>
    <t>Fmale Washroom Behind Mirror</t>
  </si>
  <si>
    <t>Handycap Washroom Behind Mirror</t>
  </si>
  <si>
    <t>Recessed Floor Light - LED Recessed 5W LED, colour temperature of 3000K- 4000K,  Ø = 90mm
Base Price Strip @ 2500/- Each</t>
  </si>
  <si>
    <t>Recepsion Garden</t>
  </si>
  <si>
    <t>Baar Area Garden</t>
  </si>
  <si>
    <t>Dinning Area Garden</t>
  </si>
  <si>
    <t>Table Lamp : Take a deep breath and move steadily while I fashion your spaces. A beauty that’s warm &amp; attractive, growing on you slowly and steadily beyond comprehension and expression. A beauty that’s clad in black and gold, she’s sheer sophistication and elegance.
Product Dimensions - Overall Dimensions- Height: 22.5"
Length: 15"
Width: 15"
Shade Dimensions- Height: 6"
Diameter: 15" Base Dimensions- Height: 1"
Diameter: 9.5"
Holder &amp; Plug TypeE   -27 Recommended BulbL  ED Only. No. of Bulb Holders1</t>
  </si>
  <si>
    <t>Premium Lounge  Table</t>
  </si>
  <si>
    <t>WALL DECORATIVE LIGHT : Marvel at this innovative design featuring an A  classy leaf shaped, multicolor body paint with day lamp highlight the ornate finishing doubles as a wall hanging too. Switch it on for a warm glow, or let it add subtle elegance to your walls as it rests. Leaf metal shade that cover back LED lamp, The frame in diffrent color  shade, housing the orb of light within itself as well. It's an incredible wall light for lounges.
No. of Bulb Holders :1 Holder &amp; Plug Type :E   -27
Recommended Bulb :4  0 Watts (Max) Package Contents :1   Premium Wall Light. Bulb Provided:  LED bulb Provided
Product Material : Metal Body in Matte multicolor color Finish as approved. Product Weight (in Kg)0  .5
Country Of Origin:  custom / Imported
Size &amp; Shape  : 225mm high x 100mm wide, Leaf shape Base Range : Rs. 2900/- each</t>
  </si>
  <si>
    <t>Premium Lounge  Wall</t>
  </si>
  <si>
    <t>Baar Area  Wall</t>
  </si>
  <si>
    <t>Dinning Area  Wall</t>
  </si>
  <si>
    <t>CEILING DECORATIVE LIGHTS : Providing, making &amp; Installing The newest ddition custom curvy designs lights, custom Sleepover draws you in with its curvaceous profile, glistening gold finish and long lamp life of LEDs. This swoon- worthy beauty is perfect for all interiors and seamlessly blends across settings. Introduce the flexibility of shapes and ease of innovative features to your entryway with this modern light. The silicone diffuser houses the LEDs, thus creating a sleek appearance. Switch the colour temperatures of this dimmable LED light to suit your changing moods with the help of the remote that comes with the unit. Browse through our extensive range of LED chandeliers for more.
ColourG   old or As per Approved Temperature3  000K to 6500K Wattage5   Watts, 30 Watts Color TemperatureD   ay Light</t>
  </si>
  <si>
    <t xml:space="preserve">CORION CLADDING : Providing and fixing  12mm thick Solid surface ( Corian )  for Basin Counter/Ledge/Jamb/cill etc fixed  with adhesive of approved make including jointing with adhesive   mixed  with pigment to matching the shade of solid surface complete as per drawing .including edge chamfering, buffing, polishing complete in all respect. ( Basic cost of solid surface ( Corian )  @ Rs. 750/- Sft )( Actual size  to be measured &amp; paid ). </t>
  </si>
  <si>
    <t>Civil &amp; Int RA Bill 09</t>
  </si>
  <si>
    <t xml:space="preserve">RA-09 MEASUREMENT SHEET OF Civil Int </t>
  </si>
  <si>
    <t xml:space="preserve">Recepsion </t>
  </si>
  <si>
    <t>MARBLE STRIPS : Providing and fixing Marble strip work in existing flooring using diffrent color shade and sizes in width strips of 16-18 mm thick, mirror polished, prepolished, machine cut of required size, approved shade, colour and texture laid over 20 mm thick base cement mortar 1:4 (1 cement : 4 coarse sand), white cement slurry , joints treated with teenaxe mixed with matching pigment, epoxy touch ups, including rubbing etc. complete and at all level. ( Actual Lenght of stone strps to be measured &amp; paid ). Cost also include the Protection covering till handover with polythin+POP as per advised by the Project Incharge.</t>
  </si>
  <si>
    <t>RA 10Qty</t>
  </si>
  <si>
    <t>MARBLE CLADDING : Providing and fixing Marble work 16-18 mm thick, mirror polished, prepolished, machine cut of required size, approved shade, colour and texture laid over 20 mm thick base cement mortar 1:3 (1 cement : 3 coarse sand), white cement slurry , joints treated with teenaxe mixed with matching pigment, epoxy touch ups, including rubbing etc. complete and at all level. ( Actual size of stone to be measured &amp; paid ). Cost also include the Protection covering till handover with bubble sheet as per advised by the Project Incharge.</t>
  </si>
  <si>
    <t>MARBLE FLOORING : Providing and fixing Marble work 16-18 mm thick, mirror polished, prepolished, machine cut of required size, approved shade, colour and texture laid over 20 mm thick base cement mortar 1:4 (1 cement : 4 coarse sand), white cement slurry , joints treated with teenaxe mixed with matching pigment, epoxy touch ups, including rubbing etc. complete and at all level. ( Actual size of stone to be measured &amp; paid ). Cost also include the Protection covering till handover with polythin+POP as per advised by the Project Incharge.</t>
  </si>
  <si>
    <t>RA 02Qty</t>
  </si>
  <si>
    <t>MARBLE DESIGNER CLADDING : Providing and fixing Marble designer work 16-18 mm thick marble with random size cut pcs in 200/300/400mm high x 75/100/125mm in width with making taper cut on edge to ake 4mm wide groove on vertical/horizontal as per design, all the surface, edges, V groove shall be mirror polished, all the marble will be jet water machine cut of required size, approved shade, colour and texture laid over 20 mm thick base cement mortar 1:3 (1 cement : 3 coarse sand), white cement slurry , joints treated with teenaxe mixed with matching pigment, epoxy touch ups, including rubbing etc. complete and at all level. ( Actual size of stone area legth x height to be measured &amp; paid ). Cost also include the Protection covering till handover with bubble sheet as per advised by the Project Incharge.</t>
  </si>
  <si>
    <t xml:space="preserve">Providing &amp; fixing Carpet / Rug  of Handmade / Machine tuffted with Pile Yarn (80% wool &amp; 20% nylon or 100% Viscose/Bamboo silk) Dyed in Eco freindly pigment color with Enviromental freindly standards.  Sanitized with stain free and Alergy  resistant quality. Carpet should have warranty of Minimum 10-15 year  and installed by the expert installer or manufacturer recommended agency.      (1500GSM 12 to 14mm thick Nylon Printed  Customized or Axminster)  with Protection covering till Handover of the Project. </t>
  </si>
  <si>
    <t>Desable Washroom</t>
  </si>
  <si>
    <t>MARBLE COMBINATION FLOORING : Providing and fixing Marble combination work with 20mm thick, mirror polished, prepolished, water jet cuting of required size and pattern, approved shade, colour and texture inlay as per the design approved by the Architect, laid over 20 mm thick base cement mortar 1:3 (1 cement : 3 coarse sand), white cement slurry , joints treated with teenaxe mixed with matching pigment, epoxy touch ups, including rubbing etc. complete and at all level. Marble stone should be of well known brand with A+ Grade of complies use the Moisture absorption test as per IS 1124 &amp; Hardness test is done as per Mho’s scale and Specific gravity test is done as per IS 1122.( Actual size of stone to be measured &amp; paid ). Cost also include the Protection covering till handover with bubble sheet as per advised by the Project Incharge.</t>
  </si>
  <si>
    <t>Kitchen Ramp</t>
  </si>
  <si>
    <t>Washroom Ramp</t>
  </si>
  <si>
    <t>KOTA STONE FLOORING : Provide and lay  25mm thick, machine cut and polished Kota Stone of aprroved colour and texture laid over 20 mm thick base cement mortar 1:4 (1 cement : 4 coarse sand), joints treated with white cement, mixed with matching pigment, epoxy touch ups, including rubbing polihing etc. complete and at all level. ( Actual size of stone to be measured &amp; paid ). Cost also include the Protection covering till handover with polythin+POP as per advised by the Project Incharge. ( Basic cost of Granite stone @ Rs. 65/- per sft)</t>
  </si>
  <si>
    <t>Eelctric Room</t>
  </si>
  <si>
    <t xml:space="preserve">LAMINATED DOOR SHUTTER : Providing and fixing 38 mm. thick flush door shutters   core of  block board ( MR Grade )  construction with  well matched 1mm thick  laminate  sheet  of approved make &amp; shade on both sides of shutter including  white ash wood  edge lipping (12mm thick) finish with  PU polish, all required fittings such as 4 nos. 125 mm. size brass butt hinges per leaf  with necessary screws and S.S. fittings including handles, tower bolts, door stopper, rubber buffer, vision slit as per design with 6mm thick glass with wooden beading ( white ash wood ), handles,motrise dead lock with one side key knob cylinder finish in rose gold SS  etc.  complete in all respect. .( Basic cost of laminate @ Rs. 90/- sft ) ( Actual size of shutter to be measured &amp; paid ). </t>
  </si>
  <si>
    <t>Toilet</t>
  </si>
  <si>
    <t>LAMINATED SHAFT SHUTTER : Providing and fixing 25 mm. thick flush door shutters core of block board ( MR Grade ) construction with  well matched 1mm thick  laminate   sheet of approved make &amp; shade on both faces of shutter including white ash wood  edge lipping (12mm thick) finish with  PU polish, all required fittings such as 4 nos. 125 mm. size brass butt hinges per leaf with necessary screws and S.S. fittings including handles, tower bolts, door stopper, rubber buffer,    etc.  complete in all respect.( Basic cost of laminate @ Rs. 970/-Sqm)  ( Actual size of shutter to be measured &amp; paid ). ( Shaft &amp; Janitor Room Entry Door )</t>
  </si>
  <si>
    <t>Janitor Room</t>
  </si>
  <si>
    <t>FRAMED GLASS PARTITION : Providing and installation of framed allumunium with vision glass partition sytem of approved series and brand as per approved list of make, fixed glass partition using 10mm thick Toughened glass in proprietary natural anodised approved aluminium sections with Concealed sealing (No visible Gaskets/Seals) with acoustic. The profile will have Carpert Groove at the Bottom on both sides for accommodating max. 8mm carpets. Glass to be fixed with help of Proprietary Stability GRIPPER Clamp to have a stable system. It should consists of intermediate slim junction profiles for Glass to Glass vertical joints, 90 Degree L Junction and T Junction profiles suitably to be used as per room configuration designs. No VISIBLE Clip Lines to provide clutter free view at both side of section. The Glass to be Offset mounted towards outer edge leading to minimum aluminium frame on one side. Optional Profile Bottom Seal pair for additional acoustic if required. All Profiles are min 1.5mm thickness excluding 20 microns of Anodizing, Standards applicable
• Structural stability test accordance to BS 5234: Part2:1992 &amp; EN 1991-1-1:2002
• Acoustic test for sound insulation in accordance to DIN EN ISO 10140-2 ASTME-E 90</t>
  </si>
  <si>
    <t>Kitchen &amp; Jonithor</t>
  </si>
  <si>
    <t>Oute Side Wall</t>
  </si>
  <si>
    <t xml:space="preserve">Providing and fixing Under Counter storage  with necessary drawers &amp; Shelves as per design made out of 19mm thick Marine ply  board  structure fixed with the help of all necessary hardware like nail and fasteners and all internal surface of storage to be finished with 0.8mm thick laminate &amp; external surface to be finished with designer tile, storage includes  required shutter / drawer storage unit with required shelves , shutters with required hardware like concealed channel / handle, knobs, magnetic catcher, drawer lock, hinges, shutter lock, drawer channel etc. all are  superior quality  of approved make &amp; 100mm high Gold Plated finish Aluminium skirting at floor level complete in all respect. also the Storage top will be finish with Marble top in 20mm thickness with dimaond polish all over surface and edge to be double strip with gola polish complete in all respact of detail drawing.  (Basic cost of laminate for internal surface @ Rs. 28/- sft &amp; external surface Metal Pentagon shape mirror reflection + Gold plated  finish Tiles (As per sample approved) @ Rs.750/- per Sft, , Marble at Top @ 450/- per sft, Basic cost Gold plated finish Aluminium Skirting @ Rs. 450/-Rmtr) </t>
  </si>
  <si>
    <t>Providing and fixing  partly open partly closed   Servery counter storage as per drawing made out of 19mm thick BWP / Marine board structure fixed with the help of all necessary hardware like nail and fasteners and all closed internal area  of storage to be finished with 0.8mm thick laminate and open area with external finish of 1mm thick SS Sheet cladding of triangle shape emboss texture with white Gold Leafing antique Coating finish all over apart shelf as marble with double patti edge will be fixed with diamond polish shelves for open space, All the external surface area shall be wrapped and finished in designer tile  &amp; top surface of survery storage to be finished with  plain polish Marble fixed with adhesive &amp; 100mm high Gold Plated finish Aluminium skirting at floor level, including  required hardware like handle, knobs, magnetic catcher, drawer lock, hinges, drawer channel, shutter lock etc. all are  superior quality  of approved make complete in all respect.  (Basic cost of laminate for internal surface @ Rs. 28/- sft &amp; external surface Metal Pentagon shape mirror reflection + Gold plated  finish Tiles (As per sample approved) @ Rs.750/- per Sft, Marble at Top @ 450/- per sft, Basic cost Gold plated finish Aluminium Skirting @ Rs. 450/-Rmtr)</t>
  </si>
  <si>
    <t xml:space="preserve">Providing and fixing  ISLAND Counter storage as per drawing, Storage as per drawing made out of 19mm thick BWP / Marine board structure fixed with the help of all necessary hardware like nail and fasteners and all closed internal area  of storage to be finished with 0.8mm thick laminate and open area with external finish of 1mm thick SS Sheet cladding of triangle shape emboss texture with white Gold Leafing antique Coating finish all over apart shelf as marble with double patti edge will be fixed with diamond polish shelves for open space (If Any), All the external surface area shall be wrapped and finished in designer tile  &amp; top surface of survery storage to be finished with  plain polish Marble fixed with adhesive &amp; 100mm high Gold Plated finish Aluminium skirting at floor level, including  required hardware like handle, knobs, magnetic catcher, drawer lock, hinges, drawer channel, shutter lock etc. all are  superior quality  of approved make complete in all respect.  (Basic cost of laminate for internal surface @ Rs. 28/- sft &amp; external surface Metal Pentagon shape mirror reflection + Gold plated  finish Tiles (As per sample approved) @ Rs.750/- per Sft, Marble at Top @ 450/- per sft, Basic cost Gold plated finish Aluminium Skirting @ Rs. 450/-Rmtr) </t>
  </si>
  <si>
    <t>Recepsion Counter</t>
  </si>
  <si>
    <t>Art work Type 1 :  Round Dia</t>
  </si>
  <si>
    <t>Baar A  rea &amp; Dinning</t>
  </si>
  <si>
    <t>Art work Type 2 :  Round Dia</t>
  </si>
  <si>
    <t xml:space="preserve">HIGH COUNTER AREA </t>
  </si>
  <si>
    <t>Low Hight Area</t>
  </si>
  <si>
    <t>Recepsion Glass Wall</t>
  </si>
  <si>
    <t>hold</t>
  </si>
  <si>
    <t>FOR RECEPTION AREA Piller</t>
  </si>
  <si>
    <t>FOR RECEPTION AREA Wall</t>
  </si>
  <si>
    <t>Baar Area &amp; Recepsion</t>
  </si>
  <si>
    <t>P,Lounge</t>
  </si>
  <si>
    <t>Open Door Deduction</t>
  </si>
  <si>
    <t>Photo Frame Glass Deduction</t>
  </si>
  <si>
    <t>Roller Binder Box</t>
  </si>
  <si>
    <t>P,Lounge door Deduction</t>
  </si>
  <si>
    <t>Admin Door Deduction</t>
  </si>
  <si>
    <t>Kitchen Door Deduction</t>
  </si>
  <si>
    <t>Glass Door Deduction (G1)</t>
  </si>
  <si>
    <t>Glass Door Deduction (G2)</t>
  </si>
  <si>
    <t>SPA Wall</t>
  </si>
  <si>
    <t>Electrical Room Door Deduction</t>
  </si>
  <si>
    <t>SPA Door Deduction</t>
  </si>
  <si>
    <t>PASSAGE Wall</t>
  </si>
  <si>
    <t>Dinnig Open Door Deduction</t>
  </si>
  <si>
    <t>Disable Restroom Deduction</t>
  </si>
  <si>
    <t>Male Restroom Deduction</t>
  </si>
  <si>
    <t>Female Restroom Deduction</t>
  </si>
  <si>
    <t>Buffar Column</t>
  </si>
  <si>
    <t>Washroom Passage</t>
  </si>
  <si>
    <t>RA 09 Qty</t>
  </si>
  <si>
    <t xml:space="preserve"> Joint Trims/Profile : Providing and fixing Expansion joint cover Trim made in SS with PVD finish size upto 150mm wide complete as per manufacturer details and all ht level. Base rate of Trims @ Rs. 1500 Per mtr. (Cost not include of Expansion joint treatment between slab and will be seperate)</t>
  </si>
  <si>
    <t>Premium  Lounge</t>
  </si>
  <si>
    <t>Karpet</t>
  </si>
  <si>
    <t>Qty</t>
  </si>
  <si>
    <t>RA 09</t>
  </si>
  <si>
    <r>
      <rPr>
        <sz val="11"/>
        <rFont val="Arial MT"/>
        <family val="2"/>
      </rPr>
      <t>Table Lamp : Take a deep breath and move steadily while I fashion your spaces. A beauty that’s warm &amp; attractive, growing on you slowly and steadily beyond comprehension and expression. A beauty that’s clad in black and gold, she’s sheer sophistication and elegance.
Product Dimensions - Overall Dimensions- Height: 22.5"
Length: 15"
Width: 15"
Shade Dimensions- Height: 6"
Diameter: 15" Base Dimensions- Height: 1"
Diameter: 9.5"
Holder &amp; Plug TypeE</t>
    </r>
    <r>
      <rPr>
        <sz val="11"/>
        <rFont val="Microsoft Sans Serif"/>
        <family val="2"/>
      </rPr>
      <t xml:space="preserve">   </t>
    </r>
    <r>
      <rPr>
        <sz val="11"/>
        <rFont val="Arial MT"/>
        <family val="2"/>
      </rPr>
      <t>-27 Recommended BulbL</t>
    </r>
    <r>
      <rPr>
        <sz val="11"/>
        <rFont val="Microsoft Sans Serif"/>
        <family val="2"/>
      </rPr>
      <t xml:space="preserve">  </t>
    </r>
    <r>
      <rPr>
        <sz val="11"/>
        <rFont val="Arial MT"/>
        <family val="2"/>
      </rPr>
      <t>ED Only. No. of Bulb Holders1</t>
    </r>
    <r>
      <rPr>
        <sz val="11"/>
        <rFont val="Microsoft Sans Serif"/>
        <family val="2"/>
      </rPr>
      <t xml:space="preserve"> 
</t>
    </r>
    <r>
      <rPr>
        <sz val="11"/>
        <rFont val="Arial MT"/>
        <family val="2"/>
      </rPr>
      <t>Bulb ProvidedN</t>
    </r>
    <r>
      <rPr>
        <sz val="11"/>
        <rFont val="Microsoft Sans Serif"/>
        <family val="2"/>
      </rPr>
      <t xml:space="preserve">   </t>
    </r>
    <r>
      <rPr>
        <sz val="11"/>
        <rFont val="Arial MT"/>
        <family val="2"/>
      </rPr>
      <t>ot Provided Package Contents1</t>
    </r>
    <r>
      <rPr>
        <sz val="11"/>
        <rFont val="Microsoft Sans Serif"/>
        <family val="2"/>
      </rPr>
      <t xml:space="preserve">   </t>
    </r>
    <r>
      <rPr>
        <sz val="11"/>
        <rFont val="Arial MT"/>
        <family val="2"/>
      </rPr>
      <t>Table Lamp.
Product MaterialT</t>
    </r>
    <r>
      <rPr>
        <sz val="11"/>
        <rFont val="Microsoft Sans Serif"/>
        <family val="2"/>
      </rPr>
      <t xml:space="preserve">  </t>
    </r>
    <r>
      <rPr>
        <sz val="11"/>
        <rFont val="Arial MT"/>
        <family val="2"/>
      </rPr>
      <t>he Metal in Matte Gold Finish with Metal Base and Fabric Shade.
Product Weight (in Kg)4</t>
    </r>
    <r>
      <rPr>
        <sz val="11"/>
        <rFont val="Microsoft Sans Serif"/>
        <family val="2"/>
      </rPr>
      <t xml:space="preserve">  </t>
    </r>
    <r>
      <rPr>
        <sz val="11"/>
        <rFont val="Arial MT"/>
        <family val="2"/>
      </rPr>
      <t>.1 Country Of Origin:</t>
    </r>
    <r>
      <rPr>
        <sz val="11"/>
        <rFont val="Microsoft Sans Serif"/>
        <family val="2"/>
      </rPr>
      <t xml:space="preserve">  </t>
    </r>
    <r>
      <rPr>
        <sz val="11"/>
        <rFont val="Arial MT"/>
        <family val="2"/>
      </rPr>
      <t>Imported Base Range : Rs. 16000/- each</t>
    </r>
  </si>
  <si>
    <t>RA-09</t>
  </si>
  <si>
    <t>Combination of ST-01 &amp; ST-02 / In  around</t>
  </si>
  <si>
    <t xml:space="preserve">RA-09 Value </t>
  </si>
  <si>
    <t>RA Bill 09</t>
  </si>
  <si>
    <t>Extra Qty  RA Bill 09</t>
  </si>
  <si>
    <t>RA 09 Extra Qty</t>
  </si>
  <si>
    <t>Extra Qty RA Bill 09</t>
  </si>
  <si>
    <t>ExtraQty 
 RA Bill 09</t>
  </si>
  <si>
    <t xml:space="preserve">ELECTRICAL WORKS (EXTRA QTY </t>
  </si>
  <si>
    <t>Extra Qty RA 09</t>
  </si>
  <si>
    <t>LIGHTS &amp; PANELS (EXTRA QTY )</t>
  </si>
  <si>
    <t>Civil  &amp; interior (EXTRA QTY )</t>
  </si>
  <si>
    <t xml:space="preserve">PO 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</si>
</sst>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_ * #,##0_ ;_ * \-#,##0_ ;_ * &quot;-&quot;??_ ;_ @_ "/>
    <numFmt numFmtId="165" formatCode="_(* #,##0.00_);_(* \(#,##0.00\);_(* &quot;-&quot;??_);_(@_)"/>
    <numFmt numFmtId="166" formatCode="_(* #,##0_);_(* \(#,##0\);_(* &quot;-&quot;??_);_(@_)"/>
    <numFmt numFmtId="167" formatCode="0.000"/>
    <numFmt numFmtId="168" formatCode="0.0"/>
  </numFmts>
  <fonts count="57">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u/>
      <sz val="10"/>
      <name val="Adani Regular"/>
    </font>
    <font>
      <sz val="10"/>
      <name val="Times New Roman"/>
      <family val="1"/>
    </font>
    <font>
      <b/>
      <sz val="10"/>
      <name val="Adani Regular"/>
    </font>
    <font>
      <b/>
      <sz val="10"/>
      <color theme="0"/>
      <name val="Adani Regular"/>
    </font>
    <font>
      <sz val="10"/>
      <name val="Adani Regular"/>
    </font>
    <font>
      <b/>
      <sz val="10"/>
      <name val="Times New Roman"/>
      <family val="1"/>
    </font>
    <font>
      <sz val="8"/>
      <name val="Adani Regular"/>
    </font>
    <font>
      <sz val="11"/>
      <name val="Adani Regular"/>
    </font>
    <font>
      <b/>
      <sz val="10"/>
      <color rgb="FF0070C0"/>
      <name val="Adani Regular"/>
    </font>
    <font>
      <b/>
      <sz val="10"/>
      <color theme="1"/>
      <name val="Adani Regular"/>
    </font>
    <font>
      <sz val="10"/>
      <color theme="1"/>
      <name val="Adani Regular"/>
    </font>
    <font>
      <b/>
      <sz val="15"/>
      <color theme="1"/>
      <name val="Calibri"/>
      <family val="2"/>
      <scheme val="minor"/>
    </font>
    <font>
      <sz val="11"/>
      <name val="Calibri"/>
      <family val="2"/>
    </font>
    <font>
      <b/>
      <sz val="12"/>
      <color theme="1"/>
      <name val="Calibri"/>
      <family val="2"/>
      <scheme val="minor"/>
    </font>
    <font>
      <sz val="11"/>
      <color theme="1"/>
      <name val="Times New Roman"/>
      <family val="2"/>
    </font>
    <font>
      <sz val="12"/>
      <color theme="1"/>
      <name val="Calibri"/>
      <family val="2"/>
      <scheme val="minor"/>
    </font>
    <font>
      <sz val="10"/>
      <color theme="1"/>
      <name val="Times New Roman"/>
      <family val="1"/>
    </font>
    <font>
      <b/>
      <sz val="12"/>
      <name val="Times New Roman"/>
      <family val="1"/>
    </font>
    <font>
      <b/>
      <sz val="11"/>
      <color theme="1"/>
      <name val="Times New Roman"/>
      <family val="1"/>
    </font>
    <font>
      <b/>
      <sz val="10"/>
      <color theme="1"/>
      <name val="Calibri"/>
      <family val="2"/>
      <scheme val="minor"/>
    </font>
    <font>
      <sz val="10"/>
      <color theme="1"/>
      <name val="Calibri"/>
      <family val="2"/>
      <scheme val="minor"/>
    </font>
    <font>
      <b/>
      <u/>
      <sz val="16"/>
      <color theme="1"/>
      <name val="Calibri"/>
      <family val="2"/>
      <scheme val="minor"/>
    </font>
    <font>
      <b/>
      <sz val="11"/>
      <name val="Calibri"/>
      <family val="2"/>
    </font>
    <font>
      <sz val="11"/>
      <name val="Calibri"/>
      <family val="2"/>
      <scheme val="minor"/>
    </font>
    <font>
      <b/>
      <sz val="11"/>
      <name val="Calibri"/>
      <family val="2"/>
      <scheme val="minor"/>
    </font>
    <font>
      <b/>
      <sz val="14"/>
      <color theme="1"/>
      <name val="Calibri"/>
      <family val="2"/>
      <scheme val="minor"/>
    </font>
    <font>
      <sz val="14"/>
      <color theme="1"/>
      <name val="Calibri"/>
      <family val="2"/>
      <scheme val="minor"/>
    </font>
    <font>
      <b/>
      <sz val="14"/>
      <color theme="1"/>
      <name val="Times New Roman"/>
      <family val="1"/>
    </font>
    <font>
      <b/>
      <sz val="18"/>
      <color theme="1"/>
      <name val="Calibri"/>
      <family val="2"/>
      <scheme val="minor"/>
    </font>
    <font>
      <sz val="5.5"/>
      <name val="Arial MT"/>
      <family val="2"/>
    </font>
    <font>
      <sz val="5.5"/>
      <name val="Microsoft Sans Serif"/>
      <family val="2"/>
    </font>
    <font>
      <sz val="5.5"/>
      <name val="Times New Roman"/>
      <family val="2"/>
      <charset val="204"/>
    </font>
    <font>
      <sz val="8"/>
      <name val="Times New Roman"/>
      <family val="2"/>
      <charset val="204"/>
    </font>
    <font>
      <sz val="8"/>
      <name val="Arial MT"/>
      <family val="2"/>
    </font>
    <font>
      <sz val="8"/>
      <name val="Microsoft Sans Serif"/>
      <family val="2"/>
    </font>
    <font>
      <sz val="10"/>
      <name val="Arial MT"/>
      <family val="2"/>
    </font>
    <font>
      <sz val="10"/>
      <name val="Arial MT"/>
    </font>
    <font>
      <b/>
      <sz val="8"/>
      <name val="Arial"/>
      <family val="2"/>
    </font>
    <font>
      <b/>
      <sz val="9"/>
      <name val="Arial"/>
      <family val="2"/>
    </font>
    <font>
      <sz val="9"/>
      <name val="Arial MT"/>
      <family val="2"/>
    </font>
    <font>
      <b/>
      <sz val="8"/>
      <color rgb="FF000000"/>
      <name val="Arial"/>
      <family val="2"/>
    </font>
    <font>
      <sz val="8"/>
      <color theme="1"/>
      <name val="Calibri"/>
      <family val="2"/>
      <scheme val="minor"/>
    </font>
    <font>
      <sz val="8"/>
      <color rgb="FF000000"/>
      <name val="Arial MT"/>
      <family val="2"/>
    </font>
    <font>
      <sz val="8"/>
      <name val="Arial MT"/>
    </font>
    <font>
      <sz val="8"/>
      <name val="Cambria Math"/>
      <family val="1"/>
    </font>
    <font>
      <b/>
      <sz val="8"/>
      <name val="Arial"/>
    </font>
    <font>
      <b/>
      <sz val="10"/>
      <name val="Arial"/>
    </font>
    <font>
      <b/>
      <sz val="10"/>
      <color rgb="FF0070BF"/>
      <name val="Arial"/>
      <family val="2"/>
    </font>
    <font>
      <b/>
      <sz val="8"/>
      <color rgb="FF0070BF"/>
      <name val="Arial"/>
      <family val="2"/>
    </font>
    <font>
      <sz val="11"/>
      <color theme="1"/>
      <name val="Times New Roman"/>
      <family val="1"/>
    </font>
    <font>
      <sz val="12"/>
      <color theme="1"/>
      <name val="Times New Roman"/>
      <family val="1"/>
    </font>
    <font>
      <sz val="11"/>
      <name val="Arial MT"/>
      <family val="2"/>
    </font>
    <font>
      <sz val="11"/>
      <name val="Microsoft Sans Serif"/>
      <family val="2"/>
    </font>
  </fonts>
  <fills count="2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C000"/>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5" tint="0.39997558519241921"/>
        <bgColor indexed="64"/>
      </patternFill>
    </fill>
    <fill>
      <patternFill patternType="solid">
        <fgColor theme="0" tint="-0.3499862666707357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24994659260841701"/>
      </left>
      <right/>
      <top style="thin">
        <color theme="0" tint="-0.24994659260841701"/>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s>
  <cellStyleXfs count="14">
    <xf numFmtId="0" fontId="0" fillId="0" borderId="0"/>
    <xf numFmtId="165"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43" fontId="1" fillId="0" borderId="0" applyFont="0" applyFill="0" applyBorder="0" applyAlignment="0" applyProtection="0"/>
    <xf numFmtId="165" fontId="3" fillId="0" borderId="0" applyFont="0" applyFill="0" applyBorder="0" applyAlignment="0" applyProtection="0"/>
    <xf numFmtId="0" fontId="16" fillId="0" borderId="0"/>
    <xf numFmtId="43" fontId="3" fillId="0" borderId="0" applyFont="0" applyFill="0" applyBorder="0" applyAlignment="0" applyProtection="0"/>
    <xf numFmtId="0" fontId="18" fillId="0" borderId="0"/>
    <xf numFmtId="0" fontId="3" fillId="0" borderId="0"/>
    <xf numFmtId="0" fontId="3" fillId="0" borderId="0"/>
    <xf numFmtId="0" fontId="1" fillId="0" borderId="0"/>
    <xf numFmtId="43" fontId="3" fillId="0" borderId="0" applyFont="0" applyFill="0" applyBorder="0" applyAlignment="0" applyProtection="0"/>
  </cellStyleXfs>
  <cellXfs count="485">
    <xf numFmtId="0" fontId="0" fillId="0" borderId="0" xfId="0"/>
    <xf numFmtId="0" fontId="4" fillId="0" borderId="0" xfId="3" applyFont="1" applyAlignment="1">
      <alignment horizontal="center" vertical="top"/>
    </xf>
    <xf numFmtId="0" fontId="5" fillId="0" borderId="0" xfId="3" applyFont="1"/>
    <xf numFmtId="0" fontId="6" fillId="0" borderId="0" xfId="3" applyFont="1" applyAlignment="1">
      <alignment horizontal="center" vertical="top" wrapText="1"/>
    </xf>
    <xf numFmtId="0" fontId="7" fillId="0" borderId="0" xfId="3" applyFont="1" applyAlignment="1">
      <alignment horizontal="center" vertical="top" wrapText="1"/>
    </xf>
    <xf numFmtId="0" fontId="6" fillId="0" borderId="2" xfId="3" applyFont="1" applyBorder="1" applyAlignment="1">
      <alignment horizontal="center" vertical="center" wrapText="1"/>
    </xf>
    <xf numFmtId="0" fontId="6" fillId="0" borderId="2" xfId="3" applyFont="1" applyBorder="1" applyAlignment="1">
      <alignment horizontal="center" vertical="center"/>
    </xf>
    <xf numFmtId="2" fontId="6" fillId="0" borderId="3" xfId="3" applyNumberFormat="1" applyFont="1" applyBorder="1" applyAlignment="1">
      <alignment horizontal="center" vertical="center" wrapText="1"/>
    </xf>
    <xf numFmtId="2" fontId="6" fillId="0" borderId="4" xfId="3"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4" applyFont="1" applyBorder="1" applyAlignment="1">
      <alignment horizontal="justify" vertical="top" wrapText="1"/>
    </xf>
    <xf numFmtId="164" fontId="8" fillId="0" borderId="1" xfId="5" applyNumberFormat="1" applyFont="1" applyFill="1" applyBorder="1" applyAlignment="1">
      <alignment horizontal="center" vertical="center" wrapText="1"/>
    </xf>
    <xf numFmtId="0" fontId="5" fillId="0" borderId="0" xfId="0" applyFont="1"/>
    <xf numFmtId="0" fontId="8" fillId="0" borderId="1" xfId="0" applyFont="1" applyBorder="1" applyAlignment="1">
      <alignment horizontal="center" vertical="center"/>
    </xf>
    <xf numFmtId="0" fontId="8" fillId="0" borderId="1" xfId="4" applyFont="1" applyBorder="1" applyAlignment="1">
      <alignment horizontal="justify" vertical="top" wrapText="1"/>
    </xf>
    <xf numFmtId="164" fontId="6" fillId="0" borderId="1" xfId="5" applyNumberFormat="1" applyFont="1" applyFill="1" applyBorder="1" applyAlignment="1">
      <alignment horizontal="center" vertical="center" wrapText="1"/>
    </xf>
    <xf numFmtId="0" fontId="9" fillId="0" borderId="0" xfId="0" applyFont="1"/>
    <xf numFmtId="0" fontId="5" fillId="0" borderId="0" xfId="3" applyFont="1" applyAlignment="1">
      <alignment horizontal="center" vertical="top"/>
    </xf>
    <xf numFmtId="0" fontId="10" fillId="0" borderId="0" xfId="3" applyFont="1"/>
    <xf numFmtId="165" fontId="5" fillId="0" borderId="0" xfId="6" applyFont="1" applyFill="1" applyAlignment="1">
      <alignment vertical="center" wrapText="1"/>
    </xf>
    <xf numFmtId="0" fontId="6" fillId="0" borderId="0" xfId="0" applyFont="1" applyAlignment="1">
      <alignment horizontal="left" vertical="center" wrapText="1"/>
    </xf>
    <xf numFmtId="0" fontId="6" fillId="2" borderId="0" xfId="0" applyFont="1" applyFill="1" applyAlignment="1">
      <alignment vertical="center" wrapText="1"/>
    </xf>
    <xf numFmtId="0" fontId="11" fillId="2" borderId="0" xfId="0" applyFont="1" applyFill="1" applyAlignment="1">
      <alignment vertical="center" wrapText="1"/>
    </xf>
    <xf numFmtId="0" fontId="8" fillId="2" borderId="0" xfId="0" applyFont="1" applyFill="1" applyAlignment="1">
      <alignment vertical="center"/>
    </xf>
    <xf numFmtId="0" fontId="8" fillId="2" borderId="0" xfId="0" applyFont="1" applyFill="1" applyAlignment="1">
      <alignment horizontal="center" vertical="center" wrapText="1"/>
    </xf>
    <xf numFmtId="0" fontId="6" fillId="2" borderId="0" xfId="0" applyFont="1" applyFill="1" applyAlignment="1">
      <alignment vertical="center"/>
    </xf>
    <xf numFmtId="0" fontId="8" fillId="2" borderId="0" xfId="0" applyFont="1" applyFill="1" applyAlignment="1">
      <alignment horizontal="right" vertical="center"/>
    </xf>
    <xf numFmtId="0" fontId="6" fillId="2" borderId="0" xfId="0" applyFont="1" applyFill="1" applyAlignment="1">
      <alignment horizontal="right" vertical="center"/>
    </xf>
    <xf numFmtId="0" fontId="8"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0" fillId="0" borderId="1" xfId="0" applyBorder="1"/>
    <xf numFmtId="0" fontId="17" fillId="0" borderId="1" xfId="8" applyNumberFormat="1" applyFont="1" applyFill="1" applyBorder="1" applyAlignment="1">
      <alignment vertical="center"/>
    </xf>
    <xf numFmtId="0" fontId="19" fillId="0" borderId="1" xfId="9" applyFont="1" applyBorder="1" applyAlignment="1">
      <alignment horizontal="center" vertical="center"/>
    </xf>
    <xf numFmtId="0" fontId="17" fillId="0" borderId="1" xfId="8" applyNumberFormat="1" applyFont="1" applyFill="1" applyBorder="1" applyAlignment="1">
      <alignment wrapText="1"/>
    </xf>
    <xf numFmtId="43" fontId="19" fillId="0" borderId="1" xfId="8" applyFont="1" applyFill="1" applyBorder="1" applyAlignment="1"/>
    <xf numFmtId="165" fontId="19" fillId="0" borderId="1" xfId="8" applyNumberFormat="1" applyFont="1" applyFill="1" applyBorder="1" applyAlignment="1">
      <alignment vertical="center"/>
    </xf>
    <xf numFmtId="43" fontId="19" fillId="0" borderId="1" xfId="8" applyFont="1" applyFill="1" applyBorder="1" applyAlignment="1">
      <alignment horizontal="right" vertical="center"/>
    </xf>
    <xf numFmtId="0" fontId="17" fillId="0" borderId="1" xfId="8" applyNumberFormat="1" applyFont="1" applyFill="1" applyBorder="1" applyAlignment="1">
      <alignment vertical="center" wrapText="1"/>
    </xf>
    <xf numFmtId="0" fontId="17" fillId="0" borderId="1" xfId="10" applyFont="1" applyBorder="1" applyAlignment="1">
      <alignment horizontal="left" vertical="center" wrapText="1"/>
    </xf>
    <xf numFmtId="0" fontId="20" fillId="0" borderId="1" xfId="10" applyFont="1" applyBorder="1" applyAlignment="1">
      <alignment horizontal="left" vertical="center" wrapText="1"/>
    </xf>
    <xf numFmtId="0" fontId="21" fillId="0" borderId="1" xfId="10" applyFont="1" applyBorder="1" applyAlignment="1">
      <alignment horizontal="center" wrapText="1"/>
    </xf>
    <xf numFmtId="0" fontId="22" fillId="3" borderId="1" xfId="11" applyFont="1" applyFill="1" applyBorder="1" applyAlignment="1">
      <alignment horizontal="center" vertical="center" wrapText="1"/>
    </xf>
    <xf numFmtId="0" fontId="2" fillId="3" borderId="1" xfId="0" applyFont="1" applyFill="1" applyBorder="1" applyAlignment="1">
      <alignment horizontal="center" vertical="center"/>
    </xf>
    <xf numFmtId="0" fontId="2" fillId="4" borderId="1" xfId="0" applyFont="1" applyFill="1" applyBorder="1" applyAlignment="1">
      <alignment wrapText="1"/>
    </xf>
    <xf numFmtId="0" fontId="0" fillId="0" borderId="1" xfId="0" applyBorder="1" applyAlignment="1">
      <alignment horizontal="center" vertical="center"/>
    </xf>
    <xf numFmtId="0" fontId="23" fillId="0" borderId="1" xfId="12" applyFont="1" applyBorder="1" applyAlignment="1">
      <alignment horizontal="left" vertical="center"/>
    </xf>
    <xf numFmtId="0" fontId="2" fillId="6" borderId="1" xfId="0" applyFont="1" applyFill="1" applyBorder="1"/>
    <xf numFmtId="0" fontId="0" fillId="5" borderId="1" xfId="0" applyFill="1" applyBorder="1" applyAlignment="1">
      <alignment horizontal="center"/>
    </xf>
    <xf numFmtId="0" fontId="0" fillId="5" borderId="1" xfId="0" applyFill="1" applyBorder="1"/>
    <xf numFmtId="0" fontId="0" fillId="0" borderId="1" xfId="0" applyBorder="1" applyAlignment="1">
      <alignment vertical="center"/>
    </xf>
    <xf numFmtId="0" fontId="25" fillId="0" borderId="0" xfId="0" applyFont="1"/>
    <xf numFmtId="0" fontId="2" fillId="0" borderId="0" xfId="0" applyFont="1"/>
    <xf numFmtId="0" fontId="26" fillId="5" borderId="11" xfId="0" applyFont="1" applyFill="1" applyBorder="1" applyAlignment="1">
      <alignment horizontal="center" vertical="center"/>
    </xf>
    <xf numFmtId="0" fontId="26" fillId="5" borderId="12" xfId="0" applyFont="1" applyFill="1" applyBorder="1" applyAlignment="1">
      <alignment horizontal="center" vertical="center"/>
    </xf>
    <xf numFmtId="0" fontId="0" fillId="0" borderId="9" xfId="0" applyBorder="1" applyAlignment="1">
      <alignment horizontal="center" vertical="center"/>
    </xf>
    <xf numFmtId="164" fontId="0" fillId="0" borderId="1" xfId="5" applyNumberFormat="1" applyFont="1" applyBorder="1" applyAlignment="1">
      <alignment horizontal="center"/>
    </xf>
    <xf numFmtId="164" fontId="0" fillId="0" borderId="1" xfId="5" applyNumberFormat="1" applyFont="1" applyBorder="1" applyAlignment="1">
      <alignment horizontal="center" vertical="center"/>
    </xf>
    <xf numFmtId="164" fontId="0" fillId="0" borderId="10" xfId="5" applyNumberFormat="1" applyFont="1" applyBorder="1" applyAlignment="1">
      <alignment horizontal="center"/>
    </xf>
    <xf numFmtId="9" fontId="0" fillId="0" borderId="0" xfId="2" applyFont="1" applyFill="1"/>
    <xf numFmtId="0" fontId="16" fillId="0" borderId="0" xfId="0" applyFont="1" applyFill="1" applyAlignment="1">
      <alignment horizontal="center"/>
    </xf>
    <xf numFmtId="0" fontId="0" fillId="0" borderId="0" xfId="0" applyFill="1" applyAlignment="1">
      <alignment horizontal="center"/>
    </xf>
    <xf numFmtId="0" fontId="16" fillId="0" borderId="1" xfId="0" applyFont="1" applyBorder="1" applyAlignment="1">
      <alignment horizontal="left" vertical="top" wrapText="1"/>
    </xf>
    <xf numFmtId="164" fontId="0" fillId="0" borderId="1" xfId="5" applyNumberFormat="1" applyFont="1" applyBorder="1" applyAlignment="1">
      <alignment horizontal="center" vertical="center" wrapText="1"/>
    </xf>
    <xf numFmtId="43" fontId="0" fillId="0" borderId="0" xfId="5" applyFont="1" applyFill="1"/>
    <xf numFmtId="0" fontId="0" fillId="0" borderId="0" xfId="0" applyFill="1"/>
    <xf numFmtId="0" fontId="0" fillId="0" borderId="9" xfId="0" applyBorder="1" applyAlignment="1">
      <alignment horizontal="center"/>
    </xf>
    <xf numFmtId="43" fontId="0" fillId="0" borderId="1" xfId="5" applyFont="1" applyBorder="1" applyAlignment="1">
      <alignment horizontal="center"/>
    </xf>
    <xf numFmtId="43" fontId="0" fillId="0" borderId="1" xfId="5" applyFont="1" applyBorder="1" applyAlignment="1">
      <alignment horizontal="center" vertical="center"/>
    </xf>
    <xf numFmtId="43" fontId="0" fillId="0" borderId="1" xfId="5" applyFont="1" applyBorder="1" applyAlignment="1">
      <alignment horizontal="center" vertical="center" wrapText="1"/>
    </xf>
    <xf numFmtId="43" fontId="0" fillId="0" borderId="10" xfId="5" applyFont="1" applyBorder="1" applyAlignment="1">
      <alignment horizontal="center"/>
    </xf>
    <xf numFmtId="0" fontId="2" fillId="8" borderId="9" xfId="0" applyFont="1" applyFill="1" applyBorder="1" applyAlignment="1">
      <alignment horizontal="center"/>
    </xf>
    <xf numFmtId="0" fontId="26" fillId="8" borderId="1" xfId="0" applyFont="1" applyFill="1" applyBorder="1" applyAlignment="1">
      <alignment horizontal="left" vertical="top" wrapText="1"/>
    </xf>
    <xf numFmtId="164" fontId="2" fillId="8" borderId="1" xfId="5" applyNumberFormat="1" applyFont="1" applyFill="1" applyBorder="1" applyAlignment="1">
      <alignment horizontal="center"/>
    </xf>
    <xf numFmtId="164" fontId="2" fillId="8" borderId="10" xfId="5" applyNumberFormat="1" applyFont="1" applyFill="1" applyBorder="1" applyAlignment="1">
      <alignment horizontal="center"/>
    </xf>
    <xf numFmtId="164" fontId="0" fillId="0" borderId="1" xfId="5" applyNumberFormat="1" applyFont="1" applyBorder="1"/>
    <xf numFmtId="164" fontId="0" fillId="0" borderId="10" xfId="5" applyNumberFormat="1" applyFont="1" applyBorder="1"/>
    <xf numFmtId="164" fontId="2" fillId="9" borderId="1" xfId="5" applyNumberFormat="1" applyFont="1" applyFill="1" applyBorder="1"/>
    <xf numFmtId="43" fontId="2" fillId="9" borderId="10" xfId="0" applyNumberFormat="1" applyFont="1" applyFill="1" applyBorder="1"/>
    <xf numFmtId="43" fontId="0" fillId="0" borderId="0" xfId="0" applyNumberFormat="1" applyFill="1"/>
    <xf numFmtId="43" fontId="0" fillId="0" borderId="10" xfId="5" applyFont="1" applyBorder="1"/>
    <xf numFmtId="164" fontId="2" fillId="9" borderId="1" xfId="5" applyNumberFormat="1" applyFont="1" applyFill="1" applyBorder="1" applyAlignment="1">
      <alignment vertical="center"/>
    </xf>
    <xf numFmtId="43" fontId="2" fillId="9" borderId="10" xfId="0" applyNumberFormat="1" applyFont="1" applyFill="1" applyBorder="1" applyAlignment="1">
      <alignment vertical="center"/>
    </xf>
    <xf numFmtId="43" fontId="0" fillId="0" borderId="0" xfId="5" applyFont="1" applyFill="1" applyAlignment="1">
      <alignment vertical="center"/>
    </xf>
    <xf numFmtId="43" fontId="0" fillId="0" borderId="0" xfId="0" applyNumberFormat="1" applyFill="1" applyAlignment="1">
      <alignment vertical="center"/>
    </xf>
    <xf numFmtId="0" fontId="0" fillId="0" borderId="0" xfId="0" applyFill="1" applyAlignment="1">
      <alignment vertical="center"/>
    </xf>
    <xf numFmtId="0" fontId="0" fillId="0" borderId="0" xfId="0" applyAlignment="1">
      <alignment vertical="center"/>
    </xf>
    <xf numFmtId="0" fontId="26" fillId="0" borderId="1" xfId="0" applyFont="1" applyBorder="1" applyAlignment="1">
      <alignment horizontal="left" vertical="top" wrapText="1"/>
    </xf>
    <xf numFmtId="164" fontId="2" fillId="9" borderId="17" xfId="5" applyNumberFormat="1" applyFont="1" applyFill="1" applyBorder="1" applyAlignment="1">
      <alignment vertical="center"/>
    </xf>
    <xf numFmtId="164" fontId="2" fillId="10" borderId="17" xfId="5" applyNumberFormat="1" applyFont="1" applyFill="1" applyBorder="1" applyAlignment="1">
      <alignment vertical="center"/>
    </xf>
    <xf numFmtId="43" fontId="2" fillId="9" borderId="18" xfId="0" applyNumberFormat="1" applyFont="1" applyFill="1" applyBorder="1" applyAlignment="1">
      <alignment vertical="center"/>
    </xf>
    <xf numFmtId="43" fontId="0" fillId="0" borderId="0" xfId="5" applyFont="1" applyFill="1" applyBorder="1"/>
    <xf numFmtId="43" fontId="0" fillId="0" borderId="0" xfId="0" applyNumberFormat="1" applyFill="1" applyBorder="1"/>
    <xf numFmtId="0" fontId="0" fillId="0" borderId="0" xfId="0" applyFill="1" applyBorder="1"/>
    <xf numFmtId="0" fontId="0" fillId="0" borderId="0" xfId="0" applyBorder="1"/>
    <xf numFmtId="0" fontId="26" fillId="5" borderId="1" xfId="0" applyFont="1" applyFill="1" applyBorder="1" applyAlignment="1">
      <alignment horizontal="center" vertical="center"/>
    </xf>
    <xf numFmtId="0" fontId="2" fillId="0" borderId="1" xfId="0" applyFont="1" applyBorder="1"/>
    <xf numFmtId="0" fontId="9" fillId="0" borderId="0" xfId="3" applyFont="1" applyAlignment="1">
      <alignment horizontal="center" vertical="center"/>
    </xf>
    <xf numFmtId="0" fontId="8" fillId="2" borderId="1" xfId="0" applyFont="1" applyFill="1" applyBorder="1" applyAlignment="1">
      <alignment horizontal="right" vertical="center"/>
    </xf>
    <xf numFmtId="0" fontId="6" fillId="2" borderId="1" xfId="0" applyFont="1" applyFill="1" applyBorder="1" applyAlignment="1">
      <alignment horizontal="right" vertical="center"/>
    </xf>
    <xf numFmtId="0" fontId="6" fillId="2" borderId="19" xfId="0" applyFont="1" applyFill="1" applyBorder="1" applyAlignment="1">
      <alignment vertical="center" wrapText="1"/>
    </xf>
    <xf numFmtId="0" fontId="6" fillId="0" borderId="5" xfId="0" applyFont="1" applyBorder="1" applyAlignment="1">
      <alignment horizontal="left" vertical="center" wrapText="1"/>
    </xf>
    <xf numFmtId="0" fontId="6" fillId="2" borderId="1" xfId="0" applyFont="1" applyFill="1" applyBorder="1" applyAlignment="1">
      <alignment vertical="center" wrapText="1"/>
    </xf>
    <xf numFmtId="0" fontId="6"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0" fontId="14" fillId="0" borderId="1" xfId="0" applyFont="1" applyBorder="1" applyAlignment="1">
      <alignment horizontal="left" vertical="center" wrapText="1"/>
    </xf>
    <xf numFmtId="0" fontId="6" fillId="0" borderId="1" xfId="0" applyFont="1" applyBorder="1" applyAlignment="1">
      <alignment horizontal="center" vertical="center" wrapText="1"/>
    </xf>
    <xf numFmtId="166" fontId="8" fillId="0" borderId="1" xfId="1" applyNumberFormat="1" applyFont="1" applyFill="1" applyBorder="1" applyAlignment="1">
      <alignment horizontal="right" vertical="center"/>
    </xf>
    <xf numFmtId="166" fontId="6" fillId="0" borderId="1" xfId="1" applyNumberFormat="1" applyFont="1" applyFill="1" applyBorder="1" applyAlignment="1">
      <alignment horizontal="right" vertical="center"/>
    </xf>
    <xf numFmtId="0" fontId="13" fillId="0" borderId="1" xfId="0" applyFont="1" applyBorder="1" applyAlignment="1">
      <alignment horizontal="left" vertical="center" wrapText="1"/>
    </xf>
    <xf numFmtId="165" fontId="6" fillId="0" borderId="1" xfId="1" applyFont="1" applyFill="1" applyBorder="1" applyAlignment="1">
      <alignment horizontal="center" vertical="center" wrapText="1"/>
    </xf>
    <xf numFmtId="165" fontId="6" fillId="0" borderId="1" xfId="1" applyFont="1" applyBorder="1" applyAlignment="1">
      <alignment horizontal="center" vertical="center"/>
    </xf>
    <xf numFmtId="165" fontId="6" fillId="0" borderId="1" xfId="1" applyFont="1" applyBorder="1" applyAlignment="1">
      <alignment horizontal="center" vertical="center" wrapText="1"/>
    </xf>
    <xf numFmtId="0" fontId="12" fillId="0" borderId="1" xfId="0" applyFont="1" applyBorder="1" applyAlignment="1">
      <alignment horizontal="left" vertical="center"/>
    </xf>
    <xf numFmtId="9" fontId="6" fillId="0" borderId="1" xfId="0" applyNumberFormat="1" applyFont="1" applyBorder="1" applyAlignment="1">
      <alignment horizontal="center" vertical="center"/>
    </xf>
    <xf numFmtId="9" fontId="8" fillId="0" borderId="1" xfId="2" applyFont="1" applyFill="1" applyBorder="1" applyAlignment="1">
      <alignment horizontal="right" vertical="center"/>
    </xf>
    <xf numFmtId="0" fontId="6" fillId="0" borderId="1" xfId="0" applyFont="1" applyBorder="1" applyAlignment="1">
      <alignment vertical="center"/>
    </xf>
    <xf numFmtId="0" fontId="6" fillId="0" borderId="0" xfId="0" applyFont="1" applyBorder="1" applyAlignment="1">
      <alignment horizontal="center" vertical="center" wrapText="1"/>
    </xf>
    <xf numFmtId="0" fontId="0" fillId="0" borderId="1" xfId="0" applyFill="1" applyBorder="1"/>
    <xf numFmtId="0" fontId="0" fillId="0" borderId="1" xfId="0" applyFill="1" applyBorder="1" applyAlignment="1">
      <alignment horizontal="center"/>
    </xf>
    <xf numFmtId="0" fontId="0" fillId="0" borderId="22" xfId="0" applyBorder="1" applyAlignment="1">
      <alignment horizontal="center" vertical="center"/>
    </xf>
    <xf numFmtId="164" fontId="0" fillId="0" borderId="23" xfId="5" applyNumberFormat="1" applyFont="1" applyBorder="1" applyAlignment="1">
      <alignment horizontal="center"/>
    </xf>
    <xf numFmtId="164" fontId="0" fillId="0" borderId="23" xfId="5" applyNumberFormat="1" applyFont="1" applyBorder="1" applyAlignment="1">
      <alignment horizontal="center" vertical="center"/>
    </xf>
    <xf numFmtId="164" fontId="0" fillId="0" borderId="24" xfId="5" applyNumberFormat="1" applyFont="1" applyBorder="1" applyAlignment="1">
      <alignment horizontal="center"/>
    </xf>
    <xf numFmtId="0" fontId="26" fillId="7" borderId="16" xfId="0" applyFont="1" applyFill="1" applyBorder="1" applyAlignment="1">
      <alignment horizontal="center" vertical="center"/>
    </xf>
    <xf numFmtId="0" fontId="26" fillId="7" borderId="17" xfId="0" applyFont="1" applyFill="1" applyBorder="1" applyAlignment="1">
      <alignment horizontal="center" vertical="center"/>
    </xf>
    <xf numFmtId="0" fontId="26" fillId="7" borderId="18" xfId="0" applyFont="1" applyFill="1" applyBorder="1" applyAlignment="1">
      <alignment horizontal="center" vertical="center"/>
    </xf>
    <xf numFmtId="0" fontId="16" fillId="0" borderId="23" xfId="0" applyFont="1" applyBorder="1" applyAlignment="1">
      <alignment horizontal="left" vertical="top"/>
    </xf>
    <xf numFmtId="0" fontId="1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4" fillId="5" borderId="1" xfId="0" applyFont="1" applyFill="1" applyBorder="1" applyAlignment="1">
      <alignment horizontal="left" vertical="center" wrapText="1"/>
    </xf>
    <xf numFmtId="165" fontId="6" fillId="5" borderId="1" xfId="1" applyFont="1" applyFill="1" applyBorder="1" applyAlignment="1">
      <alignment horizontal="center" vertical="center" wrapText="1"/>
    </xf>
    <xf numFmtId="0" fontId="6" fillId="5" borderId="1" xfId="0" applyFont="1" applyFill="1" applyBorder="1" applyAlignment="1">
      <alignment horizontal="center" vertical="center" wrapText="1"/>
    </xf>
    <xf numFmtId="166" fontId="8" fillId="5" borderId="1" xfId="1" applyNumberFormat="1" applyFont="1" applyFill="1" applyBorder="1" applyAlignment="1">
      <alignment horizontal="right" vertical="center"/>
    </xf>
    <xf numFmtId="0" fontId="8" fillId="5" borderId="1" xfId="0" applyFont="1" applyFill="1" applyBorder="1" applyAlignment="1">
      <alignment horizontal="right" vertical="center"/>
    </xf>
    <xf numFmtId="43" fontId="8" fillId="5" borderId="1" xfId="0" applyNumberFormat="1" applyFont="1" applyFill="1" applyBorder="1" applyAlignment="1">
      <alignment horizontal="right" vertical="center"/>
    </xf>
    <xf numFmtId="0" fontId="0" fillId="0" borderId="1" xfId="0" applyBorder="1" applyAlignment="1">
      <alignment wrapText="1"/>
    </xf>
    <xf numFmtId="0" fontId="0" fillId="14" borderId="0" xfId="0" applyFill="1"/>
    <xf numFmtId="0" fontId="0" fillId="14" borderId="1" xfId="0" applyFill="1" applyBorder="1"/>
    <xf numFmtId="0" fontId="17" fillId="14" borderId="1" xfId="8" applyNumberFormat="1" applyFont="1" applyFill="1" applyBorder="1" applyAlignment="1">
      <alignment vertical="center"/>
    </xf>
    <xf numFmtId="0" fontId="19" fillId="14" borderId="1" xfId="9" applyFont="1" applyFill="1" applyBorder="1" applyAlignment="1">
      <alignment horizontal="center" vertical="center"/>
    </xf>
    <xf numFmtId="0" fontId="17" fillId="14" borderId="1" xfId="8" applyNumberFormat="1" applyFont="1" applyFill="1" applyBorder="1" applyAlignment="1">
      <alignment wrapText="1"/>
    </xf>
    <xf numFmtId="43" fontId="19" fillId="14" borderId="1" xfId="8" applyFont="1" applyFill="1" applyBorder="1" applyAlignment="1">
      <alignment horizontal="right" vertical="center"/>
    </xf>
    <xf numFmtId="0" fontId="17" fillId="14" borderId="1" xfId="8" applyNumberFormat="1" applyFont="1" applyFill="1" applyBorder="1" applyAlignment="1">
      <alignment vertical="center" wrapText="1"/>
    </xf>
    <xf numFmtId="43" fontId="19" fillId="14" borderId="1" xfId="8" applyFont="1" applyFill="1" applyBorder="1" applyAlignment="1"/>
    <xf numFmtId="0" fontId="17" fillId="14" borderId="1" xfId="10" applyFont="1" applyFill="1" applyBorder="1" applyAlignment="1">
      <alignment horizontal="left" vertical="center" wrapText="1"/>
    </xf>
    <xf numFmtId="0" fontId="20" fillId="14" borderId="1" xfId="10" applyFont="1" applyFill="1" applyBorder="1" applyAlignment="1">
      <alignment horizontal="left" vertical="center" wrapText="1"/>
    </xf>
    <xf numFmtId="0" fontId="21" fillId="14" borderId="1" xfId="10" applyFont="1" applyFill="1" applyBorder="1" applyAlignment="1">
      <alignment horizontal="center" wrapText="1"/>
    </xf>
    <xf numFmtId="0" fontId="0" fillId="0" borderId="0" xfId="0" applyAlignment="1">
      <alignment wrapText="1"/>
    </xf>
    <xf numFmtId="0" fontId="13" fillId="5" borderId="1" xfId="0" applyFont="1" applyFill="1" applyBorder="1" applyAlignment="1">
      <alignment horizontal="center" vertical="center"/>
    </xf>
    <xf numFmtId="165" fontId="6" fillId="5" borderId="1" xfId="1" applyFont="1" applyFill="1" applyBorder="1" applyAlignment="1">
      <alignment horizontal="center" vertical="center"/>
    </xf>
    <xf numFmtId="0" fontId="11" fillId="2" borderId="0" xfId="0" applyFont="1" applyFill="1" applyAlignment="1">
      <alignment horizontal="center" vertical="center" wrapText="1"/>
    </xf>
    <xf numFmtId="0" fontId="8" fillId="2" borderId="1" xfId="0" applyFont="1" applyFill="1" applyBorder="1" applyAlignment="1">
      <alignment horizontal="center" vertical="center"/>
    </xf>
    <xf numFmtId="0" fontId="6" fillId="2" borderId="1" xfId="0" applyFont="1" applyFill="1" applyBorder="1" applyAlignment="1">
      <alignment horizontal="center" vertical="center"/>
    </xf>
    <xf numFmtId="166" fontId="6" fillId="0" borderId="1" xfId="1" applyNumberFormat="1" applyFont="1" applyFill="1" applyBorder="1" applyAlignment="1">
      <alignment horizontal="center" vertical="center"/>
    </xf>
    <xf numFmtId="0" fontId="8" fillId="5" borderId="1" xfId="0" applyFont="1" applyFill="1" applyBorder="1" applyAlignment="1">
      <alignment horizontal="center" vertical="center"/>
    </xf>
    <xf numFmtId="43" fontId="8" fillId="5" borderId="1" xfId="0" applyNumberFormat="1" applyFont="1" applyFill="1" applyBorder="1" applyAlignment="1">
      <alignment horizontal="center" vertical="center"/>
    </xf>
    <xf numFmtId="166" fontId="8" fillId="0" borderId="1" xfId="1" applyNumberFormat="1" applyFont="1" applyFill="1" applyBorder="1" applyAlignment="1">
      <alignment horizontal="center" vertical="center"/>
    </xf>
    <xf numFmtId="0" fontId="13" fillId="10" borderId="1" xfId="0" applyFont="1" applyFill="1" applyBorder="1" applyAlignment="1">
      <alignment horizontal="left" vertical="center" wrapText="1"/>
    </xf>
    <xf numFmtId="166" fontId="8" fillId="5" borderId="1" xfId="0" applyNumberFormat="1" applyFont="1" applyFill="1" applyBorder="1" applyAlignment="1">
      <alignment horizontal="center" vertical="center"/>
    </xf>
    <xf numFmtId="0" fontId="29" fillId="14" borderId="1" xfId="8" applyNumberFormat="1" applyFont="1" applyFill="1" applyBorder="1" applyAlignment="1">
      <alignment horizontal="left" vertical="center" wrapText="1"/>
    </xf>
    <xf numFmtId="0" fontId="29" fillId="14" borderId="1" xfId="8" applyNumberFormat="1" applyFont="1" applyFill="1" applyBorder="1" applyAlignment="1">
      <alignment vertical="center"/>
    </xf>
    <xf numFmtId="0" fontId="30" fillId="14" borderId="1" xfId="9" applyFont="1" applyFill="1" applyBorder="1" applyAlignment="1">
      <alignment horizontal="center" vertical="center"/>
    </xf>
    <xf numFmtId="0" fontId="29" fillId="14" borderId="1" xfId="8" applyNumberFormat="1" applyFont="1" applyFill="1" applyBorder="1" applyAlignment="1">
      <alignment wrapText="1"/>
    </xf>
    <xf numFmtId="0" fontId="30" fillId="14" borderId="1" xfId="0" applyFont="1" applyFill="1" applyBorder="1"/>
    <xf numFmtId="43" fontId="30" fillId="14" borderId="1" xfId="8" applyFont="1" applyFill="1" applyBorder="1" applyAlignment="1">
      <alignment horizontal="right" vertical="center"/>
    </xf>
    <xf numFmtId="0" fontId="29" fillId="14" borderId="1" xfId="8" applyNumberFormat="1" applyFont="1" applyFill="1" applyBorder="1" applyAlignment="1">
      <alignment vertical="center" wrapText="1"/>
    </xf>
    <xf numFmtId="43" fontId="30" fillId="14" borderId="1" xfId="8" applyFont="1" applyFill="1" applyBorder="1" applyAlignment="1"/>
    <xf numFmtId="0" fontId="31" fillId="3" borderId="1" xfId="11" applyFont="1" applyFill="1" applyBorder="1" applyAlignment="1">
      <alignment horizontal="center" vertical="center" wrapText="1"/>
    </xf>
    <xf numFmtId="0" fontId="29" fillId="3" borderId="1" xfId="0" applyFont="1" applyFill="1" applyBorder="1" applyAlignment="1">
      <alignment horizontal="center" vertical="center"/>
    </xf>
    <xf numFmtId="0" fontId="17" fillId="5" borderId="1" xfId="0" applyFont="1" applyFill="1" applyBorder="1" applyAlignment="1">
      <alignment horizontal="center" vertical="center"/>
    </xf>
    <xf numFmtId="0" fontId="32" fillId="14" borderId="1" xfId="0" applyFont="1" applyFill="1" applyBorder="1" applyAlignment="1">
      <alignment horizontal="center"/>
    </xf>
    <xf numFmtId="0" fontId="30" fillId="14" borderId="1" xfId="0" applyFont="1" applyFill="1" applyBorder="1" applyAlignment="1">
      <alignment horizontal="center"/>
    </xf>
    <xf numFmtId="0" fontId="0" fillId="0" borderId="1" xfId="0" applyBorder="1" applyAlignment="1">
      <alignment horizontal="center" vertical="center" wrapText="1"/>
    </xf>
    <xf numFmtId="0" fontId="6" fillId="5" borderId="1" xfId="0" applyFont="1" applyFill="1" applyBorder="1" applyAlignment="1">
      <alignment horizontal="right" vertical="center"/>
    </xf>
    <xf numFmtId="0" fontId="6" fillId="5" borderId="1" xfId="0" applyFont="1" applyFill="1" applyBorder="1" applyAlignment="1">
      <alignment horizontal="center" vertical="center"/>
    </xf>
    <xf numFmtId="166" fontId="6" fillId="5" borderId="1" xfId="0" applyNumberFormat="1" applyFont="1" applyFill="1" applyBorder="1" applyAlignment="1">
      <alignment horizontal="center" vertical="center"/>
    </xf>
    <xf numFmtId="43" fontId="6" fillId="5" borderId="1" xfId="0" applyNumberFormat="1" applyFont="1" applyFill="1" applyBorder="1" applyAlignment="1">
      <alignment horizontal="center" vertical="center"/>
    </xf>
    <xf numFmtId="166" fontId="6" fillId="5" borderId="1" xfId="1" applyNumberFormat="1" applyFont="1" applyFill="1" applyBorder="1" applyAlignment="1">
      <alignment horizontal="center" vertical="center"/>
    </xf>
    <xf numFmtId="0" fontId="13" fillId="16" borderId="1" xfId="0" applyFont="1" applyFill="1" applyBorder="1" applyAlignment="1">
      <alignment horizontal="center" vertical="center"/>
    </xf>
    <xf numFmtId="0" fontId="13" fillId="16" borderId="1" xfId="0" applyFont="1" applyFill="1" applyBorder="1" applyAlignment="1">
      <alignment horizontal="left" vertical="center" wrapText="1"/>
    </xf>
    <xf numFmtId="0" fontId="6" fillId="16" borderId="1" xfId="0" applyFont="1" applyFill="1" applyBorder="1" applyAlignment="1">
      <alignment horizontal="center" vertical="center"/>
    </xf>
    <xf numFmtId="0" fontId="6" fillId="16" borderId="1" xfId="0" applyFont="1" applyFill="1" applyBorder="1" applyAlignment="1">
      <alignment horizontal="center" vertical="center" wrapText="1"/>
    </xf>
    <xf numFmtId="166" fontId="8" fillId="16" borderId="1" xfId="1" applyNumberFormat="1" applyFont="1" applyFill="1" applyBorder="1" applyAlignment="1">
      <alignment horizontal="right" vertical="center"/>
    </xf>
    <xf numFmtId="166" fontId="6" fillId="16" borderId="1" xfId="1" applyNumberFormat="1" applyFont="1" applyFill="1" applyBorder="1" applyAlignment="1">
      <alignment horizontal="center" vertical="center"/>
    </xf>
    <xf numFmtId="0" fontId="8" fillId="16" borderId="1" xfId="0" applyFont="1" applyFill="1" applyBorder="1" applyAlignment="1">
      <alignment horizontal="right" vertical="center"/>
    </xf>
    <xf numFmtId="0" fontId="8" fillId="16" borderId="1" xfId="0" applyFont="1" applyFill="1" applyBorder="1" applyAlignment="1">
      <alignment horizontal="center" vertical="center"/>
    </xf>
    <xf numFmtId="166" fontId="8" fillId="16" borderId="1" xfId="0" applyNumberFormat="1" applyFont="1" applyFill="1" applyBorder="1" applyAlignment="1">
      <alignment horizontal="center" vertical="center"/>
    </xf>
    <xf numFmtId="166" fontId="6" fillId="16" borderId="1" xfId="1" applyNumberFormat="1" applyFont="1" applyFill="1" applyBorder="1" applyAlignment="1">
      <alignment horizontal="right" vertical="center"/>
    </xf>
    <xf numFmtId="0" fontId="29" fillId="14" borderId="1" xfId="0" applyFont="1" applyFill="1" applyBorder="1" applyAlignment="1">
      <alignment horizontal="right"/>
    </xf>
    <xf numFmtId="0" fontId="17" fillId="14" borderId="1" xfId="0" applyFont="1" applyFill="1" applyBorder="1" applyAlignment="1">
      <alignment horizontal="center"/>
    </xf>
    <xf numFmtId="0" fontId="0" fillId="14" borderId="1" xfId="0" applyFill="1" applyBorder="1" applyAlignment="1">
      <alignment horizontal="center" vertical="center"/>
    </xf>
    <xf numFmtId="0" fontId="0" fillId="17" borderId="1" xfId="0" applyFill="1" applyBorder="1"/>
    <xf numFmtId="0" fontId="29" fillId="14" borderId="1" xfId="13" applyNumberFormat="1" applyFont="1" applyFill="1" applyBorder="1" applyAlignment="1">
      <alignment horizontal="left" vertical="center" wrapText="1"/>
    </xf>
    <xf numFmtId="0" fontId="29" fillId="14" borderId="1" xfId="13" applyNumberFormat="1" applyFont="1" applyFill="1" applyBorder="1" applyAlignment="1">
      <alignment vertical="center"/>
    </xf>
    <xf numFmtId="0" fontId="29" fillId="14" borderId="1" xfId="13" applyNumberFormat="1" applyFont="1" applyFill="1" applyBorder="1" applyAlignment="1">
      <alignment wrapText="1"/>
    </xf>
    <xf numFmtId="43" fontId="30" fillId="14" borderId="1" xfId="13" applyFont="1" applyFill="1" applyBorder="1" applyAlignment="1">
      <alignment horizontal="right" vertical="center"/>
    </xf>
    <xf numFmtId="0" fontId="29" fillId="14" borderId="1" xfId="13" applyNumberFormat="1" applyFont="1" applyFill="1" applyBorder="1" applyAlignment="1">
      <alignment vertical="center" wrapText="1"/>
    </xf>
    <xf numFmtId="0" fontId="29" fillId="14" borderId="1" xfId="10" applyFont="1" applyFill="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vertical="center" wrapText="1"/>
    </xf>
    <xf numFmtId="0" fontId="0" fillId="2" borderId="1" xfId="0" applyFill="1" applyBorder="1" applyAlignment="1">
      <alignment horizontal="center" vertical="center"/>
    </xf>
    <xf numFmtId="0" fontId="0" fillId="10" borderId="1" xfId="0" applyFill="1" applyBorder="1" applyAlignment="1">
      <alignment horizontal="center" vertical="center"/>
    </xf>
    <xf numFmtId="0" fontId="0" fillId="15" borderId="1" xfId="0" applyFill="1" applyBorder="1" applyAlignment="1">
      <alignment horizontal="center" vertical="center"/>
    </xf>
    <xf numFmtId="0" fontId="0" fillId="0" borderId="1" xfId="0" applyBorder="1" applyAlignment="1">
      <alignment horizontal="left" vertical="center" wrapText="1"/>
    </xf>
    <xf numFmtId="0" fontId="0" fillId="18" borderId="1" xfId="0" applyFill="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vertical="top" wrapText="1"/>
    </xf>
    <xf numFmtId="0" fontId="0" fillId="5" borderId="1" xfId="0" applyFill="1" applyBorder="1" applyAlignment="1">
      <alignment horizontal="center" vertical="center"/>
    </xf>
    <xf numFmtId="0" fontId="0" fillId="2" borderId="1" xfId="0" applyFill="1" applyBorder="1" applyAlignment="1">
      <alignment wrapText="1"/>
    </xf>
    <xf numFmtId="0" fontId="0" fillId="19" borderId="1" xfId="0" applyFill="1" applyBorder="1" applyAlignment="1">
      <alignment horizontal="center" vertical="center"/>
    </xf>
    <xf numFmtId="0" fontId="0" fillId="16" borderId="1" xfId="0" applyFill="1" applyBorder="1"/>
    <xf numFmtId="0" fontId="17" fillId="2" borderId="1" xfId="0" applyFont="1" applyFill="1" applyBorder="1" applyAlignment="1">
      <alignment horizontal="center" vertical="center"/>
    </xf>
    <xf numFmtId="43" fontId="8" fillId="16" borderId="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0" fillId="0" borderId="0" xfId="0" applyAlignment="1">
      <alignment horizontal="left" vertical="top"/>
    </xf>
    <xf numFmtId="0" fontId="0" fillId="0" borderId="0" xfId="0" applyAlignment="1">
      <alignment horizontal="center" vertical="top"/>
    </xf>
    <xf numFmtId="2" fontId="0" fillId="0" borderId="1" xfId="0" applyNumberFormat="1" applyBorder="1" applyAlignment="1">
      <alignment horizontal="center" vertical="center"/>
    </xf>
    <xf numFmtId="0" fontId="0" fillId="0" borderId="0" xfId="0" applyAlignment="1">
      <alignment horizontal="center" vertical="center"/>
    </xf>
    <xf numFmtId="0" fontId="0" fillId="0" borderId="25" xfId="0" applyBorder="1" applyAlignment="1">
      <alignment vertical="center" wrapText="1"/>
    </xf>
    <xf numFmtId="0" fontId="0" fillId="0" borderId="25" xfId="0" applyBorder="1" applyAlignment="1">
      <alignment vertical="center"/>
    </xf>
    <xf numFmtId="0" fontId="0" fillId="0" borderId="0" xfId="0" applyAlignment="1">
      <alignment vertical="center" wrapText="1"/>
    </xf>
    <xf numFmtId="0" fontId="35" fillId="0" borderId="26" xfId="0" applyFont="1" applyBorder="1" applyAlignment="1">
      <alignment horizontal="left" vertical="top" wrapText="1"/>
    </xf>
    <xf numFmtId="0" fontId="36" fillId="0" borderId="26" xfId="0" applyFont="1" applyFill="1" applyBorder="1" applyAlignment="1">
      <alignment horizontal="left" vertical="top" wrapText="1"/>
    </xf>
    <xf numFmtId="0" fontId="24" fillId="0" borderId="26" xfId="0" applyFont="1" applyFill="1" applyBorder="1" applyAlignment="1">
      <alignment horizontal="left" vertical="center" wrapText="1"/>
    </xf>
    <xf numFmtId="0" fontId="40" fillId="0" borderId="26" xfId="0" applyFont="1" applyFill="1" applyBorder="1" applyAlignment="1">
      <alignment horizontal="left" vertical="center" wrapText="1"/>
    </xf>
    <xf numFmtId="0" fontId="24" fillId="0" borderId="26" xfId="0" applyFont="1" applyBorder="1" applyAlignment="1">
      <alignment horizontal="left" vertical="top" wrapText="1"/>
    </xf>
    <xf numFmtId="0" fontId="42" fillId="0" borderId="26" xfId="0" applyFont="1" applyBorder="1" applyAlignment="1">
      <alignment horizontal="left" vertical="top" wrapText="1"/>
    </xf>
    <xf numFmtId="0" fontId="43" fillId="0" borderId="26" xfId="0" applyFont="1" applyBorder="1" applyAlignment="1">
      <alignment horizontal="left" vertical="top" wrapText="1"/>
    </xf>
    <xf numFmtId="1" fontId="44" fillId="0" borderId="26" xfId="0" applyNumberFormat="1" applyFont="1" applyFill="1" applyBorder="1" applyAlignment="1">
      <alignment horizontal="center" vertical="center" shrinkToFit="1"/>
    </xf>
    <xf numFmtId="0" fontId="45" fillId="0" borderId="26" xfId="0" applyFont="1" applyFill="1" applyBorder="1" applyAlignment="1">
      <alignment horizontal="center" vertical="center" wrapText="1"/>
    </xf>
    <xf numFmtId="0" fontId="41" fillId="0" borderId="26" xfId="0" applyFont="1" applyFill="1" applyBorder="1" applyAlignment="1">
      <alignment horizontal="center" vertical="center" wrapText="1"/>
    </xf>
    <xf numFmtId="0" fontId="45" fillId="0" borderId="26" xfId="0" applyFont="1" applyFill="1" applyBorder="1" applyAlignment="1">
      <alignment horizontal="left" vertical="center" wrapText="1"/>
    </xf>
    <xf numFmtId="3" fontId="46" fillId="0" borderId="26" xfId="0" applyNumberFormat="1" applyFont="1" applyFill="1" applyBorder="1" applyAlignment="1">
      <alignment horizontal="center" vertical="center" shrinkToFit="1"/>
    </xf>
    <xf numFmtId="1" fontId="46" fillId="0" borderId="26" xfId="0" applyNumberFormat="1" applyFont="1" applyFill="1" applyBorder="1" applyAlignment="1">
      <alignment horizontal="center" vertical="center" shrinkToFit="1"/>
    </xf>
    <xf numFmtId="0" fontId="2" fillId="14" borderId="1" xfId="0" applyFont="1" applyFill="1" applyBorder="1" applyAlignment="1">
      <alignment horizontal="center"/>
    </xf>
    <xf numFmtId="0" fontId="2" fillId="0" borderId="1" xfId="0" applyFont="1" applyBorder="1" applyAlignment="1">
      <alignment vertical="center" wrapText="1"/>
    </xf>
    <xf numFmtId="0" fontId="0" fillId="16" borderId="1" xfId="0" applyFill="1" applyBorder="1" applyAlignment="1">
      <alignment horizontal="center" vertical="center"/>
    </xf>
    <xf numFmtId="0" fontId="0" fillId="18" borderId="1" xfId="0" applyFill="1" applyBorder="1" applyAlignment="1">
      <alignment horizontal="center" vertical="center" wrapText="1"/>
    </xf>
    <xf numFmtId="0" fontId="0" fillId="0" borderId="1" xfId="0" applyBorder="1" applyAlignment="1">
      <alignment horizontal="center"/>
    </xf>
    <xf numFmtId="0" fontId="47" fillId="16" borderId="26" xfId="0" applyFont="1" applyFill="1" applyBorder="1" applyAlignment="1">
      <alignment horizontal="left" vertical="top" wrapText="1"/>
    </xf>
    <xf numFmtId="0" fontId="0" fillId="16" borderId="26" xfId="0" applyFill="1" applyBorder="1" applyAlignment="1">
      <alignment horizontal="left" vertical="top" wrapText="1"/>
    </xf>
    <xf numFmtId="0" fontId="47" fillId="0" borderId="26" xfId="0" applyFont="1" applyBorder="1" applyAlignment="1">
      <alignment horizontal="left" vertical="top" wrapText="1"/>
    </xf>
    <xf numFmtId="0" fontId="49" fillId="0" borderId="26" xfId="0" applyFont="1" applyBorder="1" applyAlignment="1">
      <alignment horizontal="left" vertical="top" wrapText="1"/>
    </xf>
    <xf numFmtId="0" fontId="0" fillId="0" borderId="26" xfId="0" applyBorder="1" applyAlignment="1">
      <alignment horizontal="left" wrapText="1"/>
    </xf>
    <xf numFmtId="0" fontId="0" fillId="0" borderId="26" xfId="0" applyBorder="1" applyAlignment="1">
      <alignment horizontal="left" vertical="top" wrapText="1"/>
    </xf>
    <xf numFmtId="0" fontId="49" fillId="16" borderId="26" xfId="0" applyFont="1" applyFill="1" applyBorder="1" applyAlignment="1">
      <alignment horizontal="center" vertical="top" wrapText="1"/>
    </xf>
    <xf numFmtId="2" fontId="44" fillId="16" borderId="26" xfId="0" applyNumberFormat="1" applyFont="1" applyFill="1" applyBorder="1" applyAlignment="1">
      <alignment horizontal="center" vertical="top" shrinkToFit="1"/>
    </xf>
    <xf numFmtId="0" fontId="49" fillId="0" borderId="26" xfId="0" applyFont="1" applyBorder="1" applyAlignment="1">
      <alignment horizontal="center" vertical="top" wrapText="1"/>
    </xf>
    <xf numFmtId="1" fontId="44" fillId="0" borderId="26" xfId="0" applyNumberFormat="1" applyFont="1" applyBorder="1" applyAlignment="1">
      <alignment horizontal="center" vertical="center" shrinkToFit="1"/>
    </xf>
    <xf numFmtId="1" fontId="44" fillId="16" borderId="26" xfId="0" applyNumberFormat="1" applyFont="1" applyFill="1" applyBorder="1" applyAlignment="1">
      <alignment horizontal="center" vertical="center" shrinkToFit="1"/>
    </xf>
    <xf numFmtId="0" fontId="0" fillId="16" borderId="26" xfId="0" applyFill="1" applyBorder="1" applyAlignment="1">
      <alignment horizontal="left" wrapText="1"/>
    </xf>
    <xf numFmtId="168" fontId="44" fillId="0" borderId="26" xfId="0" applyNumberFormat="1" applyFont="1" applyBorder="1" applyAlignment="1">
      <alignment horizontal="center" vertical="center" shrinkToFit="1"/>
    </xf>
    <xf numFmtId="0" fontId="0" fillId="0" borderId="26" xfId="0" applyBorder="1" applyAlignment="1">
      <alignment horizontal="left" vertical="center" wrapText="1"/>
    </xf>
    <xf numFmtId="0" fontId="49" fillId="0" borderId="26" xfId="0" applyFont="1" applyBorder="1" applyAlignment="1">
      <alignment horizontal="center" vertical="center" wrapText="1"/>
    </xf>
    <xf numFmtId="1" fontId="44" fillId="0" borderId="26" xfId="0" applyNumberFormat="1" applyFont="1" applyBorder="1" applyAlignment="1">
      <alignment horizontal="center" vertical="top" shrinkToFit="1"/>
    </xf>
    <xf numFmtId="0" fontId="0" fillId="0" borderId="26" xfId="0" applyBorder="1" applyAlignment="1">
      <alignment horizontal="center" wrapText="1"/>
    </xf>
    <xf numFmtId="0" fontId="0" fillId="0" borderId="26" xfId="0" applyBorder="1" applyAlignment="1">
      <alignment horizontal="center" vertical="top" wrapText="1"/>
    </xf>
    <xf numFmtId="2" fontId="44" fillId="0" borderId="26" xfId="0" applyNumberFormat="1" applyFont="1" applyBorder="1" applyAlignment="1">
      <alignment horizontal="center" vertical="top" shrinkToFit="1"/>
    </xf>
    <xf numFmtId="0" fontId="0" fillId="16" borderId="26" xfId="0" applyFill="1" applyBorder="1" applyAlignment="1">
      <alignment horizontal="center" vertical="top" wrapText="1"/>
    </xf>
    <xf numFmtId="0" fontId="0" fillId="16" borderId="26" xfId="0" applyFill="1" applyBorder="1" applyAlignment="1">
      <alignment horizontal="center" wrapText="1"/>
    </xf>
    <xf numFmtId="2" fontId="44" fillId="0" borderId="26" xfId="0" applyNumberFormat="1" applyFont="1" applyBorder="1" applyAlignment="1">
      <alignment horizontal="center" vertical="center" shrinkToFit="1"/>
    </xf>
    <xf numFmtId="0" fontId="0" fillId="0" borderId="26" xfId="0" applyBorder="1" applyAlignment="1">
      <alignment horizontal="center" vertical="center" wrapText="1"/>
    </xf>
    <xf numFmtId="0" fontId="47" fillId="0" borderId="26" xfId="0" applyFont="1" applyBorder="1" applyAlignment="1">
      <alignment horizontal="center" vertical="center" wrapText="1"/>
    </xf>
    <xf numFmtId="0" fontId="49" fillId="0" borderId="30" xfId="0" applyFont="1" applyBorder="1" applyAlignment="1">
      <alignment horizontal="left" vertical="top" wrapText="1"/>
    </xf>
    <xf numFmtId="0" fontId="0" fillId="0" borderId="30" xfId="0" applyBorder="1" applyAlignment="1">
      <alignment horizontal="left" vertical="top" wrapText="1"/>
    </xf>
    <xf numFmtId="0" fontId="49" fillId="5" borderId="35" xfId="0" applyFont="1" applyFill="1" applyBorder="1" applyAlignment="1">
      <alignment horizontal="center" vertical="center" wrapText="1"/>
    </xf>
    <xf numFmtId="0" fontId="49" fillId="5" borderId="36" xfId="0" applyFont="1" applyFill="1" applyBorder="1" applyAlignment="1">
      <alignment horizontal="center" vertical="center" wrapText="1"/>
    </xf>
    <xf numFmtId="0" fontId="37" fillId="0" borderId="26" xfId="0" applyFont="1" applyBorder="1" applyAlignment="1">
      <alignment horizontal="left" vertical="top" wrapText="1"/>
    </xf>
    <xf numFmtId="0" fontId="47" fillId="0" borderId="26" xfId="0" applyFont="1" applyBorder="1" applyAlignment="1">
      <alignment horizontal="left" vertical="center" wrapText="1"/>
    </xf>
    <xf numFmtId="2" fontId="44" fillId="15" borderId="26" xfId="0" applyNumberFormat="1" applyFont="1" applyFill="1" applyBorder="1" applyAlignment="1">
      <alignment horizontal="center" vertical="center" shrinkToFit="1"/>
    </xf>
    <xf numFmtId="0" fontId="49" fillId="15" borderId="26" xfId="0" applyFont="1" applyFill="1" applyBorder="1" applyAlignment="1">
      <alignment horizontal="center" vertical="center" wrapText="1"/>
    </xf>
    <xf numFmtId="168" fontId="44" fillId="0" borderId="1" xfId="0" applyNumberFormat="1" applyFont="1" applyFill="1" applyBorder="1" applyAlignment="1">
      <alignment horizontal="center" vertical="center" shrinkToFit="1"/>
    </xf>
    <xf numFmtId="0" fontId="47" fillId="0" borderId="1" xfId="0" applyFont="1" applyFill="1" applyBorder="1" applyAlignment="1">
      <alignment horizontal="left" vertical="top" wrapText="1"/>
    </xf>
    <xf numFmtId="2" fontId="44" fillId="0" borderId="1" xfId="0" applyNumberFormat="1" applyFont="1" applyFill="1" applyBorder="1" applyAlignment="1">
      <alignment horizontal="center" vertical="center" shrinkToFit="1"/>
    </xf>
    <xf numFmtId="0" fontId="49" fillId="0" borderId="1" xfId="0" applyFont="1" applyFill="1" applyBorder="1" applyAlignment="1">
      <alignment horizontal="center" vertical="center" wrapText="1"/>
    </xf>
    <xf numFmtId="3" fontId="46" fillId="0" borderId="1" xfId="0" applyNumberFormat="1" applyFont="1" applyFill="1" applyBorder="1" applyAlignment="1">
      <alignment horizontal="center" vertical="center" shrinkToFit="1"/>
    </xf>
    <xf numFmtId="3" fontId="44" fillId="0" borderId="1" xfId="0" applyNumberFormat="1" applyFont="1" applyFill="1" applyBorder="1" applyAlignment="1">
      <alignment horizontal="center" vertical="center" shrinkToFit="1"/>
    </xf>
    <xf numFmtId="2" fontId="44" fillId="0" borderId="1" xfId="0" applyNumberFormat="1" applyFont="1" applyBorder="1" applyAlignment="1">
      <alignment horizontal="center" vertical="center" shrinkToFit="1"/>
    </xf>
    <xf numFmtId="0" fontId="0" fillId="0" borderId="1" xfId="0" applyFill="1" applyBorder="1" applyAlignment="1">
      <alignment horizontal="left" vertical="top" wrapText="1"/>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49" fillId="0" borderId="1" xfId="0" applyFont="1" applyBorder="1" applyAlignment="1">
      <alignment horizontal="center" vertical="center" wrapText="1"/>
    </xf>
    <xf numFmtId="0" fontId="49" fillId="0" borderId="1" xfId="0" applyFont="1" applyFill="1" applyBorder="1" applyAlignment="1">
      <alignment horizontal="center" vertical="top" wrapText="1"/>
    </xf>
    <xf numFmtId="2" fontId="44" fillId="0" borderId="1" xfId="0" applyNumberFormat="1" applyFont="1" applyFill="1" applyBorder="1" applyAlignment="1">
      <alignment horizontal="center" vertical="top" shrinkToFit="1"/>
    </xf>
    <xf numFmtId="3" fontId="46" fillId="0" borderId="1" xfId="0" applyNumberFormat="1" applyFont="1" applyFill="1" applyBorder="1" applyAlignment="1">
      <alignment horizontal="center" vertical="top" shrinkToFit="1"/>
    </xf>
    <xf numFmtId="3" fontId="44" fillId="0" borderId="1" xfId="0" applyNumberFormat="1" applyFont="1" applyFill="1" applyBorder="1" applyAlignment="1">
      <alignment horizontal="center" vertical="top" shrinkToFit="1"/>
    </xf>
    <xf numFmtId="1" fontId="46" fillId="0" borderId="1" xfId="0" applyNumberFormat="1" applyFont="1" applyFill="1" applyBorder="1" applyAlignment="1">
      <alignment horizontal="center" vertical="center" shrinkToFit="1"/>
    </xf>
    <xf numFmtId="0" fontId="0" fillId="0" borderId="1" xfId="0" applyFill="1" applyBorder="1" applyAlignment="1">
      <alignment horizontal="center" vertical="top" wrapText="1"/>
    </xf>
    <xf numFmtId="1" fontId="46" fillId="0" borderId="1" xfId="0" applyNumberFormat="1" applyFont="1" applyFill="1" applyBorder="1" applyAlignment="1">
      <alignment horizontal="center" vertical="top" shrinkToFit="1"/>
    </xf>
    <xf numFmtId="0" fontId="0" fillId="10" borderId="1" xfId="0" applyFill="1" applyBorder="1"/>
    <xf numFmtId="0" fontId="0" fillId="0" borderId="1" xfId="0" applyFill="1" applyBorder="1" applyAlignment="1">
      <alignment horizontal="left" wrapText="1"/>
    </xf>
    <xf numFmtId="0" fontId="0" fillId="0" borderId="1" xfId="0" applyFill="1" applyBorder="1" applyAlignment="1">
      <alignment horizontal="center" wrapText="1"/>
    </xf>
    <xf numFmtId="0" fontId="49" fillId="0" borderId="1" xfId="0" applyFont="1" applyFill="1" applyBorder="1" applyAlignment="1">
      <alignment horizontal="left" vertical="top" wrapText="1"/>
    </xf>
    <xf numFmtId="1" fontId="44" fillId="0" borderId="1" xfId="0" applyNumberFormat="1" applyFont="1" applyFill="1" applyBorder="1" applyAlignment="1">
      <alignment horizontal="center" vertical="center" shrinkToFit="1"/>
    </xf>
    <xf numFmtId="2" fontId="49" fillId="0" borderId="1" xfId="0" applyNumberFormat="1" applyFont="1" applyBorder="1" applyAlignment="1">
      <alignment horizontal="center" vertical="center" wrapText="1"/>
    </xf>
    <xf numFmtId="0" fontId="47" fillId="0" borderId="1" xfId="0" applyFont="1" applyFill="1" applyBorder="1" applyAlignment="1">
      <alignment horizontal="center" vertical="center" wrapText="1"/>
    </xf>
    <xf numFmtId="2" fontId="0" fillId="0" borderId="1" xfId="0" applyNumberFormat="1" applyBorder="1" applyAlignment="1">
      <alignment horizontal="center" vertical="center" wrapText="1"/>
    </xf>
    <xf numFmtId="1" fontId="44" fillId="0" borderId="1" xfId="0" applyNumberFormat="1" applyFont="1" applyFill="1" applyBorder="1" applyAlignment="1">
      <alignment horizontal="center" vertical="top" shrinkToFit="1"/>
    </xf>
    <xf numFmtId="0" fontId="41" fillId="0" borderId="1" xfId="0" applyFont="1" applyBorder="1" applyAlignment="1">
      <alignment horizontal="center" vertical="top" wrapText="1"/>
    </xf>
    <xf numFmtId="0" fontId="41" fillId="0" borderId="1" xfId="0" applyFont="1" applyBorder="1" applyAlignment="1">
      <alignment horizontal="left" vertical="top" wrapText="1"/>
    </xf>
    <xf numFmtId="0" fontId="0" fillId="0" borderId="1" xfId="0" applyBorder="1" applyAlignment="1">
      <alignment horizontal="left" vertical="top" wrapText="1"/>
    </xf>
    <xf numFmtId="1" fontId="44" fillId="0" borderId="1" xfId="0" applyNumberFormat="1" applyFont="1" applyBorder="1" applyAlignment="1">
      <alignment horizontal="center" vertical="top" shrinkToFit="1"/>
    </xf>
    <xf numFmtId="0" fontId="0" fillId="0" borderId="1" xfId="0" applyBorder="1" applyAlignment="1">
      <alignment horizontal="left" wrapText="1"/>
    </xf>
    <xf numFmtId="0" fontId="0" fillId="0" borderId="1" xfId="0" applyBorder="1" applyAlignment="1">
      <alignment horizontal="center" wrapText="1"/>
    </xf>
    <xf numFmtId="0" fontId="0" fillId="0" borderId="1" xfId="0" applyBorder="1" applyAlignment="1">
      <alignment horizontal="center" vertical="top" wrapText="1"/>
    </xf>
    <xf numFmtId="0" fontId="0" fillId="0" borderId="0" xfId="0" applyAlignment="1">
      <alignment horizontal="center"/>
    </xf>
    <xf numFmtId="0" fontId="2" fillId="3" borderId="1" xfId="0" applyFont="1" applyFill="1" applyBorder="1" applyAlignment="1">
      <alignment horizontal="center" vertical="center" wrapText="1"/>
    </xf>
    <xf numFmtId="0" fontId="0" fillId="0" borderId="4" xfId="0" applyBorder="1"/>
    <xf numFmtId="2" fontId="44" fillId="0" borderId="1" xfId="0" applyNumberFormat="1" applyFont="1" applyBorder="1" applyAlignment="1">
      <alignment horizontal="center" vertical="top" shrinkToFit="1"/>
    </xf>
    <xf numFmtId="0" fontId="49" fillId="5" borderId="1" xfId="0" applyFont="1" applyFill="1" applyBorder="1" applyAlignment="1">
      <alignment horizontal="center" vertical="top" wrapText="1"/>
    </xf>
    <xf numFmtId="0" fontId="47" fillId="5" borderId="1" xfId="0" applyFont="1" applyFill="1" applyBorder="1" applyAlignment="1">
      <alignment horizontal="center" vertical="top" wrapText="1"/>
    </xf>
    <xf numFmtId="164" fontId="0" fillId="0" borderId="0" xfId="0" applyNumberFormat="1"/>
    <xf numFmtId="0" fontId="0" fillId="0" borderId="1" xfId="0" applyBorder="1" applyAlignment="1">
      <alignment horizontal="center"/>
    </xf>
    <xf numFmtId="0" fontId="13"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165" fontId="6" fillId="0" borderId="1" xfId="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 xfId="0" applyFont="1" applyFill="1" applyBorder="1" applyAlignment="1">
      <alignment horizontal="center" vertical="center"/>
    </xf>
    <xf numFmtId="43" fontId="6" fillId="0" borderId="1" xfId="0" applyNumberFormat="1" applyFont="1" applyFill="1" applyBorder="1" applyAlignment="1">
      <alignment horizontal="center" vertical="center"/>
    </xf>
    <xf numFmtId="0" fontId="29" fillId="10" borderId="0" xfId="0" applyFont="1" applyFill="1" applyAlignment="1">
      <alignment horizontal="center" vertical="center"/>
    </xf>
    <xf numFmtId="0" fontId="28" fillId="20" borderId="1" xfId="10" applyFont="1" applyFill="1" applyBorder="1" applyAlignment="1">
      <alignment horizontal="center" vertical="center" wrapText="1"/>
    </xf>
    <xf numFmtId="0" fontId="0" fillId="20" borderId="1" xfId="0" applyFill="1" applyBorder="1" applyAlignment="1">
      <alignment horizontal="center" vertical="center"/>
    </xf>
    <xf numFmtId="0" fontId="22" fillId="20" borderId="1" xfId="0" applyFont="1" applyFill="1" applyBorder="1" applyAlignment="1">
      <alignment vertical="center" wrapText="1"/>
    </xf>
    <xf numFmtId="0" fontId="27" fillId="20" borderId="1" xfId="10" applyFont="1" applyFill="1" applyBorder="1" applyAlignment="1">
      <alignment vertical="center" wrapText="1"/>
    </xf>
    <xf numFmtId="0" fontId="27" fillId="20" borderId="1" xfId="10" applyFont="1" applyFill="1" applyBorder="1" applyAlignment="1">
      <alignment horizontal="center" vertical="center" wrapText="1"/>
    </xf>
    <xf numFmtId="2" fontId="28" fillId="20" borderId="1" xfId="10" applyNumberFormat="1" applyFont="1" applyFill="1" applyBorder="1" applyAlignment="1">
      <alignment horizontal="center" vertical="center" wrapText="1"/>
    </xf>
    <xf numFmtId="167" fontId="27" fillId="20" borderId="1" xfId="10" applyNumberFormat="1" applyFont="1" applyFill="1" applyBorder="1" applyAlignment="1">
      <alignment horizontal="center" vertical="center" wrapText="1"/>
    </xf>
    <xf numFmtId="167" fontId="28" fillId="20" borderId="1" xfId="10" applyNumberFormat="1" applyFont="1" applyFill="1" applyBorder="1" applyAlignment="1">
      <alignment horizontal="center" vertical="center" wrapText="1"/>
    </xf>
    <xf numFmtId="0" fontId="0" fillId="10" borderId="2" xfId="0" applyFill="1" applyBorder="1" applyAlignment="1">
      <alignment horizontal="center" vertical="center"/>
    </xf>
    <xf numFmtId="0" fontId="17" fillId="10" borderId="2" xfId="0" applyFont="1" applyFill="1" applyBorder="1" applyAlignment="1">
      <alignment horizontal="center" vertical="center"/>
    </xf>
    <xf numFmtId="0" fontId="0" fillId="10" borderId="2" xfId="0" applyFill="1" applyBorder="1"/>
    <xf numFmtId="0" fontId="0" fillId="0" borderId="1" xfId="0" applyBorder="1" applyAlignment="1">
      <alignment horizontal="left"/>
    </xf>
    <xf numFmtId="43" fontId="30" fillId="14" borderId="1" xfId="8" applyFont="1" applyFill="1" applyBorder="1" applyAlignment="1">
      <alignment horizontal="center" vertical="center"/>
    </xf>
    <xf numFmtId="0" fontId="0" fillId="10" borderId="2" xfId="0" applyFill="1" applyBorder="1" applyAlignment="1">
      <alignment horizontal="center"/>
    </xf>
    <xf numFmtId="0" fontId="53" fillId="0" borderId="1" xfId="0" applyFont="1" applyFill="1" applyBorder="1" applyAlignment="1">
      <alignment vertical="center" wrapText="1"/>
    </xf>
    <xf numFmtId="0" fontId="0" fillId="0" borderId="1" xfId="0" applyFill="1" applyBorder="1" applyAlignment="1">
      <alignment horizontal="left"/>
    </xf>
    <xf numFmtId="0" fontId="0" fillId="0" borderId="1" xfId="0" applyFill="1" applyBorder="1" applyAlignment="1">
      <alignment wrapText="1"/>
    </xf>
    <xf numFmtId="0" fontId="0" fillId="0" borderId="1" xfId="0" applyFont="1" applyBorder="1"/>
    <xf numFmtId="0" fontId="17" fillId="3" borderId="1" xfId="0" applyFont="1" applyFill="1" applyBorder="1" applyAlignment="1">
      <alignment vertical="center" wrapText="1"/>
    </xf>
    <xf numFmtId="0" fontId="2" fillId="3" borderId="1" xfId="0" applyFont="1" applyFill="1" applyBorder="1" applyAlignment="1">
      <alignment vertical="center" wrapText="1"/>
    </xf>
    <xf numFmtId="0" fontId="19" fillId="14" borderId="1" xfId="0" applyFont="1" applyFill="1" applyBorder="1"/>
    <xf numFmtId="43" fontId="19" fillId="14" borderId="1" xfId="8" applyFont="1" applyFill="1" applyBorder="1" applyAlignment="1">
      <alignment horizontal="center" vertical="center"/>
    </xf>
    <xf numFmtId="0" fontId="54" fillId="14" borderId="1" xfId="10" applyFont="1" applyFill="1" applyBorder="1" applyAlignment="1">
      <alignment horizontal="left" vertical="center" wrapText="1"/>
    </xf>
    <xf numFmtId="0" fontId="17" fillId="14" borderId="1" xfId="8" applyNumberFormat="1"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xf numFmtId="0" fontId="0" fillId="0" borderId="1" xfId="0" applyBorder="1"/>
    <xf numFmtId="0" fontId="0" fillId="0" borderId="1" xfId="0" applyBorder="1" applyAlignment="1">
      <alignment wrapText="1"/>
    </xf>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wrapText="1"/>
    </xf>
    <xf numFmtId="0" fontId="0" fillId="0" borderId="26" xfId="0" applyFont="1" applyBorder="1" applyAlignment="1">
      <alignment horizontal="left" vertical="top" wrapText="1"/>
    </xf>
    <xf numFmtId="3" fontId="0" fillId="5" borderId="1" xfId="0" applyNumberFormat="1" applyFill="1" applyBorder="1" applyAlignment="1">
      <alignment horizontal="center" vertical="center"/>
    </xf>
    <xf numFmtId="0" fontId="0" fillId="5" borderId="12" xfId="0" applyFill="1" applyBorder="1" applyAlignment="1">
      <alignment horizontal="center" vertical="center"/>
    </xf>
    <xf numFmtId="0" fontId="8" fillId="5" borderId="1" xfId="0" applyFont="1" applyFill="1" applyBorder="1" applyAlignment="1">
      <alignment vertical="center"/>
    </xf>
    <xf numFmtId="0" fontId="8" fillId="16" borderId="1" xfId="0" applyFont="1" applyFill="1" applyBorder="1" applyAlignment="1">
      <alignment vertical="center"/>
    </xf>
    <xf numFmtId="43" fontId="8" fillId="5" borderId="1" xfId="0" applyNumberFormat="1" applyFont="1" applyFill="1" applyBorder="1" applyAlignment="1">
      <alignment vertical="center"/>
    </xf>
    <xf numFmtId="43" fontId="6" fillId="5" borderId="1" xfId="0" applyNumberFormat="1" applyFont="1" applyFill="1" applyBorder="1" applyAlignment="1">
      <alignment vertical="center"/>
    </xf>
    <xf numFmtId="0" fontId="6" fillId="5" borderId="1" xfId="0" applyFont="1" applyFill="1" applyBorder="1" applyAlignment="1">
      <alignment vertical="center"/>
    </xf>
    <xf numFmtId="166" fontId="6" fillId="16" borderId="1" xfId="1" applyNumberFormat="1" applyFont="1" applyFill="1" applyBorder="1" applyAlignment="1">
      <alignment vertical="center"/>
    </xf>
    <xf numFmtId="166" fontId="8" fillId="5" borderId="1" xfId="0" applyNumberFormat="1" applyFont="1" applyFill="1" applyBorder="1" applyAlignment="1">
      <alignment vertical="center"/>
    </xf>
    <xf numFmtId="166" fontId="6" fillId="5" borderId="1" xfId="0" applyNumberFormat="1" applyFont="1" applyFill="1" applyBorder="1" applyAlignment="1">
      <alignment vertical="center"/>
    </xf>
    <xf numFmtId="0" fontId="8" fillId="2" borderId="1" xfId="0" applyFont="1" applyFill="1" applyBorder="1" applyAlignment="1">
      <alignment vertical="center"/>
    </xf>
    <xf numFmtId="166" fontId="6" fillId="0" borderId="1" xfId="1" applyNumberFormat="1" applyFont="1" applyFill="1" applyBorder="1" applyAlignment="1">
      <alignment vertical="center"/>
    </xf>
    <xf numFmtId="166" fontId="8" fillId="0" borderId="1" xfId="1" applyNumberFormat="1" applyFont="1" applyFill="1" applyBorder="1" applyAlignment="1">
      <alignment vertical="center"/>
    </xf>
    <xf numFmtId="166" fontId="8" fillId="16" borderId="1" xfId="0" applyNumberFormat="1" applyFont="1" applyFill="1" applyBorder="1" applyAlignment="1">
      <alignment vertical="center"/>
    </xf>
    <xf numFmtId="43" fontId="8" fillId="16" borderId="1" xfId="0" applyNumberFormat="1" applyFont="1" applyFill="1" applyBorder="1" applyAlignment="1">
      <alignment vertical="center"/>
    </xf>
    <xf numFmtId="164" fontId="0" fillId="16" borderId="1" xfId="5" applyNumberFormat="1" applyFont="1" applyFill="1" applyBorder="1" applyAlignment="1">
      <alignment horizontal="center" vertical="center"/>
    </xf>
    <xf numFmtId="0" fontId="8" fillId="10" borderId="1" xfId="0" applyFont="1" applyFill="1" applyBorder="1" applyAlignment="1">
      <alignment horizontal="center" vertical="center"/>
    </xf>
    <xf numFmtId="43" fontId="8" fillId="10" borderId="1" xfId="0" applyNumberFormat="1" applyFont="1" applyFill="1" applyBorder="1" applyAlignment="1">
      <alignment horizontal="center" vertical="center"/>
    </xf>
    <xf numFmtId="43" fontId="6" fillId="10" borderId="1" xfId="0" applyNumberFormat="1" applyFont="1" applyFill="1" applyBorder="1" applyAlignment="1">
      <alignment horizontal="center" vertical="center"/>
    </xf>
    <xf numFmtId="0" fontId="6" fillId="10" borderId="1" xfId="0" applyFont="1" applyFill="1" applyBorder="1" applyAlignment="1">
      <alignment horizontal="center" vertical="center"/>
    </xf>
    <xf numFmtId="166" fontId="8" fillId="10" borderId="1" xfId="0" applyNumberFormat="1" applyFont="1" applyFill="1" applyBorder="1" applyAlignment="1">
      <alignment horizontal="center" vertical="center"/>
    </xf>
    <xf numFmtId="166" fontId="6" fillId="10" borderId="1" xfId="0" applyNumberFormat="1" applyFont="1" applyFill="1" applyBorder="1" applyAlignment="1">
      <alignment horizontal="center" vertical="center"/>
    </xf>
    <xf numFmtId="0" fontId="0" fillId="0" borderId="1" xfId="0" applyBorder="1" applyAlignment="1">
      <alignment horizontal="center"/>
    </xf>
    <xf numFmtId="0" fontId="6" fillId="10" borderId="1" xfId="0" applyFont="1" applyFill="1" applyBorder="1" applyAlignment="1">
      <alignment horizontal="center" vertical="center" wrapText="1"/>
    </xf>
    <xf numFmtId="0" fontId="0" fillId="16" borderId="1" xfId="0" applyFill="1" applyBorder="1" applyAlignment="1">
      <alignment horizontal="left" wrapText="1"/>
    </xf>
    <xf numFmtId="0" fontId="49" fillId="16" borderId="1" xfId="0" applyFont="1" applyFill="1" applyBorder="1" applyAlignment="1">
      <alignment horizontal="left" vertical="top" wrapText="1"/>
    </xf>
    <xf numFmtId="0" fontId="0" fillId="16" borderId="1" xfId="0" applyFill="1" applyBorder="1" applyAlignment="1">
      <alignment horizontal="center" wrapText="1"/>
    </xf>
    <xf numFmtId="0" fontId="49" fillId="16" borderId="1" xfId="0" applyFont="1" applyFill="1" applyBorder="1" applyAlignment="1">
      <alignment horizontal="center" vertical="top" wrapText="1"/>
    </xf>
    <xf numFmtId="0" fontId="49" fillId="16" borderId="1" xfId="0" applyFont="1" applyFill="1" applyBorder="1" applyAlignment="1">
      <alignment horizontal="center" vertical="center" wrapText="1"/>
    </xf>
    <xf numFmtId="2" fontId="44" fillId="16" borderId="1" xfId="0" applyNumberFormat="1" applyFont="1" applyFill="1" applyBorder="1" applyAlignment="1">
      <alignment horizontal="center" vertical="center" shrinkToFit="1"/>
    </xf>
    <xf numFmtId="0" fontId="0" fillId="16" borderId="1" xfId="0" applyFill="1" applyBorder="1" applyAlignment="1">
      <alignment horizontal="left" vertical="center" wrapText="1"/>
    </xf>
    <xf numFmtId="0" fontId="49" fillId="16" borderId="1" xfId="0" applyFont="1" applyFill="1" applyBorder="1" applyAlignment="1">
      <alignment horizontal="left" vertical="center" wrapText="1"/>
    </xf>
    <xf numFmtId="0" fontId="0" fillId="16" borderId="1" xfId="0" applyFill="1" applyBorder="1" applyAlignment="1">
      <alignment vertical="center"/>
    </xf>
    <xf numFmtId="0" fontId="0" fillId="16" borderId="1" xfId="0" applyFill="1" applyBorder="1" applyAlignment="1">
      <alignment horizontal="center" vertical="center" wrapText="1"/>
    </xf>
    <xf numFmtId="0" fontId="0" fillId="16" borderId="1" xfId="0" applyFill="1" applyBorder="1" applyAlignment="1">
      <alignment horizontal="center"/>
    </xf>
    <xf numFmtId="0" fontId="0" fillId="5" borderId="1" xfId="0" applyFill="1" applyBorder="1" applyAlignment="1">
      <alignment wrapText="1"/>
    </xf>
    <xf numFmtId="0" fontId="16" fillId="16" borderId="1" xfId="0" applyFont="1" applyFill="1" applyBorder="1" applyAlignment="1">
      <alignment horizontal="left" vertical="top"/>
    </xf>
    <xf numFmtId="0" fontId="0" fillId="5" borderId="0" xfId="0" applyFill="1" applyBorder="1" applyAlignment="1">
      <alignment horizontal="center" vertical="center"/>
    </xf>
    <xf numFmtId="3" fontId="0" fillId="10" borderId="1" xfId="0" applyNumberFormat="1" applyFill="1" applyBorder="1" applyAlignment="1">
      <alignment horizontal="center" vertical="center"/>
    </xf>
    <xf numFmtId="0" fontId="25" fillId="0" borderId="1" xfId="0" applyFont="1" applyBorder="1"/>
    <xf numFmtId="43" fontId="2" fillId="9" borderId="1" xfId="5" applyFont="1" applyFill="1" applyBorder="1" applyAlignment="1">
      <alignment horizontal="center"/>
    </xf>
    <xf numFmtId="43" fontId="2" fillId="9" borderId="1" xfId="0" applyNumberFormat="1" applyFont="1" applyFill="1" applyBorder="1" applyAlignment="1">
      <alignment horizont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xf>
    <xf numFmtId="0" fontId="0" fillId="0" borderId="1" xfId="0" applyBorder="1" applyAlignment="1">
      <alignment horizontal="center"/>
    </xf>
    <xf numFmtId="0" fontId="2" fillId="9" borderId="16" xfId="0" applyFont="1" applyFill="1" applyBorder="1" applyAlignment="1">
      <alignment horizontal="center" vertical="center" wrapText="1"/>
    </xf>
    <xf numFmtId="0" fontId="2" fillId="9" borderId="17" xfId="0" applyFont="1" applyFill="1" applyBorder="1" applyAlignment="1">
      <alignment horizontal="center" vertical="center" wrapText="1"/>
    </xf>
    <xf numFmtId="0" fontId="26" fillId="13" borderId="6" xfId="0" applyFont="1" applyFill="1" applyBorder="1" applyAlignment="1">
      <alignment horizontal="center"/>
    </xf>
    <xf numFmtId="0" fontId="26" fillId="13" borderId="7" xfId="0" applyFont="1" applyFill="1" applyBorder="1" applyAlignment="1">
      <alignment horizontal="center"/>
    </xf>
    <xf numFmtId="0" fontId="26" fillId="13" borderId="8" xfId="0" applyFont="1" applyFill="1" applyBorder="1" applyAlignment="1">
      <alignment horizontal="center"/>
    </xf>
    <xf numFmtId="0" fontId="2" fillId="9" borderId="9" xfId="0" applyFont="1" applyFill="1" applyBorder="1" applyAlignment="1">
      <alignment horizontal="center"/>
    </xf>
    <xf numFmtId="0" fontId="2" fillId="9" borderId="1" xfId="0" applyFont="1"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2" fillId="9" borderId="9"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0" borderId="1" xfId="3" applyFont="1" applyBorder="1" applyAlignment="1">
      <alignment horizontal="center" vertical="top"/>
    </xf>
    <xf numFmtId="0" fontId="6" fillId="0" borderId="1" xfId="3" applyFont="1" applyBorder="1" applyAlignment="1">
      <alignment horizontal="center" vertical="top" wrapText="1"/>
    </xf>
    <xf numFmtId="0" fontId="26" fillId="11" borderId="1" xfId="0" applyFont="1" applyFill="1" applyBorder="1" applyAlignment="1">
      <alignment horizontal="center"/>
    </xf>
    <xf numFmtId="0" fontId="0" fillId="2" borderId="4" xfId="0" applyFill="1" applyBorder="1" applyAlignment="1">
      <alignment horizontal="center" wrapText="1"/>
    </xf>
    <xf numFmtId="0" fontId="0" fillId="2" borderId="3" xfId="0" applyFill="1" applyBorder="1" applyAlignment="1">
      <alignment horizontal="center" wrapText="1"/>
    </xf>
    <xf numFmtId="0" fontId="0" fillId="2" borderId="1" xfId="0" applyFill="1" applyBorder="1" applyAlignment="1">
      <alignment horizontal="center"/>
    </xf>
    <xf numFmtId="0" fontId="17" fillId="5" borderId="4" xfId="0" applyFont="1" applyFill="1" applyBorder="1" applyAlignment="1">
      <alignment horizontal="center" vertical="center"/>
    </xf>
    <xf numFmtId="0" fontId="17" fillId="5" borderId="3" xfId="0" applyFont="1" applyFill="1" applyBorder="1" applyAlignment="1">
      <alignment horizontal="center" vertical="center"/>
    </xf>
    <xf numFmtId="0" fontId="29" fillId="14" borderId="1" xfId="0" applyFont="1" applyFill="1" applyBorder="1" applyAlignment="1">
      <alignment horizontal="right"/>
    </xf>
    <xf numFmtId="0" fontId="29" fillId="14" borderId="1" xfId="13" applyNumberFormat="1" applyFont="1" applyFill="1" applyBorder="1" applyAlignment="1">
      <alignment horizontal="left" vertical="center" wrapText="1"/>
    </xf>
    <xf numFmtId="0" fontId="29" fillId="14" borderId="1" xfId="1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2" fillId="2" borderId="4" xfId="0" applyFont="1" applyFill="1" applyBorder="1" applyAlignment="1">
      <alignment horizontal="center"/>
    </xf>
    <xf numFmtId="0" fontId="2" fillId="2" borderId="3" xfId="0" applyFont="1" applyFill="1" applyBorder="1" applyAlignment="1">
      <alignment horizontal="center"/>
    </xf>
    <xf numFmtId="0" fontId="0" fillId="2" borderId="4" xfId="0" applyFill="1" applyBorder="1" applyAlignment="1">
      <alignment horizontal="center"/>
    </xf>
    <xf numFmtId="0" fontId="0" fillId="2" borderId="3" xfId="0" applyFill="1" applyBorder="1" applyAlignment="1">
      <alignment horizontal="center"/>
    </xf>
    <xf numFmtId="0" fontId="32" fillId="14" borderId="1" xfId="0" applyFont="1" applyFill="1" applyBorder="1" applyAlignment="1">
      <alignment horizontal="center"/>
    </xf>
    <xf numFmtId="0" fontId="30" fillId="14" borderId="1" xfId="0" applyFont="1" applyFill="1" applyBorder="1" applyAlignment="1">
      <alignment horizontal="center"/>
    </xf>
    <xf numFmtId="0" fontId="29" fillId="14" borderId="1" xfId="8" applyNumberFormat="1" applyFont="1" applyFill="1" applyBorder="1" applyAlignment="1">
      <alignment horizontal="left"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 fillId="1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12" borderId="4" xfId="0" applyFont="1" applyFill="1" applyBorder="1" applyAlignment="1">
      <alignment horizontal="center" vertical="center"/>
    </xf>
    <xf numFmtId="0" fontId="6" fillId="12" borderId="3" xfId="0" applyFont="1" applyFill="1" applyBorder="1" applyAlignment="1">
      <alignment horizontal="center" vertical="center"/>
    </xf>
    <xf numFmtId="0" fontId="6" fillId="5" borderId="1" xfId="0" applyFont="1" applyFill="1" applyBorder="1" applyAlignment="1">
      <alignment horizontal="center" vertical="center" wrapText="1"/>
    </xf>
    <xf numFmtId="0" fontId="52" fillId="5" borderId="27" xfId="0" applyFont="1" applyFill="1" applyBorder="1" applyAlignment="1">
      <alignment horizontal="left" vertical="center" wrapText="1" indent="1"/>
    </xf>
    <xf numFmtId="0" fontId="49" fillId="5" borderId="30" xfId="0" applyFont="1" applyFill="1" applyBorder="1" applyAlignment="1">
      <alignment horizontal="left" vertical="center" wrapText="1" indent="1"/>
    </xf>
    <xf numFmtId="0" fontId="49" fillId="5" borderId="35" xfId="0" applyFont="1" applyFill="1" applyBorder="1" applyAlignment="1">
      <alignment horizontal="left" vertical="center" wrapText="1" indent="1"/>
    </xf>
    <xf numFmtId="0" fontId="49" fillId="5" borderId="36" xfId="0" applyFont="1" applyFill="1" applyBorder="1" applyAlignment="1">
      <alignment horizontal="left" vertical="center" wrapText="1" indent="1"/>
    </xf>
    <xf numFmtId="0" fontId="50" fillId="0" borderId="27" xfId="0" applyFont="1" applyBorder="1" applyAlignment="1">
      <alignment horizontal="left" vertical="top" wrapText="1"/>
    </xf>
    <xf numFmtId="0" fontId="50" fillId="0" borderId="28" xfId="0" applyFont="1" applyBorder="1" applyAlignment="1">
      <alignment horizontal="left" vertical="top" wrapText="1"/>
    </xf>
    <xf numFmtId="0" fontId="50" fillId="0" borderId="29" xfId="0" applyFont="1" applyBorder="1" applyAlignment="1">
      <alignment horizontal="left" vertical="top"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1" xfId="0" applyBorder="1" applyAlignment="1">
      <alignment horizontal="left" wrapText="1"/>
    </xf>
    <xf numFmtId="0" fontId="0" fillId="0" borderId="32" xfId="0" applyBorder="1" applyAlignment="1">
      <alignment horizontal="left" wrapText="1"/>
    </xf>
    <xf numFmtId="0" fontId="0" fillId="0" borderId="33" xfId="0" applyBorder="1" applyAlignment="1">
      <alignment horizontal="left" wrapText="1"/>
    </xf>
    <xf numFmtId="0" fontId="49" fillId="5" borderId="34" xfId="0" applyFont="1" applyFill="1" applyBorder="1" applyAlignment="1">
      <alignment horizontal="center" vertical="center" wrapText="1"/>
    </xf>
    <xf numFmtId="0" fontId="49" fillId="5" borderId="35" xfId="0" applyFont="1" applyFill="1" applyBorder="1" applyAlignment="1">
      <alignment horizontal="center" vertical="center" wrapText="1"/>
    </xf>
    <xf numFmtId="0" fontId="49" fillId="5" borderId="36" xfId="0" applyFont="1" applyFill="1" applyBorder="1" applyAlignment="1">
      <alignment horizontal="center" vertical="center" wrapText="1"/>
    </xf>
    <xf numFmtId="0" fontId="52" fillId="5" borderId="34" xfId="0" applyFont="1" applyFill="1" applyBorder="1" applyAlignment="1">
      <alignment horizontal="center" vertical="center" wrapText="1"/>
    </xf>
    <xf numFmtId="0" fontId="52" fillId="5" borderId="35" xfId="0" applyFont="1" applyFill="1" applyBorder="1" applyAlignment="1">
      <alignment horizontal="center" vertical="center" wrapText="1"/>
    </xf>
    <xf numFmtId="0" fontId="0" fillId="5" borderId="1" xfId="0" applyFill="1" applyBorder="1" applyAlignment="1">
      <alignment horizontal="center"/>
    </xf>
    <xf numFmtId="0" fontId="15" fillId="0" borderId="1" xfId="0" applyFont="1" applyBorder="1" applyAlignment="1">
      <alignment horizontal="center"/>
    </xf>
    <xf numFmtId="0" fontId="2" fillId="0" borderId="1" xfId="0" applyFont="1" applyBorder="1" applyAlignment="1">
      <alignment horizontal="right"/>
    </xf>
    <xf numFmtId="0" fontId="17" fillId="0" borderId="1" xfId="8" applyNumberFormat="1" applyFont="1" applyFill="1" applyBorder="1" applyAlignment="1">
      <alignment horizontal="left" vertical="center" wrapText="1"/>
    </xf>
    <xf numFmtId="0" fontId="2" fillId="0" borderId="1" xfId="10" applyFont="1" applyBorder="1" applyAlignment="1">
      <alignment horizontal="center" vertical="center" wrapText="1"/>
    </xf>
    <xf numFmtId="0" fontId="17" fillId="14" borderId="1" xfId="1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17" fillId="14" borderId="4" xfId="8" applyNumberFormat="1" applyFont="1" applyFill="1" applyBorder="1" applyAlignment="1">
      <alignment horizontal="center" vertical="center" wrapText="1"/>
    </xf>
    <xf numFmtId="0" fontId="17" fillId="14" borderId="3" xfId="8" applyNumberFormat="1"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5" borderId="1" xfId="0" applyFont="1" applyFill="1" applyBorder="1" applyAlignment="1">
      <alignment vertical="center" wrapText="1"/>
    </xf>
    <xf numFmtId="0" fontId="6" fillId="10" borderId="2" xfId="0" applyFont="1" applyFill="1" applyBorder="1" applyAlignment="1">
      <alignment horizontal="center" vertical="center" wrapText="1"/>
    </xf>
    <xf numFmtId="0" fontId="6" fillId="10" borderId="23" xfId="0" applyFont="1" applyFill="1" applyBorder="1" applyAlignment="1">
      <alignment horizontal="center" vertical="center" wrapText="1"/>
    </xf>
  </cellXfs>
  <cellStyles count="14">
    <cellStyle name="Comma" xfId="1" builtinId="3"/>
    <cellStyle name="Comma 2" xfId="5"/>
    <cellStyle name="Comma 2 2" xfId="6"/>
    <cellStyle name="Comma 3" xfId="8"/>
    <cellStyle name="Comma 3 2" xfId="13"/>
    <cellStyle name="Normal" xfId="0" builtinId="0"/>
    <cellStyle name="Normal 17" xfId="10"/>
    <cellStyle name="Normal 2" xfId="3"/>
    <cellStyle name="Normal 2 2" xfId="4"/>
    <cellStyle name="Normal 2 2 2" xfId="9"/>
    <cellStyle name="Normal 2 3" xfId="7"/>
    <cellStyle name="Normal 3 2 4" xfId="12"/>
    <cellStyle name="Normal 3 6 3" xfId="11"/>
    <cellStyle name="Percent" xfId="2" builtinId="5"/>
  </cellStyles>
  <dxfs count="395">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Users\TEMP.AAI-PC.064\Downloads\SOR%20Narmada%202004-05\final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LESERVER\Users\srinidhianantharaman\Library\Containers\com.apple.mail\Data\Library\Mail%20Downloads\345334C1-106E-4C7C-9659-BDDFA1FDB6EE\CompositeDesig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Users\TEMP.AAI-PC.064\Downloads\PIYOUS%20J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SOR%20Narmada%202004-05\final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548B4EFC\Estimate%20%20Kullu%20T.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Users\TEMP.AAI-PC.064\Downloads\Documents%20and%20Settings\AAI\Application%20Data\Microsoft\Excel\SOR%20Narmada%202004-05\final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ravelfoodservices-my.sharepoint.com/Users/ct0043/AppData/Local/Microsoft/Windows/INetCache/Content.Outlook/4SW7MT7R/Abstract%20Summary%20Sheet%20_CivilCIP%20Lounge%20%20T3%20Lok_2024_05_1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travelfoodservices-my.sharepoint.com/Users/ct0043/AppData/Local/Microsoft/Windows/INetCache/Content.Outlook/4SW7MT7R/R2%20Comparative%20Statement_CIP%20Lounge_2023_11_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NOT FULL RESTRAINT"/>
      <sheetName val="BEARING &amp; BUCKLING"/>
      <sheetName val="PFC"/>
      <sheetName val="UC"/>
      <sheetName val="RSJ"/>
      <sheetName val="FULL RESTRAINT"/>
      <sheetName val="CANTILEVER"/>
      <sheetName val="Notes"/>
      <sheetName val="About"/>
      <sheetName val="Other"/>
      <sheetName val="UB"/>
      <sheetName val="CASHFLOWS"/>
      <sheetName val="OVER HEADS"/>
      <sheetName val="AutoOpen Stub Data"/>
      <sheetName val="Detail"/>
      <sheetName val="Costing"/>
      <sheetName val="LEVEL SHEET"/>
      <sheetName val="Rate Analysis"/>
      <sheetName val="MN T.B."/>
      <sheetName val="FitOutConfCentre"/>
      <sheetName val="Internet"/>
      <sheetName val="concrete"/>
      <sheetName val="Field Values"/>
      <sheetName val="Material "/>
      <sheetName val="Consolidated"/>
      <sheetName val="L4-L15"/>
      <sheetName val="KP1590_E"/>
      <sheetName val="Sheet1"/>
      <sheetName val="Cashflow projection"/>
      <sheetName val="CABLERET"/>
      <sheetName val="Earthing Tower-1"/>
      <sheetName val="detail'02"/>
      <sheetName val="old_serial no."/>
      <sheetName val="tot_ass_9697"/>
      <sheetName val="Material"/>
    </sheetNames>
    <sheetDataSet>
      <sheetData sheetId="0" refreshError="1">
        <row r="9">
          <cell r="D9">
            <v>15.5</v>
          </cell>
        </row>
        <row r="33">
          <cell r="D33">
            <v>245</v>
          </cell>
        </row>
        <row r="36">
          <cell r="H36">
            <v>3320.8711200000007</v>
          </cell>
        </row>
        <row r="40">
          <cell r="P40">
            <v>2680.4174040000007</v>
          </cell>
        </row>
      </sheetData>
      <sheetData sheetId="1" refreshError="1"/>
      <sheetData sheetId="2" refreshError="1"/>
      <sheetData sheetId="3" refreshError="1">
        <row r="11">
          <cell r="S11">
            <v>9</v>
          </cell>
        </row>
        <row r="18">
          <cell r="E18">
            <v>275</v>
          </cell>
        </row>
      </sheetData>
      <sheetData sheetId="4" refreshError="1">
        <row r="21">
          <cell r="C21">
            <v>1</v>
          </cell>
        </row>
        <row r="22">
          <cell r="B22" t="str">
            <v>&gt; 50.00</v>
          </cell>
        </row>
        <row r="23">
          <cell r="B23">
            <v>50</v>
          </cell>
        </row>
        <row r="24">
          <cell r="B24">
            <v>10</v>
          </cell>
        </row>
        <row r="25">
          <cell r="B25">
            <v>5</v>
          </cell>
        </row>
        <row r="26">
          <cell r="B26">
            <v>2</v>
          </cell>
        </row>
        <row r="27">
          <cell r="B27">
            <v>1.5</v>
          </cell>
        </row>
        <row r="28">
          <cell r="B28">
            <v>1</v>
          </cell>
        </row>
        <row r="29">
          <cell r="B29">
            <v>0.5</v>
          </cell>
        </row>
        <row r="30">
          <cell r="B30">
            <v>0</v>
          </cell>
        </row>
        <row r="31">
          <cell r="B31">
            <v>-0.1</v>
          </cell>
        </row>
        <row r="32">
          <cell r="B32">
            <v>-0.2</v>
          </cell>
        </row>
        <row r="33">
          <cell r="B33">
            <v>-0.3</v>
          </cell>
        </row>
        <row r="34">
          <cell r="B34">
            <v>-0.4</v>
          </cell>
        </row>
        <row r="35">
          <cell r="B35">
            <v>-0.5</v>
          </cell>
        </row>
        <row r="36">
          <cell r="B36">
            <v>-0.6</v>
          </cell>
        </row>
        <row r="37">
          <cell r="B37">
            <v>-0.7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y"/>
      <sheetName val="DATA"/>
    </sheetNames>
    <sheetDataSet>
      <sheetData sheetId="0"/>
      <sheetData sheetId="1">
        <row r="3">
          <cell r="H3" t="str">
            <v>SIZE</v>
          </cell>
          <cell r="I3" t="str">
            <v>M25</v>
          </cell>
          <cell r="J3" t="str">
            <v>M30</v>
          </cell>
          <cell r="K3" t="str">
            <v>M40</v>
          </cell>
        </row>
        <row r="4">
          <cell r="H4">
            <v>8</v>
          </cell>
          <cell r="I4">
            <v>0.32800000000000001</v>
          </cell>
          <cell r="J4">
            <v>0.30399999999999999</v>
          </cell>
          <cell r="K4">
            <v>0.27200000000000002</v>
          </cell>
        </row>
        <row r="5">
          <cell r="H5">
            <v>10</v>
          </cell>
          <cell r="I5">
            <v>0.41</v>
          </cell>
          <cell r="J5">
            <v>0.38</v>
          </cell>
          <cell r="K5">
            <v>0.34</v>
          </cell>
        </row>
        <row r="6">
          <cell r="H6">
            <v>12</v>
          </cell>
          <cell r="I6">
            <v>0.49199999999999999</v>
          </cell>
          <cell r="J6">
            <v>0.45600000000000002</v>
          </cell>
          <cell r="K6">
            <v>0.40799999999999997</v>
          </cell>
        </row>
        <row r="7">
          <cell r="H7">
            <v>16</v>
          </cell>
          <cell r="I7">
            <v>0.65600000000000003</v>
          </cell>
          <cell r="J7">
            <v>0.60799999999999998</v>
          </cell>
          <cell r="K7">
            <v>0.54400000000000004</v>
          </cell>
        </row>
        <row r="8">
          <cell r="H8">
            <v>20</v>
          </cell>
          <cell r="I8">
            <v>0.82</v>
          </cell>
          <cell r="J8">
            <v>0.76</v>
          </cell>
          <cell r="K8">
            <v>0.68</v>
          </cell>
        </row>
        <row r="9">
          <cell r="H9">
            <v>25</v>
          </cell>
          <cell r="I9">
            <v>1.0249999999999999</v>
          </cell>
          <cell r="J9">
            <v>0.95</v>
          </cell>
          <cell r="K9">
            <v>0.85</v>
          </cell>
        </row>
        <row r="10">
          <cell r="H10">
            <v>28</v>
          </cell>
          <cell r="I10">
            <v>1.1479999999999999</v>
          </cell>
          <cell r="J10">
            <v>1.0640000000000001</v>
          </cell>
          <cell r="K10">
            <v>0.95199999999999996</v>
          </cell>
        </row>
        <row r="11">
          <cell r="H11">
            <v>32</v>
          </cell>
          <cell r="I11">
            <v>1.3120000000000001</v>
          </cell>
          <cell r="J11">
            <v>1.216</v>
          </cell>
          <cell r="K11">
            <v>1.0880000000000001</v>
          </cell>
        </row>
        <row r="30">
          <cell r="C30" t="str">
            <v>Fdn. Lvl.</v>
          </cell>
        </row>
        <row r="31">
          <cell r="C31" t="str">
            <v>Bas Fl. Lvl.</v>
          </cell>
        </row>
        <row r="32">
          <cell r="C32" t="str">
            <v>Gr. Fl. Lvl.</v>
          </cell>
        </row>
        <row r="33">
          <cell r="C33" t="str">
            <v>I st Fl. Lvl.</v>
          </cell>
        </row>
        <row r="34">
          <cell r="C34" t="str">
            <v>II nd Fl. Lvl.</v>
          </cell>
        </row>
        <row r="35">
          <cell r="C35" t="str">
            <v>III rd Fl. Lvl.</v>
          </cell>
        </row>
        <row r="36">
          <cell r="C36" t="str">
            <v>IV th Fl. Lvl.</v>
          </cell>
        </row>
        <row r="38">
          <cell r="C38" t="str">
            <v>Plinth</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Estimate"/>
      <sheetName val="Meas"/>
      <sheetName val="Rate Analysis"/>
      <sheetName val="Analysis-Pav"/>
      <sheetName val="Annx A"/>
      <sheetName val="Cost Index"/>
      <sheetName val="Basic Rate"/>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AMARY Sheet, "/>
    </sheetNames>
    <sheetDataSet>
      <sheetData sheetId="0">
        <row r="6">
          <cell r="B6" t="str">
            <v>Structure Steel Work</v>
          </cell>
          <cell r="C6">
            <v>546000</v>
          </cell>
        </row>
        <row r="8">
          <cell r="B8" t="str">
            <v>ELECTRICAL WORKS</v>
          </cell>
          <cell r="C8">
            <v>4038720</v>
          </cell>
        </row>
        <row r="10">
          <cell r="B10" t="str">
            <v>PLUMBING WORKS &amp; Fire</v>
          </cell>
          <cell r="C10">
            <v>1229775</v>
          </cell>
        </row>
        <row r="12">
          <cell r="B12" t="str">
            <v>HVAC WORKS</v>
          </cell>
          <cell r="C12">
            <v>1638700</v>
          </cell>
        </row>
        <row r="14">
          <cell r="B14" t="str">
            <v>FIX FURNITURE</v>
          </cell>
          <cell r="C14">
            <v>3636500</v>
          </cell>
        </row>
        <row r="16">
          <cell r="B16" t="str">
            <v>LIGHTS &amp; PANELS</v>
          </cell>
          <cell r="C16">
            <v>1905480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ivil &amp; Dismantling"/>
      <sheetName val="Structural Steel"/>
      <sheetName val="Electrical Work"/>
      <sheetName val="PHE and FF"/>
      <sheetName val="HVAC"/>
      <sheetName val="Light Fixtures"/>
      <sheetName val="Furniture"/>
      <sheetName val="LOM-MEP"/>
      <sheetName val="LOM-C&amp;I"/>
      <sheetName val="Furniture Specs"/>
    </sheetNames>
    <sheetDataSet>
      <sheetData sheetId="0"/>
      <sheetData sheetId="1"/>
      <sheetData sheetId="2">
        <row r="31">
          <cell r="F31">
            <v>546000</v>
          </cell>
        </row>
      </sheetData>
      <sheetData sheetId="3">
        <row r="60">
          <cell r="F60">
            <v>2253020</v>
          </cell>
        </row>
        <row r="95">
          <cell r="F95">
            <v>424200</v>
          </cell>
        </row>
        <row r="138">
          <cell r="F138">
            <v>727650</v>
          </cell>
        </row>
        <row r="162">
          <cell r="F162">
            <v>519300</v>
          </cell>
        </row>
        <row r="168">
          <cell r="F168">
            <v>114550</v>
          </cell>
        </row>
      </sheetData>
      <sheetData sheetId="4">
        <row r="42">
          <cell r="F42">
            <v>538400</v>
          </cell>
        </row>
        <row r="73">
          <cell r="F73">
            <v>97725</v>
          </cell>
        </row>
        <row r="88">
          <cell r="F88">
            <v>94480</v>
          </cell>
        </row>
        <row r="114">
          <cell r="F114">
            <v>499170</v>
          </cell>
        </row>
      </sheetData>
      <sheetData sheetId="5">
        <row r="56">
          <cell r="F56">
            <v>1148700</v>
          </cell>
        </row>
        <row r="80">
          <cell r="F80">
            <v>490000</v>
          </cell>
        </row>
      </sheetData>
      <sheetData sheetId="6">
        <row r="36">
          <cell r="G36">
            <v>1905480</v>
          </cell>
        </row>
      </sheetData>
      <sheetData sheetId="7">
        <row r="47">
          <cell r="F47">
            <v>3636500</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pane ySplit="6" topLeftCell="A16" activePane="bottomLeft" state="frozen"/>
      <selection activeCell="E7" sqref="E7"/>
      <selection pane="bottomLeft" activeCell="M22" sqref="M22"/>
    </sheetView>
  </sheetViews>
  <sheetFormatPr defaultRowHeight="15"/>
  <cols>
    <col min="1" max="1" width="4.42578125" bestFit="1" customWidth="1"/>
    <col min="2" max="2" width="27.7109375" customWidth="1"/>
    <col min="3" max="3" width="14.28515625" bestFit="1" customWidth="1"/>
    <col min="4" max="4" width="15.28515625" customWidth="1"/>
    <col min="5" max="5" width="12.28515625" customWidth="1"/>
    <col min="6" max="6" width="15" bestFit="1" customWidth="1"/>
    <col min="7" max="7" width="17.5703125" bestFit="1" customWidth="1"/>
    <col min="8" max="8" width="14.28515625" hidden="1" customWidth="1"/>
    <col min="9" max="9" width="25.7109375" hidden="1" customWidth="1"/>
    <col min="10" max="10" width="11" hidden="1" customWidth="1"/>
    <col min="11" max="11" width="0" hidden="1" customWidth="1"/>
  </cols>
  <sheetData>
    <row r="1" spans="1:10" ht="21">
      <c r="A1" s="51" t="s">
        <v>360</v>
      </c>
    </row>
    <row r="2" spans="1:10">
      <c r="A2" s="52" t="s">
        <v>361</v>
      </c>
    </row>
    <row r="3" spans="1:10">
      <c r="A3" s="52" t="s">
        <v>362</v>
      </c>
    </row>
    <row r="4" spans="1:10" ht="15.75" thickBot="1">
      <c r="A4" s="52" t="s">
        <v>363</v>
      </c>
    </row>
    <row r="5" spans="1:10">
      <c r="A5" s="416" t="s">
        <v>364</v>
      </c>
      <c r="B5" s="417"/>
      <c r="C5" s="417"/>
      <c r="D5" s="417"/>
      <c r="E5" s="417"/>
      <c r="F5" s="417"/>
      <c r="G5" s="418"/>
    </row>
    <row r="6" spans="1:10" ht="20.25" customHeight="1" thickBot="1">
      <c r="A6" s="125" t="s">
        <v>365</v>
      </c>
      <c r="B6" s="126" t="s">
        <v>366</v>
      </c>
      <c r="C6" s="126" t="s">
        <v>367</v>
      </c>
      <c r="D6" s="126" t="s">
        <v>368</v>
      </c>
      <c r="E6" s="126" t="s">
        <v>369</v>
      </c>
      <c r="F6" s="126" t="s">
        <v>370</v>
      </c>
      <c r="G6" s="127" t="s">
        <v>371</v>
      </c>
      <c r="H6" s="53" t="s">
        <v>372</v>
      </c>
      <c r="I6" s="54" t="s">
        <v>373</v>
      </c>
      <c r="J6" s="54" t="s">
        <v>374</v>
      </c>
    </row>
    <row r="7" spans="1:10">
      <c r="A7" s="121">
        <v>1</v>
      </c>
      <c r="B7" s="128" t="s">
        <v>375</v>
      </c>
      <c r="C7" s="122">
        <v>18926619</v>
      </c>
      <c r="D7" s="122" t="e">
        <f>'Inv Summary'!#REF!+'Inv Summary'!#REF!+'Inv Summary'!#REF!</f>
        <v>#REF!</v>
      </c>
      <c r="E7" s="123" t="e">
        <f>'Inv Summary'!#REF!</f>
        <v>#REF!</v>
      </c>
      <c r="F7" s="122" t="e">
        <f>SUM(D7:E7)</f>
        <v>#REF!</v>
      </c>
      <c r="G7" s="124" t="e">
        <f>C7-F7</f>
        <v>#REF!</v>
      </c>
      <c r="H7" s="59" t="e">
        <f>(F7/C7)*100</f>
        <v>#REF!</v>
      </c>
      <c r="I7" s="60" t="s">
        <v>376</v>
      </c>
      <c r="J7" s="61" t="s">
        <v>377</v>
      </c>
    </row>
    <row r="8" spans="1:10">
      <c r="A8" s="55">
        <v>2</v>
      </c>
      <c r="B8" s="62" t="str">
        <f>'[7]Abstract SAMARY Sheet, '!$B$6</f>
        <v>Structure Steel Work</v>
      </c>
      <c r="C8" s="56">
        <f>'[7]Abstract SAMARY Sheet, '!$C$6</f>
        <v>546000</v>
      </c>
      <c r="D8" s="57" t="e">
        <f>'Inv Summary'!#REF!</f>
        <v>#REF!</v>
      </c>
      <c r="E8" s="63">
        <v>0</v>
      </c>
      <c r="F8" s="56" t="e">
        <f t="shared" ref="F8:F13" si="0">D8+E8</f>
        <v>#REF!</v>
      </c>
      <c r="G8" s="58" t="e">
        <f t="shared" ref="G8:G13" si="1">C8-F8</f>
        <v>#REF!</v>
      </c>
      <c r="H8" s="64"/>
      <c r="I8" s="65"/>
      <c r="J8" s="65"/>
    </row>
    <row r="9" spans="1:10">
      <c r="A9" s="55">
        <v>3</v>
      </c>
      <c r="B9" s="62" t="str">
        <f>'[7]Abstract SAMARY Sheet, '!B8</f>
        <v>ELECTRICAL WORKS</v>
      </c>
      <c r="C9" s="56">
        <f>'[7]Abstract SAMARY Sheet, '!$C$8</f>
        <v>4038720</v>
      </c>
      <c r="D9" s="57" t="e">
        <f>'Inv Summary'!#REF!</f>
        <v>#REF!</v>
      </c>
      <c r="E9" s="63" t="e">
        <f>'Inv Summary'!#REF!</f>
        <v>#REF!</v>
      </c>
      <c r="F9" s="56" t="e">
        <f t="shared" si="0"/>
        <v>#REF!</v>
      </c>
      <c r="G9" s="58" t="e">
        <f t="shared" si="1"/>
        <v>#REF!</v>
      </c>
      <c r="H9" s="64"/>
      <c r="I9" s="65"/>
      <c r="J9" s="65"/>
    </row>
    <row r="10" spans="1:10">
      <c r="A10" s="55">
        <v>4</v>
      </c>
      <c r="B10" s="62" t="str">
        <f>'[7]Abstract SAMARY Sheet, '!B10</f>
        <v>PLUMBING WORKS &amp; Fire</v>
      </c>
      <c r="C10" s="56">
        <f>'[7]Abstract SAMARY Sheet, '!$C$10</f>
        <v>1229775</v>
      </c>
      <c r="D10" s="57" t="e">
        <f>'Inv Summary'!#REF!+'Inv Summary'!#REF!</f>
        <v>#REF!</v>
      </c>
      <c r="E10" s="63" t="e">
        <f>'Inv Summary'!#REF!</f>
        <v>#REF!</v>
      </c>
      <c r="F10" s="56" t="e">
        <f t="shared" si="0"/>
        <v>#REF!</v>
      </c>
      <c r="G10" s="58" t="e">
        <f t="shared" si="1"/>
        <v>#REF!</v>
      </c>
      <c r="H10" s="64"/>
      <c r="I10" s="65"/>
      <c r="J10" s="65"/>
    </row>
    <row r="11" spans="1:10">
      <c r="A11" s="55">
        <v>5</v>
      </c>
      <c r="B11" s="62" t="str">
        <f>'[7]Abstract SAMARY Sheet, '!B12</f>
        <v>HVAC WORKS</v>
      </c>
      <c r="C11" s="56">
        <f>'[7]Abstract SAMARY Sheet, '!$C$12</f>
        <v>1638700</v>
      </c>
      <c r="D11" s="57"/>
      <c r="E11" s="63" t="e">
        <f>'Inv Summary'!#REF!</f>
        <v>#REF!</v>
      </c>
      <c r="F11" s="56" t="e">
        <f t="shared" si="0"/>
        <v>#REF!</v>
      </c>
      <c r="G11" s="58" t="e">
        <f t="shared" si="1"/>
        <v>#REF!</v>
      </c>
      <c r="H11" s="64"/>
      <c r="I11" s="65"/>
      <c r="J11" s="65"/>
    </row>
    <row r="12" spans="1:10">
      <c r="A12" s="55">
        <v>6</v>
      </c>
      <c r="B12" s="62" t="str">
        <f>'[7]Abstract SAMARY Sheet, '!B14</f>
        <v>FIX FURNITURE</v>
      </c>
      <c r="C12" s="56">
        <f>'[7]Abstract SAMARY Sheet, '!$C$14</f>
        <v>3636500</v>
      </c>
      <c r="D12" s="57"/>
      <c r="E12" s="63" t="e">
        <f>'Inv Summary'!#REF!</f>
        <v>#REF!</v>
      </c>
      <c r="F12" s="56" t="e">
        <f t="shared" si="0"/>
        <v>#REF!</v>
      </c>
      <c r="G12" s="58" t="e">
        <f t="shared" si="1"/>
        <v>#REF!</v>
      </c>
      <c r="H12" s="64"/>
      <c r="I12" s="65"/>
      <c r="J12" s="65"/>
    </row>
    <row r="13" spans="1:10">
      <c r="A13" s="55">
        <v>7</v>
      </c>
      <c r="B13" s="62" t="str">
        <f>'[7]Abstract SAMARY Sheet, '!B16</f>
        <v>LIGHTS &amp; PANELS</v>
      </c>
      <c r="C13" s="56">
        <f>'[7]Abstract SAMARY Sheet, '!$C$16</f>
        <v>1905480</v>
      </c>
      <c r="D13" s="57"/>
      <c r="E13" s="63" t="e">
        <f>'Inv Summary'!#REF!</f>
        <v>#REF!</v>
      </c>
      <c r="F13" s="56" t="e">
        <f t="shared" si="0"/>
        <v>#REF!</v>
      </c>
      <c r="G13" s="58" t="e">
        <f t="shared" si="1"/>
        <v>#REF!</v>
      </c>
      <c r="H13" s="64"/>
      <c r="I13" s="65"/>
      <c r="J13" s="65"/>
    </row>
    <row r="14" spans="1:10">
      <c r="A14" s="66"/>
      <c r="B14" s="62"/>
      <c r="C14" s="67"/>
      <c r="D14" s="68"/>
      <c r="E14" s="69"/>
      <c r="F14" s="67"/>
      <c r="G14" s="70"/>
      <c r="H14" s="64"/>
      <c r="I14" s="65"/>
      <c r="J14" s="65"/>
    </row>
    <row r="15" spans="1:10">
      <c r="A15" s="71"/>
      <c r="B15" s="72" t="s">
        <v>378</v>
      </c>
      <c r="C15" s="73">
        <f>SUM(C7:C14)</f>
        <v>31921794</v>
      </c>
      <c r="D15" s="73" t="e">
        <f>SUM(D7:D14)</f>
        <v>#REF!</v>
      </c>
      <c r="E15" s="73" t="e">
        <f>SUM(E7:E14)</f>
        <v>#REF!</v>
      </c>
      <c r="F15" s="73" t="e">
        <f>SUM(F7:F14)</f>
        <v>#REF!</v>
      </c>
      <c r="G15" s="74" t="e">
        <f>C15-F15</f>
        <v>#REF!</v>
      </c>
      <c r="H15" s="64"/>
      <c r="I15" s="65"/>
      <c r="J15" s="65"/>
    </row>
    <row r="16" spans="1:10">
      <c r="A16" s="412" t="s">
        <v>379</v>
      </c>
      <c r="B16" s="413"/>
      <c r="C16" s="75">
        <f>+C15*18/100</f>
        <v>5745922.9199999999</v>
      </c>
      <c r="D16" s="75" t="e">
        <f t="shared" ref="D16:G16" si="2">+D15*18/100</f>
        <v>#REF!</v>
      </c>
      <c r="E16" s="75" t="e">
        <f t="shared" si="2"/>
        <v>#REF!</v>
      </c>
      <c r="F16" s="75" t="e">
        <f t="shared" si="2"/>
        <v>#REF!</v>
      </c>
      <c r="G16" s="76" t="e">
        <f t="shared" si="2"/>
        <v>#REF!</v>
      </c>
      <c r="H16" s="64"/>
      <c r="I16" s="65"/>
      <c r="J16" s="65"/>
    </row>
    <row r="17" spans="1:10">
      <c r="A17" s="419" t="s">
        <v>380</v>
      </c>
      <c r="B17" s="420"/>
      <c r="C17" s="77">
        <f>+C15+C16</f>
        <v>37667716.920000002</v>
      </c>
      <c r="D17" s="77" t="e">
        <f t="shared" ref="D17:G17" si="3">+D15+D16</f>
        <v>#REF!</v>
      </c>
      <c r="E17" s="77" t="e">
        <f t="shared" si="3"/>
        <v>#REF!</v>
      </c>
      <c r="F17" s="77" t="e">
        <f t="shared" si="3"/>
        <v>#REF!</v>
      </c>
      <c r="G17" s="78" t="e">
        <f t="shared" si="3"/>
        <v>#REF!</v>
      </c>
      <c r="H17" s="64"/>
      <c r="I17" s="65"/>
      <c r="J17" s="65"/>
    </row>
    <row r="18" spans="1:10">
      <c r="A18" s="421"/>
      <c r="B18" s="422"/>
      <c r="C18" s="422"/>
      <c r="D18" s="422"/>
      <c r="E18" s="422"/>
      <c r="F18" s="422"/>
      <c r="G18" s="423"/>
      <c r="H18" s="64"/>
      <c r="I18" s="65"/>
      <c r="J18" s="65"/>
    </row>
    <row r="19" spans="1:10" ht="30">
      <c r="A19" s="55" t="s">
        <v>383</v>
      </c>
      <c r="B19" s="62" t="s">
        <v>381</v>
      </c>
      <c r="C19" s="67"/>
      <c r="D19" s="57" t="e">
        <f>'Inv Summary'!#REF!</f>
        <v>#REF!</v>
      </c>
      <c r="E19" s="69">
        <v>0</v>
      </c>
      <c r="F19" s="57" t="e">
        <f>D19</f>
        <v>#REF!</v>
      </c>
      <c r="G19" s="70"/>
      <c r="H19" s="64"/>
      <c r="I19" s="79"/>
      <c r="J19" s="65"/>
    </row>
    <row r="20" spans="1:10">
      <c r="A20" s="412" t="s">
        <v>379</v>
      </c>
      <c r="B20" s="413"/>
      <c r="C20" s="75">
        <f>+C19*18/100</f>
        <v>0</v>
      </c>
      <c r="D20" s="75" t="e">
        <f t="shared" ref="D20:G20" si="4">+D19*18/100</f>
        <v>#REF!</v>
      </c>
      <c r="E20" s="75">
        <f t="shared" si="4"/>
        <v>0</v>
      </c>
      <c r="F20" s="75" t="e">
        <f t="shared" si="4"/>
        <v>#REF!</v>
      </c>
      <c r="G20" s="80">
        <f t="shared" si="4"/>
        <v>0</v>
      </c>
      <c r="H20" s="64"/>
      <c r="I20" s="79"/>
      <c r="J20" s="65"/>
    </row>
    <row r="21" spans="1:10" s="86" customFormat="1" ht="28.5" customHeight="1">
      <c r="A21" s="424" t="s">
        <v>382</v>
      </c>
      <c r="B21" s="425"/>
      <c r="C21" s="81">
        <f>+C19+C20</f>
        <v>0</v>
      </c>
      <c r="D21" s="81" t="e">
        <f t="shared" ref="D21:G21" si="5">+D19+D20</f>
        <v>#REF!</v>
      </c>
      <c r="E21" s="81">
        <f t="shared" si="5"/>
        <v>0</v>
      </c>
      <c r="F21" s="81" t="e">
        <f t="shared" si="5"/>
        <v>#REF!</v>
      </c>
      <c r="G21" s="82">
        <f t="shared" si="5"/>
        <v>0</v>
      </c>
      <c r="H21" s="83"/>
      <c r="I21" s="84"/>
      <c r="J21" s="85"/>
    </row>
    <row r="22" spans="1:10">
      <c r="A22" s="409"/>
      <c r="B22" s="410"/>
      <c r="C22" s="410"/>
      <c r="D22" s="410"/>
      <c r="E22" s="410"/>
      <c r="F22" s="410"/>
      <c r="G22" s="411"/>
      <c r="H22" s="64"/>
      <c r="I22" s="79"/>
      <c r="J22" s="65"/>
    </row>
    <row r="23" spans="1:10">
      <c r="A23" s="55" t="s">
        <v>383</v>
      </c>
      <c r="B23" s="87" t="s">
        <v>384</v>
      </c>
      <c r="C23" s="67"/>
      <c r="D23" s="57"/>
      <c r="E23" s="69"/>
      <c r="F23" s="68"/>
      <c r="G23" s="70"/>
      <c r="H23" s="64"/>
      <c r="I23" s="79"/>
      <c r="J23" s="65"/>
    </row>
    <row r="24" spans="1:10">
      <c r="A24" s="55"/>
      <c r="B24" s="62" t="s">
        <v>385</v>
      </c>
      <c r="C24" s="67"/>
      <c r="D24" s="57"/>
      <c r="E24" s="69"/>
      <c r="F24" s="57" t="e">
        <f>F26/1.18</f>
        <v>#REF!</v>
      </c>
      <c r="G24" s="70"/>
      <c r="H24" s="64"/>
      <c r="I24" s="79"/>
      <c r="J24" s="65"/>
    </row>
    <row r="25" spans="1:10">
      <c r="A25" s="412" t="s">
        <v>379</v>
      </c>
      <c r="B25" s="413"/>
      <c r="C25" s="75">
        <f>+C24*18/100</f>
        <v>0</v>
      </c>
      <c r="D25" s="75">
        <f t="shared" ref="D25:E25" si="6">+D24*18/100</f>
        <v>0</v>
      </c>
      <c r="E25" s="75">
        <f t="shared" si="6"/>
        <v>0</v>
      </c>
      <c r="F25" s="75" t="e">
        <f>F26-F24</f>
        <v>#REF!</v>
      </c>
      <c r="G25" s="80">
        <v>0</v>
      </c>
      <c r="H25" s="64"/>
      <c r="I25" s="79"/>
      <c r="J25" s="65"/>
    </row>
    <row r="26" spans="1:10" s="94" customFormat="1" ht="18" customHeight="1" thickBot="1">
      <c r="A26" s="414" t="s">
        <v>386</v>
      </c>
      <c r="B26" s="415"/>
      <c r="C26" s="88">
        <f>+C24+C25</f>
        <v>0</v>
      </c>
      <c r="D26" s="88">
        <f t="shared" ref="D26:G26" si="7">+D24+D25</f>
        <v>0</v>
      </c>
      <c r="E26" s="88">
        <f t="shared" si="7"/>
        <v>0</v>
      </c>
      <c r="F26" s="89" t="e">
        <f>F17-F21</f>
        <v>#REF!</v>
      </c>
      <c r="G26" s="90">
        <f t="shared" si="7"/>
        <v>0</v>
      </c>
      <c r="H26" s="91"/>
      <c r="I26" s="92"/>
      <c r="J26" s="93"/>
    </row>
  </sheetData>
  <mergeCells count="9">
    <mergeCell ref="A22:G22"/>
    <mergeCell ref="A25:B25"/>
    <mergeCell ref="A26:B26"/>
    <mergeCell ref="A5:G5"/>
    <mergeCell ref="A16:B16"/>
    <mergeCell ref="A17:B17"/>
    <mergeCell ref="A18:G18"/>
    <mergeCell ref="A20:B20"/>
    <mergeCell ref="A21:B2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6"/>
  <sheetViews>
    <sheetView topLeftCell="A26" zoomScale="90" zoomScaleNormal="90" workbookViewId="0">
      <selection activeCell="I204" sqref="I204"/>
    </sheetView>
  </sheetViews>
  <sheetFormatPr defaultRowHeight="15"/>
  <cols>
    <col min="1" max="1" width="6.85546875" customWidth="1"/>
    <col min="2" max="2" width="6" customWidth="1"/>
    <col min="3" max="3" width="30.28515625" customWidth="1"/>
    <col min="4" max="4" width="6.140625" customWidth="1"/>
    <col min="5" max="5" width="6.42578125" customWidth="1"/>
    <col min="6" max="6" width="6.28515625" customWidth="1"/>
    <col min="7" max="7" width="7.28515625" customWidth="1"/>
    <col min="8" max="8" width="8.7109375" style="313"/>
  </cols>
  <sheetData>
    <row r="2" spans="1:9" ht="23.25">
      <c r="A2" s="140"/>
      <c r="B2" s="443" t="s">
        <v>337</v>
      </c>
      <c r="C2" s="443"/>
      <c r="D2" s="443"/>
      <c r="E2" s="443"/>
      <c r="F2" s="443"/>
      <c r="G2" s="443"/>
      <c r="H2" s="443"/>
      <c r="I2" s="443"/>
    </row>
    <row r="3" spans="1:9" ht="18.75">
      <c r="A3" s="444" t="s">
        <v>338</v>
      </c>
      <c r="B3" s="444"/>
      <c r="C3" s="444"/>
      <c r="D3" s="444"/>
      <c r="E3" s="444"/>
      <c r="F3" s="444"/>
      <c r="G3" s="444"/>
      <c r="H3" s="444"/>
      <c r="I3" s="141"/>
    </row>
    <row r="4" spans="1:9" ht="18.75">
      <c r="A4" s="434" t="s">
        <v>807</v>
      </c>
      <c r="B4" s="434"/>
      <c r="C4" s="434"/>
      <c r="D4" s="434"/>
      <c r="E4" s="434"/>
      <c r="F4" s="434"/>
      <c r="G4" s="434"/>
      <c r="H4" s="434"/>
      <c r="I4" s="141"/>
    </row>
    <row r="5" spans="1:9" ht="15.6" customHeight="1">
      <c r="A5" s="146" t="s">
        <v>398</v>
      </c>
      <c r="B5" s="146"/>
      <c r="C5" s="146"/>
      <c r="D5" s="146"/>
      <c r="E5" s="146"/>
      <c r="F5" s="146"/>
      <c r="G5" s="146"/>
      <c r="H5" s="352"/>
      <c r="I5" s="141"/>
    </row>
    <row r="6" spans="1:9" ht="15.75">
      <c r="A6" s="142" t="s">
        <v>399</v>
      </c>
      <c r="B6" s="143"/>
      <c r="C6" s="144"/>
      <c r="D6" s="349"/>
      <c r="E6" s="145"/>
      <c r="F6" s="145"/>
      <c r="G6" s="350"/>
      <c r="H6" s="350"/>
      <c r="I6" s="141"/>
    </row>
    <row r="7" spans="1:9" ht="15.75">
      <c r="A7" s="142" t="s">
        <v>808</v>
      </c>
      <c r="B7" s="143"/>
      <c r="C7" s="146"/>
      <c r="D7" s="147"/>
      <c r="E7" s="145"/>
      <c r="F7" s="145"/>
      <c r="G7" s="350"/>
      <c r="H7" s="350"/>
      <c r="I7" s="141"/>
    </row>
    <row r="8" spans="1:9" ht="15.75">
      <c r="A8" s="148"/>
      <c r="B8" s="148"/>
      <c r="C8" s="148"/>
      <c r="D8" s="351"/>
      <c r="E8" s="351"/>
      <c r="F8" s="150"/>
      <c r="G8" s="150"/>
      <c r="H8" s="150"/>
      <c r="I8" s="141"/>
    </row>
    <row r="9" spans="1:9" ht="15.75">
      <c r="A9" s="475" t="s">
        <v>985</v>
      </c>
      <c r="B9" s="475"/>
      <c r="C9" s="475"/>
      <c r="D9" s="475"/>
      <c r="E9" s="475"/>
      <c r="F9" s="475"/>
      <c r="G9" s="475"/>
      <c r="H9" s="475"/>
      <c r="I9" s="141"/>
    </row>
    <row r="10" spans="1:9" ht="45">
      <c r="A10" s="42" t="s">
        <v>1</v>
      </c>
      <c r="B10" s="42" t="s">
        <v>341</v>
      </c>
      <c r="C10" s="42" t="s">
        <v>342</v>
      </c>
      <c r="D10" s="348" t="s">
        <v>343</v>
      </c>
      <c r="E10" s="43" t="s">
        <v>345</v>
      </c>
      <c r="F10" s="43" t="s">
        <v>346</v>
      </c>
      <c r="G10" s="43" t="s">
        <v>347</v>
      </c>
      <c r="H10" s="43" t="s">
        <v>74</v>
      </c>
      <c r="I10" s="43" t="s">
        <v>49</v>
      </c>
    </row>
    <row r="11" spans="1:9" ht="18.75">
      <c r="A11" s="337">
        <v>1</v>
      </c>
      <c r="B11" s="328"/>
      <c r="C11" s="338" t="s">
        <v>805</v>
      </c>
      <c r="D11" s="339"/>
      <c r="E11" s="339"/>
      <c r="F11" s="339"/>
      <c r="G11" s="342"/>
      <c r="H11" s="342"/>
      <c r="I11" s="339"/>
    </row>
    <row r="12" spans="1:9" ht="84" customHeight="1">
      <c r="A12" s="31"/>
      <c r="B12" s="31"/>
      <c r="C12" s="139" t="s">
        <v>536</v>
      </c>
      <c r="D12" s="31"/>
      <c r="E12" s="31"/>
      <c r="F12" s="31"/>
      <c r="G12" s="31"/>
      <c r="H12" s="320"/>
      <c r="I12" s="31"/>
    </row>
    <row r="13" spans="1:9">
      <c r="A13" s="31"/>
      <c r="B13" s="31"/>
      <c r="C13" s="31"/>
      <c r="D13" s="31"/>
      <c r="E13" s="31"/>
      <c r="F13" s="31"/>
      <c r="G13" s="31"/>
      <c r="H13" s="320"/>
      <c r="I13" s="31"/>
    </row>
    <row r="14" spans="1:9">
      <c r="A14" s="31"/>
      <c r="B14" s="31"/>
      <c r="C14" s="31" t="s">
        <v>816</v>
      </c>
      <c r="D14" s="31"/>
      <c r="E14" s="31"/>
      <c r="F14" s="31"/>
      <c r="G14" s="31" t="s">
        <v>74</v>
      </c>
      <c r="H14" s="320">
        <v>8</v>
      </c>
      <c r="I14" s="31"/>
    </row>
    <row r="15" spans="1:9">
      <c r="A15" s="31"/>
      <c r="B15" s="31"/>
      <c r="C15" s="31" t="s">
        <v>984</v>
      </c>
      <c r="D15" s="31"/>
      <c r="E15" s="31"/>
      <c r="F15" s="31"/>
      <c r="G15" s="31" t="s">
        <v>74</v>
      </c>
      <c r="H15" s="320">
        <v>6</v>
      </c>
      <c r="I15" s="31"/>
    </row>
    <row r="16" spans="1:9">
      <c r="A16" s="31"/>
      <c r="B16" s="31"/>
      <c r="C16" s="31" t="s">
        <v>875</v>
      </c>
      <c r="D16" s="31"/>
      <c r="E16" s="31"/>
      <c r="F16" s="31"/>
      <c r="G16" s="31" t="s">
        <v>74</v>
      </c>
      <c r="H16" s="320">
        <v>2</v>
      </c>
      <c r="I16" s="31"/>
    </row>
    <row r="17" spans="1:9">
      <c r="A17" s="31"/>
      <c r="B17" s="31"/>
      <c r="C17" s="31" t="s">
        <v>407</v>
      </c>
      <c r="D17" s="31"/>
      <c r="E17" s="31"/>
      <c r="F17" s="31"/>
      <c r="G17" s="31" t="s">
        <v>74</v>
      </c>
      <c r="H17" s="320">
        <v>2</v>
      </c>
      <c r="I17" s="31"/>
    </row>
    <row r="18" spans="1:9">
      <c r="A18" s="329"/>
      <c r="B18" s="330"/>
      <c r="C18" s="331" t="s">
        <v>397</v>
      </c>
      <c r="D18" s="332"/>
      <c r="E18" s="333"/>
      <c r="F18" s="333"/>
      <c r="G18" s="334"/>
      <c r="H18" s="335">
        <f>SUM(H14:H17)</f>
        <v>18</v>
      </c>
      <c r="I18" s="332"/>
    </row>
    <row r="19" spans="1:9">
      <c r="A19" s="329"/>
      <c r="B19" s="330"/>
      <c r="C19" s="331" t="s">
        <v>810</v>
      </c>
      <c r="D19" s="332"/>
      <c r="E19" s="333"/>
      <c r="F19" s="333"/>
      <c r="G19" s="334"/>
      <c r="H19" s="336">
        <v>16</v>
      </c>
      <c r="I19" s="336" t="s">
        <v>74</v>
      </c>
    </row>
    <row r="20" spans="1:9">
      <c r="A20" s="329"/>
      <c r="B20" s="330"/>
      <c r="C20" s="331" t="s">
        <v>820</v>
      </c>
      <c r="D20" s="332"/>
      <c r="E20" s="333"/>
      <c r="F20" s="333"/>
      <c r="G20" s="334"/>
      <c r="H20" s="335">
        <f>'Abstract LIGHTS &amp; PANELS'!H10</f>
        <v>16</v>
      </c>
      <c r="I20" s="332"/>
    </row>
    <row r="21" spans="1:9">
      <c r="A21" s="329"/>
      <c r="B21" s="330"/>
      <c r="C21" s="331" t="s">
        <v>819</v>
      </c>
      <c r="D21" s="332"/>
      <c r="E21" s="333"/>
      <c r="F21" s="333"/>
      <c r="G21" s="334"/>
      <c r="H21" s="335">
        <f>H19-H20</f>
        <v>0</v>
      </c>
      <c r="I21" s="332"/>
    </row>
    <row r="22" spans="1:9">
      <c r="A22" s="329"/>
      <c r="B22" s="330"/>
      <c r="C22" s="331" t="s">
        <v>1090</v>
      </c>
      <c r="D22" s="332"/>
      <c r="E22" s="333"/>
      <c r="F22" s="333"/>
      <c r="G22" s="334"/>
      <c r="H22" s="335">
        <f>H18-H20</f>
        <v>2</v>
      </c>
      <c r="I22" s="332"/>
    </row>
    <row r="23" spans="1:9" ht="90">
      <c r="A23" s="31"/>
      <c r="B23" s="31"/>
      <c r="C23" s="139" t="s">
        <v>986</v>
      </c>
      <c r="D23" s="31"/>
      <c r="E23" s="31"/>
      <c r="F23" s="31"/>
      <c r="G23" s="31"/>
      <c r="H23" s="320"/>
      <c r="I23" s="31"/>
    </row>
    <row r="24" spans="1:9">
      <c r="A24" s="31"/>
      <c r="B24" s="31"/>
      <c r="C24" s="31"/>
      <c r="D24" s="31"/>
      <c r="E24" s="31"/>
      <c r="F24" s="31"/>
      <c r="G24" s="31"/>
      <c r="H24" s="320"/>
      <c r="I24" s="31"/>
    </row>
    <row r="25" spans="1:9">
      <c r="A25" s="31"/>
      <c r="B25" s="31"/>
      <c r="C25" s="31" t="s">
        <v>813</v>
      </c>
      <c r="D25" s="31"/>
      <c r="E25" s="31"/>
      <c r="F25" s="31"/>
      <c r="G25" s="31" t="s">
        <v>74</v>
      </c>
      <c r="H25" s="320">
        <v>2</v>
      </c>
      <c r="I25" s="31"/>
    </row>
    <row r="26" spans="1:9">
      <c r="A26" s="31"/>
      <c r="B26" s="31"/>
      <c r="C26" s="31"/>
      <c r="D26" s="31"/>
      <c r="E26" s="31"/>
      <c r="F26" s="31"/>
      <c r="G26" s="31"/>
      <c r="H26" s="320"/>
      <c r="I26" s="31"/>
    </row>
    <row r="27" spans="1:9">
      <c r="A27" s="329"/>
      <c r="B27" s="330"/>
      <c r="C27" s="331" t="s">
        <v>397</v>
      </c>
      <c r="D27" s="332"/>
      <c r="E27" s="333"/>
      <c r="F27" s="333"/>
      <c r="G27" s="334"/>
      <c r="H27" s="335">
        <v>2</v>
      </c>
      <c r="I27" s="332"/>
    </row>
    <row r="28" spans="1:9">
      <c r="A28" s="329"/>
      <c r="B28" s="330"/>
      <c r="C28" s="331" t="s">
        <v>810</v>
      </c>
      <c r="D28" s="332"/>
      <c r="E28" s="333"/>
      <c r="F28" s="333"/>
      <c r="G28" s="334"/>
      <c r="H28" s="336">
        <v>2</v>
      </c>
      <c r="I28" s="336" t="s">
        <v>74</v>
      </c>
    </row>
    <row r="29" spans="1:9">
      <c r="A29" s="329"/>
      <c r="B29" s="330"/>
      <c r="C29" s="331" t="s">
        <v>820</v>
      </c>
      <c r="D29" s="332"/>
      <c r="E29" s="333"/>
      <c r="F29" s="333"/>
      <c r="G29" s="334"/>
      <c r="H29" s="335">
        <f>'Abstract LIGHTS &amp; PANELS'!H11</f>
        <v>2</v>
      </c>
      <c r="I29" s="332"/>
    </row>
    <row r="30" spans="1:9">
      <c r="A30" s="329"/>
      <c r="B30" s="330"/>
      <c r="C30" s="331" t="s">
        <v>819</v>
      </c>
      <c r="D30" s="332"/>
      <c r="E30" s="333"/>
      <c r="F30" s="333"/>
      <c r="G30" s="334"/>
      <c r="H30" s="335">
        <f>H28-H29</f>
        <v>0</v>
      </c>
      <c r="I30" s="332"/>
    </row>
    <row r="31" spans="1:9">
      <c r="A31" s="329"/>
      <c r="B31" s="330"/>
      <c r="C31" s="331" t="s">
        <v>1090</v>
      </c>
      <c r="D31" s="332"/>
      <c r="E31" s="333"/>
      <c r="F31" s="333"/>
      <c r="G31" s="334"/>
      <c r="H31" s="335">
        <f>H27-H29</f>
        <v>0</v>
      </c>
      <c r="I31" s="332"/>
    </row>
    <row r="32" spans="1:9" ht="105">
      <c r="A32" s="31"/>
      <c r="B32" s="31"/>
      <c r="C32" s="139" t="s">
        <v>987</v>
      </c>
      <c r="D32" s="31"/>
      <c r="E32" s="31"/>
      <c r="F32" s="31"/>
      <c r="G32" s="31"/>
      <c r="H32" s="320"/>
      <c r="I32" s="31"/>
    </row>
    <row r="33" spans="1:9">
      <c r="A33" s="31"/>
      <c r="B33" s="31"/>
      <c r="C33" s="31"/>
      <c r="D33" s="31"/>
      <c r="E33" s="31"/>
      <c r="F33" s="31"/>
      <c r="G33" s="31"/>
      <c r="H33" s="320"/>
      <c r="I33" s="31"/>
    </row>
    <row r="34" spans="1:9">
      <c r="A34" s="31"/>
      <c r="B34" s="31"/>
      <c r="C34" s="31"/>
      <c r="D34" s="31"/>
      <c r="E34" s="31"/>
      <c r="F34" s="31"/>
      <c r="G34" s="31"/>
      <c r="H34" s="320"/>
      <c r="I34" s="31"/>
    </row>
    <row r="35" spans="1:9">
      <c r="A35" s="31"/>
      <c r="B35" s="31"/>
      <c r="C35" s="31" t="s">
        <v>813</v>
      </c>
      <c r="D35" s="31"/>
      <c r="E35" s="31"/>
      <c r="F35" s="31"/>
      <c r="G35" s="31" t="s">
        <v>74</v>
      </c>
      <c r="H35" s="320"/>
      <c r="I35" s="31"/>
    </row>
    <row r="36" spans="1:9">
      <c r="A36" s="31"/>
      <c r="B36" s="31"/>
      <c r="C36" s="31"/>
      <c r="D36" s="31"/>
      <c r="E36" s="31"/>
      <c r="F36" s="31"/>
      <c r="G36" s="31"/>
      <c r="H36" s="320"/>
      <c r="I36" s="31"/>
    </row>
    <row r="37" spans="1:9">
      <c r="A37" s="329"/>
      <c r="B37" s="330"/>
      <c r="C37" s="331" t="s">
        <v>397</v>
      </c>
      <c r="D37" s="332"/>
      <c r="E37" s="333"/>
      <c r="F37" s="333"/>
      <c r="G37" s="334"/>
      <c r="H37" s="335">
        <f>SUM(H32:H36)</f>
        <v>0</v>
      </c>
      <c r="I37" s="332"/>
    </row>
    <row r="38" spans="1:9">
      <c r="A38" s="329"/>
      <c r="B38" s="330"/>
      <c r="C38" s="331" t="s">
        <v>810</v>
      </c>
      <c r="D38" s="332"/>
      <c r="E38" s="333"/>
      <c r="F38" s="333"/>
      <c r="G38" s="334"/>
      <c r="H38" s="336">
        <v>6</v>
      </c>
      <c r="I38" s="336" t="s">
        <v>74</v>
      </c>
    </row>
    <row r="39" spans="1:9">
      <c r="A39" s="329"/>
      <c r="B39" s="330"/>
      <c r="C39" s="331" t="s">
        <v>820</v>
      </c>
      <c r="D39" s="332"/>
      <c r="E39" s="333"/>
      <c r="F39" s="333"/>
      <c r="G39" s="334"/>
      <c r="H39" s="335"/>
      <c r="I39" s="332"/>
    </row>
    <row r="40" spans="1:9">
      <c r="A40" s="329"/>
      <c r="B40" s="330"/>
      <c r="C40" s="331" t="s">
        <v>819</v>
      </c>
      <c r="D40" s="332"/>
      <c r="E40" s="333"/>
      <c r="F40" s="333"/>
      <c r="G40" s="334"/>
      <c r="H40" s="335"/>
      <c r="I40" s="332"/>
    </row>
    <row r="41" spans="1:9">
      <c r="A41" s="31"/>
      <c r="B41" s="31"/>
      <c r="C41" s="31"/>
      <c r="D41" s="31"/>
      <c r="E41" s="31"/>
      <c r="F41" s="31"/>
      <c r="G41" s="31"/>
      <c r="H41" s="320"/>
      <c r="I41" s="31"/>
    </row>
    <row r="42" spans="1:9" ht="90">
      <c r="A42" s="31"/>
      <c r="B42" s="31"/>
      <c r="C42" s="139" t="s">
        <v>988</v>
      </c>
      <c r="D42" s="31"/>
      <c r="E42" s="31"/>
      <c r="F42" s="31"/>
      <c r="G42" s="31"/>
      <c r="H42" s="320"/>
      <c r="I42" s="31"/>
    </row>
    <row r="43" spans="1:9">
      <c r="A43" s="31"/>
      <c r="B43" s="31"/>
      <c r="C43" s="31" t="s">
        <v>816</v>
      </c>
      <c r="D43" s="31"/>
      <c r="E43" s="31"/>
      <c r="F43" s="31"/>
      <c r="G43" s="31" t="s">
        <v>74</v>
      </c>
      <c r="H43" s="320">
        <v>0</v>
      </c>
      <c r="I43" s="31"/>
    </row>
    <row r="44" spans="1:9">
      <c r="A44" s="31"/>
      <c r="B44" s="31"/>
      <c r="C44" s="31" t="s">
        <v>989</v>
      </c>
      <c r="D44" s="31"/>
      <c r="E44" s="31"/>
      <c r="F44" s="31"/>
      <c r="G44" s="31" t="s">
        <v>74</v>
      </c>
      <c r="H44" s="320">
        <v>0</v>
      </c>
      <c r="I44" s="31"/>
    </row>
    <row r="45" spans="1:9">
      <c r="A45" s="31"/>
      <c r="B45" s="31"/>
      <c r="C45" s="31" t="s">
        <v>990</v>
      </c>
      <c r="D45" s="31"/>
      <c r="E45" s="31"/>
      <c r="F45" s="31"/>
      <c r="G45" s="31" t="s">
        <v>74</v>
      </c>
      <c r="H45" s="320">
        <v>7</v>
      </c>
      <c r="I45" s="31"/>
    </row>
    <row r="46" spans="1:9">
      <c r="A46" s="31"/>
      <c r="B46" s="31"/>
      <c r="C46" s="31" t="s">
        <v>809</v>
      </c>
      <c r="D46" s="31"/>
      <c r="E46" s="31"/>
      <c r="F46" s="31"/>
      <c r="G46" s="31" t="s">
        <v>74</v>
      </c>
      <c r="H46" s="320">
        <v>4</v>
      </c>
      <c r="I46" s="31"/>
    </row>
    <row r="47" spans="1:9">
      <c r="A47" s="31"/>
      <c r="B47" s="31"/>
      <c r="C47" s="31" t="s">
        <v>983</v>
      </c>
      <c r="D47" s="31"/>
      <c r="E47" s="31"/>
      <c r="F47" s="31"/>
      <c r="G47" s="31" t="s">
        <v>74</v>
      </c>
      <c r="H47" s="320">
        <v>11</v>
      </c>
      <c r="I47" s="31"/>
    </row>
    <row r="48" spans="1:9">
      <c r="A48" s="31"/>
      <c r="B48" s="31"/>
      <c r="C48" s="31"/>
      <c r="D48" s="31"/>
      <c r="E48" s="31"/>
      <c r="F48" s="31"/>
      <c r="G48" s="31"/>
      <c r="H48" s="320">
        <f>SUM(H43:H47)</f>
        <v>22</v>
      </c>
      <c r="I48" s="31"/>
    </row>
    <row r="49" spans="1:9">
      <c r="A49" s="329"/>
      <c r="B49" s="330"/>
      <c r="C49" s="331" t="s">
        <v>397</v>
      </c>
      <c r="D49" s="332"/>
      <c r="E49" s="333"/>
      <c r="F49" s="333"/>
      <c r="G49" s="334"/>
      <c r="H49" s="335">
        <f>H48</f>
        <v>22</v>
      </c>
      <c r="I49" s="332"/>
    </row>
    <row r="50" spans="1:9">
      <c r="A50" s="329"/>
      <c r="B50" s="330"/>
      <c r="C50" s="331" t="s">
        <v>810</v>
      </c>
      <c r="D50" s="332"/>
      <c r="E50" s="333"/>
      <c r="F50" s="333"/>
      <c r="G50" s="334"/>
      <c r="H50" s="336">
        <v>22</v>
      </c>
      <c r="I50" s="336" t="s">
        <v>74</v>
      </c>
    </row>
    <row r="51" spans="1:9">
      <c r="A51" s="329"/>
      <c r="B51" s="330"/>
      <c r="C51" s="331" t="s">
        <v>820</v>
      </c>
      <c r="D51" s="332"/>
      <c r="E51" s="333"/>
      <c r="F51" s="333"/>
      <c r="G51" s="334"/>
      <c r="H51" s="335">
        <f>'Abstract LIGHTS &amp; PANELS'!H13</f>
        <v>20</v>
      </c>
      <c r="I51" s="332"/>
    </row>
    <row r="52" spans="1:9">
      <c r="A52" s="329"/>
      <c r="B52" s="330"/>
      <c r="C52" s="331" t="s">
        <v>819</v>
      </c>
      <c r="D52" s="332"/>
      <c r="E52" s="333"/>
      <c r="F52" s="333"/>
      <c r="G52" s="334"/>
      <c r="H52" s="335">
        <f>H49-H51</f>
        <v>2</v>
      </c>
      <c r="I52" s="332"/>
    </row>
    <row r="53" spans="1:9">
      <c r="A53" s="31"/>
      <c r="B53" s="31"/>
      <c r="C53" s="31"/>
      <c r="D53" s="31"/>
      <c r="E53" s="31"/>
      <c r="F53" s="31"/>
      <c r="G53" s="31"/>
      <c r="H53" s="320"/>
      <c r="I53" s="31"/>
    </row>
    <row r="54" spans="1:9" ht="98.1" customHeight="1">
      <c r="A54" s="31"/>
      <c r="B54" s="31"/>
      <c r="C54" s="139" t="s">
        <v>991</v>
      </c>
      <c r="D54" s="31"/>
      <c r="E54" s="31"/>
      <c r="F54" s="31"/>
      <c r="G54" s="31"/>
      <c r="H54" s="320"/>
      <c r="I54" s="31"/>
    </row>
    <row r="55" spans="1:9">
      <c r="A55" s="31"/>
      <c r="B55" s="31"/>
      <c r="C55" s="31"/>
      <c r="D55" s="31"/>
      <c r="E55" s="31"/>
      <c r="F55" s="31"/>
      <c r="G55" s="31"/>
      <c r="H55" s="320"/>
      <c r="I55" s="31"/>
    </row>
    <row r="56" spans="1:9">
      <c r="A56" s="31"/>
      <c r="B56" s="31"/>
      <c r="C56" s="31" t="s">
        <v>992</v>
      </c>
      <c r="D56" s="31"/>
      <c r="E56" s="31"/>
      <c r="F56" s="31"/>
      <c r="G56" s="31" t="s">
        <v>74</v>
      </c>
      <c r="H56" s="320">
        <v>16</v>
      </c>
      <c r="I56" s="31"/>
    </row>
    <row r="57" spans="1:9">
      <c r="A57" s="31"/>
      <c r="B57" s="31"/>
      <c r="C57" s="31" t="s">
        <v>993</v>
      </c>
      <c r="D57" s="31"/>
      <c r="E57" s="31"/>
      <c r="F57" s="31"/>
      <c r="G57" s="31" t="s">
        <v>74</v>
      </c>
      <c r="H57" s="320">
        <v>13</v>
      </c>
      <c r="I57" s="31"/>
    </row>
    <row r="58" spans="1:9">
      <c r="A58" s="31"/>
      <c r="B58" s="31"/>
      <c r="C58" s="31"/>
      <c r="D58" s="31"/>
      <c r="E58" s="31"/>
      <c r="F58" s="31"/>
      <c r="G58" s="31"/>
      <c r="H58" s="320">
        <f>SUM(H53:H57)</f>
        <v>29</v>
      </c>
      <c r="I58" s="31"/>
    </row>
    <row r="59" spans="1:9">
      <c r="A59" s="329"/>
      <c r="B59" s="330"/>
      <c r="C59" s="331" t="s">
        <v>397</v>
      </c>
      <c r="D59" s="332"/>
      <c r="E59" s="333"/>
      <c r="F59" s="333"/>
      <c r="G59" s="334"/>
      <c r="H59" s="335">
        <f>H58</f>
        <v>29</v>
      </c>
      <c r="I59" s="332"/>
    </row>
    <row r="60" spans="1:9">
      <c r="A60" s="329"/>
      <c r="B60" s="330"/>
      <c r="C60" s="331" t="s">
        <v>810</v>
      </c>
      <c r="D60" s="332"/>
      <c r="E60" s="333"/>
      <c r="F60" s="333"/>
      <c r="G60" s="334"/>
      <c r="H60" s="336">
        <v>29</v>
      </c>
      <c r="I60" s="336" t="s">
        <v>74</v>
      </c>
    </row>
    <row r="61" spans="1:9">
      <c r="A61" s="329"/>
      <c r="B61" s="330"/>
      <c r="C61" s="331" t="s">
        <v>820</v>
      </c>
      <c r="D61" s="332"/>
      <c r="E61" s="333"/>
      <c r="F61" s="333"/>
      <c r="G61" s="334"/>
      <c r="H61" s="335"/>
      <c r="I61" s="332"/>
    </row>
    <row r="62" spans="1:9">
      <c r="A62" s="329"/>
      <c r="B62" s="330"/>
      <c r="C62" s="331" t="s">
        <v>819</v>
      </c>
      <c r="D62" s="332"/>
      <c r="E62" s="333"/>
      <c r="F62" s="333"/>
      <c r="G62" s="334"/>
      <c r="H62" s="335">
        <f>H59</f>
        <v>29</v>
      </c>
      <c r="I62" s="332"/>
    </row>
    <row r="63" spans="1:9">
      <c r="A63" s="31"/>
      <c r="B63" s="31"/>
      <c r="C63" s="31"/>
      <c r="D63" s="31"/>
      <c r="E63" s="31"/>
      <c r="F63" s="31"/>
      <c r="G63" s="31"/>
      <c r="H63" s="320"/>
      <c r="I63" s="31"/>
    </row>
    <row r="64" spans="1:9" ht="105">
      <c r="A64" s="31"/>
      <c r="B64" s="31"/>
      <c r="C64" s="139" t="s">
        <v>991</v>
      </c>
      <c r="D64" s="31"/>
      <c r="E64" s="31"/>
      <c r="F64" s="31"/>
      <c r="G64" s="31"/>
      <c r="H64" s="320"/>
      <c r="I64" s="31"/>
    </row>
    <row r="65" spans="1:9">
      <c r="A65" s="31"/>
      <c r="B65" s="31"/>
      <c r="C65" s="31"/>
      <c r="D65" s="31"/>
      <c r="E65" s="31"/>
      <c r="F65" s="31"/>
      <c r="G65" s="31"/>
      <c r="H65" s="320"/>
      <c r="I65" s="31"/>
    </row>
    <row r="66" spans="1:9">
      <c r="A66" s="31"/>
      <c r="B66" s="31"/>
      <c r="C66" s="31"/>
      <c r="D66" s="31"/>
      <c r="E66" s="31"/>
      <c r="F66" s="31"/>
      <c r="G66" s="31"/>
      <c r="H66" s="320"/>
      <c r="I66" s="31"/>
    </row>
    <row r="67" spans="1:9">
      <c r="A67" s="31"/>
      <c r="B67" s="31"/>
      <c r="C67" s="31" t="s">
        <v>815</v>
      </c>
      <c r="D67" s="31"/>
      <c r="E67" s="31"/>
      <c r="F67" s="31"/>
      <c r="G67" s="31" t="s">
        <v>74</v>
      </c>
      <c r="H67" s="320">
        <v>29</v>
      </c>
      <c r="I67" s="31"/>
    </row>
    <row r="68" spans="1:9">
      <c r="A68" s="31"/>
      <c r="B68" s="31"/>
      <c r="C68" s="31"/>
      <c r="D68" s="31"/>
      <c r="E68" s="31"/>
      <c r="F68" s="31"/>
      <c r="G68" s="31"/>
      <c r="H68" s="320"/>
      <c r="I68" s="31"/>
    </row>
    <row r="69" spans="1:9">
      <c r="A69" s="31"/>
      <c r="B69" s="31"/>
      <c r="C69" s="31"/>
      <c r="D69" s="31"/>
      <c r="E69" s="31"/>
      <c r="F69" s="31"/>
      <c r="G69" s="31"/>
      <c r="H69" s="320">
        <f>SUM(H64:H68)</f>
        <v>29</v>
      </c>
      <c r="I69" s="31"/>
    </row>
    <row r="70" spans="1:9">
      <c r="A70" s="329"/>
      <c r="B70" s="330"/>
      <c r="C70" s="331" t="s">
        <v>397</v>
      </c>
      <c r="D70" s="332"/>
      <c r="E70" s="333"/>
      <c r="F70" s="333"/>
      <c r="G70" s="334"/>
      <c r="H70" s="335">
        <f>H69</f>
        <v>29</v>
      </c>
      <c r="I70" s="332"/>
    </row>
    <row r="71" spans="1:9">
      <c r="A71" s="329"/>
      <c r="B71" s="330"/>
      <c r="C71" s="331" t="s">
        <v>810</v>
      </c>
      <c r="D71" s="332"/>
      <c r="E71" s="333"/>
      <c r="F71" s="333"/>
      <c r="G71" s="334"/>
      <c r="H71" s="336">
        <v>31</v>
      </c>
      <c r="I71" s="336" t="s">
        <v>74</v>
      </c>
    </row>
    <row r="72" spans="1:9">
      <c r="A72" s="329"/>
      <c r="B72" s="330"/>
      <c r="C72" s="331" t="s">
        <v>820</v>
      </c>
      <c r="D72" s="332"/>
      <c r="E72" s="333"/>
      <c r="F72" s="333"/>
      <c r="G72" s="334"/>
      <c r="H72" s="335">
        <f>'Abstract LIGHTS &amp; PANELS'!H15</f>
        <v>6</v>
      </c>
      <c r="I72" s="332"/>
    </row>
    <row r="73" spans="1:9">
      <c r="A73" s="329"/>
      <c r="B73" s="330"/>
      <c r="C73" s="331" t="s">
        <v>819</v>
      </c>
      <c r="D73" s="332"/>
      <c r="E73" s="333"/>
      <c r="F73" s="333"/>
      <c r="G73" s="334"/>
      <c r="H73" s="335">
        <f>H70-H72</f>
        <v>23</v>
      </c>
      <c r="I73" s="332"/>
    </row>
    <row r="74" spans="1:9">
      <c r="A74" s="31"/>
      <c r="B74" s="31"/>
      <c r="C74" s="31"/>
      <c r="D74" s="31"/>
      <c r="E74" s="31"/>
      <c r="F74" s="31"/>
      <c r="G74" s="31"/>
      <c r="H74" s="320"/>
      <c r="I74" s="31"/>
    </row>
    <row r="75" spans="1:9" ht="90">
      <c r="A75" s="31"/>
      <c r="B75" s="31"/>
      <c r="C75" s="139" t="s">
        <v>994</v>
      </c>
      <c r="D75" s="31"/>
      <c r="E75" s="31"/>
      <c r="F75" s="31"/>
      <c r="G75" s="31"/>
      <c r="H75" s="320"/>
      <c r="I75" s="31"/>
    </row>
    <row r="76" spans="1:9">
      <c r="A76" s="31"/>
      <c r="B76" s="31"/>
      <c r="C76" s="31"/>
      <c r="D76" s="31"/>
      <c r="E76" s="31"/>
      <c r="F76" s="31"/>
      <c r="G76" s="31"/>
      <c r="H76" s="320"/>
      <c r="I76" s="31"/>
    </row>
    <row r="77" spans="1:9">
      <c r="A77" s="31"/>
      <c r="B77" s="31"/>
      <c r="C77" s="31" t="s">
        <v>995</v>
      </c>
      <c r="D77" s="31"/>
      <c r="E77" s="31"/>
      <c r="F77" s="31"/>
      <c r="G77" s="31" t="s">
        <v>74</v>
      </c>
      <c r="H77" s="320">
        <v>5</v>
      </c>
      <c r="I77" s="31"/>
    </row>
    <row r="78" spans="1:9">
      <c r="A78" s="31"/>
      <c r="B78" s="31"/>
      <c r="C78" s="31"/>
      <c r="D78" s="31"/>
      <c r="E78" s="31"/>
      <c r="F78" s="31"/>
      <c r="G78" s="31"/>
      <c r="H78" s="320"/>
      <c r="I78" s="31"/>
    </row>
    <row r="79" spans="1:9">
      <c r="A79" s="31"/>
      <c r="B79" s="31"/>
      <c r="C79" s="31"/>
      <c r="D79" s="31"/>
      <c r="E79" s="31"/>
      <c r="F79" s="31"/>
      <c r="G79" s="31"/>
      <c r="H79" s="320">
        <f>SUM(H74:H78)</f>
        <v>5</v>
      </c>
      <c r="I79" s="31"/>
    </row>
    <row r="80" spans="1:9">
      <c r="A80" s="329"/>
      <c r="B80" s="330"/>
      <c r="C80" s="331" t="s">
        <v>397</v>
      </c>
      <c r="D80" s="332"/>
      <c r="E80" s="333"/>
      <c r="F80" s="333"/>
      <c r="G80" s="334"/>
      <c r="H80" s="335">
        <f>H79</f>
        <v>5</v>
      </c>
      <c r="I80" s="332"/>
    </row>
    <row r="81" spans="1:9">
      <c r="A81" s="329"/>
      <c r="B81" s="330"/>
      <c r="C81" s="331" t="s">
        <v>810</v>
      </c>
      <c r="D81" s="332"/>
      <c r="E81" s="333"/>
      <c r="F81" s="333"/>
      <c r="G81" s="334"/>
      <c r="H81" s="336">
        <v>5</v>
      </c>
      <c r="I81" s="336" t="s">
        <v>74</v>
      </c>
    </row>
    <row r="82" spans="1:9">
      <c r="A82" s="329"/>
      <c r="B82" s="330"/>
      <c r="C82" s="331" t="s">
        <v>820</v>
      </c>
      <c r="D82" s="332"/>
      <c r="E82" s="333"/>
      <c r="F82" s="333"/>
      <c r="G82" s="334"/>
      <c r="H82" s="335">
        <f>H80</f>
        <v>5</v>
      </c>
      <c r="I82" s="332"/>
    </row>
    <row r="83" spans="1:9">
      <c r="A83" s="329"/>
      <c r="B83" s="330"/>
      <c r="C83" s="331" t="s">
        <v>819</v>
      </c>
      <c r="D83" s="332"/>
      <c r="E83" s="333"/>
      <c r="F83" s="333"/>
      <c r="G83" s="334"/>
      <c r="H83" s="335"/>
      <c r="I83" s="332"/>
    </row>
    <row r="84" spans="1:9">
      <c r="A84" s="31"/>
      <c r="B84" s="31"/>
      <c r="C84" s="31"/>
      <c r="D84" s="31"/>
      <c r="E84" s="31"/>
      <c r="F84" s="31"/>
      <c r="G84" s="31"/>
      <c r="H84" s="320"/>
      <c r="I84" s="31"/>
    </row>
    <row r="85" spans="1:9" ht="135">
      <c r="A85" s="31"/>
      <c r="B85" s="31"/>
      <c r="C85" s="139" t="s">
        <v>996</v>
      </c>
      <c r="D85" s="31"/>
      <c r="E85" s="31"/>
      <c r="F85" s="31"/>
      <c r="G85" s="31"/>
      <c r="H85" s="320"/>
      <c r="I85" s="31"/>
    </row>
    <row r="86" spans="1:9">
      <c r="A86" s="31"/>
      <c r="B86" s="31"/>
      <c r="C86" s="31" t="s">
        <v>997</v>
      </c>
      <c r="D86" s="31"/>
      <c r="E86" s="31" t="s">
        <v>85</v>
      </c>
      <c r="F86" s="31"/>
      <c r="G86" s="31"/>
      <c r="H86" s="320">
        <v>26.2</v>
      </c>
      <c r="I86" s="31"/>
    </row>
    <row r="87" spans="1:9">
      <c r="A87" s="31"/>
      <c r="B87" s="31"/>
      <c r="C87" s="31" t="s">
        <v>998</v>
      </c>
      <c r="D87" s="31"/>
      <c r="E87" s="31" t="s">
        <v>85</v>
      </c>
      <c r="F87" s="31"/>
      <c r="G87" s="31"/>
      <c r="H87" s="320">
        <v>11.5</v>
      </c>
      <c r="I87" s="31"/>
    </row>
    <row r="88" spans="1:9">
      <c r="A88" s="31"/>
      <c r="B88" s="31"/>
      <c r="C88" s="31" t="s">
        <v>999</v>
      </c>
      <c r="D88" s="31"/>
      <c r="E88" s="31" t="s">
        <v>85</v>
      </c>
      <c r="F88" s="31"/>
      <c r="G88" s="31"/>
      <c r="H88" s="320">
        <v>6.5</v>
      </c>
      <c r="I88" s="31"/>
    </row>
    <row r="89" spans="1:9">
      <c r="A89" s="31"/>
      <c r="B89" s="31"/>
      <c r="C89" s="31" t="s">
        <v>1000</v>
      </c>
      <c r="D89" s="31"/>
      <c r="E89" s="31" t="s">
        <v>85</v>
      </c>
      <c r="F89" s="31"/>
      <c r="G89" s="31"/>
      <c r="H89" s="320">
        <v>14</v>
      </c>
      <c r="I89" s="31"/>
    </row>
    <row r="90" spans="1:9">
      <c r="A90" s="31"/>
      <c r="B90" s="31"/>
      <c r="C90" s="31" t="s">
        <v>1001</v>
      </c>
      <c r="D90" s="31"/>
      <c r="E90" s="31" t="s">
        <v>85</v>
      </c>
      <c r="F90" s="31"/>
      <c r="G90" s="31"/>
      <c r="H90" s="320">
        <v>11.4</v>
      </c>
      <c r="I90" s="31"/>
    </row>
    <row r="91" spans="1:9">
      <c r="A91" s="31"/>
      <c r="B91" s="31"/>
      <c r="C91" s="31" t="s">
        <v>1002</v>
      </c>
      <c r="D91" s="31"/>
      <c r="E91" s="31" t="s">
        <v>85</v>
      </c>
      <c r="F91" s="31"/>
      <c r="G91" s="31"/>
      <c r="H91" s="320">
        <v>2.5</v>
      </c>
      <c r="I91" s="31"/>
    </row>
    <row r="92" spans="1:9">
      <c r="A92" s="31"/>
      <c r="B92" s="31"/>
      <c r="C92" s="31" t="s">
        <v>1003</v>
      </c>
      <c r="D92" s="31"/>
      <c r="E92" s="31" t="s">
        <v>85</v>
      </c>
      <c r="F92" s="31"/>
      <c r="G92" s="31"/>
      <c r="H92" s="320">
        <v>11</v>
      </c>
      <c r="I92" s="31"/>
    </row>
    <row r="93" spans="1:9">
      <c r="A93" s="31"/>
      <c r="B93" s="31"/>
      <c r="C93" s="31" t="s">
        <v>1004</v>
      </c>
      <c r="D93" s="31"/>
      <c r="E93" s="31" t="s">
        <v>85</v>
      </c>
      <c r="F93" s="31"/>
      <c r="G93" s="31"/>
      <c r="H93" s="320">
        <v>28.5</v>
      </c>
      <c r="I93" s="31"/>
    </row>
    <row r="94" spans="1:9">
      <c r="A94" s="31"/>
      <c r="B94" s="31"/>
      <c r="C94" s="31" t="s">
        <v>1005</v>
      </c>
      <c r="D94" s="31"/>
      <c r="E94" s="31" t="s">
        <v>85</v>
      </c>
      <c r="F94" s="31"/>
      <c r="G94" s="31"/>
      <c r="H94" s="320">
        <v>9</v>
      </c>
      <c r="I94" s="31"/>
    </row>
    <row r="95" spans="1:9">
      <c r="A95" s="31"/>
      <c r="B95" s="31"/>
      <c r="C95" s="31" t="s">
        <v>1006</v>
      </c>
      <c r="D95" s="31"/>
      <c r="E95" s="31" t="s">
        <v>85</v>
      </c>
      <c r="F95" s="31"/>
      <c r="G95" s="31"/>
      <c r="H95" s="320">
        <v>4</v>
      </c>
      <c r="I95" s="31"/>
    </row>
    <row r="96" spans="1:9">
      <c r="A96" s="31"/>
      <c r="B96" s="31"/>
      <c r="C96" s="31" t="s">
        <v>1007</v>
      </c>
      <c r="D96" s="31"/>
      <c r="E96" s="31" t="s">
        <v>85</v>
      </c>
      <c r="F96" s="31"/>
      <c r="G96" s="31"/>
      <c r="H96" s="320">
        <v>4.8</v>
      </c>
      <c r="I96" s="31"/>
    </row>
    <row r="97" spans="1:9">
      <c r="A97" s="31"/>
      <c r="B97" s="31"/>
      <c r="C97" s="31" t="s">
        <v>1008</v>
      </c>
      <c r="D97" s="31"/>
      <c r="E97" s="31" t="s">
        <v>85</v>
      </c>
      <c r="F97" s="31"/>
      <c r="G97" s="31"/>
      <c r="H97" s="320">
        <v>4.4000000000000004</v>
      </c>
      <c r="I97" s="31"/>
    </row>
    <row r="98" spans="1:9">
      <c r="A98" s="31"/>
      <c r="B98" s="31"/>
      <c r="C98" s="31" t="s">
        <v>1009</v>
      </c>
      <c r="D98" s="31"/>
      <c r="E98" s="31" t="s">
        <v>85</v>
      </c>
      <c r="F98" s="31"/>
      <c r="G98" s="31"/>
      <c r="H98" s="320">
        <v>3.5</v>
      </c>
      <c r="I98" s="31"/>
    </row>
    <row r="99" spans="1:9">
      <c r="A99" s="31"/>
      <c r="B99" s="31"/>
      <c r="C99" s="31"/>
      <c r="D99" s="31"/>
      <c r="E99" s="31"/>
      <c r="F99" s="31"/>
      <c r="G99" s="31"/>
      <c r="H99" s="320">
        <f>SUM(H86:H98)</f>
        <v>137.30000000000001</v>
      </c>
      <c r="I99" s="31"/>
    </row>
    <row r="100" spans="1:9">
      <c r="A100" s="329"/>
      <c r="B100" s="330"/>
      <c r="C100" s="331" t="s">
        <v>397</v>
      </c>
      <c r="D100" s="332"/>
      <c r="E100" s="333"/>
      <c r="F100" s="333"/>
      <c r="G100" s="334"/>
      <c r="H100" s="335">
        <f>H99</f>
        <v>137.30000000000001</v>
      </c>
      <c r="I100" s="332"/>
    </row>
    <row r="101" spans="1:9">
      <c r="A101" s="329"/>
      <c r="B101" s="330"/>
      <c r="C101" s="331" t="s">
        <v>810</v>
      </c>
      <c r="D101" s="332"/>
      <c r="E101" s="333"/>
      <c r="F101" s="333"/>
      <c r="G101" s="334"/>
      <c r="H101" s="336">
        <v>175</v>
      </c>
      <c r="I101" s="336" t="s">
        <v>85</v>
      </c>
    </row>
    <row r="102" spans="1:9">
      <c r="A102" s="329"/>
      <c r="B102" s="330"/>
      <c r="C102" s="331" t="s">
        <v>820</v>
      </c>
      <c r="D102" s="332"/>
      <c r="E102" s="333"/>
      <c r="F102" s="333"/>
      <c r="G102" s="334"/>
      <c r="H102" s="335">
        <v>0</v>
      </c>
      <c r="I102" s="332"/>
    </row>
    <row r="103" spans="1:9">
      <c r="A103" s="329"/>
      <c r="B103" s="330"/>
      <c r="C103" s="331" t="s">
        <v>819</v>
      </c>
      <c r="D103" s="332"/>
      <c r="E103" s="333"/>
      <c r="F103" s="333"/>
      <c r="G103" s="334"/>
      <c r="H103" s="335">
        <f>H100</f>
        <v>137.30000000000001</v>
      </c>
      <c r="I103" s="332"/>
    </row>
    <row r="104" spans="1:9">
      <c r="A104" s="31"/>
      <c r="B104" s="31"/>
      <c r="C104" s="31"/>
      <c r="D104" s="31"/>
      <c r="E104" s="31"/>
      <c r="F104" s="31"/>
      <c r="G104" s="31"/>
      <c r="H104" s="320"/>
      <c r="I104" s="31"/>
    </row>
    <row r="105" spans="1:9" ht="75">
      <c r="A105" s="31"/>
      <c r="B105" s="31"/>
      <c r="C105" s="139" t="s">
        <v>1010</v>
      </c>
      <c r="D105" s="31"/>
      <c r="E105" s="31"/>
      <c r="F105" s="31"/>
      <c r="G105" s="31"/>
      <c r="H105" s="320"/>
      <c r="I105" s="31"/>
    </row>
    <row r="106" spans="1:9">
      <c r="A106" s="31"/>
      <c r="B106" s="31"/>
      <c r="C106" s="31"/>
      <c r="D106" s="31"/>
      <c r="E106" s="31"/>
      <c r="F106" s="31"/>
      <c r="G106" s="31"/>
      <c r="H106" s="320"/>
      <c r="I106" s="31"/>
    </row>
    <row r="107" spans="1:9">
      <c r="A107" s="31"/>
      <c r="B107" s="31"/>
      <c r="C107" s="31" t="s">
        <v>983</v>
      </c>
      <c r="D107" s="31"/>
      <c r="E107" s="31" t="s">
        <v>74</v>
      </c>
      <c r="F107" s="31"/>
      <c r="G107" s="31"/>
      <c r="H107" s="320">
        <v>2</v>
      </c>
      <c r="I107" s="31"/>
    </row>
    <row r="108" spans="1:9">
      <c r="A108" s="31"/>
      <c r="B108" s="31"/>
      <c r="C108" s="31" t="s">
        <v>1011</v>
      </c>
      <c r="D108" s="31"/>
      <c r="E108" s="31" t="s">
        <v>74</v>
      </c>
      <c r="F108" s="31"/>
      <c r="G108" s="31"/>
      <c r="H108" s="320">
        <v>4</v>
      </c>
      <c r="I108" s="31"/>
    </row>
    <row r="109" spans="1:9">
      <c r="A109" s="31"/>
      <c r="B109" s="31"/>
      <c r="C109" s="31" t="s">
        <v>1012</v>
      </c>
      <c r="D109" s="31"/>
      <c r="E109" s="31" t="s">
        <v>74</v>
      </c>
      <c r="F109" s="31"/>
      <c r="G109" s="31"/>
      <c r="H109" s="320">
        <v>3</v>
      </c>
      <c r="I109" s="31"/>
    </row>
    <row r="110" spans="1:9">
      <c r="A110" s="31"/>
      <c r="B110" s="31"/>
      <c r="C110" s="31" t="s">
        <v>1013</v>
      </c>
      <c r="D110" s="31"/>
      <c r="E110" s="31" t="s">
        <v>74</v>
      </c>
      <c r="F110" s="31"/>
      <c r="G110" s="31"/>
      <c r="H110" s="320">
        <v>2</v>
      </c>
      <c r="I110" s="31"/>
    </row>
    <row r="111" spans="1:9">
      <c r="A111" s="31"/>
      <c r="B111" s="31"/>
      <c r="C111" s="31" t="s">
        <v>949</v>
      </c>
      <c r="D111" s="31"/>
      <c r="E111" s="31" t="s">
        <v>74</v>
      </c>
      <c r="F111" s="31"/>
      <c r="G111" s="31"/>
      <c r="H111" s="320">
        <v>1</v>
      </c>
      <c r="I111" s="31"/>
    </row>
    <row r="112" spans="1:9">
      <c r="A112" s="31"/>
      <c r="B112" s="31"/>
      <c r="C112" s="31"/>
      <c r="D112" s="31"/>
      <c r="E112" s="31"/>
      <c r="F112" s="31"/>
      <c r="G112" s="31"/>
      <c r="H112" s="320">
        <f>SUM(H107:H111)</f>
        <v>12</v>
      </c>
      <c r="I112" s="31"/>
    </row>
    <row r="113" spans="1:9">
      <c r="A113" s="329"/>
      <c r="B113" s="330"/>
      <c r="C113" s="331" t="s">
        <v>397</v>
      </c>
      <c r="D113" s="332"/>
      <c r="E113" s="333"/>
      <c r="F113" s="333"/>
      <c r="G113" s="334"/>
      <c r="H113" s="335">
        <f>H112</f>
        <v>12</v>
      </c>
      <c r="I113" s="332"/>
    </row>
    <row r="114" spans="1:9">
      <c r="A114" s="329"/>
      <c r="B114" s="330"/>
      <c r="C114" s="331" t="s">
        <v>810</v>
      </c>
      <c r="D114" s="332"/>
      <c r="E114" s="333"/>
      <c r="F114" s="333"/>
      <c r="G114" s="334"/>
      <c r="H114" s="336">
        <v>12</v>
      </c>
      <c r="I114" s="336" t="s">
        <v>74</v>
      </c>
    </row>
    <row r="115" spans="1:9">
      <c r="A115" s="329"/>
      <c r="B115" s="330"/>
      <c r="C115" s="331" t="s">
        <v>820</v>
      </c>
      <c r="D115" s="332"/>
      <c r="E115" s="333"/>
      <c r="F115" s="333"/>
      <c r="G115" s="334"/>
      <c r="H115" s="335">
        <v>0</v>
      </c>
      <c r="I115" s="332"/>
    </row>
    <row r="116" spans="1:9">
      <c r="A116" s="329"/>
      <c r="B116" s="330"/>
      <c r="C116" s="331" t="s">
        <v>819</v>
      </c>
      <c r="D116" s="332"/>
      <c r="E116" s="333"/>
      <c r="F116" s="333"/>
      <c r="G116" s="334"/>
      <c r="H116" s="335">
        <f>H113</f>
        <v>12</v>
      </c>
      <c r="I116" s="332"/>
    </row>
    <row r="117" spans="1:9">
      <c r="A117" s="31"/>
      <c r="B117" s="31"/>
      <c r="C117" s="31"/>
      <c r="D117" s="31"/>
      <c r="E117" s="31"/>
      <c r="F117" s="31"/>
      <c r="G117" s="31"/>
      <c r="H117" s="320"/>
      <c r="I117" s="31"/>
    </row>
    <row r="118" spans="1:9" ht="315">
      <c r="A118" s="31"/>
      <c r="B118" s="31"/>
      <c r="C118" s="139" t="s">
        <v>1014</v>
      </c>
      <c r="D118" s="31"/>
      <c r="E118" s="31"/>
      <c r="F118" s="31"/>
      <c r="G118" s="31"/>
      <c r="H118" s="320"/>
      <c r="I118" s="31"/>
    </row>
    <row r="119" spans="1:9">
      <c r="A119" s="31"/>
      <c r="B119" s="31"/>
      <c r="C119" s="31"/>
      <c r="D119" s="31"/>
      <c r="E119" s="31"/>
      <c r="F119" s="31"/>
      <c r="G119" s="31"/>
      <c r="H119" s="320"/>
      <c r="I119" s="31"/>
    </row>
    <row r="120" spans="1:9">
      <c r="A120" s="31"/>
      <c r="B120" s="31"/>
      <c r="C120" s="31" t="s">
        <v>1015</v>
      </c>
      <c r="D120" s="31"/>
      <c r="E120" s="31" t="s">
        <v>74</v>
      </c>
      <c r="F120" s="31"/>
      <c r="G120" s="31"/>
      <c r="H120" s="320">
        <v>11</v>
      </c>
      <c r="I120" s="31"/>
    </row>
    <row r="121" spans="1:9">
      <c r="A121" s="31"/>
      <c r="B121" s="31"/>
      <c r="C121" s="31"/>
      <c r="D121" s="31"/>
      <c r="E121" s="31"/>
      <c r="F121" s="31"/>
      <c r="G121" s="31"/>
      <c r="H121" s="320">
        <f>SUM(H120:H120)</f>
        <v>11</v>
      </c>
      <c r="I121" s="31"/>
    </row>
    <row r="122" spans="1:9">
      <c r="A122" s="329"/>
      <c r="B122" s="330"/>
      <c r="C122" s="331" t="s">
        <v>397</v>
      </c>
      <c r="D122" s="332"/>
      <c r="E122" s="333"/>
      <c r="F122" s="333"/>
      <c r="G122" s="334"/>
      <c r="H122" s="335">
        <f>H121</f>
        <v>11</v>
      </c>
      <c r="I122" s="332"/>
    </row>
    <row r="123" spans="1:9">
      <c r="A123" s="329"/>
      <c r="B123" s="330"/>
      <c r="C123" s="331" t="s">
        <v>810</v>
      </c>
      <c r="D123" s="332"/>
      <c r="E123" s="333"/>
      <c r="F123" s="333"/>
      <c r="G123" s="334"/>
      <c r="H123" s="336">
        <v>11</v>
      </c>
      <c r="I123" s="336" t="s">
        <v>74</v>
      </c>
    </row>
    <row r="124" spans="1:9">
      <c r="A124" s="329"/>
      <c r="B124" s="330"/>
      <c r="C124" s="331" t="s">
        <v>820</v>
      </c>
      <c r="D124" s="332"/>
      <c r="E124" s="333"/>
      <c r="F124" s="333"/>
      <c r="G124" s="334"/>
      <c r="H124" s="335"/>
      <c r="I124" s="332"/>
    </row>
    <row r="125" spans="1:9">
      <c r="A125" s="329"/>
      <c r="B125" s="330"/>
      <c r="C125" s="331" t="s">
        <v>819</v>
      </c>
      <c r="D125" s="332"/>
      <c r="E125" s="333"/>
      <c r="F125" s="333"/>
      <c r="G125" s="334"/>
      <c r="H125" s="335">
        <f>H122</f>
        <v>11</v>
      </c>
      <c r="I125" s="332"/>
    </row>
    <row r="126" spans="1:9">
      <c r="A126" s="31"/>
      <c r="B126" s="31"/>
      <c r="C126" s="31"/>
      <c r="D126" s="31"/>
      <c r="E126" s="31"/>
      <c r="F126" s="31"/>
      <c r="G126" s="31"/>
      <c r="H126" s="320"/>
      <c r="I126" s="31"/>
    </row>
    <row r="127" spans="1:9" ht="216" customHeight="1">
      <c r="A127" s="31"/>
      <c r="B127" s="31"/>
      <c r="C127" s="139" t="s">
        <v>1016</v>
      </c>
      <c r="D127" s="31"/>
      <c r="E127" s="31"/>
      <c r="F127" s="31"/>
      <c r="G127" s="31"/>
      <c r="H127" s="320"/>
      <c r="I127" s="31"/>
    </row>
    <row r="128" spans="1:9">
      <c r="A128" s="31"/>
      <c r="B128" s="31"/>
      <c r="C128" s="31"/>
      <c r="D128" s="31"/>
      <c r="E128" s="31"/>
      <c r="F128" s="31"/>
      <c r="G128" s="31"/>
      <c r="H128" s="320"/>
      <c r="I128" s="31"/>
    </row>
    <row r="129" spans="1:9">
      <c r="A129" s="31"/>
      <c r="B129" s="31"/>
      <c r="C129" s="31" t="s">
        <v>1017</v>
      </c>
      <c r="D129" s="31"/>
      <c r="E129" s="31" t="s">
        <v>74</v>
      </c>
      <c r="F129" s="31"/>
      <c r="G129" s="31"/>
      <c r="H129" s="320">
        <v>32</v>
      </c>
      <c r="I129" s="31"/>
    </row>
    <row r="130" spans="1:9">
      <c r="A130" s="31"/>
      <c r="B130" s="31"/>
      <c r="C130" s="31" t="s">
        <v>1018</v>
      </c>
      <c r="D130" s="31"/>
      <c r="E130" s="31" t="s">
        <v>74</v>
      </c>
      <c r="F130" s="31"/>
      <c r="G130" s="31"/>
      <c r="H130" s="320">
        <v>32</v>
      </c>
      <c r="I130" s="31"/>
    </row>
    <row r="131" spans="1:9">
      <c r="A131" s="31"/>
      <c r="B131" s="31"/>
      <c r="C131" s="31" t="s">
        <v>1019</v>
      </c>
      <c r="D131" s="31"/>
      <c r="E131" s="31" t="s">
        <v>74</v>
      </c>
      <c r="F131" s="31"/>
      <c r="G131" s="31"/>
      <c r="H131" s="320">
        <v>16</v>
      </c>
      <c r="I131" s="31"/>
    </row>
    <row r="132" spans="1:9">
      <c r="A132" s="31"/>
      <c r="B132" s="31"/>
      <c r="C132" s="31"/>
      <c r="D132" s="31"/>
      <c r="E132" s="31"/>
      <c r="F132" s="31"/>
      <c r="G132" s="31"/>
      <c r="H132" s="320">
        <f>SUM(H129:H131)</f>
        <v>80</v>
      </c>
      <c r="I132" s="31"/>
    </row>
    <row r="133" spans="1:9">
      <c r="A133" s="329"/>
      <c r="B133" s="330"/>
      <c r="C133" s="331" t="s">
        <v>397</v>
      </c>
      <c r="D133" s="332"/>
      <c r="E133" s="333"/>
      <c r="F133" s="333"/>
      <c r="G133" s="334"/>
      <c r="H133" s="335">
        <f>H132</f>
        <v>80</v>
      </c>
      <c r="I133" s="332"/>
    </row>
    <row r="134" spans="1:9">
      <c r="A134" s="329"/>
      <c r="B134" s="330"/>
      <c r="C134" s="331" t="s">
        <v>810</v>
      </c>
      <c r="D134" s="332"/>
      <c r="E134" s="333"/>
      <c r="F134" s="333"/>
      <c r="G134" s="334"/>
      <c r="H134" s="336">
        <v>75</v>
      </c>
      <c r="I134" s="336" t="s">
        <v>74</v>
      </c>
    </row>
    <row r="135" spans="1:9">
      <c r="A135" s="329"/>
      <c r="B135" s="330"/>
      <c r="C135" s="331" t="s">
        <v>820</v>
      </c>
      <c r="D135" s="332"/>
      <c r="E135" s="333"/>
      <c r="F135" s="333"/>
      <c r="G135" s="334"/>
      <c r="H135" s="335">
        <f>'Abstract LIGHTS &amp; PANELS'!H22</f>
        <v>72</v>
      </c>
      <c r="I135" s="332"/>
    </row>
    <row r="136" spans="1:9">
      <c r="A136" s="329"/>
      <c r="B136" s="330"/>
      <c r="C136" s="331" t="s">
        <v>819</v>
      </c>
      <c r="D136" s="332"/>
      <c r="E136" s="333"/>
      <c r="F136" s="333"/>
      <c r="G136" s="334"/>
      <c r="H136" s="335">
        <f>H134-H135</f>
        <v>3</v>
      </c>
      <c r="I136" s="332"/>
    </row>
    <row r="137" spans="1:9">
      <c r="A137" s="329"/>
      <c r="B137" s="330"/>
      <c r="C137" s="331" t="s">
        <v>1090</v>
      </c>
      <c r="D137" s="332"/>
      <c r="E137" s="333"/>
      <c r="F137" s="333"/>
      <c r="G137" s="334"/>
      <c r="H137" s="335">
        <f>H133-H135-H136</f>
        <v>5</v>
      </c>
      <c r="I137" s="332"/>
    </row>
    <row r="138" spans="1:9" ht="187.5" customHeight="1">
      <c r="A138" s="31"/>
      <c r="B138" s="31"/>
      <c r="C138" s="139" t="s">
        <v>1020</v>
      </c>
      <c r="D138" s="31"/>
      <c r="E138" s="31"/>
      <c r="F138" s="31"/>
      <c r="G138" s="31"/>
      <c r="H138" s="320"/>
      <c r="I138" s="31"/>
    </row>
    <row r="139" spans="1:9">
      <c r="A139" s="31"/>
      <c r="B139" s="31"/>
      <c r="C139" s="31"/>
      <c r="D139" s="31"/>
      <c r="E139" s="31"/>
      <c r="F139" s="31"/>
      <c r="G139" s="31"/>
      <c r="H139" s="320"/>
      <c r="I139" s="31"/>
    </row>
    <row r="140" spans="1:9">
      <c r="A140" s="31"/>
      <c r="B140" s="31"/>
      <c r="C140" s="297" t="s">
        <v>227</v>
      </c>
      <c r="D140" s="31"/>
      <c r="E140" s="31"/>
      <c r="F140" s="31"/>
      <c r="G140" s="31"/>
      <c r="H140" s="320"/>
      <c r="I140" s="31"/>
    </row>
    <row r="141" spans="1:9" ht="30">
      <c r="A141" s="31"/>
      <c r="B141" s="31"/>
      <c r="C141" s="139" t="s">
        <v>239</v>
      </c>
      <c r="D141" s="45"/>
      <c r="E141" s="45"/>
      <c r="F141" s="45"/>
      <c r="G141" s="45" t="s">
        <v>74</v>
      </c>
      <c r="H141" s="45">
        <v>11</v>
      </c>
      <c r="I141" s="45"/>
    </row>
    <row r="142" spans="1:9">
      <c r="A142" s="31"/>
      <c r="B142" s="31"/>
      <c r="C142" s="31"/>
      <c r="D142" s="31"/>
      <c r="E142" s="31"/>
      <c r="F142" s="31"/>
      <c r="G142" s="31"/>
      <c r="H142" s="320"/>
      <c r="I142" s="31"/>
    </row>
    <row r="143" spans="1:9">
      <c r="A143" s="329"/>
      <c r="B143" s="330"/>
      <c r="C143" s="331" t="s">
        <v>397</v>
      </c>
      <c r="D143" s="332"/>
      <c r="E143" s="333"/>
      <c r="F143" s="333"/>
      <c r="G143" s="334"/>
      <c r="H143" s="335">
        <f>H141</f>
        <v>11</v>
      </c>
      <c r="I143" s="332"/>
    </row>
    <row r="144" spans="1:9">
      <c r="A144" s="329"/>
      <c r="B144" s="330"/>
      <c r="C144" s="331" t="s">
        <v>810</v>
      </c>
      <c r="D144" s="332"/>
      <c r="E144" s="333"/>
      <c r="F144" s="333"/>
      <c r="G144" s="334"/>
      <c r="H144" s="336">
        <v>11</v>
      </c>
      <c r="I144" s="336" t="s">
        <v>74</v>
      </c>
    </row>
    <row r="145" spans="1:9">
      <c r="A145" s="329"/>
      <c r="B145" s="330"/>
      <c r="C145" s="331" t="s">
        <v>820</v>
      </c>
      <c r="D145" s="332"/>
      <c r="E145" s="333"/>
      <c r="F145" s="333"/>
      <c r="G145" s="334"/>
      <c r="H145" s="335"/>
      <c r="I145" s="332"/>
    </row>
    <row r="146" spans="1:9">
      <c r="A146" s="329"/>
      <c r="B146" s="330"/>
      <c r="C146" s="331" t="s">
        <v>819</v>
      </c>
      <c r="D146" s="332"/>
      <c r="E146" s="333"/>
      <c r="F146" s="333"/>
      <c r="G146" s="334"/>
      <c r="H146" s="335">
        <f>H143</f>
        <v>11</v>
      </c>
      <c r="I146" s="332"/>
    </row>
    <row r="147" spans="1:9">
      <c r="A147" s="31"/>
      <c r="B147" s="31"/>
      <c r="C147" s="31"/>
      <c r="D147" s="31"/>
      <c r="E147" s="31"/>
      <c r="F147" s="31"/>
      <c r="G147" s="31"/>
      <c r="H147" s="320"/>
      <c r="I147" s="31"/>
    </row>
    <row r="148" spans="1:9" ht="217.5" customHeight="1">
      <c r="A148" s="31"/>
      <c r="B148" s="31"/>
      <c r="C148" s="139" t="s">
        <v>1020</v>
      </c>
      <c r="D148" s="31"/>
      <c r="E148" s="31"/>
      <c r="F148" s="31"/>
      <c r="G148" s="31"/>
      <c r="H148" s="320"/>
      <c r="I148" s="31"/>
    </row>
    <row r="149" spans="1:9">
      <c r="A149" s="31"/>
      <c r="B149" s="31"/>
      <c r="C149" s="31"/>
      <c r="D149" s="31"/>
      <c r="E149" s="31"/>
      <c r="F149" s="31"/>
      <c r="G149" s="31"/>
      <c r="H149" s="320"/>
      <c r="I149" s="31"/>
    </row>
    <row r="150" spans="1:9">
      <c r="A150" s="31"/>
      <c r="B150" s="31"/>
      <c r="C150" s="297" t="s">
        <v>227</v>
      </c>
      <c r="D150" s="31"/>
      <c r="E150" s="31"/>
      <c r="F150" s="31"/>
      <c r="G150" s="31"/>
      <c r="H150" s="320"/>
      <c r="I150" s="31"/>
    </row>
    <row r="151" spans="1:9" ht="30">
      <c r="A151" s="31"/>
      <c r="B151" s="31"/>
      <c r="C151" s="139" t="s">
        <v>240</v>
      </c>
      <c r="D151" s="45"/>
      <c r="E151" s="45"/>
      <c r="F151" s="45"/>
      <c r="G151" s="45" t="s">
        <v>74</v>
      </c>
      <c r="H151" s="45">
        <v>12</v>
      </c>
      <c r="I151" s="45"/>
    </row>
    <row r="152" spans="1:9">
      <c r="A152" s="31"/>
      <c r="B152" s="31"/>
      <c r="C152" s="31"/>
      <c r="D152" s="31"/>
      <c r="E152" s="31"/>
      <c r="F152" s="31"/>
      <c r="G152" s="31"/>
      <c r="H152" s="320"/>
      <c r="I152" s="31"/>
    </row>
    <row r="153" spans="1:9">
      <c r="A153" s="329"/>
      <c r="B153" s="330"/>
      <c r="C153" s="331" t="s">
        <v>397</v>
      </c>
      <c r="D153" s="332"/>
      <c r="E153" s="333"/>
      <c r="F153" s="333"/>
      <c r="G153" s="334"/>
      <c r="H153" s="335">
        <f>H151</f>
        <v>12</v>
      </c>
      <c r="I153" s="332"/>
    </row>
    <row r="154" spans="1:9">
      <c r="A154" s="329"/>
      <c r="B154" s="330"/>
      <c r="C154" s="331" t="s">
        <v>810</v>
      </c>
      <c r="D154" s="332"/>
      <c r="E154" s="333"/>
      <c r="F154" s="333"/>
      <c r="G154" s="334"/>
      <c r="H154" s="336">
        <v>10</v>
      </c>
      <c r="I154" s="336" t="s">
        <v>74</v>
      </c>
    </row>
    <row r="155" spans="1:9">
      <c r="A155" s="329"/>
      <c r="B155" s="330"/>
      <c r="C155" s="331" t="s">
        <v>820</v>
      </c>
      <c r="D155" s="332"/>
      <c r="E155" s="333"/>
      <c r="F155" s="333"/>
      <c r="G155" s="334"/>
      <c r="H155" s="335"/>
      <c r="I155" s="332"/>
    </row>
    <row r="156" spans="1:9">
      <c r="A156" s="329"/>
      <c r="B156" s="330"/>
      <c r="C156" s="331" t="s">
        <v>819</v>
      </c>
      <c r="D156" s="332"/>
      <c r="E156" s="333"/>
      <c r="F156" s="333"/>
      <c r="G156" s="334"/>
      <c r="H156" s="335">
        <f>H154</f>
        <v>10</v>
      </c>
      <c r="I156" s="332"/>
    </row>
    <row r="157" spans="1:9">
      <c r="A157" s="329"/>
      <c r="B157" s="330"/>
      <c r="C157" s="331" t="s">
        <v>1090</v>
      </c>
      <c r="D157" s="332"/>
      <c r="E157" s="333"/>
      <c r="F157" s="333"/>
      <c r="G157" s="334"/>
      <c r="H157" s="335">
        <f>H153-H155-H156</f>
        <v>2</v>
      </c>
      <c r="I157" s="332"/>
    </row>
    <row r="158" spans="1:9" ht="205.5" customHeight="1">
      <c r="A158" s="31"/>
      <c r="B158" s="31"/>
      <c r="C158" s="139" t="s">
        <v>1020</v>
      </c>
      <c r="D158" s="31"/>
      <c r="E158" s="31"/>
      <c r="F158" s="31"/>
      <c r="G158" s="31"/>
      <c r="H158" s="320"/>
      <c r="I158" s="31"/>
    </row>
    <row r="159" spans="1:9">
      <c r="A159" s="31"/>
      <c r="B159" s="31"/>
      <c r="C159" s="31"/>
      <c r="D159" s="31"/>
      <c r="E159" s="31"/>
      <c r="F159" s="31"/>
      <c r="G159" s="31"/>
      <c r="H159" s="320"/>
      <c r="I159" s="31"/>
    </row>
    <row r="160" spans="1:9">
      <c r="A160" s="31"/>
      <c r="B160" s="31"/>
      <c r="C160" s="297" t="s">
        <v>242</v>
      </c>
      <c r="D160" s="31"/>
      <c r="E160" s="31"/>
      <c r="F160" s="31"/>
      <c r="G160" s="31"/>
      <c r="H160" s="320"/>
      <c r="I160" s="31"/>
    </row>
    <row r="161" spans="1:9" ht="30">
      <c r="A161" s="31"/>
      <c r="B161" s="31"/>
      <c r="C161" s="139" t="s">
        <v>246</v>
      </c>
      <c r="D161" s="45"/>
      <c r="E161" s="45"/>
      <c r="F161" s="45"/>
      <c r="G161" s="45" t="s">
        <v>74</v>
      </c>
      <c r="H161" s="45">
        <v>17</v>
      </c>
      <c r="I161" s="45"/>
    </row>
    <row r="162" spans="1:9">
      <c r="A162" s="31"/>
      <c r="B162" s="31"/>
      <c r="C162" s="31"/>
      <c r="D162" s="31"/>
      <c r="E162" s="31"/>
      <c r="F162" s="31"/>
      <c r="G162" s="31"/>
      <c r="H162" s="320"/>
      <c r="I162" s="31"/>
    </row>
    <row r="163" spans="1:9">
      <c r="A163" s="329"/>
      <c r="B163" s="330"/>
      <c r="C163" s="331" t="s">
        <v>397</v>
      </c>
      <c r="D163" s="332"/>
      <c r="E163" s="333"/>
      <c r="F163" s="333"/>
      <c r="G163" s="334"/>
      <c r="H163" s="335">
        <f>H161</f>
        <v>17</v>
      </c>
      <c r="I163" s="332"/>
    </row>
    <row r="164" spans="1:9">
      <c r="A164" s="329"/>
      <c r="B164" s="330"/>
      <c r="C164" s="331" t="s">
        <v>810</v>
      </c>
      <c r="D164" s="332"/>
      <c r="E164" s="333"/>
      <c r="F164" s="333"/>
      <c r="G164" s="334"/>
      <c r="H164" s="336">
        <v>16</v>
      </c>
      <c r="I164" s="336" t="s">
        <v>74</v>
      </c>
    </row>
    <row r="165" spans="1:9">
      <c r="A165" s="329"/>
      <c r="B165" s="330"/>
      <c r="C165" s="331" t="s">
        <v>820</v>
      </c>
      <c r="D165" s="332"/>
      <c r="E165" s="333"/>
      <c r="F165" s="333"/>
      <c r="G165" s="334"/>
      <c r="H165" s="335"/>
      <c r="I165" s="332"/>
    </row>
    <row r="166" spans="1:9">
      <c r="A166" s="329"/>
      <c r="B166" s="330"/>
      <c r="C166" s="331" t="s">
        <v>819</v>
      </c>
      <c r="D166" s="332"/>
      <c r="E166" s="333"/>
      <c r="F166" s="333"/>
      <c r="G166" s="334"/>
      <c r="H166" s="335">
        <f>H164</f>
        <v>16</v>
      </c>
      <c r="I166" s="332"/>
    </row>
    <row r="167" spans="1:9">
      <c r="A167" s="329"/>
      <c r="B167" s="330"/>
      <c r="C167" s="331" t="s">
        <v>1090</v>
      </c>
      <c r="D167" s="332"/>
      <c r="E167" s="333"/>
      <c r="F167" s="333"/>
      <c r="G167" s="334"/>
      <c r="H167" s="335">
        <f>H163-H165-H166</f>
        <v>1</v>
      </c>
      <c r="I167" s="332"/>
    </row>
    <row r="168" spans="1:9" ht="185.1" customHeight="1">
      <c r="A168" s="31"/>
      <c r="B168" s="31"/>
      <c r="C168" s="139" t="s">
        <v>1020</v>
      </c>
      <c r="D168" s="31"/>
      <c r="E168" s="31"/>
      <c r="F168" s="31"/>
      <c r="G168" s="31"/>
      <c r="H168" s="320"/>
      <c r="I168" s="31"/>
    </row>
    <row r="169" spans="1:9">
      <c r="A169" s="31"/>
      <c r="B169" s="31"/>
      <c r="C169" s="31"/>
      <c r="D169" s="31"/>
      <c r="E169" s="31"/>
      <c r="F169" s="31"/>
      <c r="G169" s="31"/>
      <c r="H169" s="320"/>
      <c r="I169" s="31"/>
    </row>
    <row r="170" spans="1:9">
      <c r="A170" s="31"/>
      <c r="B170" s="31"/>
      <c r="C170" s="297" t="s">
        <v>242</v>
      </c>
      <c r="D170" s="31"/>
      <c r="E170" s="31"/>
      <c r="F170" s="31"/>
      <c r="G170" s="31"/>
      <c r="H170" s="320"/>
      <c r="I170" s="31"/>
    </row>
    <row r="171" spans="1:9" ht="60">
      <c r="A171" s="31"/>
      <c r="B171" s="31"/>
      <c r="C171" s="139" t="s">
        <v>247</v>
      </c>
      <c r="D171" s="45"/>
      <c r="E171" s="45"/>
      <c r="F171" s="45"/>
      <c r="G171" s="45" t="s">
        <v>74</v>
      </c>
      <c r="H171" s="45">
        <v>27</v>
      </c>
      <c r="I171" s="45"/>
    </row>
    <row r="172" spans="1:9">
      <c r="A172" s="31"/>
      <c r="B172" s="31"/>
      <c r="C172" s="31"/>
      <c r="D172" s="31"/>
      <c r="E172" s="31"/>
      <c r="F172" s="31"/>
      <c r="G172" s="31"/>
      <c r="H172" s="320"/>
      <c r="I172" s="31"/>
    </row>
    <row r="173" spans="1:9">
      <c r="A173" s="329"/>
      <c r="B173" s="330"/>
      <c r="C173" s="331" t="s">
        <v>397</v>
      </c>
      <c r="D173" s="332"/>
      <c r="E173" s="333"/>
      <c r="F173" s="333"/>
      <c r="G173" s="334"/>
      <c r="H173" s="335">
        <f>H171</f>
        <v>27</v>
      </c>
      <c r="I173" s="332"/>
    </row>
    <row r="174" spans="1:9">
      <c r="A174" s="329"/>
      <c r="B174" s="330"/>
      <c r="C174" s="331" t="s">
        <v>810</v>
      </c>
      <c r="D174" s="332"/>
      <c r="E174" s="333"/>
      <c r="F174" s="333"/>
      <c r="G174" s="334"/>
      <c r="H174" s="336">
        <v>15</v>
      </c>
      <c r="I174" s="336" t="s">
        <v>74</v>
      </c>
    </row>
    <row r="175" spans="1:9">
      <c r="A175" s="329"/>
      <c r="B175" s="330"/>
      <c r="C175" s="331" t="s">
        <v>820</v>
      </c>
      <c r="D175" s="332"/>
      <c r="E175" s="333"/>
      <c r="F175" s="333"/>
      <c r="G175" s="334"/>
      <c r="H175" s="335"/>
      <c r="I175" s="332"/>
    </row>
    <row r="176" spans="1:9">
      <c r="A176" s="329"/>
      <c r="B176" s="330"/>
      <c r="C176" s="331" t="s">
        <v>819</v>
      </c>
      <c r="D176" s="332"/>
      <c r="E176" s="333"/>
      <c r="F176" s="333"/>
      <c r="G176" s="334"/>
      <c r="H176" s="335">
        <f>H174</f>
        <v>15</v>
      </c>
      <c r="I176" s="332"/>
    </row>
    <row r="177" spans="1:9">
      <c r="A177" s="329"/>
      <c r="B177" s="330"/>
      <c r="C177" s="331" t="s">
        <v>1090</v>
      </c>
      <c r="D177" s="332"/>
      <c r="E177" s="333"/>
      <c r="F177" s="333"/>
      <c r="G177" s="334"/>
      <c r="H177" s="335">
        <f>H173-H175-H176</f>
        <v>12</v>
      </c>
      <c r="I177" s="332"/>
    </row>
    <row r="178" spans="1:9" ht="215.45" customHeight="1">
      <c r="A178" s="31"/>
      <c r="B178" s="31"/>
      <c r="C178" s="139" t="s">
        <v>1020</v>
      </c>
      <c r="D178" s="31"/>
      <c r="E178" s="31"/>
      <c r="F178" s="31"/>
      <c r="G178" s="31"/>
      <c r="H178" s="320"/>
      <c r="I178" s="31"/>
    </row>
    <row r="179" spans="1:9">
      <c r="A179" s="31"/>
      <c r="B179" s="31"/>
      <c r="C179" s="31"/>
      <c r="D179" s="31"/>
      <c r="E179" s="31"/>
      <c r="F179" s="31"/>
      <c r="G179" s="31"/>
      <c r="H179" s="320"/>
      <c r="I179" s="31"/>
    </row>
    <row r="180" spans="1:9">
      <c r="A180" s="31"/>
      <c r="B180" s="31"/>
      <c r="C180" s="297" t="s">
        <v>253</v>
      </c>
      <c r="D180" s="31"/>
      <c r="E180" s="31"/>
      <c r="F180" s="31"/>
      <c r="G180" s="31"/>
      <c r="H180" s="320"/>
      <c r="I180" s="31"/>
    </row>
    <row r="181" spans="1:9" ht="60">
      <c r="A181" s="31"/>
      <c r="B181" s="31"/>
      <c r="C181" s="139" t="s">
        <v>538</v>
      </c>
      <c r="D181" s="45"/>
      <c r="E181" s="45"/>
      <c r="F181" s="45"/>
      <c r="G181" s="45" t="s">
        <v>74</v>
      </c>
      <c r="H181" s="45">
        <v>15</v>
      </c>
      <c r="I181" s="45"/>
    </row>
    <row r="182" spans="1:9">
      <c r="A182" s="31"/>
      <c r="B182" s="31"/>
      <c r="C182" s="31"/>
      <c r="D182" s="31"/>
      <c r="E182" s="31"/>
      <c r="F182" s="31"/>
      <c r="G182" s="31"/>
      <c r="H182" s="320"/>
      <c r="I182" s="31"/>
    </row>
    <row r="183" spans="1:9">
      <c r="A183" s="329"/>
      <c r="B183" s="330"/>
      <c r="C183" s="331" t="s">
        <v>397</v>
      </c>
      <c r="D183" s="332"/>
      <c r="E183" s="333"/>
      <c r="F183" s="333"/>
      <c r="G183" s="334"/>
      <c r="H183" s="335">
        <f>H181</f>
        <v>15</v>
      </c>
      <c r="I183" s="332"/>
    </row>
    <row r="184" spans="1:9">
      <c r="A184" s="329"/>
      <c r="B184" s="330"/>
      <c r="C184" s="331" t="s">
        <v>810</v>
      </c>
      <c r="D184" s="332"/>
      <c r="E184" s="333"/>
      <c r="F184" s="333"/>
      <c r="G184" s="334"/>
      <c r="H184" s="336">
        <v>17</v>
      </c>
      <c r="I184" s="336" t="s">
        <v>74</v>
      </c>
    </row>
    <row r="185" spans="1:9">
      <c r="A185" s="329"/>
      <c r="B185" s="330"/>
      <c r="C185" s="331" t="s">
        <v>820</v>
      </c>
      <c r="D185" s="332"/>
      <c r="E185" s="333"/>
      <c r="F185" s="333"/>
      <c r="G185" s="334"/>
      <c r="H185" s="335"/>
      <c r="I185" s="332"/>
    </row>
    <row r="186" spans="1:9">
      <c r="A186" s="329"/>
      <c r="B186" s="330"/>
      <c r="C186" s="331" t="s">
        <v>819</v>
      </c>
      <c r="D186" s="332"/>
      <c r="E186" s="333"/>
      <c r="F186" s="333"/>
      <c r="G186" s="334"/>
      <c r="H186" s="335">
        <f>H183</f>
        <v>15</v>
      </c>
      <c r="I186" s="332"/>
    </row>
    <row r="187" spans="1:9">
      <c r="A187" s="31"/>
      <c r="B187" s="31"/>
      <c r="C187" s="31"/>
      <c r="D187" s="31"/>
      <c r="E187" s="31"/>
      <c r="F187" s="31"/>
      <c r="G187" s="31"/>
      <c r="H187" s="320"/>
      <c r="I187" s="31"/>
    </row>
    <row r="188" spans="1:9" ht="231" customHeight="1">
      <c r="A188" s="31"/>
      <c r="B188" s="31"/>
      <c r="C188" s="139" t="s">
        <v>1020</v>
      </c>
      <c r="D188" s="31"/>
      <c r="E188" s="31"/>
      <c r="F188" s="31"/>
      <c r="G188" s="31"/>
      <c r="H188" s="320"/>
      <c r="I188" s="31"/>
    </row>
    <row r="189" spans="1:9">
      <c r="A189" s="31"/>
      <c r="B189" s="31"/>
      <c r="C189" s="31"/>
      <c r="D189" s="31"/>
      <c r="E189" s="31"/>
      <c r="F189" s="31"/>
      <c r="G189" s="31"/>
      <c r="H189" s="320"/>
      <c r="I189" s="31"/>
    </row>
    <row r="190" spans="1:9">
      <c r="A190" s="31"/>
      <c r="B190" s="31"/>
      <c r="C190" s="297" t="s">
        <v>253</v>
      </c>
      <c r="D190" s="31"/>
      <c r="E190" s="31"/>
      <c r="F190" s="31"/>
      <c r="G190" s="31"/>
      <c r="H190" s="320"/>
      <c r="I190" s="31"/>
    </row>
    <row r="191" spans="1:9" ht="60">
      <c r="A191" s="31"/>
      <c r="B191" s="31"/>
      <c r="C191" s="139" t="s">
        <v>539</v>
      </c>
      <c r="D191" s="45"/>
      <c r="E191" s="45"/>
      <c r="F191" s="45"/>
      <c r="G191" s="45" t="s">
        <v>74</v>
      </c>
      <c r="H191" s="45">
        <v>15</v>
      </c>
      <c r="I191" s="45"/>
    </row>
    <row r="192" spans="1:9">
      <c r="A192" s="31"/>
      <c r="B192" s="31"/>
      <c r="C192" s="31"/>
      <c r="D192" s="31"/>
      <c r="E192" s="31"/>
      <c r="F192" s="31"/>
      <c r="G192" s="31"/>
      <c r="H192" s="320"/>
      <c r="I192" s="31"/>
    </row>
    <row r="193" spans="1:9">
      <c r="A193" s="329"/>
      <c r="B193" s="330"/>
      <c r="C193" s="331" t="s">
        <v>397</v>
      </c>
      <c r="D193" s="332"/>
      <c r="E193" s="333"/>
      <c r="F193" s="333"/>
      <c r="G193" s="334"/>
      <c r="H193" s="335">
        <f>H191</f>
        <v>15</v>
      </c>
      <c r="I193" s="332"/>
    </row>
    <row r="194" spans="1:9">
      <c r="A194" s="329"/>
      <c r="B194" s="330"/>
      <c r="C194" s="331" t="s">
        <v>810</v>
      </c>
      <c r="D194" s="332"/>
      <c r="E194" s="333"/>
      <c r="F194" s="333"/>
      <c r="G194" s="334"/>
      <c r="H194" s="336">
        <v>17</v>
      </c>
      <c r="I194" s="336" t="s">
        <v>74</v>
      </c>
    </row>
    <row r="195" spans="1:9">
      <c r="A195" s="329"/>
      <c r="B195" s="330"/>
      <c r="C195" s="331" t="s">
        <v>820</v>
      </c>
      <c r="D195" s="332"/>
      <c r="E195" s="333"/>
      <c r="F195" s="333"/>
      <c r="G195" s="334"/>
      <c r="H195" s="335"/>
      <c r="I195" s="332"/>
    </row>
    <row r="196" spans="1:9">
      <c r="A196" s="329"/>
      <c r="B196" s="330"/>
      <c r="C196" s="331" t="s">
        <v>819</v>
      </c>
      <c r="D196" s="332"/>
      <c r="E196" s="333"/>
      <c r="F196" s="333"/>
      <c r="G196" s="334"/>
      <c r="H196" s="335">
        <f>H193</f>
        <v>15</v>
      </c>
      <c r="I196" s="332"/>
    </row>
  </sheetData>
  <mergeCells count="4">
    <mergeCell ref="B2:I2"/>
    <mergeCell ref="A3:H3"/>
    <mergeCell ref="A4:H4"/>
    <mergeCell ref="A9:H9"/>
  </mergeCells>
  <conditionalFormatting sqref="A5">
    <cfRule type="duplicateValues" dxfId="214" priority="48"/>
    <cfRule type="duplicateValues" dxfId="213" priority="49"/>
  </conditionalFormatting>
  <conditionalFormatting sqref="A6">
    <cfRule type="duplicateValues" dxfId="212" priority="51"/>
  </conditionalFormatting>
  <conditionalFormatting sqref="A7">
    <cfRule type="duplicateValues" dxfId="211" priority="47"/>
  </conditionalFormatting>
  <conditionalFormatting sqref="A8">
    <cfRule type="duplicateValues" dxfId="210" priority="50"/>
  </conditionalFormatting>
  <conditionalFormatting sqref="A9">
    <cfRule type="duplicateValues" dxfId="209" priority="52"/>
  </conditionalFormatting>
  <conditionalFormatting sqref="I18 I20 D18:G21">
    <cfRule type="containsText" dxfId="208" priority="46" stopIfTrue="1" operator="containsText" text="kghk">
      <formula>NOT(ISERROR(SEARCH("kghk",#REF!)))</formula>
    </cfRule>
  </conditionalFormatting>
  <conditionalFormatting sqref="I21">
    <cfRule type="containsText" dxfId="207" priority="45" stopIfTrue="1" operator="containsText" text="kghk">
      <formula>NOT(ISERROR(SEARCH("kghk",#REF!)))</formula>
    </cfRule>
  </conditionalFormatting>
  <conditionalFormatting sqref="I27 I29 D27:G30">
    <cfRule type="containsText" dxfId="206" priority="44" stopIfTrue="1" operator="containsText" text="kghk">
      <formula>NOT(ISERROR(SEARCH("kghk",#REF!)))</formula>
    </cfRule>
  </conditionalFormatting>
  <conditionalFormatting sqref="I30">
    <cfRule type="containsText" dxfId="205" priority="43" stopIfTrue="1" operator="containsText" text="kghk">
      <formula>NOT(ISERROR(SEARCH("kghk",#REF!)))</formula>
    </cfRule>
  </conditionalFormatting>
  <conditionalFormatting sqref="I37 I39 D37:G40">
    <cfRule type="containsText" dxfId="204" priority="42" stopIfTrue="1" operator="containsText" text="kghk">
      <formula>NOT(ISERROR(SEARCH("kghk",#REF!)))</formula>
    </cfRule>
  </conditionalFormatting>
  <conditionalFormatting sqref="I40">
    <cfRule type="containsText" dxfId="203" priority="41" stopIfTrue="1" operator="containsText" text="kghk">
      <formula>NOT(ISERROR(SEARCH("kghk",#REF!)))</formula>
    </cfRule>
  </conditionalFormatting>
  <conditionalFormatting sqref="I49 I51 D49:G52">
    <cfRule type="containsText" dxfId="202" priority="40" stopIfTrue="1" operator="containsText" text="kghk">
      <formula>NOT(ISERROR(SEARCH("kghk",#REF!)))</formula>
    </cfRule>
  </conditionalFormatting>
  <conditionalFormatting sqref="I52">
    <cfRule type="containsText" dxfId="201" priority="39" stopIfTrue="1" operator="containsText" text="kghk">
      <formula>NOT(ISERROR(SEARCH("kghk",#REF!)))</formula>
    </cfRule>
  </conditionalFormatting>
  <conditionalFormatting sqref="I59 I61 D59:G62">
    <cfRule type="containsText" dxfId="200" priority="38" stopIfTrue="1" operator="containsText" text="kghk">
      <formula>NOT(ISERROR(SEARCH("kghk",#REF!)))</formula>
    </cfRule>
  </conditionalFormatting>
  <conditionalFormatting sqref="I62">
    <cfRule type="containsText" dxfId="199" priority="37" stopIfTrue="1" operator="containsText" text="kghk">
      <formula>NOT(ISERROR(SEARCH("kghk",#REF!)))</formula>
    </cfRule>
  </conditionalFormatting>
  <conditionalFormatting sqref="I70 I72 D70:G73">
    <cfRule type="containsText" dxfId="198" priority="36" stopIfTrue="1" operator="containsText" text="kghk">
      <formula>NOT(ISERROR(SEARCH("kghk",#REF!)))</formula>
    </cfRule>
  </conditionalFormatting>
  <conditionalFormatting sqref="I73">
    <cfRule type="containsText" dxfId="197" priority="35" stopIfTrue="1" operator="containsText" text="kghk">
      <formula>NOT(ISERROR(SEARCH("kghk",#REF!)))</formula>
    </cfRule>
  </conditionalFormatting>
  <conditionalFormatting sqref="I80 I82 D80:G83">
    <cfRule type="containsText" dxfId="196" priority="34" stopIfTrue="1" operator="containsText" text="kghk">
      <formula>NOT(ISERROR(SEARCH("kghk",#REF!)))</formula>
    </cfRule>
  </conditionalFormatting>
  <conditionalFormatting sqref="I83">
    <cfRule type="containsText" dxfId="195" priority="33" stopIfTrue="1" operator="containsText" text="kghk">
      <formula>NOT(ISERROR(SEARCH("kghk",#REF!)))</formula>
    </cfRule>
  </conditionalFormatting>
  <conditionalFormatting sqref="I100 I102 D100:G103">
    <cfRule type="containsText" dxfId="194" priority="32" stopIfTrue="1" operator="containsText" text="kghk">
      <formula>NOT(ISERROR(SEARCH("kghk",#REF!)))</formula>
    </cfRule>
  </conditionalFormatting>
  <conditionalFormatting sqref="I103">
    <cfRule type="containsText" dxfId="193" priority="31" stopIfTrue="1" operator="containsText" text="kghk">
      <formula>NOT(ISERROR(SEARCH("kghk",#REF!)))</formula>
    </cfRule>
  </conditionalFormatting>
  <conditionalFormatting sqref="I113 I115 D113:G116">
    <cfRule type="containsText" dxfId="192" priority="30" stopIfTrue="1" operator="containsText" text="kghk">
      <formula>NOT(ISERROR(SEARCH("kghk",#REF!)))</formula>
    </cfRule>
  </conditionalFormatting>
  <conditionalFormatting sqref="I116">
    <cfRule type="containsText" dxfId="191" priority="29" stopIfTrue="1" operator="containsText" text="kghk">
      <formula>NOT(ISERROR(SEARCH("kghk",#REF!)))</formula>
    </cfRule>
  </conditionalFormatting>
  <conditionalFormatting sqref="I122 I124 D122:G125">
    <cfRule type="containsText" dxfId="190" priority="28" stopIfTrue="1" operator="containsText" text="kghk">
      <formula>NOT(ISERROR(SEARCH("kghk",#REF!)))</formula>
    </cfRule>
  </conditionalFormatting>
  <conditionalFormatting sqref="I125">
    <cfRule type="containsText" dxfId="189" priority="27" stopIfTrue="1" operator="containsText" text="kghk">
      <formula>NOT(ISERROR(SEARCH("kghk",#REF!)))</formula>
    </cfRule>
  </conditionalFormatting>
  <conditionalFormatting sqref="I133 I135 D133:G136">
    <cfRule type="containsText" dxfId="188" priority="26" stopIfTrue="1" operator="containsText" text="kghk">
      <formula>NOT(ISERROR(SEARCH("kghk",#REF!)))</formula>
    </cfRule>
  </conditionalFormatting>
  <conditionalFormatting sqref="I136">
    <cfRule type="containsText" dxfId="187" priority="25" stopIfTrue="1" operator="containsText" text="kghk">
      <formula>NOT(ISERROR(SEARCH("kghk",#REF!)))</formula>
    </cfRule>
  </conditionalFormatting>
  <conditionalFormatting sqref="I143 I145 D143:G146">
    <cfRule type="containsText" dxfId="186" priority="24" stopIfTrue="1" operator="containsText" text="kghk">
      <formula>NOT(ISERROR(SEARCH("kghk",#REF!)))</formula>
    </cfRule>
  </conditionalFormatting>
  <conditionalFormatting sqref="I146">
    <cfRule type="containsText" dxfId="185" priority="23" stopIfTrue="1" operator="containsText" text="kghk">
      <formula>NOT(ISERROR(SEARCH("kghk",#REF!)))</formula>
    </cfRule>
  </conditionalFormatting>
  <conditionalFormatting sqref="I153 I155 D153:G156">
    <cfRule type="containsText" dxfId="184" priority="22" stopIfTrue="1" operator="containsText" text="kghk">
      <formula>NOT(ISERROR(SEARCH("kghk",#REF!)))</formula>
    </cfRule>
  </conditionalFormatting>
  <conditionalFormatting sqref="I156">
    <cfRule type="containsText" dxfId="183" priority="21" stopIfTrue="1" operator="containsText" text="kghk">
      <formula>NOT(ISERROR(SEARCH("kghk",#REF!)))</formula>
    </cfRule>
  </conditionalFormatting>
  <conditionalFormatting sqref="I163 I165 D163:G166">
    <cfRule type="containsText" dxfId="182" priority="20" stopIfTrue="1" operator="containsText" text="kghk">
      <formula>NOT(ISERROR(SEARCH("kghk",#REF!)))</formula>
    </cfRule>
  </conditionalFormatting>
  <conditionalFormatting sqref="I166">
    <cfRule type="containsText" dxfId="181" priority="19" stopIfTrue="1" operator="containsText" text="kghk">
      <formula>NOT(ISERROR(SEARCH("kghk",#REF!)))</formula>
    </cfRule>
  </conditionalFormatting>
  <conditionalFormatting sqref="I173 I175 D173:G176">
    <cfRule type="containsText" dxfId="180" priority="18" stopIfTrue="1" operator="containsText" text="kghk">
      <formula>NOT(ISERROR(SEARCH("kghk",#REF!)))</formula>
    </cfRule>
  </conditionalFormatting>
  <conditionalFormatting sqref="I176">
    <cfRule type="containsText" dxfId="179" priority="17" stopIfTrue="1" operator="containsText" text="kghk">
      <formula>NOT(ISERROR(SEARCH("kghk",#REF!)))</formula>
    </cfRule>
  </conditionalFormatting>
  <conditionalFormatting sqref="I183 I185 D183:G186">
    <cfRule type="containsText" dxfId="178" priority="16" stopIfTrue="1" operator="containsText" text="kghk">
      <formula>NOT(ISERROR(SEARCH("kghk",#REF!)))</formula>
    </cfRule>
  </conditionalFormatting>
  <conditionalFormatting sqref="I186">
    <cfRule type="containsText" dxfId="177" priority="15" stopIfTrue="1" operator="containsText" text="kghk">
      <formula>NOT(ISERROR(SEARCH("kghk",#REF!)))</formula>
    </cfRule>
  </conditionalFormatting>
  <conditionalFormatting sqref="I193 I195 D193:G196">
    <cfRule type="containsText" dxfId="176" priority="14" stopIfTrue="1" operator="containsText" text="kghk">
      <formula>NOT(ISERROR(SEARCH("kghk",#REF!)))</formula>
    </cfRule>
  </conditionalFormatting>
  <conditionalFormatting sqref="I196">
    <cfRule type="containsText" dxfId="175" priority="13" stopIfTrue="1" operator="containsText" text="kghk">
      <formula>NOT(ISERROR(SEARCH("kghk",#REF!)))</formula>
    </cfRule>
  </conditionalFormatting>
  <conditionalFormatting sqref="D22:G22">
    <cfRule type="containsText" dxfId="174" priority="12" stopIfTrue="1" operator="containsText" text="kghk">
      <formula>NOT(ISERROR(SEARCH("kghk",#REF!)))</formula>
    </cfRule>
  </conditionalFormatting>
  <conditionalFormatting sqref="I22">
    <cfRule type="containsText" dxfId="173" priority="11" stopIfTrue="1" operator="containsText" text="kghk">
      <formula>NOT(ISERROR(SEARCH("kghk",#REF!)))</formula>
    </cfRule>
  </conditionalFormatting>
  <conditionalFormatting sqref="D31:G31">
    <cfRule type="containsText" dxfId="172" priority="10" stopIfTrue="1" operator="containsText" text="kghk">
      <formula>NOT(ISERROR(SEARCH("kghk",#REF!)))</formula>
    </cfRule>
  </conditionalFormatting>
  <conditionalFormatting sqref="I31">
    <cfRule type="containsText" dxfId="171" priority="9" stopIfTrue="1" operator="containsText" text="kghk">
      <formula>NOT(ISERROR(SEARCH("kghk",#REF!)))</formula>
    </cfRule>
  </conditionalFormatting>
  <conditionalFormatting sqref="D137:G137">
    <cfRule type="containsText" dxfId="170" priority="8" stopIfTrue="1" operator="containsText" text="kghk">
      <formula>NOT(ISERROR(SEARCH("kghk",#REF!)))</formula>
    </cfRule>
  </conditionalFormatting>
  <conditionalFormatting sqref="I137">
    <cfRule type="containsText" dxfId="169" priority="7" stopIfTrue="1" operator="containsText" text="kghk">
      <formula>NOT(ISERROR(SEARCH("kghk",#REF!)))</formula>
    </cfRule>
  </conditionalFormatting>
  <conditionalFormatting sqref="D157:G157">
    <cfRule type="containsText" dxfId="168" priority="6" stopIfTrue="1" operator="containsText" text="kghk">
      <formula>NOT(ISERROR(SEARCH("kghk",#REF!)))</formula>
    </cfRule>
  </conditionalFormatting>
  <conditionalFormatting sqref="I157">
    <cfRule type="containsText" dxfId="167" priority="5" stopIfTrue="1" operator="containsText" text="kghk">
      <formula>NOT(ISERROR(SEARCH("kghk",#REF!)))</formula>
    </cfRule>
  </conditionalFormatting>
  <conditionalFormatting sqref="D167:G167">
    <cfRule type="containsText" dxfId="166" priority="4" stopIfTrue="1" operator="containsText" text="kghk">
      <formula>NOT(ISERROR(SEARCH("kghk",#REF!)))</formula>
    </cfRule>
  </conditionalFormatting>
  <conditionalFormatting sqref="I167">
    <cfRule type="containsText" dxfId="165" priority="3" stopIfTrue="1" operator="containsText" text="kghk">
      <formula>NOT(ISERROR(SEARCH("kghk",#REF!)))</formula>
    </cfRule>
  </conditionalFormatting>
  <conditionalFormatting sqref="D177:G177">
    <cfRule type="containsText" dxfId="164" priority="2" stopIfTrue="1" operator="containsText" text="kghk">
      <formula>NOT(ISERROR(SEARCH("kghk",#REF!)))</formula>
    </cfRule>
  </conditionalFormatting>
  <conditionalFormatting sqref="I177">
    <cfRule type="containsText" dxfId="163" priority="1" stopIfTrue="1" operator="containsText" text="kghk">
      <formula>NOT(ISERROR(SEARCH("kghk",#REF!)))</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0"/>
  <sheetViews>
    <sheetView tabSelected="1" zoomScaleNormal="100" workbookViewId="0">
      <selection activeCell="E9" sqref="E9"/>
    </sheetView>
  </sheetViews>
  <sheetFormatPr defaultRowHeight="15"/>
  <cols>
    <col min="2" max="2" width="53.5703125" customWidth="1"/>
    <col min="8" max="8" width="8.7109375" style="225"/>
    <col min="10" max="13" width="8.7109375" style="360"/>
  </cols>
  <sheetData>
    <row r="2" spans="1:17">
      <c r="A2" s="31"/>
      <c r="B2" s="31"/>
      <c r="C2" s="31"/>
      <c r="D2" s="31"/>
      <c r="E2" s="31"/>
      <c r="F2" s="31"/>
      <c r="G2" s="31"/>
      <c r="H2" s="45"/>
      <c r="I2" s="31"/>
      <c r="J2" s="361"/>
      <c r="K2" s="361"/>
      <c r="L2" s="361"/>
      <c r="M2" s="361"/>
      <c r="N2" s="31"/>
      <c r="O2" s="31"/>
      <c r="P2" s="31"/>
      <c r="Q2" s="31"/>
    </row>
    <row r="3" spans="1:17" ht="25.5">
      <c r="A3" s="102" t="s">
        <v>42</v>
      </c>
      <c r="B3" s="103" t="s">
        <v>43</v>
      </c>
      <c r="C3" s="103"/>
      <c r="D3" s="102"/>
      <c r="E3" s="102"/>
      <c r="F3" s="102"/>
      <c r="G3" s="131"/>
      <c r="H3" s="217"/>
      <c r="I3" s="217"/>
      <c r="J3" s="217"/>
      <c r="K3" s="217"/>
      <c r="L3" s="217"/>
      <c r="M3" s="217"/>
      <c r="N3" s="218"/>
      <c r="O3" s="218"/>
      <c r="P3" s="218"/>
      <c r="Q3" s="218"/>
    </row>
    <row r="4" spans="1:17" ht="25.5">
      <c r="A4" s="102" t="s">
        <v>44</v>
      </c>
      <c r="B4" s="103" t="s">
        <v>45</v>
      </c>
      <c r="C4" s="446"/>
      <c r="D4" s="446"/>
      <c r="E4" s="446"/>
      <c r="F4" s="446"/>
      <c r="G4" s="446"/>
      <c r="H4" s="446"/>
      <c r="I4" s="446"/>
      <c r="J4" s="446"/>
      <c r="K4" s="446"/>
      <c r="L4" s="446"/>
      <c r="M4" s="446"/>
      <c r="N4" s="446"/>
      <c r="O4" s="446"/>
      <c r="P4" s="132"/>
      <c r="Q4" s="132"/>
    </row>
    <row r="5" spans="1:17">
      <c r="A5" s="447" t="s">
        <v>46</v>
      </c>
      <c r="B5" s="447" t="s">
        <v>47</v>
      </c>
      <c r="C5" s="447" t="s">
        <v>48</v>
      </c>
      <c r="D5" s="447" t="s">
        <v>49</v>
      </c>
      <c r="E5" s="447" t="s">
        <v>50</v>
      </c>
      <c r="F5" s="446" t="s">
        <v>51</v>
      </c>
      <c r="G5" s="446"/>
      <c r="H5" s="448" t="s">
        <v>415</v>
      </c>
      <c r="I5" s="448"/>
      <c r="J5" s="450" t="s">
        <v>1083</v>
      </c>
      <c r="K5" s="451"/>
      <c r="L5" s="450" t="s">
        <v>1094</v>
      </c>
      <c r="M5" s="451"/>
      <c r="N5" s="448" t="s">
        <v>394</v>
      </c>
      <c r="O5" s="448"/>
      <c r="P5" s="448" t="s">
        <v>395</v>
      </c>
      <c r="Q5" s="448"/>
    </row>
    <row r="6" spans="1:17" ht="25.5">
      <c r="A6" s="447"/>
      <c r="B6" s="447"/>
      <c r="C6" s="447"/>
      <c r="D6" s="447"/>
      <c r="E6" s="447"/>
      <c r="F6" s="130" t="s">
        <v>52</v>
      </c>
      <c r="G6" s="130" t="s">
        <v>53</v>
      </c>
      <c r="H6" s="449" t="s">
        <v>390</v>
      </c>
      <c r="I6" s="449" t="s">
        <v>349</v>
      </c>
      <c r="J6" s="476" t="s">
        <v>1082</v>
      </c>
      <c r="K6" s="476" t="s">
        <v>349</v>
      </c>
      <c r="L6" s="476" t="s">
        <v>1082</v>
      </c>
      <c r="M6" s="476" t="s">
        <v>349</v>
      </c>
      <c r="N6" s="449" t="s">
        <v>390</v>
      </c>
      <c r="O6" s="449" t="s">
        <v>349</v>
      </c>
      <c r="P6" s="449" t="s">
        <v>390</v>
      </c>
      <c r="Q6" s="449" t="s">
        <v>349</v>
      </c>
    </row>
    <row r="7" spans="1:17">
      <c r="A7" s="447"/>
      <c r="B7" s="447"/>
      <c r="C7" s="447"/>
      <c r="D7" s="447"/>
      <c r="E7" s="447"/>
      <c r="F7" s="130" t="s">
        <v>54</v>
      </c>
      <c r="G7" s="130" t="s">
        <v>54</v>
      </c>
      <c r="H7" s="449"/>
      <c r="I7" s="449"/>
      <c r="J7" s="477"/>
      <c r="K7" s="477"/>
      <c r="L7" s="477"/>
      <c r="M7" s="477"/>
      <c r="N7" s="449"/>
      <c r="O7" s="449"/>
      <c r="P7" s="449"/>
      <c r="Q7" s="449"/>
    </row>
    <row r="8" spans="1:17" ht="33.950000000000003" customHeight="1">
      <c r="B8" s="226" t="s">
        <v>534</v>
      </c>
      <c r="C8" s="227"/>
      <c r="D8" s="227"/>
      <c r="E8" s="227"/>
      <c r="J8" s="49"/>
      <c r="K8" s="49"/>
      <c r="L8" s="297"/>
      <c r="M8" s="297"/>
    </row>
    <row r="9" spans="1:17" ht="63.6" customHeight="1">
      <c r="B9" s="228" t="s">
        <v>535</v>
      </c>
      <c r="C9" s="86"/>
      <c r="D9" s="86"/>
      <c r="E9" s="86"/>
      <c r="J9" s="49"/>
      <c r="K9" s="49"/>
      <c r="L9" s="297"/>
      <c r="M9" s="297"/>
    </row>
    <row r="10" spans="1:17" ht="45">
      <c r="A10" s="225">
        <v>1</v>
      </c>
      <c r="B10" s="151" t="s">
        <v>536</v>
      </c>
      <c r="D10" s="236">
        <v>16</v>
      </c>
      <c r="E10" s="238" t="s">
        <v>221</v>
      </c>
      <c r="F10" s="240">
        <v>1560</v>
      </c>
      <c r="G10" s="225">
        <f>D10*F10</f>
        <v>24960</v>
      </c>
      <c r="H10" s="225">
        <f>'JMR  LIGHTS &amp; PANELS'!F13</f>
        <v>16</v>
      </c>
      <c r="I10" s="225">
        <f>F10*H10</f>
        <v>24960</v>
      </c>
      <c r="J10" s="211">
        <f>'LIGHT FITTING  JMR RA Bill 09 '!H21</f>
        <v>0</v>
      </c>
      <c r="K10" s="211">
        <f>F10*J10</f>
        <v>0</v>
      </c>
      <c r="L10" s="205">
        <f>'LIGHT FITTING  JMR RA Bill 09 '!H22</f>
        <v>2</v>
      </c>
      <c r="M10" s="205">
        <f>F10*L10</f>
        <v>3120</v>
      </c>
    </row>
    <row r="11" spans="1:17" ht="43.5" customHeight="1">
      <c r="A11" s="225">
        <v>2</v>
      </c>
      <c r="B11" s="231" t="s">
        <v>541</v>
      </c>
      <c r="D11" s="236">
        <v>2</v>
      </c>
      <c r="E11" s="238" t="s">
        <v>221</v>
      </c>
      <c r="F11" s="240">
        <v>1750</v>
      </c>
      <c r="G11" s="225">
        <f t="shared" ref="G11:G32" si="0">D11*F11</f>
        <v>3500</v>
      </c>
      <c r="H11" s="225">
        <f>'JMR  LIGHTS &amp; PANELS'!F14</f>
        <v>2</v>
      </c>
      <c r="I11" s="225">
        <f t="shared" ref="I11:I22" si="1">F11*H11</f>
        <v>3500</v>
      </c>
      <c r="J11" s="211"/>
      <c r="K11" s="211"/>
      <c r="L11" s="205"/>
      <c r="M11" s="205"/>
    </row>
    <row r="12" spans="1:17" ht="59.1" customHeight="1">
      <c r="A12" s="225">
        <v>3</v>
      </c>
      <c r="B12" s="232" t="s">
        <v>542</v>
      </c>
      <c r="D12" s="236">
        <v>6</v>
      </c>
      <c r="E12" s="238" t="s">
        <v>221</v>
      </c>
      <c r="F12" s="240">
        <v>1250</v>
      </c>
      <c r="G12" s="225">
        <f t="shared" si="0"/>
        <v>7500</v>
      </c>
      <c r="I12" s="225"/>
      <c r="J12" s="211"/>
      <c r="K12" s="211"/>
      <c r="L12" s="205"/>
      <c r="M12" s="205"/>
    </row>
    <row r="13" spans="1:17" ht="53.45" customHeight="1">
      <c r="A13" s="225">
        <v>4</v>
      </c>
      <c r="B13" s="232" t="s">
        <v>543</v>
      </c>
      <c r="D13" s="236">
        <v>22</v>
      </c>
      <c r="E13" s="238" t="s">
        <v>221</v>
      </c>
      <c r="F13" s="240">
        <v>1500</v>
      </c>
      <c r="G13" s="225">
        <f t="shared" si="0"/>
        <v>33000</v>
      </c>
      <c r="H13" s="225">
        <f>'JMR  LIGHTS &amp; PANELS'!F15</f>
        <v>20</v>
      </c>
      <c r="I13" s="225">
        <f t="shared" si="1"/>
        <v>30000</v>
      </c>
      <c r="J13" s="211">
        <f>'LIGHT FITTING  JMR RA Bill 09 '!H52</f>
        <v>2</v>
      </c>
      <c r="K13" s="211">
        <f>F13*J13</f>
        <v>3000</v>
      </c>
      <c r="L13" s="205"/>
      <c r="M13" s="205"/>
    </row>
    <row r="14" spans="1:17" ht="62.1" customHeight="1">
      <c r="A14" s="225">
        <v>5</v>
      </c>
      <c r="B14" s="232" t="s">
        <v>544</v>
      </c>
      <c r="D14" s="236">
        <v>0</v>
      </c>
      <c r="E14" s="238" t="s">
        <v>221</v>
      </c>
      <c r="F14" s="240">
        <v>1850</v>
      </c>
      <c r="G14" s="225">
        <f t="shared" si="0"/>
        <v>0</v>
      </c>
      <c r="I14" s="225"/>
      <c r="J14" s="211"/>
      <c r="K14" s="211"/>
      <c r="L14" s="205"/>
      <c r="M14" s="205"/>
    </row>
    <row r="15" spans="1:17" ht="50.45" customHeight="1">
      <c r="A15" s="225">
        <v>6</v>
      </c>
      <c r="B15" s="232" t="s">
        <v>545</v>
      </c>
      <c r="D15" s="236">
        <v>31</v>
      </c>
      <c r="E15" s="238" t="s">
        <v>221</v>
      </c>
      <c r="F15" s="241">
        <v>750</v>
      </c>
      <c r="G15" s="225">
        <f t="shared" si="0"/>
        <v>23250</v>
      </c>
      <c r="H15" s="225">
        <f>'JMR  LIGHTS &amp; PANELS'!F16</f>
        <v>6</v>
      </c>
      <c r="I15" s="225">
        <f t="shared" si="1"/>
        <v>4500</v>
      </c>
      <c r="J15" s="211">
        <f>'LIGHT FITTING  JMR RA Bill 09 '!H73</f>
        <v>23</v>
      </c>
      <c r="K15" s="211">
        <f>F15*J15</f>
        <v>17250</v>
      </c>
      <c r="L15" s="205"/>
      <c r="M15" s="205"/>
    </row>
    <row r="16" spans="1:17" ht="48.6" customHeight="1">
      <c r="A16" s="225">
        <v>7</v>
      </c>
      <c r="B16" s="232" t="s">
        <v>546</v>
      </c>
      <c r="D16" s="236">
        <v>29</v>
      </c>
      <c r="E16" s="238" t="s">
        <v>221</v>
      </c>
      <c r="F16" s="241">
        <v>430</v>
      </c>
      <c r="G16" s="225">
        <f t="shared" si="0"/>
        <v>12470</v>
      </c>
      <c r="I16" s="225"/>
      <c r="J16" s="211">
        <f>'LIGHT FITTING  JMR RA Bill 09 '!H62</f>
        <v>29</v>
      </c>
      <c r="K16" s="211">
        <f>F16*J16</f>
        <v>12470</v>
      </c>
      <c r="L16" s="205"/>
      <c r="M16" s="205"/>
    </row>
    <row r="17" spans="1:13" ht="54.95" customHeight="1">
      <c r="A17" s="225">
        <v>8</v>
      </c>
      <c r="B17" s="231" t="s">
        <v>547</v>
      </c>
      <c r="D17" s="236">
        <v>5</v>
      </c>
      <c r="E17" s="238" t="s">
        <v>221</v>
      </c>
      <c r="F17" s="240">
        <v>3600</v>
      </c>
      <c r="G17" s="225">
        <f t="shared" si="0"/>
        <v>18000</v>
      </c>
      <c r="H17" s="225">
        <f>'JMR  LIGHTS &amp; PANELS'!F18</f>
        <v>5</v>
      </c>
      <c r="I17" s="225">
        <f t="shared" si="1"/>
        <v>18000</v>
      </c>
      <c r="J17" s="211"/>
      <c r="K17" s="211"/>
      <c r="L17" s="205"/>
      <c r="M17" s="205"/>
    </row>
    <row r="18" spans="1:13" ht="62.1" customHeight="1">
      <c r="A18" s="225">
        <v>9</v>
      </c>
      <c r="B18" s="231" t="s">
        <v>548</v>
      </c>
      <c r="D18" s="236">
        <v>175</v>
      </c>
      <c r="E18" s="238" t="s">
        <v>551</v>
      </c>
      <c r="F18" s="241">
        <v>420</v>
      </c>
      <c r="G18" s="225">
        <f t="shared" si="0"/>
        <v>73500</v>
      </c>
      <c r="I18" s="225"/>
      <c r="J18" s="211">
        <f>'LIGHT FITTING  JMR RA Bill 09 '!H103</f>
        <v>137.30000000000001</v>
      </c>
      <c r="K18" s="211">
        <f>F18*J18</f>
        <v>57666.000000000007</v>
      </c>
      <c r="L18" s="205"/>
      <c r="M18" s="205"/>
    </row>
    <row r="19" spans="1:13" ht="56.1" customHeight="1">
      <c r="A19" s="225">
        <v>10</v>
      </c>
      <c r="B19" s="231" t="s">
        <v>549</v>
      </c>
      <c r="D19" s="236">
        <v>12</v>
      </c>
      <c r="E19" s="238" t="s">
        <v>221</v>
      </c>
      <c r="F19" s="240">
        <v>3200</v>
      </c>
      <c r="G19" s="225">
        <f t="shared" si="0"/>
        <v>38400</v>
      </c>
      <c r="I19" s="225"/>
      <c r="J19" s="211">
        <f>'LIGHT FITTING  JMR RA Bill 09 '!H116</f>
        <v>12</v>
      </c>
      <c r="K19" s="211">
        <f>F19*J19</f>
        <v>38400</v>
      </c>
      <c r="L19" s="205"/>
      <c r="M19" s="205"/>
    </row>
    <row r="20" spans="1:13" ht="38.25">
      <c r="A20" s="225">
        <v>11</v>
      </c>
      <c r="B20" s="233" t="s">
        <v>550</v>
      </c>
      <c r="D20" s="237"/>
      <c r="E20" s="239"/>
      <c r="F20" s="237"/>
      <c r="G20" s="225">
        <f t="shared" si="0"/>
        <v>0</v>
      </c>
      <c r="I20" s="225"/>
      <c r="J20" s="211"/>
      <c r="K20" s="211"/>
      <c r="L20" s="205"/>
      <c r="M20" s="205"/>
    </row>
    <row r="21" spans="1:13" ht="155.1" customHeight="1">
      <c r="A21" s="225">
        <v>12</v>
      </c>
      <c r="B21" s="366" t="s">
        <v>1084</v>
      </c>
      <c r="D21" s="236">
        <v>11</v>
      </c>
      <c r="E21" s="238" t="s">
        <v>74</v>
      </c>
      <c r="F21" s="240">
        <v>23000</v>
      </c>
      <c r="G21" s="225">
        <f t="shared" si="0"/>
        <v>253000</v>
      </c>
      <c r="I21" s="225"/>
      <c r="J21" s="211">
        <f>'LIGHT FITTING  JMR RA Bill 09 '!H125</f>
        <v>11</v>
      </c>
      <c r="K21" s="211">
        <f>F21*J21</f>
        <v>253000</v>
      </c>
      <c r="L21" s="205"/>
      <c r="M21" s="205"/>
    </row>
    <row r="22" spans="1:13" ht="168.75">
      <c r="A22" s="225">
        <v>13</v>
      </c>
      <c r="B22" s="230" t="s">
        <v>540</v>
      </c>
      <c r="D22" s="236">
        <v>75</v>
      </c>
      <c r="E22" s="238" t="s">
        <v>74</v>
      </c>
      <c r="F22" s="240">
        <v>3600</v>
      </c>
      <c r="G22" s="225">
        <f t="shared" si="0"/>
        <v>270000</v>
      </c>
      <c r="H22" s="225">
        <f>'JMR  LIGHTS &amp; PANELS'!F22</f>
        <v>72</v>
      </c>
      <c r="I22" s="225">
        <f t="shared" si="1"/>
        <v>259200</v>
      </c>
      <c r="J22" s="211">
        <f>'LIGHT FITTING  JMR RA Bill 09 '!H136</f>
        <v>3</v>
      </c>
      <c r="K22" s="367">
        <f>J22*F22</f>
        <v>10800</v>
      </c>
      <c r="L22" s="405">
        <f>'LIGHT FITTING  JMR RA Bill 09 '!H137</f>
        <v>5</v>
      </c>
      <c r="M22" s="405">
        <f>F22*L22</f>
        <v>18000</v>
      </c>
    </row>
    <row r="23" spans="1:13" ht="132">
      <c r="A23" s="225">
        <v>14</v>
      </c>
      <c r="B23" s="229" t="s">
        <v>537</v>
      </c>
      <c r="D23" s="237"/>
      <c r="E23" s="239"/>
      <c r="F23" s="237"/>
      <c r="G23" s="225">
        <f t="shared" si="0"/>
        <v>0</v>
      </c>
      <c r="I23" s="225"/>
      <c r="J23" s="211"/>
      <c r="K23" s="211"/>
      <c r="L23" s="205"/>
      <c r="M23" s="205"/>
    </row>
    <row r="24" spans="1:13">
      <c r="A24" s="225">
        <v>15</v>
      </c>
      <c r="B24" s="234" t="s">
        <v>227</v>
      </c>
      <c r="D24" s="237"/>
      <c r="E24" s="239"/>
      <c r="F24" s="237"/>
      <c r="G24" s="225">
        <f t="shared" si="0"/>
        <v>0</v>
      </c>
      <c r="I24" s="225"/>
      <c r="J24" s="211"/>
      <c r="K24" s="211"/>
      <c r="L24" s="205"/>
      <c r="M24" s="205"/>
    </row>
    <row r="25" spans="1:13">
      <c r="A25" s="225">
        <v>16</v>
      </c>
      <c r="B25" s="235" t="s">
        <v>239</v>
      </c>
      <c r="D25" s="236">
        <v>11</v>
      </c>
      <c r="E25" s="238" t="s">
        <v>74</v>
      </c>
      <c r="F25" s="240">
        <v>11500</v>
      </c>
      <c r="G25" s="225">
        <f t="shared" si="0"/>
        <v>126500</v>
      </c>
      <c r="I25" s="225"/>
      <c r="J25" s="211">
        <f>'LIGHT FITTING  JMR RA Bill 09 '!H146</f>
        <v>11</v>
      </c>
      <c r="K25" s="211">
        <f>F25*J25</f>
        <v>126500</v>
      </c>
      <c r="L25" s="205"/>
      <c r="M25" s="205"/>
    </row>
    <row r="26" spans="1:13">
      <c r="A26" s="225">
        <v>17</v>
      </c>
      <c r="B26" s="235" t="s">
        <v>240</v>
      </c>
      <c r="D26" s="236">
        <v>10</v>
      </c>
      <c r="E26" s="238" t="s">
        <v>74</v>
      </c>
      <c r="F26" s="240">
        <v>10500</v>
      </c>
      <c r="G26" s="225">
        <f t="shared" si="0"/>
        <v>105000</v>
      </c>
      <c r="I26" s="225"/>
      <c r="J26" s="211">
        <f>'LIGHT FITTING  JMR RA Bill 09 '!H156</f>
        <v>10</v>
      </c>
      <c r="K26" s="211">
        <f>F26*J26</f>
        <v>105000</v>
      </c>
      <c r="L26" s="205">
        <f>'LIGHT FITTING  JMR RA Bill 09 '!H157</f>
        <v>2</v>
      </c>
      <c r="M26" s="205">
        <f>F26*L26</f>
        <v>21000</v>
      </c>
    </row>
    <row r="27" spans="1:13">
      <c r="A27" s="225">
        <v>18</v>
      </c>
      <c r="B27" s="234" t="s">
        <v>242</v>
      </c>
      <c r="D27" s="237"/>
      <c r="E27" s="239"/>
      <c r="F27" s="237"/>
      <c r="G27" s="225">
        <f t="shared" si="0"/>
        <v>0</v>
      </c>
      <c r="I27" s="225"/>
      <c r="J27" s="211"/>
      <c r="K27" s="211"/>
      <c r="L27" s="205"/>
      <c r="M27" s="205"/>
    </row>
    <row r="28" spans="1:13" ht="24">
      <c r="A28" s="225">
        <v>19</v>
      </c>
      <c r="B28" s="235" t="s">
        <v>246</v>
      </c>
      <c r="D28" s="236">
        <v>16</v>
      </c>
      <c r="E28" s="238" t="s">
        <v>74</v>
      </c>
      <c r="F28" s="240">
        <v>9500</v>
      </c>
      <c r="G28" s="225">
        <f t="shared" si="0"/>
        <v>152000</v>
      </c>
      <c r="I28" s="225"/>
      <c r="J28" s="211">
        <f>'LIGHT FITTING  JMR RA Bill 09 '!H166</f>
        <v>16</v>
      </c>
      <c r="K28" s="211">
        <f>F28*J28</f>
        <v>152000</v>
      </c>
      <c r="L28" s="205">
        <f>'LIGHT FITTING  JMR RA Bill 09 '!H167</f>
        <v>1</v>
      </c>
      <c r="M28" s="205">
        <f t="shared" ref="M28:M29" si="2">F28*L28</f>
        <v>9500</v>
      </c>
    </row>
    <row r="29" spans="1:13" ht="24">
      <c r="A29" s="225">
        <v>20</v>
      </c>
      <c r="B29" s="235" t="s">
        <v>247</v>
      </c>
      <c r="D29" s="236">
        <v>15</v>
      </c>
      <c r="E29" s="238" t="s">
        <v>74</v>
      </c>
      <c r="F29" s="240">
        <v>15600</v>
      </c>
      <c r="G29" s="225">
        <f t="shared" si="0"/>
        <v>234000</v>
      </c>
      <c r="I29" s="225"/>
      <c r="J29" s="211">
        <f>'LIGHT FITTING  JMR RA Bill 09 '!H176</f>
        <v>15</v>
      </c>
      <c r="K29" s="211">
        <f>F29*J29</f>
        <v>234000</v>
      </c>
      <c r="L29" s="205">
        <f>'LIGHT FITTING  JMR RA Bill 09 '!H177</f>
        <v>12</v>
      </c>
      <c r="M29" s="205">
        <f t="shared" si="2"/>
        <v>187200</v>
      </c>
    </row>
    <row r="30" spans="1:13">
      <c r="A30" s="225">
        <v>21</v>
      </c>
      <c r="B30" s="234" t="s">
        <v>253</v>
      </c>
      <c r="D30" s="237"/>
      <c r="E30" s="239"/>
      <c r="F30" s="237"/>
      <c r="G30" s="225">
        <f t="shared" si="0"/>
        <v>0</v>
      </c>
      <c r="I30" s="225"/>
      <c r="J30" s="211"/>
      <c r="K30" s="211"/>
      <c r="L30" s="205"/>
      <c r="M30" s="205"/>
    </row>
    <row r="31" spans="1:13" ht="36">
      <c r="A31" s="225">
        <v>22</v>
      </c>
      <c r="B31" s="235" t="s">
        <v>538</v>
      </c>
      <c r="D31" s="236">
        <v>17</v>
      </c>
      <c r="E31" s="238" t="s">
        <v>74</v>
      </c>
      <c r="F31" s="240">
        <v>15600</v>
      </c>
      <c r="G31" s="225">
        <f t="shared" si="0"/>
        <v>265200</v>
      </c>
      <c r="I31" s="225"/>
      <c r="J31" s="211">
        <f>'LIGHT FITTING  JMR RA Bill 09 '!H186</f>
        <v>15</v>
      </c>
      <c r="K31" s="211">
        <f>F31*J31</f>
        <v>234000</v>
      </c>
      <c r="L31" s="205"/>
      <c r="M31" s="205"/>
    </row>
    <row r="32" spans="1:13" ht="36">
      <c r="A32" s="225">
        <v>23</v>
      </c>
      <c r="B32" s="235" t="s">
        <v>539</v>
      </c>
      <c r="D32" s="236">
        <v>17</v>
      </c>
      <c r="E32" s="238" t="s">
        <v>74</v>
      </c>
      <c r="F32" s="240">
        <v>15600</v>
      </c>
      <c r="G32" s="225">
        <f t="shared" si="0"/>
        <v>265200</v>
      </c>
      <c r="I32" s="225"/>
      <c r="J32" s="211">
        <f>'LIGHT FITTING  JMR RA Bill 09 '!H196</f>
        <v>15</v>
      </c>
      <c r="K32" s="211">
        <f>F32*J32</f>
        <v>234000</v>
      </c>
      <c r="L32" s="205"/>
      <c r="M32" s="205"/>
    </row>
    <row r="33" spans="1:13">
      <c r="A33" s="225">
        <v>24</v>
      </c>
      <c r="F33" t="s">
        <v>533</v>
      </c>
      <c r="G33" s="225">
        <f>SUM(G10:G32)</f>
        <v>1905480</v>
      </c>
      <c r="I33">
        <f>SUM(I10:I32)</f>
        <v>340160</v>
      </c>
      <c r="K33" s="368">
        <f>SUM(K10:K32)</f>
        <v>1478086</v>
      </c>
      <c r="L33" s="404"/>
      <c r="M33" s="404">
        <f>SUM(M10:M32)</f>
        <v>238820</v>
      </c>
    </row>
    <row r="34" spans="1:13">
      <c r="A34" s="225">
        <v>25</v>
      </c>
    </row>
    <row r="35" spans="1:13">
      <c r="A35" s="225">
        <v>26</v>
      </c>
    </row>
    <row r="36" spans="1:13">
      <c r="A36" s="225">
        <v>27</v>
      </c>
    </row>
    <row r="37" spans="1:13">
      <c r="A37" s="225">
        <v>28</v>
      </c>
    </row>
    <row r="38" spans="1:13">
      <c r="A38" s="225">
        <v>29</v>
      </c>
    </row>
    <row r="39" spans="1:13">
      <c r="A39" s="225">
        <v>30</v>
      </c>
    </row>
    <row r="40" spans="1:13">
      <c r="A40" s="225"/>
    </row>
  </sheetData>
  <mergeCells count="22">
    <mergeCell ref="C4:O4"/>
    <mergeCell ref="A5:A7"/>
    <mergeCell ref="B5:B7"/>
    <mergeCell ref="C5:C7"/>
    <mergeCell ref="D5:D7"/>
    <mergeCell ref="E5:E7"/>
    <mergeCell ref="F5:G5"/>
    <mergeCell ref="H5:I5"/>
    <mergeCell ref="N5:O5"/>
    <mergeCell ref="J6:J7"/>
    <mergeCell ref="K6:K7"/>
    <mergeCell ref="J5:K5"/>
    <mergeCell ref="L5:M5"/>
    <mergeCell ref="L6:L7"/>
    <mergeCell ref="M6:M7"/>
    <mergeCell ref="P5:Q5"/>
    <mergeCell ref="H6:H7"/>
    <mergeCell ref="I6:I7"/>
    <mergeCell ref="N6:N7"/>
    <mergeCell ref="O6:O7"/>
    <mergeCell ref="P6:P7"/>
    <mergeCell ref="Q6:Q7"/>
  </mergeCells>
  <pageMargins left="0.7" right="0.7" top="0.75" bottom="0.75" header="0.3" footer="0.3"/>
  <pageSetup paperSize="9"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690"/>
  <sheetViews>
    <sheetView topLeftCell="A594" zoomScale="80" zoomScaleNormal="80" workbookViewId="0">
      <selection activeCell="G652" sqref="G652"/>
    </sheetView>
  </sheetViews>
  <sheetFormatPr defaultRowHeight="15"/>
  <cols>
    <col min="1" max="1" width="7.140625" customWidth="1"/>
    <col min="2" max="2" width="7.85546875" customWidth="1"/>
    <col min="3" max="3" width="29.5703125" customWidth="1"/>
    <col min="4" max="4" width="6.7109375" customWidth="1"/>
    <col min="5" max="5" width="7.5703125" customWidth="1"/>
    <col min="6" max="6" width="7.7109375" customWidth="1"/>
    <col min="7" max="7" width="7.42578125" customWidth="1"/>
    <col min="8" max="8" width="7.5703125" customWidth="1"/>
  </cols>
  <sheetData>
    <row r="2" spans="1:9" ht="23.25">
      <c r="A2" s="140"/>
      <c r="B2" s="443" t="s">
        <v>337</v>
      </c>
      <c r="C2" s="443"/>
      <c r="D2" s="443"/>
      <c r="E2" s="443"/>
      <c r="F2" s="443"/>
      <c r="G2" s="443"/>
      <c r="H2" s="443"/>
      <c r="I2" s="443"/>
    </row>
    <row r="3" spans="1:9" ht="18.75">
      <c r="A3" s="444" t="s">
        <v>338</v>
      </c>
      <c r="B3" s="444"/>
      <c r="C3" s="444"/>
      <c r="D3" s="444"/>
      <c r="E3" s="444"/>
      <c r="F3" s="444"/>
      <c r="G3" s="444"/>
      <c r="H3" s="444"/>
      <c r="I3" s="141"/>
    </row>
    <row r="4" spans="1:9" ht="18.75">
      <c r="A4" s="434" t="s">
        <v>807</v>
      </c>
      <c r="B4" s="434"/>
      <c r="C4" s="434"/>
      <c r="D4" s="434"/>
      <c r="E4" s="434"/>
      <c r="F4" s="434"/>
      <c r="G4" s="434"/>
      <c r="H4" s="434"/>
      <c r="I4" s="141"/>
    </row>
    <row r="5" spans="1:9" ht="34.5" customHeight="1">
      <c r="A5" s="478" t="s">
        <v>398</v>
      </c>
      <c r="B5" s="479"/>
      <c r="C5" s="146"/>
      <c r="D5" s="146"/>
      <c r="E5" s="146"/>
      <c r="F5" s="146"/>
      <c r="G5" s="146"/>
      <c r="H5" s="352"/>
      <c r="I5" s="141"/>
    </row>
    <row r="6" spans="1:9" ht="15.75">
      <c r="A6" s="142" t="s">
        <v>399</v>
      </c>
      <c r="B6" s="143"/>
      <c r="C6" s="144"/>
      <c r="D6" s="349"/>
      <c r="E6" s="145"/>
      <c r="F6" s="145"/>
      <c r="G6" s="350"/>
      <c r="H6" s="350"/>
      <c r="I6" s="141"/>
    </row>
    <row r="7" spans="1:9" ht="15.75">
      <c r="A7" s="142" t="s">
        <v>808</v>
      </c>
      <c r="B7" s="143"/>
      <c r="C7" s="146"/>
      <c r="D7" s="147"/>
      <c r="E7" s="145"/>
      <c r="F7" s="145"/>
      <c r="G7" s="350"/>
      <c r="H7" s="350"/>
      <c r="I7" s="141"/>
    </row>
    <row r="8" spans="1:9" ht="15.75">
      <c r="A8" s="475" t="s">
        <v>1023</v>
      </c>
      <c r="B8" s="475"/>
      <c r="C8" s="475"/>
      <c r="D8" s="475"/>
      <c r="E8" s="475"/>
      <c r="F8" s="475"/>
      <c r="G8" s="475"/>
      <c r="H8" s="475"/>
      <c r="I8" s="141"/>
    </row>
    <row r="9" spans="1:9" ht="30">
      <c r="A9" s="42" t="s">
        <v>1</v>
      </c>
      <c r="B9" s="42" t="s">
        <v>341</v>
      </c>
      <c r="C9" s="42" t="s">
        <v>342</v>
      </c>
      <c r="D9" s="348" t="s">
        <v>343</v>
      </c>
      <c r="E9" s="43" t="s">
        <v>345</v>
      </c>
      <c r="F9" s="43" t="s">
        <v>346</v>
      </c>
      <c r="G9" s="43" t="s">
        <v>347</v>
      </c>
      <c r="H9" s="43" t="s">
        <v>74</v>
      </c>
      <c r="I9" s="43" t="s">
        <v>49</v>
      </c>
    </row>
    <row r="10" spans="1:9" ht="18.75">
      <c r="A10" s="337">
        <v>1</v>
      </c>
      <c r="B10" s="328"/>
      <c r="C10" s="338" t="s">
        <v>1022</v>
      </c>
      <c r="D10" s="339"/>
      <c r="E10" s="339"/>
      <c r="F10" s="339"/>
      <c r="G10" s="342"/>
      <c r="H10" s="342"/>
      <c r="I10" s="339"/>
    </row>
    <row r="11" spans="1:9" ht="225">
      <c r="A11" s="45">
        <v>1</v>
      </c>
      <c r="B11" s="31"/>
      <c r="C11" s="139" t="s">
        <v>1021</v>
      </c>
      <c r="D11" s="31"/>
      <c r="E11" s="31"/>
      <c r="F11" s="31"/>
      <c r="G11" s="31"/>
      <c r="H11" s="353"/>
      <c r="I11" s="31"/>
    </row>
    <row r="12" spans="1:9">
      <c r="A12" s="31"/>
      <c r="B12" s="31"/>
      <c r="C12" s="31"/>
      <c r="D12" s="31"/>
      <c r="E12" s="31"/>
      <c r="F12" s="31"/>
      <c r="G12" s="31"/>
      <c r="H12" s="353"/>
      <c r="I12" s="31"/>
    </row>
    <row r="13" spans="1:9">
      <c r="A13" s="31"/>
      <c r="B13" s="31"/>
      <c r="C13" s="31" t="s">
        <v>809</v>
      </c>
      <c r="D13" s="31" t="s">
        <v>62</v>
      </c>
      <c r="E13" s="363">
        <v>3.4</v>
      </c>
      <c r="F13" s="363">
        <v>2.2000000000000002</v>
      </c>
      <c r="G13" s="363">
        <v>1</v>
      </c>
      <c r="H13" s="363">
        <f>E13*F13</f>
        <v>7.48</v>
      </c>
      <c r="I13" s="31"/>
    </row>
    <row r="14" spans="1:9">
      <c r="A14" s="31"/>
      <c r="B14" s="31"/>
      <c r="C14" s="31" t="s">
        <v>1024</v>
      </c>
      <c r="D14" s="31" t="s">
        <v>62</v>
      </c>
      <c r="E14" s="363">
        <v>1.74</v>
      </c>
      <c r="F14" s="363">
        <v>3.2</v>
      </c>
      <c r="G14" s="363">
        <v>1</v>
      </c>
      <c r="H14" s="363">
        <f>E14*F14</f>
        <v>5.5680000000000005</v>
      </c>
      <c r="I14" s="31"/>
    </row>
    <row r="15" spans="1:9" s="360" customFormat="1">
      <c r="A15" s="361"/>
      <c r="B15" s="361"/>
      <c r="C15" s="361" t="s">
        <v>1080</v>
      </c>
      <c r="D15" s="361" t="s">
        <v>62</v>
      </c>
      <c r="E15" s="363">
        <v>1.74</v>
      </c>
      <c r="F15" s="363">
        <v>2.86</v>
      </c>
      <c r="G15" s="363">
        <v>1</v>
      </c>
      <c r="H15" s="363">
        <f>E15*F15</f>
        <v>4.9763999999999999</v>
      </c>
      <c r="I15" s="361"/>
    </row>
    <row r="16" spans="1:9">
      <c r="A16" s="329"/>
      <c r="B16" s="330"/>
      <c r="C16" s="331" t="s">
        <v>397</v>
      </c>
      <c r="D16" s="332"/>
      <c r="E16" s="333"/>
      <c r="F16" s="333"/>
      <c r="G16" s="334"/>
      <c r="H16" s="335">
        <f>SUM(H13:H15)</f>
        <v>18.0244</v>
      </c>
      <c r="I16" s="332"/>
    </row>
    <row r="17" spans="1:9">
      <c r="A17" s="329"/>
      <c r="B17" s="330"/>
      <c r="C17" s="331" t="s">
        <v>810</v>
      </c>
      <c r="D17" s="332"/>
      <c r="E17" s="333"/>
      <c r="F17" s="333"/>
      <c r="G17" s="334"/>
      <c r="H17" s="336">
        <v>35.6</v>
      </c>
      <c r="I17" s="336" t="s">
        <v>62</v>
      </c>
    </row>
    <row r="18" spans="1:9">
      <c r="A18" s="329"/>
      <c r="B18" s="330"/>
      <c r="C18" s="331" t="s">
        <v>820</v>
      </c>
      <c r="D18" s="332"/>
      <c r="E18" s="333"/>
      <c r="F18" s="333"/>
      <c r="G18" s="334"/>
      <c r="H18" s="335">
        <f>'Abstract Civil &amp; Dismantling'!N64</f>
        <v>30.865599999999997</v>
      </c>
      <c r="I18" s="332"/>
    </row>
    <row r="19" spans="1:9">
      <c r="A19" s="329"/>
      <c r="B19" s="330"/>
      <c r="C19" s="331" t="s">
        <v>1078</v>
      </c>
      <c r="D19" s="332"/>
      <c r="E19" s="333"/>
      <c r="F19" s="333"/>
      <c r="G19" s="334"/>
      <c r="H19" s="335">
        <f>H17-H18</f>
        <v>4.7344000000000044</v>
      </c>
      <c r="I19" s="332"/>
    </row>
    <row r="20" spans="1:9" ht="216.95" customHeight="1">
      <c r="A20" s="45">
        <v>2</v>
      </c>
      <c r="B20" s="31"/>
      <c r="C20" s="139" t="s">
        <v>1025</v>
      </c>
      <c r="D20" s="31"/>
      <c r="E20" s="31"/>
      <c r="F20" s="31"/>
      <c r="G20" s="31"/>
      <c r="H20" s="31"/>
      <c r="I20" s="31"/>
    </row>
    <row r="21" spans="1:9" ht="51">
      <c r="A21" s="31"/>
      <c r="B21" s="105" t="s">
        <v>72</v>
      </c>
      <c r="C21" s="106" t="s">
        <v>133</v>
      </c>
      <c r="D21" s="106" t="s">
        <v>120</v>
      </c>
      <c r="E21" s="45" t="s">
        <v>85</v>
      </c>
      <c r="F21" s="31"/>
      <c r="G21" s="31"/>
      <c r="H21" s="31"/>
      <c r="I21" s="31"/>
    </row>
    <row r="22" spans="1:9">
      <c r="A22" s="31"/>
      <c r="B22" s="31"/>
      <c r="C22" s="31"/>
      <c r="D22" s="31"/>
      <c r="E22" s="31"/>
      <c r="F22" s="31"/>
      <c r="G22" s="31"/>
      <c r="H22" s="31"/>
      <c r="I22" s="31"/>
    </row>
    <row r="23" spans="1:9" s="360" customFormat="1">
      <c r="A23" s="361"/>
      <c r="B23" s="361"/>
      <c r="C23" s="361"/>
      <c r="D23" s="361"/>
      <c r="E23" s="361"/>
      <c r="F23" s="361"/>
      <c r="G23" s="361"/>
      <c r="H23" s="361"/>
      <c r="I23" s="361"/>
    </row>
    <row r="24" spans="1:9" s="360" customFormat="1">
      <c r="A24" s="361"/>
      <c r="B24" s="361"/>
      <c r="C24" s="361" t="s">
        <v>809</v>
      </c>
      <c r="D24" s="361"/>
      <c r="E24" s="361"/>
      <c r="F24" s="361"/>
      <c r="G24" s="361"/>
      <c r="H24" s="361">
        <v>5.85</v>
      </c>
      <c r="I24" s="361"/>
    </row>
    <row r="25" spans="1:9" s="360" customFormat="1">
      <c r="A25" s="361"/>
      <c r="B25" s="361"/>
      <c r="C25" s="361" t="s">
        <v>883</v>
      </c>
      <c r="D25" s="361"/>
      <c r="E25" s="361"/>
      <c r="F25" s="361"/>
      <c r="G25" s="361"/>
      <c r="H25" s="361">
        <v>5.42</v>
      </c>
      <c r="I25" s="361"/>
    </row>
    <row r="26" spans="1:9" s="360" customFormat="1">
      <c r="A26" s="361"/>
      <c r="B26" s="361"/>
      <c r="C26" s="361"/>
      <c r="D26" s="361"/>
      <c r="E26" s="361"/>
      <c r="F26" s="361"/>
      <c r="G26" s="361"/>
      <c r="H26" s="361">
        <f>SUM(H24:H25)</f>
        <v>11.27</v>
      </c>
      <c r="I26" s="361"/>
    </row>
    <row r="27" spans="1:9">
      <c r="A27" s="31"/>
      <c r="B27" s="31"/>
      <c r="C27" s="31"/>
      <c r="D27" s="31"/>
      <c r="E27" s="31"/>
      <c r="F27" s="31"/>
      <c r="G27" s="31"/>
      <c r="H27" s="31"/>
      <c r="I27" s="31"/>
    </row>
    <row r="28" spans="1:9">
      <c r="A28" s="31"/>
      <c r="B28" s="31"/>
      <c r="C28" s="31"/>
      <c r="D28" s="31"/>
      <c r="E28" s="31"/>
      <c r="F28" s="31"/>
      <c r="G28" s="31"/>
      <c r="H28" s="31"/>
      <c r="I28" s="31"/>
    </row>
    <row r="29" spans="1:9">
      <c r="A29" s="329"/>
      <c r="B29" s="330"/>
      <c r="C29" s="331" t="s">
        <v>397</v>
      </c>
      <c r="D29" s="332"/>
      <c r="E29" s="333"/>
      <c r="F29" s="333"/>
      <c r="G29" s="334"/>
      <c r="H29" s="335">
        <f>H26</f>
        <v>11.27</v>
      </c>
      <c r="I29" s="332"/>
    </row>
    <row r="30" spans="1:9">
      <c r="A30" s="329"/>
      <c r="B30" s="330"/>
      <c r="C30" s="331" t="s">
        <v>810</v>
      </c>
      <c r="D30" s="332"/>
      <c r="E30" s="333"/>
      <c r="F30" s="333"/>
      <c r="G30" s="334"/>
      <c r="H30" s="336">
        <v>10</v>
      </c>
      <c r="I30" s="336">
        <v>10</v>
      </c>
    </row>
    <row r="31" spans="1:9">
      <c r="A31" s="329"/>
      <c r="B31" s="330"/>
      <c r="C31" s="331" t="s">
        <v>820</v>
      </c>
      <c r="D31" s="332"/>
      <c r="E31" s="333"/>
      <c r="F31" s="333"/>
      <c r="G31" s="334"/>
      <c r="H31" s="335"/>
      <c r="I31" s="332"/>
    </row>
    <row r="32" spans="1:9">
      <c r="A32" s="329"/>
      <c r="B32" s="330"/>
      <c r="C32" s="331" t="s">
        <v>1078</v>
      </c>
      <c r="D32" s="332"/>
      <c r="E32" s="333"/>
      <c r="F32" s="333"/>
      <c r="G32" s="334"/>
      <c r="H32" s="335">
        <f>H29-H30</f>
        <v>1.2699999999999996</v>
      </c>
      <c r="I32" s="332"/>
    </row>
    <row r="33" spans="1:9">
      <c r="A33" s="31"/>
      <c r="B33" s="31"/>
      <c r="C33" s="31"/>
      <c r="D33" s="31"/>
      <c r="E33" s="31"/>
      <c r="F33" s="31"/>
      <c r="G33" s="31"/>
      <c r="H33" s="31"/>
      <c r="I33" s="31"/>
    </row>
    <row r="34" spans="1:9">
      <c r="A34" s="31"/>
      <c r="B34" s="31"/>
      <c r="C34" s="31"/>
      <c r="D34" s="31"/>
      <c r="E34" s="31"/>
      <c r="F34" s="31"/>
      <c r="G34" s="31"/>
      <c r="H34" s="31"/>
      <c r="I34" s="31"/>
    </row>
    <row r="35" spans="1:9" ht="51">
      <c r="A35" s="31"/>
      <c r="B35" s="105" t="s">
        <v>75</v>
      </c>
      <c r="C35" s="106" t="s">
        <v>134</v>
      </c>
      <c r="D35" s="106" t="s">
        <v>120</v>
      </c>
      <c r="E35" s="45" t="s">
        <v>85</v>
      </c>
      <c r="F35" s="31"/>
      <c r="G35" s="31"/>
      <c r="H35" s="31"/>
      <c r="I35" s="31"/>
    </row>
    <row r="36" spans="1:9" s="360" customFormat="1">
      <c r="A36" s="361"/>
      <c r="B36" s="105"/>
      <c r="C36" s="361" t="s">
        <v>809</v>
      </c>
      <c r="D36" s="361"/>
      <c r="E36" s="361"/>
      <c r="F36" s="361"/>
      <c r="G36" s="361"/>
      <c r="H36" s="361">
        <v>16.78</v>
      </c>
      <c r="I36" s="361"/>
    </row>
    <row r="37" spans="1:9" s="360" customFormat="1">
      <c r="A37" s="361"/>
      <c r="B37" s="105"/>
      <c r="C37" s="361" t="s">
        <v>883</v>
      </c>
      <c r="D37" s="361"/>
      <c r="E37" s="361"/>
      <c r="F37" s="361"/>
      <c r="G37" s="361"/>
      <c r="H37" s="361">
        <v>10.84</v>
      </c>
      <c r="I37" s="361"/>
    </row>
    <row r="38" spans="1:9" s="360" customFormat="1">
      <c r="A38" s="361"/>
      <c r="B38" s="105"/>
      <c r="C38" s="106"/>
      <c r="D38" s="106"/>
      <c r="E38" s="363"/>
      <c r="F38" s="361"/>
      <c r="G38" s="361"/>
      <c r="H38" s="361">
        <f>SUM(H36:H37)</f>
        <v>27.62</v>
      </c>
      <c r="I38" s="361"/>
    </row>
    <row r="39" spans="1:9" s="360" customFormat="1">
      <c r="A39" s="361"/>
      <c r="B39" s="105"/>
      <c r="C39" s="106"/>
      <c r="D39" s="106"/>
      <c r="E39" s="363"/>
      <c r="F39" s="361"/>
      <c r="G39" s="361"/>
      <c r="H39" s="361"/>
      <c r="I39" s="361"/>
    </row>
    <row r="40" spans="1:9">
      <c r="A40" s="329"/>
      <c r="B40" s="330"/>
      <c r="C40" s="331" t="s">
        <v>397</v>
      </c>
      <c r="D40" s="332"/>
      <c r="E40" s="333"/>
      <c r="F40" s="333"/>
      <c r="G40" s="334"/>
      <c r="H40" s="335">
        <f>H38</f>
        <v>27.62</v>
      </c>
      <c r="I40" s="332"/>
    </row>
    <row r="41" spans="1:9">
      <c r="A41" s="329"/>
      <c r="B41" s="330"/>
      <c r="C41" s="331" t="s">
        <v>810</v>
      </c>
      <c r="D41" s="332"/>
      <c r="E41" s="333"/>
      <c r="F41" s="333"/>
      <c r="G41" s="334"/>
      <c r="H41" s="336">
        <v>10</v>
      </c>
      <c r="I41" s="336">
        <v>10</v>
      </c>
    </row>
    <row r="42" spans="1:9">
      <c r="A42" s="329"/>
      <c r="B42" s="330"/>
      <c r="C42" s="331" t="s">
        <v>820</v>
      </c>
      <c r="D42" s="332"/>
      <c r="E42" s="333"/>
      <c r="F42" s="333"/>
      <c r="G42" s="334"/>
      <c r="H42" s="335"/>
      <c r="I42" s="332"/>
    </row>
    <row r="43" spans="1:9">
      <c r="A43" s="329"/>
      <c r="B43" s="330"/>
      <c r="C43" s="331" t="s">
        <v>1078</v>
      </c>
      <c r="D43" s="332"/>
      <c r="E43" s="333"/>
      <c r="F43" s="333"/>
      <c r="G43" s="334"/>
      <c r="H43" s="335">
        <f>H40-H41</f>
        <v>17.62</v>
      </c>
      <c r="I43" s="332"/>
    </row>
    <row r="44" spans="1:9">
      <c r="A44" s="31"/>
      <c r="B44" s="31"/>
      <c r="C44" s="31"/>
      <c r="D44" s="31"/>
      <c r="E44" s="31"/>
      <c r="F44" s="31"/>
      <c r="G44" s="31"/>
      <c r="H44" s="31"/>
      <c r="I44" s="31"/>
    </row>
    <row r="45" spans="1:9" ht="285">
      <c r="A45" s="31"/>
      <c r="B45" s="31"/>
      <c r="C45" s="139" t="s">
        <v>1027</v>
      </c>
      <c r="D45" s="31"/>
      <c r="E45" s="31"/>
      <c r="F45" s="31"/>
      <c r="G45" s="31"/>
      <c r="H45" s="31"/>
      <c r="I45" s="31"/>
    </row>
    <row r="46" spans="1:9">
      <c r="A46" s="31"/>
      <c r="B46" s="31"/>
      <c r="C46" s="31"/>
      <c r="D46" s="31"/>
      <c r="E46" s="31"/>
      <c r="F46" s="31"/>
      <c r="G46" s="31"/>
      <c r="H46" s="31"/>
      <c r="I46" s="31"/>
    </row>
    <row r="47" spans="1:9" ht="63.75">
      <c r="A47" s="31"/>
      <c r="B47" s="105" t="s">
        <v>72</v>
      </c>
      <c r="C47" s="106" t="s">
        <v>136</v>
      </c>
      <c r="D47" s="106" t="s">
        <v>137</v>
      </c>
      <c r="E47" s="31"/>
      <c r="F47" s="31"/>
      <c r="G47" s="31"/>
      <c r="H47" s="31"/>
      <c r="I47" s="31"/>
    </row>
    <row r="48" spans="1:9" s="360" customFormat="1">
      <c r="A48" s="361"/>
      <c r="B48" s="105"/>
      <c r="C48" s="106"/>
      <c r="D48" s="106"/>
      <c r="E48" s="361"/>
      <c r="F48" s="361"/>
      <c r="G48" s="361"/>
      <c r="H48" s="361"/>
      <c r="I48" s="361"/>
    </row>
    <row r="49" spans="1:9" s="360" customFormat="1">
      <c r="A49" s="361"/>
      <c r="B49" s="105"/>
      <c r="C49" s="106"/>
      <c r="D49" s="106"/>
      <c r="E49" s="361"/>
      <c r="F49" s="361"/>
      <c r="G49" s="361"/>
      <c r="H49" s="361"/>
      <c r="I49" s="361"/>
    </row>
    <row r="50" spans="1:9" s="360" customFormat="1">
      <c r="A50" s="361"/>
      <c r="B50" s="105"/>
      <c r="C50" s="106"/>
      <c r="D50" s="106"/>
      <c r="E50" s="361"/>
      <c r="F50" s="361"/>
      <c r="G50" s="361"/>
      <c r="H50" s="361"/>
      <c r="I50" s="361"/>
    </row>
    <row r="51" spans="1:9">
      <c r="A51" s="31"/>
      <c r="B51" s="31"/>
      <c r="C51" s="31"/>
      <c r="D51" s="31"/>
      <c r="E51" s="31"/>
      <c r="F51" s="31"/>
      <c r="G51" s="31"/>
      <c r="H51" s="31"/>
      <c r="I51" s="31"/>
    </row>
    <row r="52" spans="1:9">
      <c r="A52" s="329"/>
      <c r="B52" s="330"/>
      <c r="C52" s="331" t="s">
        <v>397</v>
      </c>
      <c r="D52" s="332"/>
      <c r="E52" s="333"/>
      <c r="F52" s="333"/>
      <c r="G52" s="334"/>
      <c r="H52" s="335">
        <v>6.84</v>
      </c>
      <c r="I52" s="332"/>
    </row>
    <row r="53" spans="1:9">
      <c r="A53" s="329"/>
      <c r="B53" s="330"/>
      <c r="C53" s="331" t="s">
        <v>810</v>
      </c>
      <c r="D53" s="332"/>
      <c r="E53" s="333"/>
      <c r="F53" s="333"/>
      <c r="G53" s="334"/>
      <c r="H53" s="336">
        <v>11.88</v>
      </c>
      <c r="I53" s="336" t="s">
        <v>62</v>
      </c>
    </row>
    <row r="54" spans="1:9">
      <c r="A54" s="329"/>
      <c r="B54" s="330"/>
      <c r="C54" s="331" t="s">
        <v>820</v>
      </c>
      <c r="D54" s="332"/>
      <c r="E54" s="333"/>
      <c r="F54" s="333"/>
      <c r="G54" s="334"/>
      <c r="H54" s="335"/>
      <c r="I54" s="332"/>
    </row>
    <row r="55" spans="1:9">
      <c r="A55" s="329"/>
      <c r="B55" s="330"/>
      <c r="C55" s="331" t="s">
        <v>1078</v>
      </c>
      <c r="D55" s="332"/>
      <c r="E55" s="333"/>
      <c r="F55" s="333"/>
      <c r="G55" s="334"/>
      <c r="H55" s="335">
        <f>H52</f>
        <v>6.84</v>
      </c>
      <c r="I55" s="332"/>
    </row>
    <row r="56" spans="1:9">
      <c r="A56" s="31"/>
      <c r="B56" s="31"/>
      <c r="C56" s="31"/>
      <c r="D56" s="31"/>
      <c r="E56" s="31"/>
      <c r="F56" s="31"/>
      <c r="G56" s="31"/>
      <c r="H56" s="31"/>
      <c r="I56" s="31"/>
    </row>
    <row r="57" spans="1:9" ht="285">
      <c r="A57" s="31"/>
      <c r="B57" s="31"/>
      <c r="C57" s="139" t="s">
        <v>1028</v>
      </c>
      <c r="D57" s="31"/>
      <c r="E57" s="31"/>
      <c r="F57" s="31"/>
      <c r="G57" s="31"/>
      <c r="H57" s="31"/>
      <c r="I57" s="31"/>
    </row>
    <row r="58" spans="1:9" ht="25.5">
      <c r="A58" s="31"/>
      <c r="B58" s="152" t="s">
        <v>72</v>
      </c>
      <c r="C58" s="133" t="s">
        <v>129</v>
      </c>
      <c r="D58" s="133"/>
      <c r="E58" s="31"/>
      <c r="F58" s="31"/>
      <c r="G58" s="31"/>
      <c r="H58" s="31"/>
      <c r="I58" s="31"/>
    </row>
    <row r="59" spans="1:9">
      <c r="A59" s="31"/>
      <c r="B59" s="31"/>
      <c r="C59" s="133" t="s">
        <v>1077</v>
      </c>
      <c r="D59" s="31"/>
      <c r="E59" s="31"/>
      <c r="F59" s="31"/>
      <c r="G59" s="31"/>
      <c r="H59" s="31">
        <v>3.57</v>
      </c>
      <c r="I59" s="31"/>
    </row>
    <row r="60" spans="1:9">
      <c r="A60" s="329"/>
      <c r="B60" s="330"/>
      <c r="C60" s="331" t="s">
        <v>397</v>
      </c>
      <c r="D60" s="332"/>
      <c r="E60" s="333"/>
      <c r="F60" s="333"/>
      <c r="G60" s="334"/>
      <c r="H60" s="335">
        <v>3.57</v>
      </c>
      <c r="I60" s="332"/>
    </row>
    <row r="61" spans="1:9">
      <c r="A61" s="329"/>
      <c r="B61" s="330"/>
      <c r="C61" s="331" t="s">
        <v>810</v>
      </c>
      <c r="D61" s="332"/>
      <c r="E61" s="333"/>
      <c r="F61" s="333"/>
      <c r="G61" s="334"/>
      <c r="H61" s="336">
        <v>263.86</v>
      </c>
      <c r="I61" s="336" t="s">
        <v>62</v>
      </c>
    </row>
    <row r="62" spans="1:9">
      <c r="A62" s="329"/>
      <c r="B62" s="330"/>
      <c r="C62" s="331" t="s">
        <v>1029</v>
      </c>
      <c r="D62" s="332"/>
      <c r="E62" s="333"/>
      <c r="F62" s="333"/>
      <c r="G62" s="334"/>
      <c r="H62" s="335">
        <v>257.05</v>
      </c>
      <c r="I62" s="332"/>
    </row>
    <row r="63" spans="1:9">
      <c r="A63" s="329"/>
      <c r="B63" s="330"/>
      <c r="C63" s="331" t="s">
        <v>1078</v>
      </c>
      <c r="D63" s="332"/>
      <c r="E63" s="333"/>
      <c r="F63" s="333"/>
      <c r="G63" s="334"/>
      <c r="H63" s="335">
        <f>H60</f>
        <v>3.57</v>
      </c>
      <c r="I63" s="332"/>
    </row>
    <row r="64" spans="1:9">
      <c r="A64" s="31"/>
      <c r="B64" s="31"/>
      <c r="C64" s="31"/>
      <c r="D64" s="31"/>
      <c r="E64" s="31"/>
      <c r="F64" s="31"/>
      <c r="G64" s="31"/>
      <c r="H64" s="31"/>
      <c r="I64" s="31"/>
    </row>
    <row r="65" spans="1:9" ht="285">
      <c r="A65" s="31"/>
      <c r="B65" s="31"/>
      <c r="C65" s="139" t="s">
        <v>1027</v>
      </c>
      <c r="D65" s="31"/>
      <c r="E65" s="31"/>
      <c r="F65" s="31"/>
      <c r="G65" s="31"/>
      <c r="H65" s="31"/>
      <c r="I65" s="31"/>
    </row>
    <row r="66" spans="1:9" ht="38.25">
      <c r="A66" s="31"/>
      <c r="B66" s="152" t="s">
        <v>77</v>
      </c>
      <c r="C66" s="133" t="s">
        <v>139</v>
      </c>
      <c r="D66" s="133" t="s">
        <v>120</v>
      </c>
      <c r="E66" s="31"/>
      <c r="F66" s="31"/>
      <c r="G66" s="31"/>
      <c r="H66" s="31"/>
      <c r="I66" s="31"/>
    </row>
    <row r="67" spans="1:9">
      <c r="A67" s="31"/>
      <c r="B67" s="31"/>
      <c r="C67" s="31"/>
      <c r="D67" s="31"/>
      <c r="E67" s="31"/>
      <c r="F67" s="31"/>
      <c r="G67" s="31"/>
      <c r="H67" s="31"/>
      <c r="I67" s="31"/>
    </row>
    <row r="68" spans="1:9">
      <c r="A68" s="31"/>
      <c r="B68" s="31"/>
      <c r="C68" s="31"/>
      <c r="D68" s="31"/>
      <c r="E68" s="31"/>
      <c r="F68" s="31"/>
      <c r="G68" s="31"/>
      <c r="H68" s="31"/>
      <c r="I68" s="31"/>
    </row>
    <row r="69" spans="1:9">
      <c r="A69" s="329"/>
      <c r="B69" s="330"/>
      <c r="C69" s="331" t="s">
        <v>397</v>
      </c>
      <c r="D69" s="332"/>
      <c r="E69" s="333"/>
      <c r="F69" s="333"/>
      <c r="G69" s="334"/>
      <c r="H69" s="335">
        <f>SUM(H67:H68)</f>
        <v>0</v>
      </c>
      <c r="I69" s="332"/>
    </row>
    <row r="70" spans="1:9">
      <c r="A70" s="329"/>
      <c r="B70" s="330"/>
      <c r="C70" s="331" t="s">
        <v>810</v>
      </c>
      <c r="D70" s="332"/>
      <c r="E70" s="333"/>
      <c r="F70" s="333"/>
      <c r="G70" s="334"/>
      <c r="H70" s="336"/>
      <c r="I70" s="336" t="s">
        <v>85</v>
      </c>
    </row>
    <row r="71" spans="1:9">
      <c r="A71" s="329"/>
      <c r="B71" s="330"/>
      <c r="C71" s="331" t="s">
        <v>1029</v>
      </c>
      <c r="D71" s="332"/>
      <c r="E71" s="333"/>
      <c r="F71" s="333"/>
      <c r="G71" s="334"/>
      <c r="H71" s="335">
        <v>82.36</v>
      </c>
      <c r="I71" s="332"/>
    </row>
    <row r="72" spans="1:9">
      <c r="A72" s="329"/>
      <c r="B72" s="330"/>
      <c r="C72" s="331" t="s">
        <v>1078</v>
      </c>
      <c r="D72" s="332"/>
      <c r="E72" s="333"/>
      <c r="F72" s="333"/>
      <c r="G72" s="334"/>
      <c r="H72" s="335"/>
      <c r="I72" s="332"/>
    </row>
    <row r="73" spans="1:9">
      <c r="A73" s="31"/>
      <c r="B73" s="31"/>
      <c r="C73" s="31"/>
      <c r="D73" s="31"/>
      <c r="E73" s="31"/>
      <c r="F73" s="31"/>
      <c r="G73" s="31"/>
      <c r="H73" s="31"/>
      <c r="I73" s="31"/>
    </row>
    <row r="74" spans="1:9" ht="246" customHeight="1">
      <c r="A74" s="31"/>
      <c r="B74" s="31"/>
      <c r="C74" s="139" t="s">
        <v>1030</v>
      </c>
      <c r="D74" s="31"/>
      <c r="E74" s="31"/>
      <c r="F74" s="31"/>
      <c r="G74" s="31"/>
      <c r="H74" s="31"/>
      <c r="I74" s="31"/>
    </row>
    <row r="75" spans="1:9" ht="38.25">
      <c r="A75" s="31"/>
      <c r="B75" s="105" t="s">
        <v>72</v>
      </c>
      <c r="C75" s="106" t="s">
        <v>141</v>
      </c>
      <c r="D75" s="106" t="s">
        <v>142</v>
      </c>
      <c r="E75" s="31"/>
      <c r="F75" s="31"/>
      <c r="G75" s="31"/>
      <c r="H75" s="31"/>
      <c r="I75" s="31"/>
    </row>
    <row r="76" spans="1:9">
      <c r="A76" s="31"/>
      <c r="B76" s="31"/>
      <c r="C76" s="31" t="s">
        <v>816</v>
      </c>
      <c r="D76" s="31"/>
      <c r="E76" s="31"/>
      <c r="F76" s="31"/>
      <c r="G76" s="31"/>
      <c r="H76" s="31">
        <v>34.369999999999997</v>
      </c>
      <c r="I76" s="31"/>
    </row>
    <row r="77" spans="1:9">
      <c r="A77" s="31"/>
      <c r="B77" s="31"/>
      <c r="C77" s="31" t="s">
        <v>989</v>
      </c>
      <c r="D77" s="31"/>
      <c r="E77" s="31"/>
      <c r="F77" s="31"/>
      <c r="G77" s="31"/>
      <c r="H77" s="31">
        <v>19.62</v>
      </c>
      <c r="I77" s="31"/>
    </row>
    <row r="78" spans="1:9">
      <c r="A78" s="31"/>
      <c r="B78" s="31"/>
      <c r="C78" s="31" t="s">
        <v>1032</v>
      </c>
      <c r="D78" s="31"/>
      <c r="E78" s="31"/>
      <c r="F78" s="31"/>
      <c r="G78" s="31"/>
      <c r="H78" s="31">
        <v>27.17</v>
      </c>
      <c r="I78" s="31"/>
    </row>
    <row r="79" spans="1:9">
      <c r="A79" s="31"/>
      <c r="B79" s="31"/>
      <c r="C79" s="31"/>
      <c r="D79" s="31"/>
      <c r="E79" s="31"/>
      <c r="F79" s="31"/>
      <c r="G79" s="31"/>
      <c r="H79" s="31"/>
      <c r="I79" s="31"/>
    </row>
    <row r="80" spans="1:9">
      <c r="A80" s="329"/>
      <c r="B80" s="330"/>
      <c r="C80" s="331" t="s">
        <v>397</v>
      </c>
      <c r="D80" s="332"/>
      <c r="E80" s="333"/>
      <c r="F80" s="333"/>
      <c r="G80" s="334"/>
      <c r="H80" s="335">
        <f>SUM(H76:H79)</f>
        <v>81.16</v>
      </c>
      <c r="I80" s="332"/>
    </row>
    <row r="81" spans="1:9">
      <c r="A81" s="329"/>
      <c r="B81" s="330"/>
      <c r="C81" s="331" t="s">
        <v>810</v>
      </c>
      <c r="D81" s="332"/>
      <c r="E81" s="333"/>
      <c r="F81" s="333"/>
      <c r="G81" s="334"/>
      <c r="H81" s="336">
        <v>67.14</v>
      </c>
      <c r="I81" s="336" t="s">
        <v>62</v>
      </c>
    </row>
    <row r="82" spans="1:9">
      <c r="A82" s="329"/>
      <c r="B82" s="330"/>
      <c r="C82" s="331" t="s">
        <v>1029</v>
      </c>
      <c r="D82" s="332"/>
      <c r="E82" s="333"/>
      <c r="F82" s="333"/>
      <c r="G82" s="334"/>
      <c r="H82" s="335"/>
      <c r="I82" s="332"/>
    </row>
    <row r="83" spans="1:9">
      <c r="A83" s="329"/>
      <c r="B83" s="330"/>
      <c r="C83" s="331" t="s">
        <v>1078</v>
      </c>
      <c r="D83" s="332"/>
      <c r="E83" s="333"/>
      <c r="F83" s="333"/>
      <c r="G83" s="334"/>
      <c r="H83" s="335">
        <f>H80-H81</f>
        <v>14.019999999999996</v>
      </c>
      <c r="I83" s="332"/>
    </row>
    <row r="84" spans="1:9">
      <c r="A84" s="31"/>
      <c r="B84" s="31"/>
      <c r="C84" s="31"/>
      <c r="D84" s="31"/>
      <c r="E84" s="31"/>
      <c r="F84" s="31"/>
      <c r="G84" s="31"/>
      <c r="H84" s="31"/>
      <c r="I84" s="31"/>
    </row>
    <row r="85" spans="1:9">
      <c r="A85" s="31"/>
      <c r="B85" s="31"/>
      <c r="C85" s="31"/>
      <c r="D85" s="31"/>
      <c r="E85" s="31"/>
      <c r="F85" s="31"/>
      <c r="G85" s="31"/>
      <c r="H85" s="31"/>
      <c r="I85" s="31"/>
    </row>
    <row r="86" spans="1:9" ht="285">
      <c r="A86" s="31"/>
      <c r="B86" s="31"/>
      <c r="C86" s="139" t="s">
        <v>1031</v>
      </c>
      <c r="D86" s="31"/>
      <c r="E86" s="31"/>
      <c r="F86" s="31"/>
      <c r="G86" s="31"/>
      <c r="H86" s="31"/>
      <c r="I86" s="31"/>
    </row>
    <row r="87" spans="1:9">
      <c r="A87" s="31"/>
      <c r="B87" s="31" t="s">
        <v>1081</v>
      </c>
      <c r="C87" s="31" t="s">
        <v>809</v>
      </c>
      <c r="D87" s="31"/>
      <c r="E87" s="31"/>
      <c r="F87" s="31"/>
      <c r="G87" s="31"/>
      <c r="H87" s="31">
        <v>32.130000000000003</v>
      </c>
      <c r="I87" s="31"/>
    </row>
    <row r="88" spans="1:9">
      <c r="A88" s="31"/>
      <c r="B88" s="31"/>
      <c r="C88" s="31" t="s">
        <v>350</v>
      </c>
      <c r="D88" s="31"/>
      <c r="E88" s="31"/>
      <c r="F88" s="31"/>
      <c r="G88" s="31"/>
      <c r="H88" s="31">
        <v>37.51</v>
      </c>
      <c r="I88" s="31"/>
    </row>
    <row r="89" spans="1:9">
      <c r="A89" s="31"/>
      <c r="B89" s="31"/>
      <c r="C89" s="31" t="s">
        <v>815</v>
      </c>
      <c r="D89" s="31"/>
      <c r="E89" s="31"/>
      <c r="F89" s="31"/>
      <c r="G89" s="31"/>
      <c r="H89" s="31">
        <v>15.53</v>
      </c>
      <c r="I89" s="31"/>
    </row>
    <row r="90" spans="1:9">
      <c r="A90" s="31"/>
      <c r="B90" s="31"/>
      <c r="C90" s="31"/>
      <c r="D90" s="31"/>
      <c r="E90" s="31"/>
      <c r="F90" s="31"/>
      <c r="G90" s="31"/>
      <c r="H90" s="31">
        <v>0.68</v>
      </c>
      <c r="I90" s="31"/>
    </row>
    <row r="91" spans="1:9">
      <c r="A91" s="329"/>
      <c r="B91" s="330"/>
      <c r="C91" s="331" t="s">
        <v>397</v>
      </c>
      <c r="D91" s="332"/>
      <c r="E91" s="333"/>
      <c r="F91" s="333"/>
      <c r="G91" s="334"/>
      <c r="H91" s="335">
        <f>SUM(H87:H90)</f>
        <v>85.850000000000009</v>
      </c>
      <c r="I91" s="332"/>
    </row>
    <row r="92" spans="1:9">
      <c r="A92" s="329"/>
      <c r="B92" s="330"/>
      <c r="C92" s="331" t="s">
        <v>810</v>
      </c>
      <c r="D92" s="332"/>
      <c r="E92" s="333"/>
      <c r="F92" s="333"/>
      <c r="G92" s="334"/>
      <c r="H92" s="336">
        <v>86.3</v>
      </c>
      <c r="I92" s="336" t="s">
        <v>62</v>
      </c>
    </row>
    <row r="93" spans="1:9">
      <c r="A93" s="329"/>
      <c r="B93" s="330"/>
      <c r="C93" s="331" t="s">
        <v>1029</v>
      </c>
      <c r="D93" s="332"/>
      <c r="E93" s="333"/>
      <c r="F93" s="333"/>
      <c r="G93" s="334"/>
      <c r="H93" s="335"/>
      <c r="I93" s="332"/>
    </row>
    <row r="94" spans="1:9">
      <c r="A94" s="329"/>
      <c r="B94" s="330"/>
      <c r="C94" s="331" t="s">
        <v>1078</v>
      </c>
      <c r="D94" s="332"/>
      <c r="E94" s="333"/>
      <c r="F94" s="333"/>
      <c r="G94" s="334"/>
      <c r="H94" s="335">
        <f>H91</f>
        <v>85.850000000000009</v>
      </c>
      <c r="I94" s="332"/>
    </row>
    <row r="95" spans="1:9">
      <c r="A95" s="31"/>
      <c r="B95" s="31"/>
      <c r="C95" s="31"/>
      <c r="D95" s="31"/>
      <c r="E95" s="31"/>
      <c r="F95" s="31"/>
      <c r="G95" s="31"/>
      <c r="H95" s="31"/>
      <c r="I95" s="31"/>
    </row>
    <row r="96" spans="1:9" ht="261" customHeight="1">
      <c r="A96" s="31"/>
      <c r="B96" s="31"/>
      <c r="C96" s="139" t="s">
        <v>1033</v>
      </c>
      <c r="D96" s="31"/>
      <c r="E96" s="31"/>
      <c r="F96" s="31"/>
      <c r="G96" s="31"/>
      <c r="H96" s="31"/>
      <c r="I96" s="31"/>
    </row>
    <row r="97" spans="1:9">
      <c r="A97" s="31"/>
      <c r="B97" s="31"/>
      <c r="C97" s="31"/>
      <c r="D97" s="31"/>
      <c r="E97" s="31"/>
      <c r="F97" s="31"/>
      <c r="G97" s="31"/>
      <c r="H97" s="31"/>
      <c r="I97" s="31"/>
    </row>
    <row r="98" spans="1:9">
      <c r="A98" s="31"/>
      <c r="B98" s="31"/>
      <c r="C98" s="31" t="s">
        <v>1034</v>
      </c>
      <c r="D98" s="31"/>
      <c r="E98" s="31"/>
      <c r="F98" s="31"/>
      <c r="G98" s="31"/>
      <c r="H98" s="31">
        <v>2.76</v>
      </c>
      <c r="I98" s="31"/>
    </row>
    <row r="99" spans="1:9">
      <c r="A99" s="31"/>
      <c r="B99" s="31"/>
      <c r="C99" s="31" t="s">
        <v>1035</v>
      </c>
      <c r="D99" s="31"/>
      <c r="E99" s="31"/>
      <c r="F99" s="31"/>
      <c r="G99" s="31"/>
      <c r="H99" s="31">
        <v>2.16</v>
      </c>
      <c r="I99" s="31"/>
    </row>
    <row r="100" spans="1:9">
      <c r="A100" s="31"/>
      <c r="B100" s="31"/>
      <c r="C100" s="31"/>
      <c r="D100" s="31"/>
      <c r="E100" s="31"/>
      <c r="F100" s="31"/>
      <c r="G100" s="31"/>
      <c r="H100" s="31"/>
      <c r="I100" s="31"/>
    </row>
    <row r="101" spans="1:9">
      <c r="A101" s="31"/>
      <c r="B101" s="31"/>
      <c r="C101" s="31"/>
      <c r="D101" s="31"/>
      <c r="E101" s="31"/>
      <c r="F101" s="31"/>
      <c r="G101" s="31"/>
      <c r="H101" s="31"/>
      <c r="I101" s="31"/>
    </row>
    <row r="102" spans="1:9">
      <c r="A102" s="329"/>
      <c r="B102" s="330"/>
      <c r="C102" s="331" t="s">
        <v>397</v>
      </c>
      <c r="D102" s="332"/>
      <c r="E102" s="333"/>
      <c r="F102" s="333"/>
      <c r="G102" s="334"/>
      <c r="H102" s="335">
        <f>SUM(H98:H101)</f>
        <v>4.92</v>
      </c>
      <c r="I102" s="332"/>
    </row>
    <row r="103" spans="1:9">
      <c r="A103" s="329"/>
      <c r="B103" s="330"/>
      <c r="C103" s="331" t="s">
        <v>810</v>
      </c>
      <c r="D103" s="332"/>
      <c r="E103" s="333"/>
      <c r="F103" s="333"/>
      <c r="G103" s="334"/>
      <c r="H103" s="336">
        <v>5</v>
      </c>
      <c r="I103" s="336" t="s">
        <v>62</v>
      </c>
    </row>
    <row r="104" spans="1:9">
      <c r="A104" s="329"/>
      <c r="B104" s="330"/>
      <c r="C104" s="331" t="s">
        <v>1029</v>
      </c>
      <c r="D104" s="332"/>
      <c r="E104" s="333"/>
      <c r="F104" s="333"/>
      <c r="G104" s="334"/>
      <c r="H104" s="335"/>
      <c r="I104" s="332"/>
    </row>
    <row r="105" spans="1:9">
      <c r="A105" s="329"/>
      <c r="B105" s="330"/>
      <c r="C105" s="331" t="s">
        <v>1078</v>
      </c>
      <c r="D105" s="332"/>
      <c r="E105" s="333"/>
      <c r="F105" s="333"/>
      <c r="G105" s="334"/>
      <c r="H105" s="335">
        <f>H102</f>
        <v>4.92</v>
      </c>
      <c r="I105" s="332"/>
    </row>
    <row r="106" spans="1:9">
      <c r="A106" s="31"/>
      <c r="B106" s="31"/>
      <c r="C106" s="31"/>
      <c r="D106" s="31"/>
      <c r="E106" s="31"/>
      <c r="F106" s="31"/>
      <c r="G106" s="31"/>
      <c r="H106" s="31"/>
      <c r="I106" s="31"/>
    </row>
    <row r="107" spans="1:9" ht="251.45" customHeight="1">
      <c r="A107" s="31"/>
      <c r="B107" s="31"/>
      <c r="C107" s="139" t="s">
        <v>1036</v>
      </c>
      <c r="D107" s="31"/>
      <c r="E107" s="31"/>
      <c r="F107" s="31"/>
      <c r="G107" s="31"/>
      <c r="H107" s="31"/>
      <c r="I107" s="31"/>
    </row>
    <row r="108" spans="1:9">
      <c r="A108" s="31"/>
      <c r="B108" s="31"/>
      <c r="C108" s="31"/>
      <c r="D108" s="31"/>
      <c r="E108" s="31"/>
      <c r="F108" s="31"/>
      <c r="G108" s="31"/>
      <c r="H108" s="31"/>
      <c r="I108" s="31"/>
    </row>
    <row r="109" spans="1:9">
      <c r="A109" s="31"/>
      <c r="B109" s="31"/>
      <c r="C109" s="31" t="s">
        <v>1037</v>
      </c>
      <c r="D109" s="31"/>
      <c r="E109" s="31"/>
      <c r="F109" s="31"/>
      <c r="G109" s="31"/>
      <c r="H109" s="31">
        <v>4.37</v>
      </c>
      <c r="I109" s="31"/>
    </row>
    <row r="110" spans="1:9">
      <c r="A110" s="31"/>
      <c r="B110" s="31"/>
      <c r="C110" s="31"/>
      <c r="D110" s="31"/>
      <c r="E110" s="31"/>
      <c r="F110" s="31"/>
      <c r="G110" s="31"/>
      <c r="H110" s="31"/>
      <c r="I110" s="31"/>
    </row>
    <row r="111" spans="1:9">
      <c r="A111" s="31"/>
      <c r="B111" s="31"/>
      <c r="C111" s="31"/>
      <c r="D111" s="31"/>
      <c r="E111" s="31"/>
      <c r="F111" s="31"/>
      <c r="G111" s="31"/>
      <c r="H111" s="31"/>
      <c r="I111" s="31"/>
    </row>
    <row r="112" spans="1:9">
      <c r="A112" s="329"/>
      <c r="B112" s="330"/>
      <c r="C112" s="331" t="s">
        <v>397</v>
      </c>
      <c r="D112" s="332"/>
      <c r="E112" s="333"/>
      <c r="F112" s="333"/>
      <c r="G112" s="334"/>
      <c r="H112" s="335">
        <f>SUM(H108:H111)</f>
        <v>4.37</v>
      </c>
      <c r="I112" s="332"/>
    </row>
    <row r="113" spans="1:9">
      <c r="A113" s="329"/>
      <c r="B113" s="330"/>
      <c r="C113" s="331" t="s">
        <v>810</v>
      </c>
      <c r="D113" s="332"/>
      <c r="E113" s="333"/>
      <c r="F113" s="333"/>
      <c r="G113" s="334"/>
      <c r="H113" s="336">
        <v>26.67</v>
      </c>
      <c r="I113" s="336" t="s">
        <v>62</v>
      </c>
    </row>
    <row r="114" spans="1:9">
      <c r="A114" s="329"/>
      <c r="B114" s="330"/>
      <c r="C114" s="331" t="s">
        <v>820</v>
      </c>
      <c r="D114" s="332"/>
      <c r="E114" s="333"/>
      <c r="F114" s="333"/>
      <c r="G114" s="334"/>
      <c r="H114" s="335">
        <v>23.87</v>
      </c>
      <c r="I114" s="332"/>
    </row>
    <row r="115" spans="1:9">
      <c r="A115" s="329"/>
      <c r="B115" s="330"/>
      <c r="C115" s="331" t="s">
        <v>1078</v>
      </c>
      <c r="D115" s="332"/>
      <c r="E115" s="333"/>
      <c r="F115" s="333"/>
      <c r="G115" s="334"/>
      <c r="H115" s="335">
        <f>H112</f>
        <v>4.37</v>
      </c>
      <c r="I115" s="332"/>
    </row>
    <row r="116" spans="1:9">
      <c r="A116" s="31"/>
      <c r="B116" s="31"/>
      <c r="C116" s="31"/>
      <c r="D116" s="31"/>
      <c r="E116" s="31"/>
      <c r="F116" s="31"/>
      <c r="G116" s="31"/>
      <c r="H116" s="31"/>
      <c r="I116" s="31"/>
    </row>
    <row r="117" spans="1:9" ht="228.95" customHeight="1">
      <c r="A117" s="31"/>
      <c r="B117" s="31"/>
      <c r="C117" s="356" t="s">
        <v>1038</v>
      </c>
      <c r="D117" s="31"/>
      <c r="E117" s="31"/>
      <c r="F117" s="31"/>
      <c r="G117" s="31"/>
      <c r="H117" s="31"/>
      <c r="I117" s="31"/>
    </row>
    <row r="118" spans="1:9">
      <c r="A118" s="31"/>
      <c r="B118" s="356"/>
      <c r="C118" s="356"/>
      <c r="D118" s="356"/>
      <c r="E118" s="356"/>
      <c r="F118" s="355"/>
      <c r="G118" s="355"/>
      <c r="H118" s="355"/>
      <c r="I118" s="354"/>
    </row>
    <row r="119" spans="1:9">
      <c r="A119" s="31"/>
      <c r="B119" s="356"/>
      <c r="C119" s="357" t="s">
        <v>355</v>
      </c>
      <c r="D119" s="356" t="s">
        <v>62</v>
      </c>
      <c r="E119" s="359"/>
      <c r="F119" s="358">
        <v>2.4</v>
      </c>
      <c r="G119" s="358">
        <v>1</v>
      </c>
      <c r="H119" s="355">
        <f>F119*G119</f>
        <v>2.4</v>
      </c>
      <c r="I119" s="354"/>
    </row>
    <row r="120" spans="1:9">
      <c r="A120" s="31"/>
      <c r="B120" s="356"/>
      <c r="C120" s="357" t="s">
        <v>401</v>
      </c>
      <c r="D120" s="356" t="s">
        <v>62</v>
      </c>
      <c r="E120" s="359"/>
      <c r="F120" s="358">
        <v>2.4</v>
      </c>
      <c r="G120" s="358">
        <v>0.9</v>
      </c>
      <c r="H120" s="363">
        <f>F120*G120</f>
        <v>2.16</v>
      </c>
      <c r="I120" s="354"/>
    </row>
    <row r="121" spans="1:9">
      <c r="A121" s="31"/>
      <c r="B121" s="356"/>
      <c r="C121" s="356"/>
      <c r="D121" s="356"/>
      <c r="E121" s="356"/>
      <c r="F121" s="355"/>
      <c r="G121" s="355"/>
      <c r="H121" s="355">
        <f>SUM(H119:H120)</f>
        <v>4.5600000000000005</v>
      </c>
      <c r="I121" s="354"/>
    </row>
    <row r="122" spans="1:9">
      <c r="A122" s="329"/>
      <c r="B122" s="330"/>
      <c r="C122" s="331" t="s">
        <v>397</v>
      </c>
      <c r="D122" s="332"/>
      <c r="E122" s="333"/>
      <c r="F122" s="333"/>
      <c r="G122" s="334"/>
      <c r="H122" s="335">
        <f>H121</f>
        <v>4.5600000000000005</v>
      </c>
      <c r="I122" s="332"/>
    </row>
    <row r="123" spans="1:9">
      <c r="A123" s="329"/>
      <c r="B123" s="330"/>
      <c r="C123" s="331" t="s">
        <v>810</v>
      </c>
      <c r="D123" s="332"/>
      <c r="E123" s="333"/>
      <c r="F123" s="333"/>
      <c r="G123" s="334"/>
      <c r="H123" s="336">
        <v>5.28</v>
      </c>
      <c r="I123" s="336" t="s">
        <v>62</v>
      </c>
    </row>
    <row r="124" spans="1:9">
      <c r="A124" s="329"/>
      <c r="B124" s="330"/>
      <c r="C124" s="331" t="s">
        <v>820</v>
      </c>
      <c r="D124" s="332"/>
      <c r="E124" s="333"/>
      <c r="F124" s="333"/>
      <c r="G124" s="334"/>
      <c r="H124" s="335">
        <v>3.6480000000000001</v>
      </c>
      <c r="I124" s="332"/>
    </row>
    <row r="125" spans="1:9">
      <c r="A125" s="329"/>
      <c r="B125" s="330"/>
      <c r="C125" s="331" t="s">
        <v>1078</v>
      </c>
      <c r="D125" s="332"/>
      <c r="E125" s="333"/>
      <c r="F125" s="333"/>
      <c r="G125" s="334"/>
      <c r="H125" s="335">
        <f>H122-H124</f>
        <v>0.91200000000000037</v>
      </c>
      <c r="I125" s="332"/>
    </row>
    <row r="126" spans="1:9">
      <c r="A126" s="31"/>
      <c r="B126" s="31"/>
      <c r="C126" s="31"/>
      <c r="D126" s="31"/>
      <c r="E126" s="31"/>
      <c r="F126" s="31"/>
      <c r="G126" s="31"/>
      <c r="H126" s="31"/>
      <c r="I126" s="31"/>
    </row>
    <row r="127" spans="1:9" ht="204.95" customHeight="1">
      <c r="A127" s="361"/>
      <c r="B127" s="361"/>
      <c r="C127" s="365" t="s">
        <v>1038</v>
      </c>
      <c r="D127" s="361"/>
      <c r="E127" s="361"/>
      <c r="F127" s="361"/>
      <c r="G127" s="361"/>
      <c r="H127" s="361"/>
      <c r="I127" s="361"/>
    </row>
    <row r="128" spans="1:9">
      <c r="A128" s="361"/>
      <c r="B128" s="365"/>
      <c r="C128" s="365"/>
      <c r="D128" s="365"/>
      <c r="E128" s="365"/>
      <c r="F128" s="363"/>
      <c r="G128" s="363"/>
      <c r="H128" s="363"/>
      <c r="I128" s="363"/>
    </row>
    <row r="129" spans="1:9">
      <c r="A129" s="361"/>
      <c r="B129" s="365"/>
      <c r="C129" s="361" t="s">
        <v>1039</v>
      </c>
      <c r="D129" s="365" t="s">
        <v>74</v>
      </c>
      <c r="E129" s="365"/>
      <c r="F129" s="361">
        <v>3</v>
      </c>
      <c r="G129" s="361"/>
      <c r="H129" s="363">
        <v>3</v>
      </c>
      <c r="I129" s="363"/>
    </row>
    <row r="130" spans="1:9">
      <c r="A130" s="361"/>
      <c r="B130" s="365"/>
      <c r="C130" s="361"/>
      <c r="D130" s="365"/>
      <c r="E130" s="365"/>
      <c r="F130" s="361"/>
      <c r="G130" s="361"/>
      <c r="H130" s="363"/>
      <c r="I130" s="363"/>
    </row>
    <row r="131" spans="1:9">
      <c r="A131" s="361"/>
      <c r="B131" s="365"/>
      <c r="C131" s="365"/>
      <c r="D131" s="365"/>
      <c r="E131" s="365"/>
      <c r="F131" s="363"/>
      <c r="G131" s="363"/>
      <c r="H131" s="363">
        <f>SUM(H129:H130)</f>
        <v>3</v>
      </c>
      <c r="I131" s="363"/>
    </row>
    <row r="132" spans="1:9">
      <c r="A132" s="329"/>
      <c r="B132" s="330"/>
      <c r="C132" s="331" t="s">
        <v>397</v>
      </c>
      <c r="D132" s="332"/>
      <c r="E132" s="333"/>
      <c r="F132" s="333"/>
      <c r="G132" s="334"/>
      <c r="H132" s="335">
        <f>H131</f>
        <v>3</v>
      </c>
      <c r="I132" s="332"/>
    </row>
    <row r="133" spans="1:9">
      <c r="A133" s="329"/>
      <c r="B133" s="330"/>
      <c r="C133" s="331" t="s">
        <v>810</v>
      </c>
      <c r="D133" s="332"/>
      <c r="E133" s="333"/>
      <c r="F133" s="333"/>
      <c r="G133" s="334"/>
      <c r="H133" s="336">
        <v>3</v>
      </c>
      <c r="I133" s="336" t="s">
        <v>74</v>
      </c>
    </row>
    <row r="134" spans="1:9">
      <c r="A134" s="329"/>
      <c r="B134" s="330"/>
      <c r="C134" s="331" t="s">
        <v>820</v>
      </c>
      <c r="D134" s="332"/>
      <c r="E134" s="333"/>
      <c r="F134" s="333"/>
      <c r="G134" s="334"/>
      <c r="H134" s="335">
        <v>2.4</v>
      </c>
      <c r="I134" s="332"/>
    </row>
    <row r="135" spans="1:9">
      <c r="A135" s="329"/>
      <c r="B135" s="330"/>
      <c r="C135" s="331" t="s">
        <v>1078</v>
      </c>
      <c r="D135" s="332"/>
      <c r="E135" s="333"/>
      <c r="F135" s="333"/>
      <c r="G135" s="334"/>
      <c r="H135" s="335">
        <f>H132-H134</f>
        <v>0.60000000000000009</v>
      </c>
      <c r="I135" s="332"/>
    </row>
    <row r="136" spans="1:9">
      <c r="A136" s="31"/>
      <c r="B136" s="31"/>
      <c r="C136" s="31"/>
      <c r="D136" s="31"/>
      <c r="E136" s="31"/>
      <c r="F136" s="31"/>
      <c r="G136" s="31"/>
      <c r="H136" s="31"/>
      <c r="I136" s="31"/>
    </row>
    <row r="137" spans="1:9" ht="220.5" customHeight="1">
      <c r="A137" s="361"/>
      <c r="B137" s="361"/>
      <c r="C137" s="365" t="s">
        <v>1038</v>
      </c>
      <c r="D137" s="361"/>
      <c r="E137" s="361"/>
      <c r="F137" s="361"/>
      <c r="G137" s="361"/>
      <c r="H137" s="361"/>
      <c r="I137" s="361"/>
    </row>
    <row r="138" spans="1:9">
      <c r="A138" s="361"/>
      <c r="B138" s="365"/>
      <c r="C138" s="365"/>
      <c r="D138" s="365"/>
      <c r="E138" s="365"/>
      <c r="F138" s="363"/>
      <c r="G138" s="363"/>
      <c r="H138" s="363"/>
      <c r="I138" s="363"/>
    </row>
    <row r="139" spans="1:9" ht="51">
      <c r="A139" s="361"/>
      <c r="B139" s="105" t="s">
        <v>75</v>
      </c>
      <c r="C139" s="106" t="s">
        <v>162</v>
      </c>
      <c r="D139" s="106" t="s">
        <v>163</v>
      </c>
      <c r="E139" s="365"/>
      <c r="F139" s="363">
        <v>1</v>
      </c>
      <c r="G139" s="363"/>
      <c r="H139" s="363">
        <v>1</v>
      </c>
      <c r="I139" s="363"/>
    </row>
    <row r="140" spans="1:9">
      <c r="A140" s="361"/>
      <c r="B140" s="365"/>
      <c r="C140" s="361"/>
      <c r="D140" s="365"/>
      <c r="E140" s="365"/>
      <c r="F140" s="361"/>
      <c r="G140" s="361"/>
      <c r="H140" s="363"/>
      <c r="I140" s="363"/>
    </row>
    <row r="141" spans="1:9">
      <c r="A141" s="361"/>
      <c r="B141" s="365"/>
      <c r="C141" s="365"/>
      <c r="D141" s="365"/>
      <c r="E141" s="365"/>
      <c r="F141" s="363"/>
      <c r="G141" s="363"/>
      <c r="H141" s="363">
        <f>SUM(H139:H140)</f>
        <v>1</v>
      </c>
      <c r="I141" s="363"/>
    </row>
    <row r="142" spans="1:9">
      <c r="A142" s="329"/>
      <c r="B142" s="330"/>
      <c r="C142" s="331" t="s">
        <v>397</v>
      </c>
      <c r="D142" s="332"/>
      <c r="E142" s="333"/>
      <c r="F142" s="333"/>
      <c r="G142" s="334"/>
      <c r="H142" s="335">
        <f>H141</f>
        <v>1</v>
      </c>
      <c r="I142" s="332"/>
    </row>
    <row r="143" spans="1:9">
      <c r="A143" s="329"/>
      <c r="B143" s="330"/>
      <c r="C143" s="331" t="s">
        <v>810</v>
      </c>
      <c r="D143" s="332"/>
      <c r="E143" s="333"/>
      <c r="F143" s="333"/>
      <c r="G143" s="334"/>
      <c r="H143" s="336">
        <v>1</v>
      </c>
      <c r="I143" s="336" t="s">
        <v>74</v>
      </c>
    </row>
    <row r="144" spans="1:9">
      <c r="A144" s="329"/>
      <c r="B144" s="330"/>
      <c r="C144" s="331" t="s">
        <v>820</v>
      </c>
      <c r="D144" s="332"/>
      <c r="E144" s="333"/>
      <c r="F144" s="333"/>
      <c r="G144" s="334"/>
      <c r="H144" s="335">
        <v>0</v>
      </c>
      <c r="I144" s="332"/>
    </row>
    <row r="145" spans="1:9">
      <c r="A145" s="329"/>
      <c r="B145" s="330"/>
      <c r="C145" s="331" t="s">
        <v>1078</v>
      </c>
      <c r="D145" s="332"/>
      <c r="E145" s="333"/>
      <c r="F145" s="333"/>
      <c r="G145" s="334"/>
      <c r="H145" s="335">
        <f>H142-H144</f>
        <v>1</v>
      </c>
      <c r="I145" s="332"/>
    </row>
    <row r="146" spans="1:9">
      <c r="A146" s="31"/>
      <c r="B146" s="31"/>
      <c r="C146" s="31"/>
      <c r="D146" s="31"/>
      <c r="E146" s="31"/>
      <c r="F146" s="31"/>
      <c r="G146" s="31"/>
      <c r="H146" s="31"/>
      <c r="I146" s="31"/>
    </row>
    <row r="147" spans="1:9" ht="201.6" customHeight="1">
      <c r="A147" s="361"/>
      <c r="B147" s="361"/>
      <c r="C147" s="365" t="s">
        <v>1038</v>
      </c>
      <c r="D147" s="361"/>
      <c r="E147" s="361"/>
      <c r="F147" s="361"/>
      <c r="G147" s="361"/>
      <c r="H147" s="361"/>
      <c r="I147" s="361"/>
    </row>
    <row r="148" spans="1:9">
      <c r="A148" s="361"/>
      <c r="B148" s="365"/>
      <c r="C148" s="365"/>
      <c r="D148" s="365"/>
      <c r="E148" s="365"/>
      <c r="F148" s="363"/>
      <c r="G148" s="363"/>
      <c r="H148" s="363"/>
      <c r="I148" s="363"/>
    </row>
    <row r="149" spans="1:9">
      <c r="A149" s="361"/>
      <c r="B149" s="105" t="s">
        <v>75</v>
      </c>
      <c r="C149" s="106" t="s">
        <v>814</v>
      </c>
      <c r="D149" s="106" t="s">
        <v>62</v>
      </c>
      <c r="E149" s="365">
        <v>1.2</v>
      </c>
      <c r="F149" s="363">
        <v>2.4</v>
      </c>
      <c r="G149" s="363"/>
      <c r="H149" s="363">
        <f>E149*F149</f>
        <v>2.88</v>
      </c>
      <c r="I149" s="363"/>
    </row>
    <row r="150" spans="1:9">
      <c r="A150" s="361"/>
      <c r="B150" s="365"/>
      <c r="C150" s="361" t="s">
        <v>407</v>
      </c>
      <c r="D150" s="365" t="s">
        <v>62</v>
      </c>
      <c r="E150" s="365">
        <v>0.9</v>
      </c>
      <c r="F150" s="362">
        <v>2.4</v>
      </c>
      <c r="G150" s="361"/>
      <c r="H150" s="363">
        <f>E150*F150</f>
        <v>2.16</v>
      </c>
      <c r="I150" s="363"/>
    </row>
    <row r="151" spans="1:9">
      <c r="A151" s="361"/>
      <c r="B151" s="365"/>
      <c r="C151" s="365"/>
      <c r="D151" s="365"/>
      <c r="E151" s="365"/>
      <c r="F151" s="363"/>
      <c r="G151" s="363"/>
      <c r="H151" s="363">
        <f>SUM(H149:H150)</f>
        <v>5.04</v>
      </c>
      <c r="I151" s="363"/>
    </row>
    <row r="152" spans="1:9">
      <c r="A152" s="329"/>
      <c r="B152" s="330"/>
      <c r="C152" s="331" t="s">
        <v>397</v>
      </c>
      <c r="D152" s="332"/>
      <c r="E152" s="333"/>
      <c r="F152" s="333"/>
      <c r="G152" s="334"/>
      <c r="H152" s="335">
        <f>H151</f>
        <v>5.04</v>
      </c>
      <c r="I152" s="332"/>
    </row>
    <row r="153" spans="1:9">
      <c r="A153" s="329"/>
      <c r="B153" s="330"/>
      <c r="C153" s="331" t="s">
        <v>810</v>
      </c>
      <c r="D153" s="332"/>
      <c r="E153" s="333"/>
      <c r="F153" s="333"/>
      <c r="G153" s="334"/>
      <c r="H153" s="336">
        <v>8.18</v>
      </c>
      <c r="I153" s="336" t="s">
        <v>62</v>
      </c>
    </row>
    <row r="154" spans="1:9">
      <c r="A154" s="329"/>
      <c r="B154" s="330"/>
      <c r="C154" s="331" t="s">
        <v>820</v>
      </c>
      <c r="D154" s="332"/>
      <c r="E154" s="333"/>
      <c r="F154" s="333"/>
      <c r="G154" s="334"/>
      <c r="H154" s="335">
        <f>'Abstract Civil &amp; Dismantling'!N96</f>
        <v>4.032</v>
      </c>
      <c r="I154" s="332"/>
    </row>
    <row r="155" spans="1:9">
      <c r="A155" s="329"/>
      <c r="B155" s="330"/>
      <c r="C155" s="331" t="s">
        <v>1078</v>
      </c>
      <c r="D155" s="332"/>
      <c r="E155" s="333"/>
      <c r="F155" s="333"/>
      <c r="G155" s="334"/>
      <c r="H155" s="335">
        <f>H152-H154</f>
        <v>1.008</v>
      </c>
      <c r="I155" s="332"/>
    </row>
    <row r="156" spans="1:9">
      <c r="A156" s="31"/>
      <c r="B156" s="31"/>
      <c r="C156" s="31"/>
      <c r="D156" s="31"/>
      <c r="E156" s="31"/>
      <c r="F156" s="31"/>
      <c r="G156" s="31"/>
      <c r="H156" s="31"/>
      <c r="I156" s="31"/>
    </row>
    <row r="157" spans="1:9" ht="201" customHeight="1">
      <c r="A157" s="31"/>
      <c r="B157" s="31"/>
      <c r="C157" s="365" t="s">
        <v>1040</v>
      </c>
      <c r="D157" s="31"/>
      <c r="E157" s="31"/>
      <c r="F157" s="31"/>
      <c r="G157" s="31"/>
      <c r="H157" s="31"/>
      <c r="I157" s="31"/>
    </row>
    <row r="158" spans="1:9">
      <c r="A158" s="31"/>
      <c r="B158" s="31"/>
      <c r="C158" s="31"/>
      <c r="D158" s="31"/>
      <c r="E158" s="31"/>
      <c r="F158" s="31"/>
      <c r="G158" s="31"/>
      <c r="H158" s="31"/>
      <c r="I158" s="31"/>
    </row>
    <row r="159" spans="1:9" s="360" customFormat="1">
      <c r="A159" s="361"/>
      <c r="B159" s="361"/>
      <c r="C159" s="361" t="s">
        <v>1041</v>
      </c>
      <c r="D159" s="361"/>
      <c r="E159" s="361">
        <v>2.7</v>
      </c>
      <c r="F159" s="361"/>
      <c r="G159" s="361">
        <v>1.6</v>
      </c>
      <c r="H159" s="361">
        <f>E159*G159</f>
        <v>4.32</v>
      </c>
      <c r="I159" s="361"/>
    </row>
    <row r="160" spans="1:9" s="360" customFormat="1">
      <c r="A160" s="361"/>
      <c r="B160" s="361"/>
      <c r="C160" s="361"/>
      <c r="D160" s="361"/>
      <c r="E160" s="361"/>
      <c r="F160" s="361"/>
      <c r="G160" s="361"/>
      <c r="H160" s="361"/>
      <c r="I160" s="361"/>
    </row>
    <row r="161" spans="1:9" s="360" customFormat="1">
      <c r="A161" s="361"/>
      <c r="B161" s="361"/>
      <c r="C161" s="361"/>
      <c r="D161" s="361"/>
      <c r="E161" s="361"/>
      <c r="F161" s="361"/>
      <c r="G161" s="361"/>
      <c r="H161" s="361"/>
      <c r="I161" s="361"/>
    </row>
    <row r="162" spans="1:9">
      <c r="A162" s="329"/>
      <c r="B162" s="330"/>
      <c r="C162" s="331" t="s">
        <v>397</v>
      </c>
      <c r="D162" s="332"/>
      <c r="E162" s="333"/>
      <c r="F162" s="333"/>
      <c r="G162" s="334"/>
      <c r="H162" s="335">
        <f>H159</f>
        <v>4.32</v>
      </c>
      <c r="I162" s="332"/>
    </row>
    <row r="163" spans="1:9">
      <c r="A163" s="329"/>
      <c r="B163" s="330"/>
      <c r="C163" s="331" t="s">
        <v>810</v>
      </c>
      <c r="D163" s="332"/>
      <c r="E163" s="333"/>
      <c r="F163" s="333"/>
      <c r="G163" s="334"/>
      <c r="H163" s="336">
        <v>4.75</v>
      </c>
      <c r="I163" s="336" t="s">
        <v>62</v>
      </c>
    </row>
    <row r="164" spans="1:9">
      <c r="A164" s="329"/>
      <c r="B164" s="330"/>
      <c r="C164" s="331" t="s">
        <v>820</v>
      </c>
      <c r="D164" s="332"/>
      <c r="E164" s="333"/>
      <c r="F164" s="333"/>
      <c r="G164" s="334"/>
      <c r="H164" s="335">
        <f>'Abstract Civil &amp; Dismantling'!N103</f>
        <v>0</v>
      </c>
      <c r="I164" s="332"/>
    </row>
    <row r="165" spans="1:9">
      <c r="A165" s="329"/>
      <c r="B165" s="330"/>
      <c r="C165" s="331" t="s">
        <v>1078</v>
      </c>
      <c r="D165" s="332"/>
      <c r="E165" s="333"/>
      <c r="F165" s="333"/>
      <c r="G165" s="334"/>
      <c r="H165" s="335">
        <f>H162-H164</f>
        <v>4.32</v>
      </c>
      <c r="I165" s="332"/>
    </row>
    <row r="166" spans="1:9">
      <c r="A166" s="31"/>
      <c r="B166" s="31"/>
      <c r="C166" s="31"/>
      <c r="D166" s="31"/>
      <c r="E166" s="31"/>
      <c r="F166" s="31"/>
      <c r="G166" s="31"/>
      <c r="H166" s="31"/>
      <c r="I166" s="31"/>
    </row>
    <row r="167" spans="1:9" ht="258.95" customHeight="1">
      <c r="A167" s="31"/>
      <c r="B167" s="31"/>
      <c r="C167" s="365" t="s">
        <v>1042</v>
      </c>
      <c r="D167" s="31"/>
      <c r="E167" s="31"/>
      <c r="F167" s="31"/>
      <c r="G167" s="31"/>
      <c r="H167" s="31"/>
      <c r="I167" s="31"/>
    </row>
    <row r="168" spans="1:9">
      <c r="A168" s="31"/>
      <c r="B168" s="31"/>
      <c r="C168" s="31"/>
      <c r="D168" s="31"/>
      <c r="E168" s="31"/>
      <c r="F168" s="31"/>
      <c r="G168" s="31"/>
      <c r="H168" s="31"/>
      <c r="I168" s="31"/>
    </row>
    <row r="169" spans="1:9" ht="38.25">
      <c r="A169" s="31"/>
      <c r="B169" s="105" t="s">
        <v>72</v>
      </c>
      <c r="C169" s="106" t="s">
        <v>172</v>
      </c>
      <c r="D169" s="106" t="s">
        <v>62</v>
      </c>
      <c r="E169" s="31"/>
      <c r="F169" s="31"/>
      <c r="G169" s="31"/>
      <c r="H169" s="31"/>
      <c r="I169" s="31"/>
    </row>
    <row r="170" spans="1:9">
      <c r="A170" s="31"/>
      <c r="B170" s="31"/>
      <c r="C170" s="31" t="s">
        <v>883</v>
      </c>
      <c r="D170" s="31" t="s">
        <v>62</v>
      </c>
      <c r="E170" s="31"/>
      <c r="F170" s="31"/>
      <c r="G170" s="31"/>
      <c r="H170" s="31">
        <v>8.32</v>
      </c>
      <c r="I170" s="31"/>
    </row>
    <row r="171" spans="1:9">
      <c r="A171" s="329"/>
      <c r="B171" s="330"/>
      <c r="C171" s="331" t="s">
        <v>397</v>
      </c>
      <c r="D171" s="332"/>
      <c r="E171" s="333"/>
      <c r="F171" s="333"/>
      <c r="G171" s="334"/>
      <c r="H171" s="335">
        <f>H170</f>
        <v>8.32</v>
      </c>
      <c r="I171" s="332"/>
    </row>
    <row r="172" spans="1:9">
      <c r="A172" s="329"/>
      <c r="B172" s="330"/>
      <c r="C172" s="331" t="s">
        <v>810</v>
      </c>
      <c r="D172" s="332"/>
      <c r="E172" s="333"/>
      <c r="F172" s="333"/>
      <c r="G172" s="334"/>
      <c r="H172" s="336">
        <v>4.38</v>
      </c>
      <c r="I172" s="336" t="s">
        <v>62</v>
      </c>
    </row>
    <row r="173" spans="1:9">
      <c r="A173" s="329"/>
      <c r="B173" s="330"/>
      <c r="C173" s="331" t="s">
        <v>820</v>
      </c>
      <c r="D173" s="332"/>
      <c r="E173" s="333"/>
      <c r="F173" s="333"/>
      <c r="G173" s="334"/>
      <c r="H173" s="335"/>
      <c r="I173" s="332"/>
    </row>
    <row r="174" spans="1:9">
      <c r="A174" s="329"/>
      <c r="B174" s="330"/>
      <c r="C174" s="331" t="s">
        <v>1078</v>
      </c>
      <c r="D174" s="332"/>
      <c r="E174" s="333"/>
      <c r="F174" s="333"/>
      <c r="G174" s="334"/>
      <c r="H174" s="335">
        <f>H171-H172</f>
        <v>3.9400000000000004</v>
      </c>
      <c r="I174" s="332"/>
    </row>
    <row r="175" spans="1:9">
      <c r="A175" s="31"/>
      <c r="B175" s="31"/>
      <c r="C175" s="31"/>
      <c r="D175" s="31"/>
      <c r="E175" s="31"/>
      <c r="F175" s="31"/>
      <c r="G175" s="31"/>
      <c r="H175" s="31"/>
      <c r="I175" s="31"/>
    </row>
    <row r="176" spans="1:9">
      <c r="A176" s="31"/>
      <c r="B176" s="31"/>
      <c r="C176" s="31"/>
      <c r="D176" s="31"/>
      <c r="E176" s="31"/>
      <c r="F176" s="31"/>
      <c r="G176" s="31"/>
      <c r="H176" s="31"/>
      <c r="I176" s="31"/>
    </row>
    <row r="177" spans="1:9" ht="38.25">
      <c r="A177" s="31"/>
      <c r="B177" s="105" t="s">
        <v>75</v>
      </c>
      <c r="C177" s="106" t="s">
        <v>173</v>
      </c>
      <c r="D177" s="31"/>
      <c r="E177" s="31"/>
      <c r="F177" s="31"/>
      <c r="G177" s="31"/>
      <c r="H177" s="31"/>
      <c r="I177" s="31"/>
    </row>
    <row r="178" spans="1:9">
      <c r="A178" s="31"/>
      <c r="B178" s="31"/>
      <c r="C178" s="31"/>
      <c r="D178" s="31"/>
      <c r="E178" s="31"/>
      <c r="F178" s="31"/>
      <c r="G178" s="31"/>
      <c r="H178" s="31"/>
      <c r="I178" s="31"/>
    </row>
    <row r="179" spans="1:9" s="360" customFormat="1">
      <c r="A179" s="361"/>
      <c r="B179" s="361"/>
      <c r="C179" s="361" t="s">
        <v>451</v>
      </c>
      <c r="D179" s="361" t="s">
        <v>62</v>
      </c>
      <c r="E179" s="361">
        <v>2.16</v>
      </c>
      <c r="F179" s="361">
        <v>2.7</v>
      </c>
      <c r="G179" s="361">
        <v>1</v>
      </c>
      <c r="H179" s="361">
        <f>E179*F179</f>
        <v>5.8320000000000007</v>
      </c>
      <c r="I179" s="361"/>
    </row>
    <row r="180" spans="1:9" s="360" customFormat="1">
      <c r="A180" s="361"/>
      <c r="B180" s="361"/>
      <c r="C180" s="361" t="s">
        <v>411</v>
      </c>
      <c r="D180" s="361" t="s">
        <v>62</v>
      </c>
      <c r="E180" s="361">
        <v>2.96</v>
      </c>
      <c r="F180" s="361">
        <v>2.7</v>
      </c>
      <c r="G180" s="361">
        <v>1</v>
      </c>
      <c r="H180" s="361">
        <f t="shared" ref="H180:H182" si="0">E180*F180</f>
        <v>7.992</v>
      </c>
      <c r="I180" s="361"/>
    </row>
    <row r="181" spans="1:9" s="360" customFormat="1">
      <c r="A181" s="361"/>
      <c r="B181" s="361"/>
      <c r="C181" s="361" t="s">
        <v>411</v>
      </c>
      <c r="D181" s="361" t="s">
        <v>62</v>
      </c>
      <c r="E181" s="361">
        <v>2.79</v>
      </c>
      <c r="F181" s="361">
        <v>2.7</v>
      </c>
      <c r="G181" s="361">
        <v>1</v>
      </c>
      <c r="H181" s="361">
        <f t="shared" si="0"/>
        <v>7.5330000000000004</v>
      </c>
      <c r="I181" s="361"/>
    </row>
    <row r="182" spans="1:9" s="360" customFormat="1">
      <c r="A182" s="361"/>
      <c r="B182" s="361"/>
      <c r="C182" s="361" t="s">
        <v>815</v>
      </c>
      <c r="D182" s="361" t="s">
        <v>62</v>
      </c>
      <c r="E182" s="361">
        <v>2.6</v>
      </c>
      <c r="F182" s="361">
        <v>2.7</v>
      </c>
      <c r="G182" s="361">
        <v>1</v>
      </c>
      <c r="H182" s="361">
        <f t="shared" si="0"/>
        <v>7.0200000000000005</v>
      </c>
      <c r="I182" s="361"/>
    </row>
    <row r="183" spans="1:9">
      <c r="A183" s="31"/>
      <c r="B183" s="31"/>
      <c r="C183" s="31"/>
      <c r="D183" s="31"/>
      <c r="E183" s="31"/>
      <c r="F183" s="31"/>
      <c r="G183" s="31"/>
      <c r="H183" s="31"/>
      <c r="I183" s="31"/>
    </row>
    <row r="184" spans="1:9">
      <c r="A184" s="31"/>
      <c r="B184" s="31"/>
      <c r="C184" s="31"/>
      <c r="D184" s="31"/>
      <c r="E184" s="31"/>
      <c r="F184" s="31"/>
      <c r="G184" s="31"/>
      <c r="H184" s="31">
        <f>SUM(H179:H183)</f>
        <v>28.377000000000002</v>
      </c>
      <c r="I184" s="31"/>
    </row>
    <row r="185" spans="1:9">
      <c r="A185" s="329"/>
      <c r="B185" s="330"/>
      <c r="C185" s="331" t="s">
        <v>397</v>
      </c>
      <c r="D185" s="332"/>
      <c r="E185" s="333"/>
      <c r="F185" s="333"/>
      <c r="G185" s="334"/>
      <c r="H185" s="335">
        <f>H184</f>
        <v>28.377000000000002</v>
      </c>
      <c r="I185" s="332"/>
    </row>
    <row r="186" spans="1:9">
      <c r="A186" s="329"/>
      <c r="B186" s="330"/>
      <c r="C186" s="331" t="s">
        <v>810</v>
      </c>
      <c r="D186" s="332"/>
      <c r="E186" s="333"/>
      <c r="F186" s="333"/>
      <c r="G186" s="334"/>
      <c r="H186" s="336">
        <v>28.51</v>
      </c>
      <c r="I186" s="336" t="s">
        <v>62</v>
      </c>
    </row>
    <row r="187" spans="1:9">
      <c r="A187" s="329"/>
      <c r="B187" s="330"/>
      <c r="C187" s="331" t="s">
        <v>820</v>
      </c>
      <c r="D187" s="332"/>
      <c r="E187" s="333"/>
      <c r="F187" s="333"/>
      <c r="G187" s="334"/>
      <c r="H187" s="335"/>
      <c r="I187" s="332"/>
    </row>
    <row r="188" spans="1:9">
      <c r="A188" s="329"/>
      <c r="B188" s="330"/>
      <c r="C188" s="331" t="s">
        <v>1078</v>
      </c>
      <c r="D188" s="332"/>
      <c r="E188" s="333"/>
      <c r="F188" s="333"/>
      <c r="G188" s="334"/>
      <c r="H188" s="335">
        <f>H185-H187</f>
        <v>28.377000000000002</v>
      </c>
      <c r="I188" s="332"/>
    </row>
    <row r="189" spans="1:9">
      <c r="A189" s="31"/>
      <c r="B189" s="31"/>
      <c r="C189" s="31"/>
      <c r="D189" s="31"/>
      <c r="E189" s="31"/>
      <c r="F189" s="31"/>
      <c r="G189" s="31"/>
      <c r="H189" s="31"/>
      <c r="I189" s="31"/>
    </row>
    <row r="190" spans="1:9" ht="89.25">
      <c r="A190" s="31"/>
      <c r="B190" s="105">
        <v>7</v>
      </c>
      <c r="C190" s="106" t="s">
        <v>175</v>
      </c>
      <c r="D190" s="31"/>
      <c r="E190" s="31"/>
      <c r="F190" s="31"/>
      <c r="G190" s="31"/>
      <c r="H190" s="31"/>
      <c r="I190" s="31"/>
    </row>
    <row r="191" spans="1:9">
      <c r="A191" s="31"/>
      <c r="B191" s="31"/>
      <c r="C191" s="31" t="s">
        <v>453</v>
      </c>
      <c r="D191" s="31" t="s">
        <v>74</v>
      </c>
      <c r="E191" s="31"/>
      <c r="F191" s="31"/>
      <c r="G191" s="31"/>
      <c r="H191" s="31">
        <v>4</v>
      </c>
      <c r="I191" s="31"/>
    </row>
    <row r="192" spans="1:9">
      <c r="A192" s="31"/>
      <c r="B192" s="31"/>
      <c r="C192" s="31"/>
      <c r="D192" s="31"/>
      <c r="E192" s="31"/>
      <c r="F192" s="31"/>
      <c r="G192" s="31"/>
      <c r="H192" s="31"/>
      <c r="I192" s="31"/>
    </row>
    <row r="193" spans="1:9">
      <c r="A193" s="329"/>
      <c r="B193" s="330"/>
      <c r="C193" s="331" t="s">
        <v>397</v>
      </c>
      <c r="D193" s="332"/>
      <c r="E193" s="333"/>
      <c r="F193" s="333"/>
      <c r="G193" s="334"/>
      <c r="H193" s="335">
        <f>H191</f>
        <v>4</v>
      </c>
      <c r="I193" s="332"/>
    </row>
    <row r="194" spans="1:9">
      <c r="A194" s="329"/>
      <c r="B194" s="330"/>
      <c r="C194" s="331" t="s">
        <v>810</v>
      </c>
      <c r="D194" s="332"/>
      <c r="E194" s="333"/>
      <c r="F194" s="333"/>
      <c r="G194" s="334"/>
      <c r="H194" s="336">
        <v>4</v>
      </c>
      <c r="I194" s="336" t="s">
        <v>74</v>
      </c>
    </row>
    <row r="195" spans="1:9">
      <c r="A195" s="329"/>
      <c r="B195" s="330"/>
      <c r="C195" s="331" t="s">
        <v>820</v>
      </c>
      <c r="D195" s="332"/>
      <c r="E195" s="333"/>
      <c r="F195" s="333"/>
      <c r="G195" s="334"/>
      <c r="H195" s="335"/>
      <c r="I195" s="332"/>
    </row>
    <row r="196" spans="1:9">
      <c r="A196" s="329"/>
      <c r="B196" s="330"/>
      <c r="C196" s="331" t="s">
        <v>1078</v>
      </c>
      <c r="D196" s="332"/>
      <c r="E196" s="333"/>
      <c r="F196" s="333"/>
      <c r="G196" s="334"/>
      <c r="H196" s="335">
        <f>H193-H195</f>
        <v>4</v>
      </c>
      <c r="I196" s="332"/>
    </row>
    <row r="197" spans="1:9">
      <c r="A197" s="31"/>
      <c r="B197" s="31"/>
      <c r="C197" s="31"/>
      <c r="D197" s="31"/>
      <c r="E197" s="31"/>
      <c r="F197" s="31"/>
      <c r="G197" s="31"/>
      <c r="H197" s="31"/>
      <c r="I197" s="31"/>
    </row>
    <row r="198" spans="1:9" ht="105">
      <c r="A198" s="361"/>
      <c r="B198" s="363">
        <v>8</v>
      </c>
      <c r="C198" s="365" t="s">
        <v>454</v>
      </c>
      <c r="D198" s="361"/>
      <c r="E198" s="361"/>
      <c r="F198" s="361"/>
      <c r="G198" s="361"/>
      <c r="H198" s="361"/>
      <c r="I198" s="361"/>
    </row>
    <row r="199" spans="1:9">
      <c r="A199" s="361"/>
      <c r="B199" s="361"/>
      <c r="C199" s="361" t="s">
        <v>455</v>
      </c>
      <c r="D199" s="361" t="s">
        <v>74</v>
      </c>
      <c r="E199" s="361"/>
      <c r="F199" s="361"/>
      <c r="G199" s="361"/>
      <c r="H199" s="361">
        <v>7</v>
      </c>
      <c r="I199" s="361"/>
    </row>
    <row r="200" spans="1:9">
      <c r="A200" s="361"/>
      <c r="B200" s="361"/>
      <c r="C200" s="361"/>
      <c r="D200" s="361"/>
      <c r="E200" s="361"/>
      <c r="F200" s="361"/>
      <c r="G200" s="361"/>
      <c r="H200" s="361"/>
      <c r="I200" s="361"/>
    </row>
    <row r="201" spans="1:9">
      <c r="A201" s="329"/>
      <c r="B201" s="330"/>
      <c r="C201" s="331" t="s">
        <v>397</v>
      </c>
      <c r="D201" s="332"/>
      <c r="E201" s="333"/>
      <c r="F201" s="333"/>
      <c r="G201" s="334"/>
      <c r="H201" s="335">
        <f>H199</f>
        <v>7</v>
      </c>
      <c r="I201" s="332"/>
    </row>
    <row r="202" spans="1:9">
      <c r="A202" s="329"/>
      <c r="B202" s="330"/>
      <c r="C202" s="331" t="s">
        <v>810</v>
      </c>
      <c r="D202" s="332"/>
      <c r="E202" s="333"/>
      <c r="F202" s="333"/>
      <c r="G202" s="334"/>
      <c r="H202" s="336">
        <v>5</v>
      </c>
      <c r="I202" s="336" t="s">
        <v>74</v>
      </c>
    </row>
    <row r="203" spans="1:9">
      <c r="A203" s="329"/>
      <c r="B203" s="330"/>
      <c r="C203" s="331" t="s">
        <v>820</v>
      </c>
      <c r="D203" s="332"/>
      <c r="E203" s="333"/>
      <c r="F203" s="333"/>
      <c r="G203" s="334"/>
      <c r="H203" s="335"/>
      <c r="I203" s="332"/>
    </row>
    <row r="204" spans="1:9">
      <c r="A204" s="329"/>
      <c r="B204" s="330"/>
      <c r="C204" s="331" t="s">
        <v>1078</v>
      </c>
      <c r="D204" s="332"/>
      <c r="E204" s="333"/>
      <c r="F204" s="333"/>
      <c r="G204" s="334"/>
      <c r="H204" s="335">
        <f>H201-H202</f>
        <v>2</v>
      </c>
      <c r="I204" s="332"/>
    </row>
    <row r="205" spans="1:9">
      <c r="A205" s="31"/>
      <c r="B205" s="31"/>
      <c r="C205" s="31"/>
      <c r="D205" s="31"/>
      <c r="E205" s="31"/>
      <c r="F205" s="31"/>
      <c r="G205" s="31"/>
      <c r="H205" s="31"/>
      <c r="I205" s="31"/>
    </row>
    <row r="206" spans="1:9" ht="76.5">
      <c r="A206" s="361"/>
      <c r="B206" s="105">
        <v>11</v>
      </c>
      <c r="C206" s="106" t="s">
        <v>180</v>
      </c>
      <c r="D206" s="361"/>
      <c r="E206" s="361"/>
      <c r="F206" s="361"/>
      <c r="G206" s="361"/>
      <c r="H206" s="361"/>
      <c r="I206" s="361"/>
    </row>
    <row r="207" spans="1:9">
      <c r="A207" s="361"/>
      <c r="B207" s="361"/>
      <c r="C207" s="361" t="s">
        <v>1043</v>
      </c>
      <c r="D207" s="361" t="s">
        <v>74</v>
      </c>
      <c r="E207" s="361"/>
      <c r="F207" s="361"/>
      <c r="G207" s="361"/>
      <c r="H207" s="361">
        <v>2</v>
      </c>
      <c r="I207" s="361"/>
    </row>
    <row r="208" spans="1:9">
      <c r="A208" s="361"/>
      <c r="B208" s="361"/>
      <c r="C208" s="361"/>
      <c r="D208" s="361"/>
      <c r="E208" s="361"/>
      <c r="F208" s="361"/>
      <c r="G208" s="361"/>
      <c r="H208" s="361"/>
      <c r="I208" s="361"/>
    </row>
    <row r="209" spans="1:9">
      <c r="A209" s="329"/>
      <c r="B209" s="330"/>
      <c r="C209" s="331" t="s">
        <v>397</v>
      </c>
      <c r="D209" s="332"/>
      <c r="E209" s="333"/>
      <c r="F209" s="333"/>
      <c r="G209" s="334"/>
      <c r="H209" s="335">
        <f>H207</f>
        <v>2</v>
      </c>
      <c r="I209" s="332"/>
    </row>
    <row r="210" spans="1:9">
      <c r="A210" s="329"/>
      <c r="B210" s="330"/>
      <c r="C210" s="331" t="s">
        <v>810</v>
      </c>
      <c r="D210" s="332"/>
      <c r="E210" s="333"/>
      <c r="F210" s="333"/>
      <c r="G210" s="334"/>
      <c r="H210" s="336">
        <v>2</v>
      </c>
      <c r="I210" s="336" t="s">
        <v>74</v>
      </c>
    </row>
    <row r="211" spans="1:9">
      <c r="A211" s="329"/>
      <c r="B211" s="330"/>
      <c r="C211" s="331" t="s">
        <v>820</v>
      </c>
      <c r="D211" s="332"/>
      <c r="E211" s="333"/>
      <c r="F211" s="333"/>
      <c r="G211" s="334"/>
      <c r="H211" s="335"/>
      <c r="I211" s="332"/>
    </row>
    <row r="212" spans="1:9">
      <c r="A212" s="329"/>
      <c r="B212" s="330"/>
      <c r="C212" s="331" t="s">
        <v>1078</v>
      </c>
      <c r="D212" s="332"/>
      <c r="E212" s="333"/>
      <c r="F212" s="333"/>
      <c r="G212" s="334"/>
      <c r="H212" s="335">
        <f>H209-H211</f>
        <v>2</v>
      </c>
      <c r="I212" s="332"/>
    </row>
    <row r="213" spans="1:9">
      <c r="A213" s="361"/>
      <c r="B213" s="361"/>
      <c r="C213" s="361"/>
      <c r="D213" s="361"/>
      <c r="E213" s="361"/>
      <c r="F213" s="361"/>
      <c r="G213" s="361"/>
      <c r="H213" s="361"/>
      <c r="I213" s="361"/>
    </row>
    <row r="214" spans="1:9" ht="135">
      <c r="A214" s="361"/>
      <c r="B214" s="361"/>
      <c r="C214" s="365" t="s">
        <v>189</v>
      </c>
      <c r="D214" s="361"/>
      <c r="E214" s="361"/>
      <c r="F214" s="361"/>
      <c r="G214" s="361"/>
      <c r="H214" s="361"/>
      <c r="I214" s="361"/>
    </row>
    <row r="215" spans="1:9">
      <c r="A215" s="361"/>
      <c r="B215" s="361"/>
      <c r="C215" s="331" t="s">
        <v>1044</v>
      </c>
      <c r="D215" s="361" t="s">
        <v>85</v>
      </c>
      <c r="E215" s="361"/>
      <c r="F215" s="361"/>
      <c r="G215" s="361"/>
      <c r="H215" s="361">
        <v>8.8699999999999992</v>
      </c>
      <c r="I215" s="361"/>
    </row>
    <row r="216" spans="1:9">
      <c r="A216" s="361"/>
      <c r="B216" s="361"/>
      <c r="C216" s="361"/>
      <c r="D216" s="361"/>
      <c r="E216" s="361"/>
      <c r="F216" s="361"/>
      <c r="G216" s="361"/>
      <c r="H216" s="361"/>
      <c r="I216" s="361"/>
    </row>
    <row r="217" spans="1:9">
      <c r="A217" s="329"/>
      <c r="B217" s="330"/>
      <c r="C217" s="331" t="s">
        <v>397</v>
      </c>
      <c r="D217" s="332"/>
      <c r="E217" s="333"/>
      <c r="F217" s="333"/>
      <c r="G217" s="334"/>
      <c r="H217" s="335">
        <f>H215</f>
        <v>8.8699999999999992</v>
      </c>
      <c r="I217" s="332"/>
    </row>
    <row r="218" spans="1:9">
      <c r="A218" s="329"/>
      <c r="B218" s="330"/>
      <c r="C218" s="331" t="s">
        <v>810</v>
      </c>
      <c r="D218" s="332"/>
      <c r="E218" s="333"/>
      <c r="F218" s="333"/>
      <c r="G218" s="334"/>
      <c r="H218" s="336">
        <v>55</v>
      </c>
      <c r="I218" s="336" t="s">
        <v>85</v>
      </c>
    </row>
    <row r="219" spans="1:9">
      <c r="A219" s="329"/>
      <c r="B219" s="330"/>
      <c r="C219" s="331" t="s">
        <v>820</v>
      </c>
      <c r="D219" s="332"/>
      <c r="E219" s="333"/>
      <c r="F219" s="333"/>
      <c r="G219" s="334"/>
      <c r="H219" s="335"/>
      <c r="I219" s="332"/>
    </row>
    <row r="220" spans="1:9">
      <c r="A220" s="329"/>
      <c r="B220" s="330"/>
      <c r="C220" s="331" t="s">
        <v>1078</v>
      </c>
      <c r="D220" s="332"/>
      <c r="E220" s="333"/>
      <c r="F220" s="333"/>
      <c r="G220" s="334"/>
      <c r="H220" s="335">
        <f>H217-H219</f>
        <v>8.8699999999999992</v>
      </c>
      <c r="I220" s="332"/>
    </row>
    <row r="221" spans="1:9">
      <c r="A221" s="361"/>
      <c r="B221" s="361"/>
      <c r="C221" s="361"/>
      <c r="D221" s="361"/>
      <c r="E221" s="361"/>
      <c r="F221" s="361"/>
      <c r="G221" s="361"/>
      <c r="H221" s="361"/>
      <c r="I221" s="361"/>
    </row>
    <row r="222" spans="1:9" ht="360">
      <c r="A222" s="361"/>
      <c r="B222" s="361"/>
      <c r="C222" s="365" t="s">
        <v>190</v>
      </c>
      <c r="D222" s="361"/>
      <c r="E222" s="361"/>
      <c r="F222" s="361"/>
      <c r="G222" s="361"/>
      <c r="H222" s="361"/>
      <c r="I222" s="361"/>
    </row>
    <row r="223" spans="1:9">
      <c r="A223" s="361"/>
      <c r="B223" s="361"/>
      <c r="C223" s="361" t="s">
        <v>813</v>
      </c>
      <c r="D223" s="361" t="s">
        <v>62</v>
      </c>
      <c r="E223" s="361"/>
      <c r="F223" s="361">
        <v>0.92500000000000004</v>
      </c>
      <c r="G223" s="361">
        <v>1.85</v>
      </c>
      <c r="H223" s="361">
        <f>F223*G223</f>
        <v>1.7112500000000002</v>
      </c>
      <c r="I223" s="361"/>
    </row>
    <row r="224" spans="1:9">
      <c r="A224" s="361"/>
      <c r="B224" s="361"/>
      <c r="C224" s="361"/>
      <c r="D224" s="361"/>
      <c r="E224" s="361"/>
      <c r="F224" s="361"/>
      <c r="G224" s="361"/>
      <c r="H224" s="361"/>
      <c r="I224" s="361"/>
    </row>
    <row r="225" spans="1:9">
      <c r="A225" s="329"/>
      <c r="B225" s="330"/>
      <c r="C225" s="331" t="s">
        <v>397</v>
      </c>
      <c r="D225" s="332"/>
      <c r="E225" s="333"/>
      <c r="F225" s="333"/>
      <c r="G225" s="334"/>
      <c r="H225" s="335">
        <f>H223</f>
        <v>1.7112500000000002</v>
      </c>
      <c r="I225" s="332"/>
    </row>
    <row r="226" spans="1:9">
      <c r="A226" s="329"/>
      <c r="B226" s="330"/>
      <c r="C226" s="331" t="s">
        <v>810</v>
      </c>
      <c r="D226" s="332"/>
      <c r="E226" s="333"/>
      <c r="F226" s="333"/>
      <c r="G226" s="334"/>
      <c r="H226" s="336">
        <v>1.73</v>
      </c>
      <c r="I226" s="336" t="s">
        <v>62</v>
      </c>
    </row>
    <row r="227" spans="1:9">
      <c r="A227" s="329"/>
      <c r="B227" s="330"/>
      <c r="C227" s="331" t="s">
        <v>820</v>
      </c>
      <c r="D227" s="332"/>
      <c r="E227" s="333"/>
      <c r="F227" s="333"/>
      <c r="G227" s="334"/>
      <c r="H227" s="335"/>
      <c r="I227" s="332"/>
    </row>
    <row r="228" spans="1:9">
      <c r="A228" s="329"/>
      <c r="B228" s="330"/>
      <c r="C228" s="331" t="s">
        <v>1078</v>
      </c>
      <c r="D228" s="332"/>
      <c r="E228" s="333"/>
      <c r="F228" s="333"/>
      <c r="G228" s="334"/>
      <c r="H228" s="335">
        <f>H225-H227</f>
        <v>1.7112500000000002</v>
      </c>
      <c r="I228" s="332"/>
    </row>
    <row r="229" spans="1:9">
      <c r="A229" s="361"/>
      <c r="B229" s="361"/>
      <c r="C229" s="361"/>
      <c r="D229" s="361"/>
      <c r="E229" s="361"/>
      <c r="F229" s="361"/>
      <c r="G229" s="361"/>
      <c r="H229" s="361"/>
      <c r="I229" s="361"/>
    </row>
    <row r="230" spans="1:9" ht="246" customHeight="1">
      <c r="A230" s="361"/>
      <c r="B230" s="361"/>
      <c r="C230" s="365" t="s">
        <v>1045</v>
      </c>
      <c r="D230" s="361"/>
      <c r="E230" s="361"/>
      <c r="F230" s="361"/>
      <c r="G230" s="361"/>
      <c r="H230" s="361"/>
      <c r="I230" s="361"/>
    </row>
    <row r="231" spans="1:9">
      <c r="A231" s="361"/>
      <c r="B231" s="361"/>
      <c r="C231" s="361"/>
      <c r="D231" s="361"/>
      <c r="E231" s="361"/>
      <c r="F231" s="361"/>
      <c r="G231" s="361"/>
      <c r="H231" s="361"/>
      <c r="I231" s="361"/>
    </row>
    <row r="232" spans="1:9">
      <c r="A232" s="361"/>
      <c r="B232" s="361"/>
      <c r="C232" s="361" t="s">
        <v>809</v>
      </c>
      <c r="D232" s="361" t="s">
        <v>74</v>
      </c>
      <c r="E232" s="361">
        <v>1</v>
      </c>
      <c r="F232" s="361"/>
      <c r="G232" s="361"/>
      <c r="H232" s="362">
        <v>1</v>
      </c>
      <c r="I232" s="361"/>
    </row>
    <row r="233" spans="1:9">
      <c r="A233" s="329"/>
      <c r="B233" s="330"/>
      <c r="C233" s="331" t="s">
        <v>397</v>
      </c>
      <c r="D233" s="332"/>
      <c r="E233" s="333"/>
      <c r="F233" s="333"/>
      <c r="G233" s="334"/>
      <c r="H233" s="335">
        <v>1</v>
      </c>
      <c r="I233" s="332"/>
    </row>
    <row r="234" spans="1:9">
      <c r="A234" s="329"/>
      <c r="B234" s="330"/>
      <c r="C234" s="331" t="s">
        <v>810</v>
      </c>
      <c r="D234" s="332"/>
      <c r="E234" s="333"/>
      <c r="F234" s="333"/>
      <c r="G234" s="334"/>
      <c r="H234" s="336">
        <v>1</v>
      </c>
      <c r="I234" s="336" t="s">
        <v>74</v>
      </c>
    </row>
    <row r="235" spans="1:9">
      <c r="A235" s="329"/>
      <c r="B235" s="330"/>
      <c r="C235" s="331" t="s">
        <v>820</v>
      </c>
      <c r="D235" s="332"/>
      <c r="E235" s="333"/>
      <c r="F235" s="333"/>
      <c r="G235" s="334"/>
      <c r="H235" s="335">
        <f>'Abstract Civil &amp; Dismantling'!N120</f>
        <v>0.7</v>
      </c>
      <c r="I235" s="332"/>
    </row>
    <row r="236" spans="1:9">
      <c r="A236" s="329"/>
      <c r="B236" s="330"/>
      <c r="C236" s="331" t="s">
        <v>1078</v>
      </c>
      <c r="D236" s="332"/>
      <c r="E236" s="333"/>
      <c r="F236" s="333"/>
      <c r="G236" s="334"/>
      <c r="H236" s="335">
        <f>H233-H235</f>
        <v>0.30000000000000004</v>
      </c>
      <c r="I236" s="332"/>
    </row>
    <row r="237" spans="1:9">
      <c r="A237" s="361"/>
      <c r="B237" s="361"/>
      <c r="C237" s="361"/>
      <c r="D237" s="361"/>
      <c r="E237" s="361"/>
      <c r="F237" s="361"/>
      <c r="G237" s="361"/>
      <c r="H237" s="361"/>
      <c r="I237" s="361"/>
    </row>
    <row r="238" spans="1:9">
      <c r="A238" s="361"/>
      <c r="B238" s="361"/>
      <c r="C238" s="361"/>
      <c r="D238" s="361"/>
      <c r="E238" s="361"/>
      <c r="F238" s="361"/>
      <c r="G238" s="361"/>
      <c r="H238" s="361"/>
      <c r="I238" s="361"/>
    </row>
    <row r="239" spans="1:9">
      <c r="A239" s="361"/>
      <c r="B239" s="361"/>
      <c r="C239" s="361"/>
      <c r="D239" s="361"/>
      <c r="E239" s="361"/>
      <c r="F239" s="361"/>
      <c r="G239" s="361"/>
      <c r="H239" s="361"/>
      <c r="I239" s="361"/>
    </row>
    <row r="240" spans="1:9">
      <c r="A240" s="361"/>
      <c r="B240" s="361"/>
      <c r="C240" s="361" t="s">
        <v>196</v>
      </c>
      <c r="D240" s="361" t="s">
        <v>74</v>
      </c>
      <c r="E240" s="361">
        <v>1</v>
      </c>
      <c r="F240" s="361"/>
      <c r="G240" s="361"/>
      <c r="H240" s="362">
        <v>1</v>
      </c>
      <c r="I240" s="361"/>
    </row>
    <row r="241" spans="1:9">
      <c r="A241" s="329"/>
      <c r="B241" s="330"/>
      <c r="C241" s="331" t="s">
        <v>397</v>
      </c>
      <c r="D241" s="332"/>
      <c r="E241" s="333"/>
      <c r="F241" s="333"/>
      <c r="G241" s="334"/>
      <c r="H241" s="335">
        <v>1</v>
      </c>
      <c r="I241" s="332"/>
    </row>
    <row r="242" spans="1:9">
      <c r="A242" s="329"/>
      <c r="B242" s="330"/>
      <c r="C242" s="331" t="s">
        <v>810</v>
      </c>
      <c r="D242" s="332"/>
      <c r="E242" s="333"/>
      <c r="F242" s="333"/>
      <c r="G242" s="334"/>
      <c r="H242" s="336">
        <v>1</v>
      </c>
      <c r="I242" s="336" t="s">
        <v>74</v>
      </c>
    </row>
    <row r="243" spans="1:9">
      <c r="A243" s="329"/>
      <c r="B243" s="330"/>
      <c r="C243" s="331" t="s">
        <v>820</v>
      </c>
      <c r="D243" s="332"/>
      <c r="E243" s="333"/>
      <c r="F243" s="333"/>
      <c r="G243" s="334"/>
      <c r="H243" s="335">
        <f>'Abstract Civil &amp; Dismantling'!N121</f>
        <v>0.7</v>
      </c>
      <c r="I243" s="332"/>
    </row>
    <row r="244" spans="1:9">
      <c r="A244" s="329"/>
      <c r="B244" s="330"/>
      <c r="C244" s="331" t="s">
        <v>1026</v>
      </c>
      <c r="D244" s="332"/>
      <c r="E244" s="333"/>
      <c r="F244" s="333"/>
      <c r="G244" s="334"/>
      <c r="H244" s="335">
        <f>H241-H243</f>
        <v>0.30000000000000004</v>
      </c>
      <c r="I244" s="332"/>
    </row>
    <row r="245" spans="1:9">
      <c r="A245" s="361"/>
      <c r="B245" s="361"/>
      <c r="C245" s="361"/>
      <c r="D245" s="361"/>
      <c r="E245" s="361"/>
      <c r="F245" s="361"/>
      <c r="G245" s="361"/>
      <c r="H245" s="361"/>
      <c r="I245" s="361"/>
    </row>
    <row r="246" spans="1:9" ht="346.5" customHeight="1">
      <c r="A246" s="361"/>
      <c r="B246" s="361"/>
      <c r="C246" s="365" t="s">
        <v>1046</v>
      </c>
      <c r="D246" s="361"/>
      <c r="E246" s="361"/>
      <c r="F246" s="361"/>
      <c r="G246" s="361"/>
      <c r="H246" s="361"/>
      <c r="I246" s="361"/>
    </row>
    <row r="247" spans="1:9">
      <c r="A247" s="361"/>
      <c r="B247" s="361"/>
      <c r="C247" s="361"/>
      <c r="D247" s="361"/>
      <c r="E247" s="361"/>
      <c r="F247" s="361"/>
      <c r="G247" s="361"/>
      <c r="H247" s="361"/>
      <c r="I247" s="361"/>
    </row>
    <row r="248" spans="1:9" ht="89.25">
      <c r="A248" s="361"/>
      <c r="B248" s="152" t="s">
        <v>6</v>
      </c>
      <c r="C248" s="133" t="s">
        <v>198</v>
      </c>
      <c r="D248" s="133" t="s">
        <v>199</v>
      </c>
      <c r="E248" s="361"/>
      <c r="F248" s="361"/>
      <c r="G248" s="361"/>
      <c r="H248" s="363">
        <v>1</v>
      </c>
      <c r="I248" s="361"/>
    </row>
    <row r="249" spans="1:9">
      <c r="A249" s="361"/>
      <c r="B249" s="361"/>
      <c r="C249" s="361"/>
      <c r="D249" s="361"/>
      <c r="E249" s="361"/>
      <c r="F249" s="361"/>
      <c r="G249" s="361"/>
      <c r="H249" s="361"/>
      <c r="I249" s="361"/>
    </row>
    <row r="250" spans="1:9">
      <c r="A250" s="329"/>
      <c r="B250" s="330"/>
      <c r="C250" s="331" t="s">
        <v>397</v>
      </c>
      <c r="D250" s="332"/>
      <c r="E250" s="333"/>
      <c r="F250" s="333"/>
      <c r="G250" s="334"/>
      <c r="H250" s="335">
        <v>1</v>
      </c>
      <c r="I250" s="332"/>
    </row>
    <row r="251" spans="1:9">
      <c r="A251" s="329"/>
      <c r="B251" s="330"/>
      <c r="C251" s="331" t="s">
        <v>810</v>
      </c>
      <c r="D251" s="332"/>
      <c r="E251" s="333"/>
      <c r="F251" s="333"/>
      <c r="G251" s="334"/>
      <c r="H251" s="336">
        <v>1</v>
      </c>
      <c r="I251" s="336" t="s">
        <v>74</v>
      </c>
    </row>
    <row r="252" spans="1:9">
      <c r="A252" s="329"/>
      <c r="B252" s="330"/>
      <c r="C252" s="331" t="s">
        <v>820</v>
      </c>
      <c r="D252" s="332"/>
      <c r="E252" s="333"/>
      <c r="F252" s="333"/>
      <c r="G252" s="334"/>
      <c r="H252" s="335">
        <f>'Abstract Civil &amp; Dismantling'!N123</f>
        <v>0.7</v>
      </c>
      <c r="I252" s="332"/>
    </row>
    <row r="253" spans="1:9">
      <c r="A253" s="329"/>
      <c r="B253" s="330"/>
      <c r="C253" s="331" t="s">
        <v>1078</v>
      </c>
      <c r="D253" s="332"/>
      <c r="E253" s="333"/>
      <c r="F253" s="333"/>
      <c r="G253" s="334"/>
      <c r="H253" s="335">
        <f>H250-H252</f>
        <v>0.30000000000000004</v>
      </c>
      <c r="I253" s="332"/>
    </row>
    <row r="254" spans="1:9">
      <c r="A254" s="361"/>
      <c r="B254" s="361"/>
      <c r="C254" s="361"/>
      <c r="D254" s="361"/>
      <c r="E254" s="361"/>
      <c r="F254" s="361"/>
      <c r="G254" s="361"/>
      <c r="H254" s="361"/>
      <c r="I254" s="361"/>
    </row>
    <row r="255" spans="1:9" ht="63.75">
      <c r="A255" s="361"/>
      <c r="B255" s="152" t="s">
        <v>8</v>
      </c>
      <c r="C255" s="133" t="s">
        <v>200</v>
      </c>
      <c r="D255" s="133" t="s">
        <v>201</v>
      </c>
      <c r="E255" s="361"/>
      <c r="F255" s="361"/>
      <c r="G255" s="361"/>
      <c r="H255" s="363">
        <v>1</v>
      </c>
      <c r="I255" s="361"/>
    </row>
    <row r="256" spans="1:9">
      <c r="A256" s="361"/>
      <c r="B256" s="361"/>
      <c r="C256" s="361"/>
      <c r="D256" s="361"/>
      <c r="E256" s="361"/>
      <c r="F256" s="361"/>
      <c r="G256" s="361"/>
      <c r="H256" s="361"/>
      <c r="I256" s="361"/>
    </row>
    <row r="257" spans="1:9">
      <c r="A257" s="329"/>
      <c r="B257" s="330"/>
      <c r="C257" s="331" t="s">
        <v>397</v>
      </c>
      <c r="D257" s="332"/>
      <c r="E257" s="333"/>
      <c r="F257" s="333"/>
      <c r="G257" s="334"/>
      <c r="H257" s="335">
        <v>1</v>
      </c>
      <c r="I257" s="332"/>
    </row>
    <row r="258" spans="1:9">
      <c r="A258" s="329"/>
      <c r="B258" s="330"/>
      <c r="C258" s="331" t="s">
        <v>810</v>
      </c>
      <c r="D258" s="332"/>
      <c r="E258" s="333"/>
      <c r="F258" s="333"/>
      <c r="G258" s="334"/>
      <c r="H258" s="336">
        <v>1</v>
      </c>
      <c r="I258" s="336" t="s">
        <v>74</v>
      </c>
    </row>
    <row r="259" spans="1:9">
      <c r="A259" s="329"/>
      <c r="B259" s="330"/>
      <c r="C259" s="331" t="s">
        <v>820</v>
      </c>
      <c r="D259" s="332"/>
      <c r="E259" s="333"/>
      <c r="F259" s="333"/>
      <c r="G259" s="334"/>
      <c r="H259" s="335">
        <f>'Abstract Civil &amp; Dismantling'!N124</f>
        <v>0.7</v>
      </c>
      <c r="I259" s="332"/>
    </row>
    <row r="260" spans="1:9">
      <c r="A260" s="329"/>
      <c r="B260" s="330"/>
      <c r="C260" s="331" t="s">
        <v>1078</v>
      </c>
      <c r="D260" s="332"/>
      <c r="E260" s="333"/>
      <c r="F260" s="333"/>
      <c r="G260" s="334"/>
      <c r="H260" s="335">
        <f>H257-H259</f>
        <v>0.30000000000000004</v>
      </c>
      <c r="I260" s="332"/>
    </row>
    <row r="261" spans="1:9">
      <c r="A261" s="361"/>
      <c r="B261" s="361"/>
      <c r="C261" s="361"/>
      <c r="D261" s="361"/>
      <c r="E261" s="361"/>
      <c r="F261" s="361"/>
      <c r="G261" s="361"/>
      <c r="H261" s="361"/>
      <c r="I261" s="361"/>
    </row>
    <row r="262" spans="1:9" ht="38.25">
      <c r="A262" s="361"/>
      <c r="B262" s="152" t="s">
        <v>10</v>
      </c>
      <c r="C262" s="133" t="s">
        <v>202</v>
      </c>
      <c r="D262" s="133" t="s">
        <v>203</v>
      </c>
      <c r="E262" s="361"/>
      <c r="F262" s="361"/>
      <c r="G262" s="361"/>
      <c r="H262" s="361"/>
      <c r="I262" s="361"/>
    </row>
    <row r="263" spans="1:9">
      <c r="A263" s="361"/>
      <c r="B263" s="361"/>
      <c r="C263" s="361"/>
      <c r="D263" s="361"/>
      <c r="E263" s="361"/>
      <c r="F263" s="361"/>
      <c r="G263" s="361"/>
      <c r="H263" s="361"/>
      <c r="I263" s="361"/>
    </row>
    <row r="264" spans="1:9">
      <c r="A264" s="329"/>
      <c r="B264" s="330"/>
      <c r="C264" s="331" t="s">
        <v>397</v>
      </c>
      <c r="D264" s="332"/>
      <c r="E264" s="333"/>
      <c r="F264" s="333"/>
      <c r="G264" s="334"/>
      <c r="H264" s="335">
        <v>1</v>
      </c>
      <c r="I264" s="332"/>
    </row>
    <row r="265" spans="1:9">
      <c r="A265" s="329"/>
      <c r="B265" s="330"/>
      <c r="C265" s="331" t="s">
        <v>810</v>
      </c>
      <c r="D265" s="332"/>
      <c r="E265" s="333"/>
      <c r="F265" s="333"/>
      <c r="G265" s="334"/>
      <c r="H265" s="336">
        <v>1</v>
      </c>
      <c r="I265" s="336" t="s">
        <v>74</v>
      </c>
    </row>
    <row r="266" spans="1:9">
      <c r="A266" s="329"/>
      <c r="B266" s="330"/>
      <c r="C266" s="331" t="s">
        <v>820</v>
      </c>
      <c r="D266" s="332"/>
      <c r="E266" s="333"/>
      <c r="F266" s="333"/>
      <c r="G266" s="334"/>
      <c r="H266" s="335">
        <f>'Abstract Civil &amp; Dismantling'!N125</f>
        <v>0.7</v>
      </c>
      <c r="I266" s="332"/>
    </row>
    <row r="267" spans="1:9">
      <c r="A267" s="329"/>
      <c r="B267" s="330"/>
      <c r="C267" s="331" t="s">
        <v>1078</v>
      </c>
      <c r="D267" s="332"/>
      <c r="E267" s="333"/>
      <c r="F267" s="333"/>
      <c r="G267" s="334"/>
      <c r="H267" s="335">
        <f>H264-H266</f>
        <v>0.30000000000000004</v>
      </c>
      <c r="I267" s="332"/>
    </row>
    <row r="268" spans="1:9">
      <c r="A268" s="361"/>
      <c r="B268" s="361"/>
      <c r="C268" s="361"/>
      <c r="D268" s="361"/>
      <c r="E268" s="361"/>
      <c r="F268" s="361"/>
      <c r="G268" s="361"/>
      <c r="H268" s="361"/>
      <c r="I268" s="361"/>
    </row>
    <row r="269" spans="1:9" ht="302.10000000000002" customHeight="1">
      <c r="A269" s="361"/>
      <c r="B269" s="361"/>
      <c r="C269" s="365" t="s">
        <v>1047</v>
      </c>
      <c r="D269" s="361"/>
      <c r="E269" s="361"/>
      <c r="F269" s="361"/>
      <c r="G269" s="361"/>
      <c r="H269" s="361"/>
      <c r="I269" s="361"/>
    </row>
    <row r="270" spans="1:9" ht="38.25">
      <c r="A270" s="361"/>
      <c r="B270" s="152" t="s">
        <v>6</v>
      </c>
      <c r="C270" s="133" t="s">
        <v>205</v>
      </c>
      <c r="D270" s="133"/>
      <c r="E270" s="361"/>
      <c r="F270" s="361"/>
      <c r="G270" s="361"/>
      <c r="H270" s="363">
        <v>1</v>
      </c>
      <c r="I270" s="361"/>
    </row>
    <row r="271" spans="1:9">
      <c r="A271" s="329"/>
      <c r="B271" s="330"/>
      <c r="C271" s="331" t="s">
        <v>397</v>
      </c>
      <c r="D271" s="332"/>
      <c r="E271" s="333"/>
      <c r="F271" s="333"/>
      <c r="G271" s="334"/>
      <c r="H271" s="335">
        <v>1</v>
      </c>
      <c r="I271" s="332"/>
    </row>
    <row r="272" spans="1:9">
      <c r="A272" s="329"/>
      <c r="B272" s="330"/>
      <c r="C272" s="331" t="s">
        <v>810</v>
      </c>
      <c r="D272" s="332"/>
      <c r="E272" s="333"/>
      <c r="F272" s="333"/>
      <c r="G272" s="334"/>
      <c r="H272" s="336">
        <v>1</v>
      </c>
      <c r="I272" s="336" t="s">
        <v>74</v>
      </c>
    </row>
    <row r="273" spans="1:9">
      <c r="A273" s="329"/>
      <c r="B273" s="330"/>
      <c r="C273" s="331" t="s">
        <v>820</v>
      </c>
      <c r="D273" s="332"/>
      <c r="E273" s="333"/>
      <c r="F273" s="333"/>
      <c r="G273" s="334"/>
      <c r="H273" s="335">
        <f>'Abstract Civil &amp; Dismantling'!N127</f>
        <v>0.7</v>
      </c>
      <c r="I273" s="332"/>
    </row>
    <row r="274" spans="1:9">
      <c r="A274" s="329"/>
      <c r="B274" s="330"/>
      <c r="C274" s="331" t="s">
        <v>1078</v>
      </c>
      <c r="D274" s="332"/>
      <c r="E274" s="333"/>
      <c r="F274" s="333"/>
      <c r="G274" s="334"/>
      <c r="H274" s="335">
        <f>H271-H273</f>
        <v>0.30000000000000004</v>
      </c>
      <c r="I274" s="332"/>
    </row>
    <row r="275" spans="1:9">
      <c r="A275" s="361"/>
      <c r="B275" s="361"/>
      <c r="C275" s="361"/>
      <c r="D275" s="361"/>
      <c r="E275" s="361"/>
      <c r="F275" s="361"/>
      <c r="G275" s="361"/>
      <c r="H275" s="361"/>
      <c r="I275" s="361"/>
    </row>
    <row r="276" spans="1:9" ht="303.60000000000002" customHeight="1">
      <c r="A276" s="361"/>
      <c r="B276" s="105">
        <v>11</v>
      </c>
      <c r="C276" s="106" t="s">
        <v>206</v>
      </c>
      <c r="D276" s="361"/>
      <c r="E276" s="361"/>
      <c r="F276" s="361"/>
      <c r="G276" s="361"/>
      <c r="H276" s="361"/>
      <c r="I276" s="361"/>
    </row>
    <row r="277" spans="1:9" ht="102">
      <c r="A277" s="361"/>
      <c r="B277" s="152" t="s">
        <v>6</v>
      </c>
      <c r="C277" s="133" t="s">
        <v>207</v>
      </c>
      <c r="D277" s="133" t="s">
        <v>208</v>
      </c>
      <c r="E277" s="361"/>
      <c r="F277" s="361"/>
      <c r="G277" s="361"/>
      <c r="H277" s="363">
        <v>1</v>
      </c>
      <c r="I277" s="361"/>
    </row>
    <row r="278" spans="1:9">
      <c r="A278" s="361"/>
      <c r="B278" s="361"/>
      <c r="C278" s="361"/>
      <c r="D278" s="361"/>
      <c r="E278" s="361"/>
      <c r="F278" s="361"/>
      <c r="G278" s="361"/>
      <c r="H278" s="361"/>
      <c r="I278" s="361"/>
    </row>
    <row r="279" spans="1:9">
      <c r="A279" s="329"/>
      <c r="B279" s="330"/>
      <c r="C279" s="331" t="s">
        <v>397</v>
      </c>
      <c r="D279" s="332"/>
      <c r="E279" s="333"/>
      <c r="F279" s="333"/>
      <c r="G279" s="334"/>
      <c r="H279" s="335">
        <v>1</v>
      </c>
      <c r="I279" s="332"/>
    </row>
    <row r="280" spans="1:9">
      <c r="A280" s="329"/>
      <c r="B280" s="330"/>
      <c r="C280" s="331" t="s">
        <v>810</v>
      </c>
      <c r="D280" s="332"/>
      <c r="E280" s="333"/>
      <c r="F280" s="333"/>
      <c r="G280" s="334"/>
      <c r="H280" s="336">
        <v>1</v>
      </c>
      <c r="I280" s="336" t="s">
        <v>74</v>
      </c>
    </row>
    <row r="281" spans="1:9">
      <c r="A281" s="329"/>
      <c r="B281" s="330"/>
      <c r="C281" s="331" t="s">
        <v>820</v>
      </c>
      <c r="D281" s="332"/>
      <c r="E281" s="333"/>
      <c r="F281" s="333"/>
      <c r="G281" s="334"/>
      <c r="H281" s="335">
        <f>'Abstract Civil &amp; Dismantling'!N129</f>
        <v>0.7</v>
      </c>
      <c r="I281" s="332"/>
    </row>
    <row r="282" spans="1:9">
      <c r="A282" s="329"/>
      <c r="B282" s="330"/>
      <c r="C282" s="331" t="s">
        <v>1078</v>
      </c>
      <c r="D282" s="332"/>
      <c r="E282" s="333"/>
      <c r="F282" s="333"/>
      <c r="G282" s="334"/>
      <c r="H282" s="335">
        <f>H279-H281</f>
        <v>0.30000000000000004</v>
      </c>
      <c r="I282" s="332"/>
    </row>
    <row r="283" spans="1:9">
      <c r="A283" s="361"/>
      <c r="B283" s="361"/>
      <c r="C283" s="361"/>
      <c r="D283" s="361"/>
      <c r="E283" s="361"/>
      <c r="F283" s="361"/>
      <c r="G283" s="361"/>
      <c r="H283" s="361"/>
      <c r="I283" s="361"/>
    </row>
    <row r="284" spans="1:9" ht="204">
      <c r="A284" s="361"/>
      <c r="B284" s="105">
        <v>12</v>
      </c>
      <c r="C284" s="106" t="s">
        <v>209</v>
      </c>
      <c r="D284" s="361"/>
      <c r="E284" s="361"/>
      <c r="F284" s="361"/>
      <c r="G284" s="361"/>
      <c r="H284" s="361"/>
      <c r="I284" s="361"/>
    </row>
    <row r="285" spans="1:9" ht="63.75">
      <c r="A285" s="361"/>
      <c r="B285" s="152" t="s">
        <v>6</v>
      </c>
      <c r="C285" s="133" t="s">
        <v>210</v>
      </c>
      <c r="D285" s="133" t="s">
        <v>211</v>
      </c>
      <c r="E285" s="361"/>
      <c r="F285" s="361"/>
      <c r="G285" s="361"/>
      <c r="H285" s="363">
        <v>1</v>
      </c>
      <c r="I285" s="361"/>
    </row>
    <row r="286" spans="1:9">
      <c r="A286" s="361"/>
      <c r="B286" s="361"/>
      <c r="C286" s="361"/>
      <c r="D286" s="361"/>
      <c r="E286" s="361"/>
      <c r="F286" s="361"/>
      <c r="G286" s="361"/>
      <c r="H286" s="361"/>
      <c r="I286" s="361"/>
    </row>
    <row r="287" spans="1:9">
      <c r="A287" s="329"/>
      <c r="B287" s="330"/>
      <c r="C287" s="331" t="s">
        <v>397</v>
      </c>
      <c r="D287" s="332"/>
      <c r="E287" s="333"/>
      <c r="F287" s="333"/>
      <c r="G287" s="334"/>
      <c r="H287" s="335">
        <v>1</v>
      </c>
      <c r="I287" s="332"/>
    </row>
    <row r="288" spans="1:9">
      <c r="A288" s="329"/>
      <c r="B288" s="330"/>
      <c r="C288" s="331" t="s">
        <v>810</v>
      </c>
      <c r="D288" s="332"/>
      <c r="E288" s="333"/>
      <c r="F288" s="333"/>
      <c r="G288" s="334"/>
      <c r="H288" s="336">
        <v>1</v>
      </c>
      <c r="I288" s="336" t="s">
        <v>74</v>
      </c>
    </row>
    <row r="289" spans="1:9">
      <c r="A289" s="329"/>
      <c r="B289" s="330"/>
      <c r="C289" s="331" t="s">
        <v>820</v>
      </c>
      <c r="D289" s="332"/>
      <c r="E289" s="333"/>
      <c r="F289" s="333"/>
      <c r="G289" s="334"/>
      <c r="H289" s="335">
        <f>'Abstract Civil &amp; Dismantling'!N131</f>
        <v>0.7</v>
      </c>
      <c r="I289" s="332"/>
    </row>
    <row r="290" spans="1:9">
      <c r="A290" s="329"/>
      <c r="B290" s="330"/>
      <c r="C290" s="331" t="s">
        <v>1078</v>
      </c>
      <c r="D290" s="332"/>
      <c r="E290" s="333"/>
      <c r="F290" s="333"/>
      <c r="G290" s="334"/>
      <c r="H290" s="335">
        <f>H287-H289</f>
        <v>0.30000000000000004</v>
      </c>
      <c r="I290" s="332"/>
    </row>
    <row r="291" spans="1:9">
      <c r="A291" s="361"/>
      <c r="B291" s="361"/>
      <c r="C291" s="361"/>
      <c r="D291" s="361"/>
      <c r="E291" s="361"/>
      <c r="F291" s="361"/>
      <c r="G291" s="361"/>
      <c r="H291" s="361"/>
      <c r="I291" s="361"/>
    </row>
    <row r="292" spans="1:9" ht="291.60000000000002" customHeight="1">
      <c r="A292" s="361"/>
      <c r="B292" s="152">
        <v>13</v>
      </c>
      <c r="C292" s="133" t="s">
        <v>212</v>
      </c>
      <c r="D292" s="361"/>
      <c r="E292" s="361"/>
      <c r="F292" s="361"/>
      <c r="G292" s="361"/>
      <c r="H292" s="361"/>
      <c r="I292" s="361"/>
    </row>
    <row r="293" spans="1:9">
      <c r="A293" s="361"/>
      <c r="B293" s="361"/>
      <c r="C293" s="361" t="s">
        <v>1048</v>
      </c>
      <c r="D293" s="361" t="s">
        <v>74</v>
      </c>
      <c r="E293" s="361"/>
      <c r="F293" s="361"/>
      <c r="G293" s="361"/>
      <c r="H293" s="361">
        <v>2</v>
      </c>
      <c r="I293" s="361"/>
    </row>
    <row r="294" spans="1:9">
      <c r="A294" s="361"/>
      <c r="B294" s="361"/>
      <c r="C294" s="361"/>
      <c r="D294" s="361"/>
      <c r="E294" s="361"/>
      <c r="F294" s="361"/>
      <c r="G294" s="361"/>
      <c r="H294" s="361"/>
      <c r="I294" s="361"/>
    </row>
    <row r="295" spans="1:9">
      <c r="A295" s="329"/>
      <c r="B295" s="330"/>
      <c r="C295" s="331" t="s">
        <v>397</v>
      </c>
      <c r="D295" s="332"/>
      <c r="E295" s="333"/>
      <c r="F295" s="333"/>
      <c r="G295" s="334"/>
      <c r="H295" s="335">
        <v>2</v>
      </c>
      <c r="I295" s="332"/>
    </row>
    <row r="296" spans="1:9">
      <c r="A296" s="329"/>
      <c r="B296" s="330"/>
      <c r="C296" s="331" t="s">
        <v>810</v>
      </c>
      <c r="D296" s="332"/>
      <c r="E296" s="333"/>
      <c r="F296" s="333"/>
      <c r="G296" s="334"/>
      <c r="H296" s="336">
        <v>2</v>
      </c>
      <c r="I296" s="336" t="s">
        <v>74</v>
      </c>
    </row>
    <row r="297" spans="1:9">
      <c r="A297" s="329"/>
      <c r="B297" s="330"/>
      <c r="C297" s="331" t="s">
        <v>820</v>
      </c>
      <c r="D297" s="332"/>
      <c r="E297" s="333"/>
      <c r="F297" s="333"/>
      <c r="G297" s="334"/>
      <c r="H297" s="335">
        <f>'Abstract Civil &amp; Dismantling'!N132</f>
        <v>1.4</v>
      </c>
      <c r="I297" s="332"/>
    </row>
    <row r="298" spans="1:9">
      <c r="A298" s="329"/>
      <c r="B298" s="330"/>
      <c r="C298" s="331" t="s">
        <v>1078</v>
      </c>
      <c r="D298" s="332"/>
      <c r="E298" s="333"/>
      <c r="F298" s="333"/>
      <c r="G298" s="334"/>
      <c r="H298" s="335">
        <f>H295-H297</f>
        <v>0.60000000000000009</v>
      </c>
      <c r="I298" s="332"/>
    </row>
    <row r="299" spans="1:9">
      <c r="A299" s="361"/>
      <c r="B299" s="361"/>
      <c r="C299" s="361"/>
      <c r="D299" s="361"/>
      <c r="E299" s="361"/>
      <c r="F299" s="361"/>
      <c r="G299" s="361"/>
      <c r="H299" s="361"/>
      <c r="I299" s="361"/>
    </row>
    <row r="300" spans="1:9" ht="275.45" customHeight="1">
      <c r="A300" s="361"/>
      <c r="B300" s="105">
        <v>14</v>
      </c>
      <c r="C300" s="106" t="s">
        <v>213</v>
      </c>
      <c r="D300" s="361"/>
      <c r="E300" s="361"/>
      <c r="F300" s="361"/>
      <c r="G300" s="361"/>
      <c r="H300" s="361"/>
      <c r="I300" s="361"/>
    </row>
    <row r="301" spans="1:9">
      <c r="A301" s="361"/>
      <c r="B301" s="361"/>
      <c r="C301" s="361"/>
      <c r="D301" s="361"/>
      <c r="E301" s="361"/>
      <c r="F301" s="361"/>
      <c r="G301" s="361"/>
      <c r="H301" s="361"/>
      <c r="I301" s="361"/>
    </row>
    <row r="302" spans="1:9" ht="63.75">
      <c r="A302" s="361"/>
      <c r="B302" s="152" t="s">
        <v>6</v>
      </c>
      <c r="C302" s="133" t="s">
        <v>214</v>
      </c>
      <c r="D302" s="133" t="s">
        <v>215</v>
      </c>
      <c r="E302" s="361"/>
      <c r="F302" s="361"/>
      <c r="G302" s="361"/>
      <c r="H302" s="363">
        <v>1</v>
      </c>
      <c r="I302" s="361"/>
    </row>
    <row r="303" spans="1:9">
      <c r="A303" s="361"/>
      <c r="B303" s="361"/>
      <c r="C303" s="361"/>
      <c r="D303" s="361"/>
      <c r="E303" s="361"/>
      <c r="F303" s="361"/>
      <c r="G303" s="361"/>
      <c r="H303" s="361"/>
      <c r="I303" s="361"/>
    </row>
    <row r="304" spans="1:9">
      <c r="A304" s="329"/>
      <c r="B304" s="330"/>
      <c r="C304" s="331" t="s">
        <v>397</v>
      </c>
      <c r="D304" s="332"/>
      <c r="E304" s="333"/>
      <c r="F304" s="333"/>
      <c r="G304" s="334"/>
      <c r="H304" s="335">
        <v>1</v>
      </c>
      <c r="I304" s="332"/>
    </row>
    <row r="305" spans="1:9">
      <c r="A305" s="329"/>
      <c r="B305" s="330"/>
      <c r="C305" s="331" t="s">
        <v>810</v>
      </c>
      <c r="D305" s="332"/>
      <c r="E305" s="333"/>
      <c r="F305" s="333"/>
      <c r="G305" s="334"/>
      <c r="H305" s="336">
        <v>1</v>
      </c>
      <c r="I305" s="336" t="s">
        <v>74</v>
      </c>
    </row>
    <row r="306" spans="1:9">
      <c r="A306" s="329"/>
      <c r="B306" s="330"/>
      <c r="C306" s="331" t="s">
        <v>820</v>
      </c>
      <c r="D306" s="332"/>
      <c r="E306" s="333"/>
      <c r="F306" s="333"/>
      <c r="G306" s="334"/>
      <c r="H306" s="335">
        <f>'Abstract Civil &amp; Dismantling'!N134</f>
        <v>0.7</v>
      </c>
      <c r="I306" s="332"/>
    </row>
    <row r="307" spans="1:9">
      <c r="A307" s="329"/>
      <c r="B307" s="330"/>
      <c r="C307" s="331" t="s">
        <v>1078</v>
      </c>
      <c r="D307" s="332"/>
      <c r="E307" s="333"/>
      <c r="F307" s="333"/>
      <c r="G307" s="334"/>
      <c r="H307" s="335">
        <f>H304-H306</f>
        <v>0.30000000000000004</v>
      </c>
      <c r="I307" s="332"/>
    </row>
    <row r="308" spans="1:9">
      <c r="A308" s="361"/>
      <c r="B308" s="361"/>
      <c r="C308" s="361"/>
      <c r="D308" s="361"/>
      <c r="E308" s="361"/>
      <c r="F308" s="361"/>
      <c r="G308" s="361"/>
      <c r="H308" s="361"/>
      <c r="I308" s="361"/>
    </row>
    <row r="309" spans="1:9" ht="222.95" customHeight="1">
      <c r="A309" s="361"/>
      <c r="B309" s="105">
        <v>21</v>
      </c>
      <c r="C309" s="106" t="s">
        <v>216</v>
      </c>
      <c r="D309" s="361"/>
      <c r="E309" s="361"/>
      <c r="F309" s="361"/>
      <c r="G309" s="361"/>
      <c r="H309" s="361"/>
      <c r="I309" s="361"/>
    </row>
    <row r="310" spans="1:9">
      <c r="A310" s="361"/>
      <c r="B310" s="361"/>
      <c r="C310" s="361"/>
      <c r="D310" s="361"/>
      <c r="E310" s="361"/>
      <c r="F310" s="361"/>
      <c r="G310" s="361"/>
      <c r="H310" s="361"/>
      <c r="I310" s="361"/>
    </row>
    <row r="311" spans="1:9">
      <c r="A311" s="361"/>
      <c r="B311" s="105" t="s">
        <v>72</v>
      </c>
      <c r="C311" s="106" t="s">
        <v>217</v>
      </c>
      <c r="D311" s="361" t="s">
        <v>62</v>
      </c>
      <c r="E311" s="361"/>
      <c r="F311" s="361"/>
      <c r="G311" s="361"/>
      <c r="H311" s="361"/>
      <c r="I311" s="361"/>
    </row>
    <row r="312" spans="1:9">
      <c r="A312" s="361"/>
      <c r="B312" s="361"/>
      <c r="C312" s="361"/>
      <c r="D312" s="361"/>
      <c r="E312" s="361"/>
      <c r="F312" s="361"/>
      <c r="G312" s="361"/>
      <c r="H312" s="361"/>
      <c r="I312" s="361"/>
    </row>
    <row r="313" spans="1:9" s="360" customFormat="1">
      <c r="A313" s="361"/>
      <c r="B313" s="361"/>
      <c r="C313" s="361"/>
      <c r="D313" s="361"/>
      <c r="E313" s="361"/>
      <c r="F313" s="361"/>
      <c r="G313" s="361"/>
      <c r="H313" s="361"/>
      <c r="I313" s="361"/>
    </row>
    <row r="314" spans="1:9" s="360" customFormat="1">
      <c r="A314" s="361"/>
      <c r="B314" s="361"/>
      <c r="C314" s="361"/>
      <c r="D314" s="361"/>
      <c r="E314" s="361"/>
      <c r="F314" s="361"/>
      <c r="G314" s="361"/>
      <c r="H314" s="361"/>
      <c r="I314" s="361"/>
    </row>
    <row r="315" spans="1:9" s="360" customFormat="1">
      <c r="A315" s="361"/>
      <c r="B315" s="361"/>
      <c r="C315" s="361"/>
      <c r="D315" s="361"/>
      <c r="E315" s="361"/>
      <c r="F315" s="361"/>
      <c r="G315" s="361"/>
      <c r="H315" s="361"/>
      <c r="I315" s="361"/>
    </row>
    <row r="316" spans="1:9">
      <c r="A316" s="329"/>
      <c r="B316" s="330"/>
      <c r="C316" s="331" t="s">
        <v>397</v>
      </c>
      <c r="D316" s="332"/>
      <c r="E316" s="333"/>
      <c r="F316" s="333"/>
      <c r="G316" s="334"/>
      <c r="H316" s="335">
        <v>1</v>
      </c>
      <c r="I316" s="332"/>
    </row>
    <row r="317" spans="1:9">
      <c r="A317" s="329"/>
      <c r="B317" s="330"/>
      <c r="C317" s="331" t="s">
        <v>810</v>
      </c>
      <c r="D317" s="332"/>
      <c r="E317" s="333"/>
      <c r="F317" s="333"/>
      <c r="G317" s="334"/>
      <c r="H317" s="336">
        <v>34.950000000000003</v>
      </c>
      <c r="I317" s="336" t="s">
        <v>62</v>
      </c>
    </row>
    <row r="318" spans="1:9">
      <c r="A318" s="329"/>
      <c r="B318" s="330"/>
      <c r="C318" s="331" t="s">
        <v>820</v>
      </c>
      <c r="D318" s="332"/>
      <c r="E318" s="333"/>
      <c r="F318" s="333"/>
      <c r="G318" s="334"/>
      <c r="H318" s="335">
        <f>'Abstract Civil &amp; Dismantling'!N143</f>
        <v>0</v>
      </c>
      <c r="I318" s="332"/>
    </row>
    <row r="319" spans="1:9">
      <c r="A319" s="329"/>
      <c r="B319" s="330"/>
      <c r="C319" s="331" t="s">
        <v>1078</v>
      </c>
      <c r="D319" s="332"/>
      <c r="E319" s="333"/>
      <c r="F319" s="333"/>
      <c r="G319" s="334"/>
      <c r="H319" s="335">
        <f>H316-H318</f>
        <v>1</v>
      </c>
      <c r="I319" s="332"/>
    </row>
    <row r="320" spans="1:9">
      <c r="A320" s="361"/>
      <c r="B320" s="361"/>
      <c r="C320" s="361"/>
      <c r="D320" s="361"/>
      <c r="E320" s="361"/>
      <c r="F320" s="361"/>
      <c r="G320" s="361"/>
      <c r="H320" s="361"/>
      <c r="I320" s="361"/>
    </row>
    <row r="321" spans="1:9" ht="345">
      <c r="A321" s="361"/>
      <c r="B321" s="361"/>
      <c r="C321" s="365" t="s">
        <v>219</v>
      </c>
      <c r="D321" s="361"/>
      <c r="E321" s="361"/>
      <c r="F321" s="361"/>
      <c r="G321" s="361"/>
      <c r="H321" s="361"/>
      <c r="I321" s="361"/>
    </row>
    <row r="322" spans="1:9" ht="60">
      <c r="A322" s="361"/>
      <c r="B322" s="152" t="s">
        <v>72</v>
      </c>
      <c r="C322" s="133" t="s">
        <v>1049</v>
      </c>
      <c r="D322" s="365" t="s">
        <v>812</v>
      </c>
      <c r="E322" s="363" t="s">
        <v>74</v>
      </c>
      <c r="F322" s="363"/>
      <c r="G322" s="363"/>
      <c r="H322" s="363">
        <v>2</v>
      </c>
      <c r="I322" s="363"/>
    </row>
    <row r="323" spans="1:9">
      <c r="A323" s="361"/>
      <c r="B323" s="361"/>
      <c r="C323" s="361"/>
      <c r="D323" s="361"/>
      <c r="E323" s="361"/>
      <c r="F323" s="361"/>
      <c r="G323" s="361"/>
      <c r="H323" s="361"/>
      <c r="I323" s="361"/>
    </row>
    <row r="324" spans="1:9">
      <c r="A324" s="361"/>
      <c r="B324" s="361"/>
      <c r="C324" s="361"/>
      <c r="D324" s="361"/>
      <c r="E324" s="361"/>
      <c r="F324" s="361"/>
      <c r="G324" s="361"/>
      <c r="H324" s="361"/>
      <c r="I324" s="361"/>
    </row>
    <row r="325" spans="1:9">
      <c r="A325" s="329"/>
      <c r="B325" s="330"/>
      <c r="C325" s="331" t="s">
        <v>397</v>
      </c>
      <c r="D325" s="332"/>
      <c r="E325" s="333"/>
      <c r="F325" s="333"/>
      <c r="G325" s="334"/>
      <c r="H325" s="335">
        <v>2</v>
      </c>
      <c r="I325" s="332"/>
    </row>
    <row r="326" spans="1:9">
      <c r="A326" s="329"/>
      <c r="B326" s="330"/>
      <c r="C326" s="331" t="s">
        <v>810</v>
      </c>
      <c r="D326" s="332"/>
      <c r="E326" s="333"/>
      <c r="F326" s="333"/>
      <c r="G326" s="334"/>
      <c r="H326" s="336">
        <v>2</v>
      </c>
      <c r="I326" s="336" t="s">
        <v>74</v>
      </c>
    </row>
    <row r="327" spans="1:9">
      <c r="A327" s="329"/>
      <c r="B327" s="330"/>
      <c r="C327" s="331" t="s">
        <v>820</v>
      </c>
      <c r="D327" s="332"/>
      <c r="E327" s="333"/>
      <c r="F327" s="333"/>
      <c r="G327" s="334"/>
      <c r="H327" s="335">
        <f>'Abstract Civil &amp; Dismantling'!N139</f>
        <v>1.4</v>
      </c>
      <c r="I327" s="332"/>
    </row>
    <row r="328" spans="1:9">
      <c r="A328" s="329"/>
      <c r="B328" s="330"/>
      <c r="C328" s="331" t="s">
        <v>1078</v>
      </c>
      <c r="D328" s="332"/>
      <c r="E328" s="333"/>
      <c r="F328" s="333"/>
      <c r="G328" s="334"/>
      <c r="H328" s="335">
        <f>H325-H327</f>
        <v>0.60000000000000009</v>
      </c>
      <c r="I328" s="332"/>
    </row>
    <row r="329" spans="1:9">
      <c r="A329" s="361"/>
      <c r="B329" s="361"/>
      <c r="C329" s="361"/>
      <c r="D329" s="361"/>
      <c r="E329" s="361"/>
      <c r="F329" s="361"/>
      <c r="G329" s="361"/>
      <c r="H329" s="361"/>
      <c r="I329" s="361"/>
    </row>
    <row r="330" spans="1:9" ht="60">
      <c r="A330" s="361"/>
      <c r="B330" s="152" t="s">
        <v>241</v>
      </c>
      <c r="C330" s="133" t="s">
        <v>1051</v>
      </c>
      <c r="D330" s="365" t="s">
        <v>1050</v>
      </c>
      <c r="E330" s="363" t="s">
        <v>74</v>
      </c>
      <c r="F330" s="363"/>
      <c r="G330" s="363"/>
      <c r="H330" s="363">
        <v>4</v>
      </c>
      <c r="I330" s="363"/>
    </row>
    <row r="331" spans="1:9">
      <c r="A331" s="361"/>
      <c r="B331" s="361"/>
      <c r="C331" s="361"/>
      <c r="D331" s="361"/>
      <c r="E331" s="361"/>
      <c r="F331" s="361"/>
      <c r="G331" s="361"/>
      <c r="H331" s="361"/>
      <c r="I331" s="361"/>
    </row>
    <row r="332" spans="1:9">
      <c r="A332" s="361"/>
      <c r="B332" s="361"/>
      <c r="C332" s="361"/>
      <c r="D332" s="361"/>
      <c r="E332" s="361"/>
      <c r="F332" s="361"/>
      <c r="G332" s="361"/>
      <c r="H332" s="361"/>
      <c r="I332" s="361"/>
    </row>
    <row r="333" spans="1:9">
      <c r="A333" s="329"/>
      <c r="B333" s="330"/>
      <c r="C333" s="331" t="s">
        <v>397</v>
      </c>
      <c r="D333" s="332"/>
      <c r="E333" s="333"/>
      <c r="F333" s="333"/>
      <c r="G333" s="334"/>
      <c r="H333" s="335">
        <v>4</v>
      </c>
      <c r="I333" s="332"/>
    </row>
    <row r="334" spans="1:9">
      <c r="A334" s="329"/>
      <c r="B334" s="330"/>
      <c r="C334" s="331" t="s">
        <v>810</v>
      </c>
      <c r="D334" s="332"/>
      <c r="E334" s="333"/>
      <c r="F334" s="333"/>
      <c r="G334" s="334"/>
      <c r="H334" s="336">
        <v>2</v>
      </c>
      <c r="I334" s="336" t="s">
        <v>74</v>
      </c>
    </row>
    <row r="335" spans="1:9">
      <c r="A335" s="329"/>
      <c r="B335" s="330"/>
      <c r="C335" s="331" t="s">
        <v>820</v>
      </c>
      <c r="D335" s="332"/>
      <c r="E335" s="333"/>
      <c r="F335" s="333"/>
      <c r="G335" s="334"/>
      <c r="H335" s="335">
        <f>'Abstract Civil &amp; Dismantling'!N147</f>
        <v>0</v>
      </c>
      <c r="I335" s="332"/>
    </row>
    <row r="336" spans="1:9">
      <c r="A336" s="329"/>
      <c r="B336" s="330"/>
      <c r="C336" s="331" t="s">
        <v>1078</v>
      </c>
      <c r="D336" s="332"/>
      <c r="E336" s="333"/>
      <c r="F336" s="333"/>
      <c r="G336" s="334"/>
      <c r="H336" s="335">
        <f>H333-H334</f>
        <v>2</v>
      </c>
      <c r="I336" s="332"/>
    </row>
    <row r="337" spans="1:9">
      <c r="A337" s="361"/>
      <c r="B337" s="361"/>
      <c r="C337" s="361"/>
      <c r="D337" s="361"/>
      <c r="E337" s="361"/>
      <c r="F337" s="361"/>
      <c r="G337" s="361"/>
      <c r="H337" s="361"/>
      <c r="I337" s="361"/>
    </row>
    <row r="338" spans="1:9" ht="165.75">
      <c r="A338" s="361"/>
      <c r="B338" s="105">
        <v>24</v>
      </c>
      <c r="C338" s="106" t="s">
        <v>225</v>
      </c>
      <c r="D338" s="361"/>
      <c r="E338" s="361"/>
      <c r="F338" s="361"/>
      <c r="G338" s="361"/>
      <c r="H338" s="361"/>
      <c r="I338" s="361"/>
    </row>
    <row r="339" spans="1:9">
      <c r="A339" s="361"/>
      <c r="B339" s="105" t="s">
        <v>226</v>
      </c>
      <c r="C339" s="106" t="s">
        <v>227</v>
      </c>
      <c r="D339" s="361" t="s">
        <v>85</v>
      </c>
      <c r="E339" s="361">
        <v>6</v>
      </c>
      <c r="F339" s="361"/>
      <c r="G339" s="361">
        <v>25</v>
      </c>
      <c r="H339" s="361">
        <f>E339*G339</f>
        <v>150</v>
      </c>
      <c r="I339" s="361"/>
    </row>
    <row r="340" spans="1:9">
      <c r="A340" s="361"/>
      <c r="B340" s="361"/>
      <c r="C340" s="361"/>
      <c r="D340" s="361" t="s">
        <v>85</v>
      </c>
      <c r="E340" s="361">
        <v>4.5</v>
      </c>
      <c r="F340" s="361"/>
      <c r="G340" s="361">
        <v>15</v>
      </c>
      <c r="H340" s="361">
        <f>E340*G340</f>
        <v>67.5</v>
      </c>
      <c r="I340" s="361"/>
    </row>
    <row r="341" spans="1:9">
      <c r="A341" s="361"/>
      <c r="B341" s="361"/>
      <c r="C341" s="361" t="s">
        <v>1054</v>
      </c>
      <c r="D341" s="361" t="s">
        <v>85</v>
      </c>
      <c r="E341" s="361">
        <v>3.3</v>
      </c>
      <c r="F341" s="361"/>
      <c r="G341" s="361">
        <v>16</v>
      </c>
      <c r="H341" s="361">
        <f>E341*G341</f>
        <v>52.8</v>
      </c>
      <c r="I341" s="361"/>
    </row>
    <row r="342" spans="1:9">
      <c r="A342" s="329"/>
      <c r="B342" s="330"/>
      <c r="C342" s="331" t="s">
        <v>397</v>
      </c>
      <c r="D342" s="332"/>
      <c r="E342" s="333"/>
      <c r="F342" s="333"/>
      <c r="G342" s="334"/>
      <c r="H342" s="335">
        <f>SUM(H339:H341)</f>
        <v>270.3</v>
      </c>
      <c r="I342" s="332"/>
    </row>
    <row r="343" spans="1:9">
      <c r="A343" s="329"/>
      <c r="B343" s="330"/>
      <c r="C343" s="331" t="s">
        <v>810</v>
      </c>
      <c r="D343" s="332"/>
      <c r="E343" s="333"/>
      <c r="F343" s="333"/>
      <c r="G343" s="334"/>
      <c r="H343" s="336">
        <v>211.67</v>
      </c>
      <c r="I343" s="336" t="s">
        <v>224</v>
      </c>
    </row>
    <row r="344" spans="1:9">
      <c r="A344" s="329"/>
      <c r="B344" s="330"/>
      <c r="C344" s="331" t="s">
        <v>820</v>
      </c>
      <c r="D344" s="332"/>
      <c r="E344" s="333"/>
      <c r="F344" s="333"/>
      <c r="G344" s="334"/>
      <c r="H344" s="335">
        <f>'Abstract Civil &amp; Dismantling'!N144</f>
        <v>145.6</v>
      </c>
      <c r="I344" s="332"/>
    </row>
    <row r="345" spans="1:9">
      <c r="A345" s="329"/>
      <c r="B345" s="330"/>
      <c r="C345" s="331" t="s">
        <v>1078</v>
      </c>
      <c r="D345" s="332"/>
      <c r="E345" s="333"/>
      <c r="F345" s="333"/>
      <c r="G345" s="334"/>
      <c r="H345" s="335">
        <f>H343-H344</f>
        <v>66.069999999999993</v>
      </c>
      <c r="I345" s="332"/>
    </row>
    <row r="346" spans="1:9">
      <c r="A346" s="329"/>
      <c r="B346" s="330"/>
      <c r="C346" s="331" t="s">
        <v>1090</v>
      </c>
      <c r="D346" s="332"/>
      <c r="E346" s="333"/>
      <c r="F346" s="333"/>
      <c r="G346" s="334"/>
      <c r="H346" s="335">
        <f>H342-H344-H345</f>
        <v>58.630000000000024</v>
      </c>
      <c r="I346" s="332"/>
    </row>
    <row r="347" spans="1:9" ht="140.25">
      <c r="A347" s="361"/>
      <c r="B347" s="105" t="s">
        <v>230</v>
      </c>
      <c r="C347" s="106" t="s">
        <v>231</v>
      </c>
      <c r="D347" s="361"/>
      <c r="E347" s="361"/>
      <c r="F347" s="361"/>
      <c r="G347" s="361"/>
      <c r="H347" s="361"/>
      <c r="I347" s="361"/>
    </row>
    <row r="348" spans="1:9">
      <c r="A348" s="361"/>
      <c r="B348" s="361"/>
      <c r="C348" s="361"/>
      <c r="D348" s="361"/>
      <c r="E348" s="361"/>
      <c r="F348" s="361"/>
      <c r="G348" s="361"/>
      <c r="H348" s="361"/>
      <c r="I348" s="361"/>
    </row>
    <row r="349" spans="1:9" ht="38.25">
      <c r="A349" s="361"/>
      <c r="B349" s="105" t="s">
        <v>72</v>
      </c>
      <c r="C349" s="106" t="s">
        <v>232</v>
      </c>
      <c r="D349" s="363" t="s">
        <v>74</v>
      </c>
      <c r="E349" s="363"/>
      <c r="F349" s="363"/>
      <c r="G349" s="363"/>
      <c r="H349" s="363">
        <v>21</v>
      </c>
      <c r="I349" s="363"/>
    </row>
    <row r="350" spans="1:9">
      <c r="A350" s="361"/>
      <c r="B350" s="361"/>
      <c r="C350" s="361"/>
      <c r="D350" s="361"/>
      <c r="E350" s="361"/>
      <c r="F350" s="361"/>
      <c r="G350" s="361"/>
      <c r="H350" s="361"/>
      <c r="I350" s="361"/>
    </row>
    <row r="351" spans="1:9">
      <c r="A351" s="361"/>
      <c r="B351" s="361"/>
      <c r="C351" s="361"/>
      <c r="D351" s="361"/>
      <c r="E351" s="361"/>
      <c r="F351" s="361"/>
      <c r="G351" s="361"/>
      <c r="H351" s="361"/>
      <c r="I351" s="361"/>
    </row>
    <row r="352" spans="1:9">
      <c r="A352" s="329"/>
      <c r="B352" s="330"/>
      <c r="C352" s="331" t="s">
        <v>397</v>
      </c>
      <c r="D352" s="332"/>
      <c r="E352" s="333"/>
      <c r="F352" s="333"/>
      <c r="G352" s="334"/>
      <c r="H352" s="335">
        <f>H349</f>
        <v>21</v>
      </c>
      <c r="I352" s="332"/>
    </row>
    <row r="353" spans="1:9">
      <c r="A353" s="329"/>
      <c r="B353" s="330"/>
      <c r="C353" s="331" t="s">
        <v>810</v>
      </c>
      <c r="D353" s="332"/>
      <c r="E353" s="333"/>
      <c r="F353" s="333"/>
      <c r="G353" s="334"/>
      <c r="H353" s="336">
        <v>21</v>
      </c>
      <c r="I353" s="336" t="s">
        <v>74</v>
      </c>
    </row>
    <row r="354" spans="1:9">
      <c r="A354" s="329"/>
      <c r="B354" s="330"/>
      <c r="C354" s="331" t="s">
        <v>820</v>
      </c>
      <c r="D354" s="332"/>
      <c r="E354" s="333"/>
      <c r="F354" s="333"/>
      <c r="G354" s="334"/>
      <c r="H354" s="335">
        <f>'Abstract Civil &amp; Dismantling'!N154</f>
        <v>0</v>
      </c>
      <c r="I354" s="332"/>
    </row>
    <row r="355" spans="1:9">
      <c r="A355" s="329"/>
      <c r="B355" s="330"/>
      <c r="C355" s="331" t="s">
        <v>1078</v>
      </c>
      <c r="D355" s="332"/>
      <c r="E355" s="333"/>
      <c r="F355" s="333"/>
      <c r="G355" s="334"/>
      <c r="H355" s="335">
        <f>H352-H354</f>
        <v>21</v>
      </c>
      <c r="I355" s="332"/>
    </row>
    <row r="356" spans="1:9">
      <c r="A356" s="361"/>
      <c r="B356" s="361"/>
      <c r="C356" s="361"/>
      <c r="D356" s="361"/>
      <c r="E356" s="361"/>
      <c r="F356" s="361"/>
      <c r="G356" s="361"/>
      <c r="H356" s="361"/>
      <c r="I356" s="361"/>
    </row>
    <row r="357" spans="1:9" ht="140.25">
      <c r="A357" s="361"/>
      <c r="B357" s="105" t="s">
        <v>230</v>
      </c>
      <c r="C357" s="106" t="s">
        <v>231</v>
      </c>
      <c r="D357" s="361"/>
      <c r="E357" s="361"/>
      <c r="F357" s="361"/>
      <c r="G357" s="361"/>
      <c r="H357" s="361"/>
      <c r="I357" s="361"/>
    </row>
    <row r="358" spans="1:9">
      <c r="A358" s="361"/>
      <c r="B358" s="361"/>
      <c r="C358" s="361"/>
      <c r="D358" s="361"/>
      <c r="E358" s="361"/>
      <c r="F358" s="361"/>
      <c r="G358" s="361"/>
      <c r="H358" s="361"/>
      <c r="I358" s="361"/>
    </row>
    <row r="359" spans="1:9" ht="25.5">
      <c r="A359" s="361"/>
      <c r="B359" s="105" t="s">
        <v>75</v>
      </c>
      <c r="C359" s="106" t="s">
        <v>233</v>
      </c>
      <c r="D359" s="363" t="s">
        <v>74</v>
      </c>
      <c r="E359" s="363"/>
      <c r="F359" s="363"/>
      <c r="G359" s="363"/>
      <c r="H359" s="363">
        <v>19</v>
      </c>
      <c r="I359" s="363"/>
    </row>
    <row r="360" spans="1:9">
      <c r="A360" s="361"/>
      <c r="B360" s="361"/>
      <c r="C360" s="361"/>
      <c r="D360" s="361"/>
      <c r="E360" s="361"/>
      <c r="F360" s="361"/>
      <c r="G360" s="361"/>
      <c r="H360" s="361"/>
      <c r="I360" s="361"/>
    </row>
    <row r="361" spans="1:9">
      <c r="A361" s="361"/>
      <c r="B361" s="361"/>
      <c r="C361" s="361"/>
      <c r="D361" s="361"/>
      <c r="E361" s="361"/>
      <c r="F361" s="361"/>
      <c r="G361" s="361"/>
      <c r="H361" s="361"/>
      <c r="I361" s="361"/>
    </row>
    <row r="362" spans="1:9">
      <c r="A362" s="329"/>
      <c r="B362" s="330"/>
      <c r="C362" s="331" t="s">
        <v>397</v>
      </c>
      <c r="D362" s="332"/>
      <c r="E362" s="333"/>
      <c r="F362" s="333"/>
      <c r="G362" s="334"/>
      <c r="H362" s="335">
        <f>H359</f>
        <v>19</v>
      </c>
      <c r="I362" s="332"/>
    </row>
    <row r="363" spans="1:9">
      <c r="A363" s="329"/>
      <c r="B363" s="330"/>
      <c r="C363" s="331" t="s">
        <v>810</v>
      </c>
      <c r="D363" s="332"/>
      <c r="E363" s="333"/>
      <c r="F363" s="333"/>
      <c r="G363" s="334"/>
      <c r="H363" s="336">
        <v>19</v>
      </c>
      <c r="I363" s="336" t="s">
        <v>74</v>
      </c>
    </row>
    <row r="364" spans="1:9">
      <c r="A364" s="329"/>
      <c r="B364" s="330"/>
      <c r="C364" s="331" t="s">
        <v>820</v>
      </c>
      <c r="D364" s="332"/>
      <c r="E364" s="333"/>
      <c r="F364" s="333"/>
      <c r="G364" s="334"/>
      <c r="H364" s="335">
        <f>'Abstract Civil &amp; Dismantling'!N164</f>
        <v>0</v>
      </c>
      <c r="I364" s="332"/>
    </row>
    <row r="365" spans="1:9">
      <c r="A365" s="329"/>
      <c r="B365" s="330"/>
      <c r="C365" s="331" t="s">
        <v>1078</v>
      </c>
      <c r="D365" s="332"/>
      <c r="E365" s="333"/>
      <c r="F365" s="333"/>
      <c r="G365" s="334"/>
      <c r="H365" s="335">
        <f>H362-H364</f>
        <v>19</v>
      </c>
      <c r="I365" s="332"/>
    </row>
    <row r="366" spans="1:9">
      <c r="A366" s="361"/>
      <c r="B366" s="361"/>
      <c r="C366" s="361"/>
      <c r="D366" s="361"/>
      <c r="E366" s="361"/>
      <c r="F366" s="361"/>
      <c r="G366" s="361"/>
      <c r="H366" s="361"/>
      <c r="I366" s="361"/>
    </row>
    <row r="367" spans="1:9" ht="153">
      <c r="A367" s="361"/>
      <c r="B367" s="105" t="s">
        <v>234</v>
      </c>
      <c r="C367" s="106" t="s">
        <v>235</v>
      </c>
      <c r="D367" s="361"/>
      <c r="E367" s="361"/>
      <c r="F367" s="361"/>
      <c r="G367" s="361"/>
      <c r="H367" s="361"/>
      <c r="I367" s="361"/>
    </row>
    <row r="368" spans="1:9" ht="25.5">
      <c r="A368" s="361"/>
      <c r="B368" s="105" t="s">
        <v>72</v>
      </c>
      <c r="C368" s="106" t="s">
        <v>236</v>
      </c>
      <c r="D368" s="361"/>
      <c r="E368" s="361"/>
      <c r="F368" s="361"/>
      <c r="G368" s="361"/>
      <c r="H368" s="363">
        <v>13</v>
      </c>
      <c r="I368" s="361"/>
    </row>
    <row r="369" spans="1:9">
      <c r="A369" s="329"/>
      <c r="B369" s="330"/>
      <c r="C369" s="331" t="s">
        <v>397</v>
      </c>
      <c r="D369" s="332"/>
      <c r="E369" s="333"/>
      <c r="F369" s="333"/>
      <c r="G369" s="334"/>
      <c r="H369" s="335">
        <v>13</v>
      </c>
      <c r="I369" s="332"/>
    </row>
    <row r="370" spans="1:9">
      <c r="A370" s="329"/>
      <c r="B370" s="330"/>
      <c r="C370" s="331" t="s">
        <v>810</v>
      </c>
      <c r="D370" s="332"/>
      <c r="E370" s="333"/>
      <c r="F370" s="333"/>
      <c r="G370" s="334"/>
      <c r="H370" s="336">
        <v>11</v>
      </c>
      <c r="I370" s="336" t="s">
        <v>74</v>
      </c>
    </row>
    <row r="371" spans="1:9">
      <c r="A371" s="329"/>
      <c r="B371" s="330"/>
      <c r="C371" s="331" t="s">
        <v>820</v>
      </c>
      <c r="D371" s="332"/>
      <c r="E371" s="333"/>
      <c r="F371" s="333"/>
      <c r="G371" s="334"/>
      <c r="H371" s="335">
        <f>'Abstract Civil &amp; Dismantling'!N171</f>
        <v>0</v>
      </c>
      <c r="I371" s="332"/>
    </row>
    <row r="372" spans="1:9">
      <c r="A372" s="329"/>
      <c r="B372" s="330"/>
      <c r="C372" s="331" t="s">
        <v>1078</v>
      </c>
      <c r="D372" s="332"/>
      <c r="E372" s="333"/>
      <c r="F372" s="333"/>
      <c r="G372" s="334"/>
      <c r="H372" s="335">
        <f>H370</f>
        <v>11</v>
      </c>
      <c r="I372" s="332"/>
    </row>
    <row r="373" spans="1:9">
      <c r="A373" s="329"/>
      <c r="B373" s="330"/>
      <c r="C373" s="331" t="s">
        <v>1090</v>
      </c>
      <c r="D373" s="332"/>
      <c r="E373" s="333"/>
      <c r="F373" s="333"/>
      <c r="G373" s="334"/>
      <c r="H373" s="335">
        <f>H369-H370</f>
        <v>2</v>
      </c>
      <c r="I373" s="332"/>
    </row>
    <row r="374" spans="1:9" ht="191.25">
      <c r="A374" s="361"/>
      <c r="B374" s="105" t="s">
        <v>237</v>
      </c>
      <c r="C374" s="106" t="s">
        <v>238</v>
      </c>
      <c r="D374" s="361"/>
      <c r="E374" s="361"/>
      <c r="F374" s="361"/>
      <c r="G374" s="361"/>
      <c r="H374" s="361"/>
      <c r="I374" s="361"/>
    </row>
    <row r="375" spans="1:9" ht="25.5">
      <c r="A375" s="361"/>
      <c r="B375" s="105" t="s">
        <v>72</v>
      </c>
      <c r="C375" s="106" t="s">
        <v>239</v>
      </c>
      <c r="D375" s="363" t="s">
        <v>74</v>
      </c>
      <c r="E375" s="363"/>
      <c r="F375" s="363"/>
      <c r="G375" s="363"/>
      <c r="H375" s="363">
        <v>11</v>
      </c>
      <c r="I375" s="363"/>
    </row>
    <row r="376" spans="1:9">
      <c r="A376" s="361"/>
      <c r="B376" s="361"/>
      <c r="C376" s="361"/>
      <c r="D376" s="361"/>
      <c r="E376" s="361"/>
      <c r="F376" s="361"/>
      <c r="G376" s="361"/>
      <c r="H376" s="361"/>
      <c r="I376" s="361"/>
    </row>
    <row r="377" spans="1:9">
      <c r="A377" s="329"/>
      <c r="B377" s="330"/>
      <c r="C377" s="331" t="s">
        <v>397</v>
      </c>
      <c r="D377" s="332"/>
      <c r="E377" s="333"/>
      <c r="F377" s="333"/>
      <c r="G377" s="334"/>
      <c r="H377" s="335">
        <v>11</v>
      </c>
      <c r="I377" s="332"/>
    </row>
    <row r="378" spans="1:9">
      <c r="A378" s="329"/>
      <c r="B378" s="330"/>
      <c r="C378" s="331" t="s">
        <v>810</v>
      </c>
      <c r="D378" s="332"/>
      <c r="E378" s="333"/>
      <c r="F378" s="333"/>
      <c r="G378" s="334"/>
      <c r="H378" s="336">
        <v>11</v>
      </c>
      <c r="I378" s="336" t="s">
        <v>74</v>
      </c>
    </row>
    <row r="379" spans="1:9">
      <c r="A379" s="329"/>
      <c r="B379" s="330"/>
      <c r="C379" s="331" t="s">
        <v>820</v>
      </c>
      <c r="D379" s="332"/>
      <c r="E379" s="333"/>
      <c r="F379" s="333"/>
      <c r="G379" s="334"/>
      <c r="H379" s="335">
        <f>'Abstract Civil &amp; Dismantling'!N179</f>
        <v>0</v>
      </c>
      <c r="I379" s="332"/>
    </row>
    <row r="380" spans="1:9">
      <c r="A380" s="329"/>
      <c r="B380" s="330"/>
      <c r="C380" s="331" t="s">
        <v>1078</v>
      </c>
      <c r="D380" s="332"/>
      <c r="E380" s="333"/>
      <c r="F380" s="333"/>
      <c r="G380" s="334"/>
      <c r="H380" s="335">
        <f>H377-H379</f>
        <v>11</v>
      </c>
      <c r="I380" s="332"/>
    </row>
    <row r="381" spans="1:9">
      <c r="A381" s="361"/>
      <c r="B381" s="361"/>
      <c r="C381" s="361"/>
      <c r="D381" s="361"/>
      <c r="E381" s="361"/>
      <c r="F381" s="361"/>
      <c r="G381" s="361"/>
      <c r="H381" s="361"/>
      <c r="I381" s="361"/>
    </row>
    <row r="382" spans="1:9" ht="191.25">
      <c r="A382" s="361"/>
      <c r="B382" s="105" t="s">
        <v>237</v>
      </c>
      <c r="C382" s="106" t="s">
        <v>238</v>
      </c>
      <c r="D382" s="361"/>
      <c r="E382" s="361"/>
      <c r="F382" s="361"/>
      <c r="G382" s="361"/>
      <c r="H382" s="361"/>
      <c r="I382" s="361"/>
    </row>
    <row r="383" spans="1:9" ht="25.5">
      <c r="A383" s="361"/>
      <c r="B383" s="105" t="s">
        <v>75</v>
      </c>
      <c r="C383" s="106" t="s">
        <v>240</v>
      </c>
      <c r="D383" s="363" t="s">
        <v>74</v>
      </c>
      <c r="E383" s="363"/>
      <c r="F383" s="363"/>
      <c r="G383" s="363"/>
      <c r="H383" s="363">
        <v>12</v>
      </c>
      <c r="I383" s="363"/>
    </row>
    <row r="384" spans="1:9">
      <c r="A384" s="361"/>
      <c r="B384" s="361"/>
      <c r="C384" s="361"/>
      <c r="D384" s="361"/>
      <c r="E384" s="361"/>
      <c r="F384" s="361"/>
      <c r="G384" s="361"/>
      <c r="H384" s="361"/>
      <c r="I384" s="361"/>
    </row>
    <row r="385" spans="1:9">
      <c r="A385" s="329"/>
      <c r="B385" s="330"/>
      <c r="C385" s="331" t="s">
        <v>397</v>
      </c>
      <c r="D385" s="332"/>
      <c r="E385" s="333"/>
      <c r="F385" s="333"/>
      <c r="G385" s="334"/>
      <c r="H385" s="335">
        <v>12</v>
      </c>
      <c r="I385" s="332"/>
    </row>
    <row r="386" spans="1:9">
      <c r="A386" s="329"/>
      <c r="B386" s="330"/>
      <c r="C386" s="331" t="s">
        <v>810</v>
      </c>
      <c r="D386" s="332"/>
      <c r="E386" s="333"/>
      <c r="F386" s="333"/>
      <c r="G386" s="334"/>
      <c r="H386" s="336">
        <v>10</v>
      </c>
      <c r="I386" s="336" t="s">
        <v>74</v>
      </c>
    </row>
    <row r="387" spans="1:9">
      <c r="A387" s="329"/>
      <c r="B387" s="330"/>
      <c r="C387" s="331" t="s">
        <v>820</v>
      </c>
      <c r="D387" s="332"/>
      <c r="E387" s="333"/>
      <c r="F387" s="333"/>
      <c r="G387" s="334"/>
      <c r="H387" s="335">
        <f>'Abstract Civil &amp; Dismantling'!N187</f>
        <v>0</v>
      </c>
      <c r="I387" s="332"/>
    </row>
    <row r="388" spans="1:9">
      <c r="A388" s="329"/>
      <c r="B388" s="330"/>
      <c r="C388" s="331" t="s">
        <v>1078</v>
      </c>
      <c r="D388" s="332"/>
      <c r="E388" s="333"/>
      <c r="F388" s="333"/>
      <c r="G388" s="334"/>
      <c r="H388" s="335">
        <f>H386</f>
        <v>10</v>
      </c>
      <c r="I388" s="332"/>
    </row>
    <row r="389" spans="1:9">
      <c r="A389" s="329"/>
      <c r="B389" s="330"/>
      <c r="C389" s="331" t="s">
        <v>1090</v>
      </c>
      <c r="D389" s="332"/>
      <c r="E389" s="333"/>
      <c r="F389" s="333"/>
      <c r="G389" s="334"/>
      <c r="H389" s="335">
        <f>H385-H386</f>
        <v>2</v>
      </c>
      <c r="I389" s="332"/>
    </row>
    <row r="390" spans="1:9">
      <c r="A390" s="361"/>
      <c r="B390" s="105" t="s">
        <v>241</v>
      </c>
      <c r="C390" s="106" t="s">
        <v>242</v>
      </c>
      <c r="D390" s="361"/>
      <c r="E390" s="361"/>
      <c r="F390" s="361"/>
      <c r="G390" s="361"/>
      <c r="H390" s="361"/>
      <c r="I390" s="361"/>
    </row>
    <row r="391" spans="1:9" ht="216.75">
      <c r="A391" s="361"/>
      <c r="B391" s="105">
        <v>1</v>
      </c>
      <c r="C391" s="106" t="s">
        <v>228</v>
      </c>
      <c r="D391" s="361"/>
      <c r="E391" s="361"/>
      <c r="F391" s="361"/>
      <c r="G391" s="361"/>
      <c r="H391" s="361"/>
      <c r="I391" s="361"/>
    </row>
    <row r="392" spans="1:9">
      <c r="A392" s="361"/>
      <c r="B392" s="361"/>
      <c r="C392" s="361" t="s">
        <v>1052</v>
      </c>
      <c r="D392" s="361" t="s">
        <v>85</v>
      </c>
      <c r="E392" s="361">
        <v>47</v>
      </c>
      <c r="F392" s="361">
        <v>7.5</v>
      </c>
      <c r="G392" s="361"/>
      <c r="H392" s="362">
        <f>E392*F392</f>
        <v>352.5</v>
      </c>
      <c r="I392" s="361"/>
    </row>
    <row r="393" spans="1:9">
      <c r="A393" s="361"/>
      <c r="B393" s="361"/>
      <c r="C393" s="361" t="s">
        <v>1053</v>
      </c>
      <c r="D393" s="361" t="s">
        <v>85</v>
      </c>
      <c r="E393" s="361">
        <v>24</v>
      </c>
      <c r="F393" s="361">
        <v>3</v>
      </c>
      <c r="G393" s="361"/>
      <c r="H393" s="362">
        <f>E393*F393</f>
        <v>72</v>
      </c>
      <c r="I393" s="361"/>
    </row>
    <row r="394" spans="1:9">
      <c r="A394" s="361"/>
      <c r="B394" s="361"/>
      <c r="C394" s="361"/>
      <c r="D394" s="361"/>
      <c r="E394" s="361"/>
      <c r="F394" s="361"/>
      <c r="G394" s="361"/>
      <c r="H394" s="362">
        <f>SUM(H392:H393)</f>
        <v>424.5</v>
      </c>
      <c r="I394" s="361"/>
    </row>
    <row r="395" spans="1:9">
      <c r="A395" s="329"/>
      <c r="B395" s="330"/>
      <c r="C395" s="331" t="s">
        <v>397</v>
      </c>
      <c r="D395" s="332"/>
      <c r="E395" s="333"/>
      <c r="F395" s="333"/>
      <c r="G395" s="334"/>
      <c r="H395" s="335">
        <f>H394</f>
        <v>424.5</v>
      </c>
      <c r="I395" s="332"/>
    </row>
    <row r="396" spans="1:9">
      <c r="A396" s="329"/>
      <c r="B396" s="330"/>
      <c r="C396" s="331" t="s">
        <v>810</v>
      </c>
      <c r="D396" s="332"/>
      <c r="E396" s="333"/>
      <c r="F396" s="333"/>
      <c r="G396" s="334"/>
      <c r="H396" s="336">
        <v>386</v>
      </c>
      <c r="I396" s="336" t="s">
        <v>85</v>
      </c>
    </row>
    <row r="397" spans="1:9">
      <c r="A397" s="329"/>
      <c r="B397" s="330"/>
      <c r="C397" s="331" t="s">
        <v>820</v>
      </c>
      <c r="D397" s="332"/>
      <c r="E397" s="333"/>
      <c r="F397" s="333"/>
      <c r="G397" s="334"/>
      <c r="H397" s="335">
        <f>'Abstract Civil &amp; Dismantling'!N197</f>
        <v>0</v>
      </c>
      <c r="I397" s="332"/>
    </row>
    <row r="398" spans="1:9">
      <c r="A398" s="329"/>
      <c r="B398" s="330"/>
      <c r="C398" s="331" t="s">
        <v>1078</v>
      </c>
      <c r="D398" s="332"/>
      <c r="E398" s="333"/>
      <c r="F398" s="333"/>
      <c r="G398" s="334"/>
      <c r="H398" s="335">
        <f>H396</f>
        <v>386</v>
      </c>
      <c r="I398" s="332"/>
    </row>
    <row r="399" spans="1:9">
      <c r="A399" s="329"/>
      <c r="B399" s="330"/>
      <c r="C399" s="331" t="s">
        <v>1090</v>
      </c>
      <c r="D399" s="332"/>
      <c r="E399" s="333"/>
      <c r="F399" s="333"/>
      <c r="G399" s="334"/>
      <c r="H399" s="335">
        <f>H395-H396</f>
        <v>38.5</v>
      </c>
      <c r="I399" s="332"/>
    </row>
    <row r="400" spans="1:9" ht="140.25">
      <c r="A400" s="361"/>
      <c r="B400" s="105" t="s">
        <v>230</v>
      </c>
      <c r="C400" s="106" t="s">
        <v>231</v>
      </c>
      <c r="D400" s="106"/>
      <c r="E400" s="361"/>
      <c r="F400" s="361"/>
      <c r="G400" s="361"/>
      <c r="H400" s="361"/>
      <c r="I400" s="361"/>
    </row>
    <row r="401" spans="1:9" ht="38.25">
      <c r="A401" s="361"/>
      <c r="B401" s="105" t="s">
        <v>72</v>
      </c>
      <c r="C401" s="106" t="s">
        <v>244</v>
      </c>
      <c r="D401" s="363" t="s">
        <v>74</v>
      </c>
      <c r="E401" s="363"/>
      <c r="F401" s="363"/>
      <c r="G401" s="363"/>
      <c r="H401" s="363">
        <v>40</v>
      </c>
      <c r="I401" s="361"/>
    </row>
    <row r="402" spans="1:9">
      <c r="A402" s="361"/>
      <c r="B402" s="361"/>
      <c r="C402" s="361"/>
      <c r="D402" s="361"/>
      <c r="E402" s="361"/>
      <c r="F402" s="361"/>
      <c r="G402" s="361"/>
      <c r="H402" s="361"/>
      <c r="I402" s="361"/>
    </row>
    <row r="403" spans="1:9">
      <c r="A403" s="361"/>
      <c r="B403" s="361"/>
      <c r="C403" s="361"/>
      <c r="D403" s="361"/>
      <c r="E403" s="361"/>
      <c r="F403" s="361"/>
      <c r="G403" s="361"/>
      <c r="H403" s="361"/>
      <c r="I403" s="361"/>
    </row>
    <row r="404" spans="1:9">
      <c r="A404" s="361"/>
      <c r="B404" s="361"/>
      <c r="C404" s="361"/>
      <c r="D404" s="361"/>
      <c r="E404" s="361"/>
      <c r="F404" s="361"/>
      <c r="G404" s="361"/>
      <c r="H404" s="361"/>
      <c r="I404" s="361"/>
    </row>
    <row r="405" spans="1:9">
      <c r="A405" s="329"/>
      <c r="B405" s="330"/>
      <c r="C405" s="331" t="s">
        <v>397</v>
      </c>
      <c r="D405" s="332"/>
      <c r="E405" s="333"/>
      <c r="F405" s="333"/>
      <c r="G405" s="334"/>
      <c r="H405" s="335">
        <f>H401</f>
        <v>40</v>
      </c>
      <c r="I405" s="332"/>
    </row>
    <row r="406" spans="1:9">
      <c r="A406" s="329"/>
      <c r="B406" s="330"/>
      <c r="C406" s="331" t="s">
        <v>810</v>
      </c>
      <c r="D406" s="332"/>
      <c r="E406" s="333"/>
      <c r="F406" s="333"/>
      <c r="G406" s="334"/>
      <c r="H406" s="336">
        <v>40</v>
      </c>
      <c r="I406" s="336" t="s">
        <v>74</v>
      </c>
    </row>
    <row r="407" spans="1:9">
      <c r="A407" s="329"/>
      <c r="B407" s="330"/>
      <c r="C407" s="331" t="s">
        <v>820</v>
      </c>
      <c r="D407" s="332"/>
      <c r="E407" s="333"/>
      <c r="F407" s="333"/>
      <c r="G407" s="334"/>
      <c r="H407" s="335">
        <f>'Abstract Civil &amp; Dismantling'!N207</f>
        <v>0</v>
      </c>
      <c r="I407" s="332"/>
    </row>
    <row r="408" spans="1:9">
      <c r="A408" s="329"/>
      <c r="B408" s="330"/>
      <c r="C408" s="331" t="s">
        <v>1078</v>
      </c>
      <c r="D408" s="332"/>
      <c r="E408" s="333"/>
      <c r="F408" s="333"/>
      <c r="G408" s="334"/>
      <c r="H408" s="335">
        <f>H405-H407</f>
        <v>40</v>
      </c>
      <c r="I408" s="332"/>
    </row>
    <row r="409" spans="1:9">
      <c r="A409" s="361"/>
      <c r="B409" s="361"/>
      <c r="C409" s="361"/>
      <c r="D409" s="361"/>
      <c r="E409" s="361"/>
      <c r="F409" s="361"/>
      <c r="G409" s="361"/>
      <c r="H409" s="361"/>
      <c r="I409" s="361"/>
    </row>
    <row r="410" spans="1:9" ht="140.25">
      <c r="A410" s="361"/>
      <c r="B410" s="105" t="s">
        <v>230</v>
      </c>
      <c r="C410" s="106" t="s">
        <v>231</v>
      </c>
      <c r="D410" s="106"/>
      <c r="E410" s="361"/>
      <c r="F410" s="361"/>
      <c r="G410" s="361"/>
      <c r="H410" s="361"/>
      <c r="I410" s="361"/>
    </row>
    <row r="411" spans="1:9" ht="25.5">
      <c r="A411" s="361"/>
      <c r="B411" s="105" t="s">
        <v>75</v>
      </c>
      <c r="C411" s="106" t="s">
        <v>233</v>
      </c>
      <c r="D411" s="363" t="s">
        <v>74</v>
      </c>
      <c r="E411" s="363"/>
      <c r="F411" s="363"/>
      <c r="G411" s="363"/>
      <c r="H411" s="363">
        <v>36</v>
      </c>
      <c r="I411" s="361"/>
    </row>
    <row r="412" spans="1:9">
      <c r="A412" s="361"/>
      <c r="B412" s="361"/>
      <c r="C412" s="361"/>
      <c r="D412" s="361"/>
      <c r="E412" s="361"/>
      <c r="F412" s="361"/>
      <c r="G412" s="361"/>
      <c r="H412" s="361"/>
      <c r="I412" s="361"/>
    </row>
    <row r="413" spans="1:9">
      <c r="A413" s="361"/>
      <c r="B413" s="361"/>
      <c r="C413" s="361"/>
      <c r="D413" s="361"/>
      <c r="E413" s="361"/>
      <c r="F413" s="361"/>
      <c r="G413" s="361"/>
      <c r="H413" s="361"/>
      <c r="I413" s="361"/>
    </row>
    <row r="414" spans="1:9">
      <c r="A414" s="361"/>
      <c r="B414" s="361"/>
      <c r="C414" s="361"/>
      <c r="D414" s="361"/>
      <c r="E414" s="361"/>
      <c r="F414" s="361"/>
      <c r="G414" s="361"/>
      <c r="H414" s="361"/>
      <c r="I414" s="361"/>
    </row>
    <row r="415" spans="1:9">
      <c r="A415" s="329"/>
      <c r="B415" s="330"/>
      <c r="C415" s="331" t="s">
        <v>397</v>
      </c>
      <c r="D415" s="332"/>
      <c r="E415" s="333"/>
      <c r="F415" s="333"/>
      <c r="G415" s="334"/>
      <c r="H415" s="335">
        <f>H411</f>
        <v>36</v>
      </c>
      <c r="I415" s="332"/>
    </row>
    <row r="416" spans="1:9">
      <c r="A416" s="329"/>
      <c r="B416" s="330"/>
      <c r="C416" s="331" t="s">
        <v>810</v>
      </c>
      <c r="D416" s="332"/>
      <c r="E416" s="333"/>
      <c r="F416" s="333"/>
      <c r="G416" s="334"/>
      <c r="H416" s="336">
        <v>36</v>
      </c>
      <c r="I416" s="336" t="s">
        <v>74</v>
      </c>
    </row>
    <row r="417" spans="1:9">
      <c r="A417" s="329"/>
      <c r="B417" s="330"/>
      <c r="C417" s="331" t="s">
        <v>820</v>
      </c>
      <c r="D417" s="332"/>
      <c r="E417" s="333"/>
      <c r="F417" s="333"/>
      <c r="G417" s="334"/>
      <c r="H417" s="335">
        <f>'Abstract Civil &amp; Dismantling'!N217</f>
        <v>0</v>
      </c>
      <c r="I417" s="332"/>
    </row>
    <row r="418" spans="1:9">
      <c r="A418" s="329"/>
      <c r="B418" s="330"/>
      <c r="C418" s="331" t="s">
        <v>1078</v>
      </c>
      <c r="D418" s="332"/>
      <c r="E418" s="333"/>
      <c r="F418" s="333"/>
      <c r="G418" s="334"/>
      <c r="H418" s="335">
        <f>H415-H417</f>
        <v>36</v>
      </c>
      <c r="I418" s="332"/>
    </row>
    <row r="419" spans="1:9">
      <c r="A419" s="361"/>
      <c r="B419" s="361"/>
      <c r="C419" s="361"/>
      <c r="D419" s="361"/>
      <c r="E419" s="361"/>
      <c r="F419" s="361"/>
      <c r="G419" s="361"/>
      <c r="H419" s="361"/>
      <c r="I419" s="361"/>
    </row>
    <row r="420" spans="1:9" ht="153">
      <c r="A420" s="361"/>
      <c r="B420" s="105" t="s">
        <v>234</v>
      </c>
      <c r="C420" s="106" t="s">
        <v>235</v>
      </c>
      <c r="D420" s="361"/>
      <c r="E420" s="361"/>
      <c r="F420" s="361"/>
      <c r="G420" s="361"/>
      <c r="H420" s="361"/>
      <c r="I420" s="361"/>
    </row>
    <row r="421" spans="1:9">
      <c r="A421" s="361"/>
      <c r="B421" s="361"/>
      <c r="C421" s="361" t="s">
        <v>1052</v>
      </c>
      <c r="D421" s="361" t="s">
        <v>74</v>
      </c>
      <c r="E421" s="361"/>
      <c r="F421" s="361"/>
      <c r="G421" s="361"/>
      <c r="H421" s="362">
        <v>19</v>
      </c>
      <c r="I421" s="361"/>
    </row>
    <row r="422" spans="1:9" ht="25.5">
      <c r="A422" s="361"/>
      <c r="B422" s="105" t="s">
        <v>72</v>
      </c>
      <c r="C422" s="106" t="s">
        <v>236</v>
      </c>
      <c r="D422" s="361"/>
      <c r="E422" s="361"/>
      <c r="F422" s="361"/>
      <c r="G422" s="361"/>
      <c r="H422" s="361"/>
      <c r="I422" s="361"/>
    </row>
    <row r="423" spans="1:9">
      <c r="A423" s="329"/>
      <c r="B423" s="330"/>
      <c r="C423" s="331" t="s">
        <v>397</v>
      </c>
      <c r="D423" s="332"/>
      <c r="E423" s="333"/>
      <c r="F423" s="333"/>
      <c r="G423" s="334"/>
      <c r="H423" s="335">
        <f>H421</f>
        <v>19</v>
      </c>
      <c r="I423" s="332"/>
    </row>
    <row r="424" spans="1:9">
      <c r="A424" s="329"/>
      <c r="B424" s="330"/>
      <c r="C424" s="331" t="s">
        <v>810</v>
      </c>
      <c r="D424" s="332"/>
      <c r="E424" s="333"/>
      <c r="F424" s="333"/>
      <c r="G424" s="334"/>
      <c r="H424" s="336">
        <v>11</v>
      </c>
      <c r="I424" s="336" t="s">
        <v>74</v>
      </c>
    </row>
    <row r="425" spans="1:9">
      <c r="A425" s="329"/>
      <c r="B425" s="330"/>
      <c r="C425" s="331" t="s">
        <v>820</v>
      </c>
      <c r="D425" s="332"/>
      <c r="E425" s="333"/>
      <c r="F425" s="333"/>
      <c r="G425" s="334"/>
      <c r="H425" s="335">
        <f>'Abstract Civil &amp; Dismantling'!N225</f>
        <v>0</v>
      </c>
      <c r="I425" s="332"/>
    </row>
    <row r="426" spans="1:9">
      <c r="A426" s="329"/>
      <c r="B426" s="330"/>
      <c r="C426" s="331" t="s">
        <v>1078</v>
      </c>
      <c r="D426" s="332"/>
      <c r="E426" s="333"/>
      <c r="F426" s="333"/>
      <c r="G426" s="334"/>
      <c r="H426" s="335">
        <f>H424</f>
        <v>11</v>
      </c>
      <c r="I426" s="332"/>
    </row>
    <row r="427" spans="1:9">
      <c r="A427" s="329"/>
      <c r="B427" s="330"/>
      <c r="C427" s="331" t="s">
        <v>1090</v>
      </c>
      <c r="D427" s="332"/>
      <c r="E427" s="333"/>
      <c r="F427" s="333"/>
      <c r="G427" s="334"/>
      <c r="H427" s="335">
        <f>H423-H424</f>
        <v>8</v>
      </c>
      <c r="I427" s="332"/>
    </row>
    <row r="428" spans="1:9" ht="165.75">
      <c r="A428" s="361"/>
      <c r="B428" s="105" t="s">
        <v>237</v>
      </c>
      <c r="C428" s="106" t="s">
        <v>245</v>
      </c>
      <c r="D428" s="361"/>
      <c r="E428" s="361"/>
      <c r="F428" s="361"/>
      <c r="G428" s="361"/>
      <c r="H428" s="361"/>
      <c r="I428" s="361"/>
    </row>
    <row r="429" spans="1:9" ht="25.5">
      <c r="A429" s="361"/>
      <c r="B429" s="105" t="s">
        <v>72</v>
      </c>
      <c r="C429" s="106" t="s">
        <v>246</v>
      </c>
      <c r="D429" s="363" t="s">
        <v>74</v>
      </c>
      <c r="E429" s="363"/>
      <c r="F429" s="363"/>
      <c r="G429" s="363"/>
      <c r="H429" s="363">
        <v>23</v>
      </c>
      <c r="I429" s="361"/>
    </row>
    <row r="430" spans="1:9">
      <c r="A430" s="361"/>
      <c r="B430" s="361"/>
      <c r="C430" s="361"/>
      <c r="D430" s="361"/>
      <c r="E430" s="361"/>
      <c r="F430" s="361"/>
      <c r="G430" s="361"/>
      <c r="H430" s="361"/>
      <c r="I430" s="361"/>
    </row>
    <row r="431" spans="1:9">
      <c r="A431" s="361"/>
      <c r="B431" s="361"/>
      <c r="C431" s="361"/>
      <c r="D431" s="361"/>
      <c r="E431" s="361"/>
      <c r="F431" s="361"/>
      <c r="G431" s="361"/>
      <c r="H431" s="361"/>
      <c r="I431" s="361"/>
    </row>
    <row r="432" spans="1:9">
      <c r="A432" s="329"/>
      <c r="B432" s="330"/>
      <c r="C432" s="331" t="s">
        <v>397</v>
      </c>
      <c r="D432" s="332"/>
      <c r="E432" s="333"/>
      <c r="F432" s="333"/>
      <c r="G432" s="334"/>
      <c r="H432" s="335">
        <f>H429</f>
        <v>23</v>
      </c>
      <c r="I432" s="332"/>
    </row>
    <row r="433" spans="1:9">
      <c r="A433" s="329"/>
      <c r="B433" s="330"/>
      <c r="C433" s="331" t="s">
        <v>810</v>
      </c>
      <c r="D433" s="332"/>
      <c r="E433" s="333"/>
      <c r="F433" s="333"/>
      <c r="G433" s="334"/>
      <c r="H433" s="336">
        <v>16</v>
      </c>
      <c r="I433" s="336" t="s">
        <v>74</v>
      </c>
    </row>
    <row r="434" spans="1:9">
      <c r="A434" s="329"/>
      <c r="B434" s="330"/>
      <c r="C434" s="331" t="s">
        <v>820</v>
      </c>
      <c r="D434" s="332"/>
      <c r="E434" s="333"/>
      <c r="F434" s="333"/>
      <c r="G434" s="334"/>
      <c r="H434" s="335">
        <f>'Abstract Civil &amp; Dismantling'!N234</f>
        <v>0</v>
      </c>
      <c r="I434" s="332"/>
    </row>
    <row r="435" spans="1:9">
      <c r="A435" s="329"/>
      <c r="B435" s="330"/>
      <c r="C435" s="331" t="s">
        <v>1078</v>
      </c>
      <c r="D435" s="332"/>
      <c r="E435" s="333"/>
      <c r="F435" s="333"/>
      <c r="G435" s="334"/>
      <c r="H435" s="335">
        <f>H433</f>
        <v>16</v>
      </c>
      <c r="I435" s="332"/>
    </row>
    <row r="436" spans="1:9">
      <c r="A436" s="329"/>
      <c r="B436" s="330"/>
      <c r="C436" s="331" t="s">
        <v>1090</v>
      </c>
      <c r="D436" s="332"/>
      <c r="E436" s="333"/>
      <c r="F436" s="333"/>
      <c r="G436" s="334"/>
      <c r="H436" s="335">
        <f>H432-H433</f>
        <v>7</v>
      </c>
      <c r="I436" s="332"/>
    </row>
    <row r="437" spans="1:9">
      <c r="A437" s="361"/>
      <c r="B437" s="105"/>
      <c r="C437" s="106"/>
      <c r="D437" s="361"/>
      <c r="E437" s="361"/>
      <c r="F437" s="361"/>
      <c r="G437" s="361"/>
      <c r="H437" s="361"/>
      <c r="I437" s="361"/>
    </row>
    <row r="438" spans="1:9" ht="165.75">
      <c r="A438" s="361"/>
      <c r="B438" s="105" t="s">
        <v>237</v>
      </c>
      <c r="C438" s="106" t="s">
        <v>245</v>
      </c>
      <c r="D438" s="361"/>
      <c r="E438" s="361"/>
      <c r="F438" s="361"/>
      <c r="G438" s="361"/>
      <c r="H438" s="361"/>
      <c r="I438" s="361"/>
    </row>
    <row r="439" spans="1:9" ht="51">
      <c r="A439" s="361"/>
      <c r="B439" s="105" t="s">
        <v>75</v>
      </c>
      <c r="C439" s="106" t="s">
        <v>247</v>
      </c>
      <c r="D439" s="363" t="s">
        <v>74</v>
      </c>
      <c r="E439" s="363"/>
      <c r="F439" s="363"/>
      <c r="G439" s="363"/>
      <c r="H439" s="363">
        <v>22</v>
      </c>
      <c r="I439" s="361"/>
    </row>
    <row r="440" spans="1:9">
      <c r="A440" s="361"/>
      <c r="B440" s="361"/>
      <c r="C440" s="361"/>
      <c r="D440" s="361"/>
      <c r="E440" s="361"/>
      <c r="F440" s="361"/>
      <c r="G440" s="361"/>
      <c r="H440" s="361"/>
      <c r="I440" s="361"/>
    </row>
    <row r="441" spans="1:9">
      <c r="A441" s="361"/>
      <c r="B441" s="361"/>
      <c r="C441" s="361"/>
      <c r="D441" s="361"/>
      <c r="E441" s="361"/>
      <c r="F441" s="361"/>
      <c r="G441" s="361"/>
      <c r="H441" s="361"/>
      <c r="I441" s="361"/>
    </row>
    <row r="442" spans="1:9">
      <c r="A442" s="329"/>
      <c r="B442" s="330"/>
      <c r="C442" s="331" t="s">
        <v>397</v>
      </c>
      <c r="D442" s="332"/>
      <c r="E442" s="333"/>
      <c r="F442" s="333"/>
      <c r="G442" s="334"/>
      <c r="H442" s="335">
        <f>H439</f>
        <v>22</v>
      </c>
      <c r="I442" s="332"/>
    </row>
    <row r="443" spans="1:9">
      <c r="A443" s="329"/>
      <c r="B443" s="330"/>
      <c r="C443" s="331" t="s">
        <v>810</v>
      </c>
      <c r="D443" s="332"/>
      <c r="E443" s="333"/>
      <c r="F443" s="333"/>
      <c r="G443" s="334"/>
      <c r="H443" s="336">
        <v>15</v>
      </c>
      <c r="I443" s="336" t="s">
        <v>74</v>
      </c>
    </row>
    <row r="444" spans="1:9">
      <c r="A444" s="329"/>
      <c r="B444" s="330"/>
      <c r="C444" s="331" t="s">
        <v>820</v>
      </c>
      <c r="D444" s="332"/>
      <c r="E444" s="333"/>
      <c r="F444" s="333"/>
      <c r="G444" s="334"/>
      <c r="H444" s="335">
        <f>'Abstract Civil &amp; Dismantling'!N244</f>
        <v>0</v>
      </c>
      <c r="I444" s="332"/>
    </row>
    <row r="445" spans="1:9">
      <c r="A445" s="329"/>
      <c r="B445" s="330"/>
      <c r="C445" s="331" t="s">
        <v>1078</v>
      </c>
      <c r="D445" s="332"/>
      <c r="E445" s="333"/>
      <c r="F445" s="333"/>
      <c r="G445" s="334"/>
      <c r="H445" s="335">
        <f>H443</f>
        <v>15</v>
      </c>
      <c r="I445" s="332"/>
    </row>
    <row r="446" spans="1:9">
      <c r="A446" s="329"/>
      <c r="B446" s="330"/>
      <c r="C446" s="331" t="s">
        <v>1090</v>
      </c>
      <c r="D446" s="332"/>
      <c r="E446" s="333"/>
      <c r="F446" s="333"/>
      <c r="G446" s="334"/>
      <c r="H446" s="335">
        <f>H442-H443</f>
        <v>7</v>
      </c>
      <c r="I446" s="332"/>
    </row>
    <row r="447" spans="1:9">
      <c r="A447" s="361"/>
      <c r="B447" s="105" t="s">
        <v>252</v>
      </c>
      <c r="C447" s="106" t="s">
        <v>253</v>
      </c>
      <c r="D447" s="361"/>
      <c r="E447" s="361"/>
      <c r="F447" s="361"/>
      <c r="G447" s="361"/>
      <c r="H447" s="361"/>
      <c r="I447" s="361"/>
    </row>
    <row r="448" spans="1:9" ht="242.25">
      <c r="A448" s="361"/>
      <c r="B448" s="105">
        <v>1</v>
      </c>
      <c r="C448" s="106" t="s">
        <v>254</v>
      </c>
      <c r="D448" s="361"/>
      <c r="E448" s="361"/>
      <c r="F448" s="361"/>
      <c r="G448" s="361"/>
      <c r="H448" s="361"/>
      <c r="I448" s="361"/>
    </row>
    <row r="449" spans="1:9">
      <c r="A449" s="361"/>
      <c r="B449" s="361"/>
      <c r="C449" s="361" t="s">
        <v>1056</v>
      </c>
      <c r="D449" s="361" t="s">
        <v>85</v>
      </c>
      <c r="E449" s="362">
        <v>6</v>
      </c>
      <c r="F449" s="361"/>
      <c r="G449" s="361">
        <v>18</v>
      </c>
      <c r="H449" s="362">
        <f>E449*G449</f>
        <v>108</v>
      </c>
      <c r="I449" s="361"/>
    </row>
    <row r="450" spans="1:9" s="360" customFormat="1">
      <c r="A450" s="361"/>
      <c r="B450" s="361"/>
      <c r="C450" s="361" t="s">
        <v>1056</v>
      </c>
      <c r="D450" s="361" t="s">
        <v>85</v>
      </c>
      <c r="E450" s="362">
        <v>4.5</v>
      </c>
      <c r="F450" s="361"/>
      <c r="G450" s="361">
        <v>27</v>
      </c>
      <c r="H450" s="362">
        <f t="shared" ref="H450:H452" si="1">E450*G450</f>
        <v>121.5</v>
      </c>
      <c r="I450" s="361"/>
    </row>
    <row r="451" spans="1:9" s="360" customFormat="1">
      <c r="A451" s="361"/>
      <c r="B451" s="361"/>
      <c r="C451" s="361" t="s">
        <v>1056</v>
      </c>
      <c r="D451" s="361" t="s">
        <v>85</v>
      </c>
      <c r="E451" s="362">
        <v>9</v>
      </c>
      <c r="F451" s="361"/>
      <c r="G451" s="361">
        <v>15</v>
      </c>
      <c r="H451" s="362">
        <f t="shared" si="1"/>
        <v>135</v>
      </c>
      <c r="I451" s="361"/>
    </row>
    <row r="452" spans="1:9">
      <c r="A452" s="361"/>
      <c r="B452" s="361"/>
      <c r="C452" s="361" t="s">
        <v>1057</v>
      </c>
      <c r="D452" s="361" t="s">
        <v>85</v>
      </c>
      <c r="E452" s="362">
        <v>3.3</v>
      </c>
      <c r="F452" s="361"/>
      <c r="G452" s="361">
        <v>29</v>
      </c>
      <c r="H452" s="362">
        <f t="shared" si="1"/>
        <v>95.699999999999989</v>
      </c>
      <c r="I452" s="361"/>
    </row>
    <row r="453" spans="1:9">
      <c r="A453" s="361"/>
      <c r="B453" s="361"/>
      <c r="C453" s="361"/>
      <c r="D453" s="361"/>
      <c r="E453" s="361"/>
      <c r="F453" s="361"/>
      <c r="G453" s="361"/>
      <c r="H453" s="362">
        <f>SUM(H449:H452)</f>
        <v>460.2</v>
      </c>
      <c r="I453" s="361"/>
    </row>
    <row r="454" spans="1:9">
      <c r="A454" s="329"/>
      <c r="B454" s="330"/>
      <c r="C454" s="331" t="s">
        <v>397</v>
      </c>
      <c r="D454" s="332"/>
      <c r="E454" s="333"/>
      <c r="F454" s="333"/>
      <c r="G454" s="334"/>
      <c r="H454" s="335">
        <f>H453</f>
        <v>460.2</v>
      </c>
      <c r="I454" s="332"/>
    </row>
    <row r="455" spans="1:9">
      <c r="A455" s="329"/>
      <c r="B455" s="330"/>
      <c r="C455" s="331" t="s">
        <v>810</v>
      </c>
      <c r="D455" s="332"/>
      <c r="E455" s="333"/>
      <c r="F455" s="333"/>
      <c r="G455" s="334"/>
      <c r="H455" s="336">
        <v>450.65</v>
      </c>
      <c r="I455" s="336" t="s">
        <v>85</v>
      </c>
    </row>
    <row r="456" spans="1:9">
      <c r="A456" s="329"/>
      <c r="B456" s="330"/>
      <c r="C456" s="331" t="s">
        <v>820</v>
      </c>
      <c r="D456" s="332"/>
      <c r="E456" s="333"/>
      <c r="F456" s="333"/>
      <c r="G456" s="334"/>
      <c r="H456" s="335">
        <f>'Abstract Civil &amp; Dismantling'!N254</f>
        <v>0</v>
      </c>
      <c r="I456" s="332"/>
    </row>
    <row r="457" spans="1:9">
      <c r="A457" s="329"/>
      <c r="B457" s="330"/>
      <c r="C457" s="331" t="s">
        <v>1078</v>
      </c>
      <c r="D457" s="332"/>
      <c r="E457" s="333"/>
      <c r="F457" s="333"/>
      <c r="G457" s="334"/>
      <c r="H457" s="335">
        <f>H455</f>
        <v>450.65</v>
      </c>
      <c r="I457" s="332"/>
    </row>
    <row r="458" spans="1:9">
      <c r="A458" s="329"/>
      <c r="B458" s="330"/>
      <c r="C458" s="331" t="s">
        <v>1090</v>
      </c>
      <c r="D458" s="332"/>
      <c r="E458" s="333"/>
      <c r="F458" s="333"/>
      <c r="G458" s="334"/>
      <c r="H458" s="335">
        <f>H454-H455</f>
        <v>9.5500000000000114</v>
      </c>
      <c r="I458" s="332"/>
    </row>
    <row r="459" spans="1:9" ht="153">
      <c r="A459" s="361"/>
      <c r="B459" s="105" t="s">
        <v>230</v>
      </c>
      <c r="C459" s="106" t="s">
        <v>255</v>
      </c>
      <c r="D459" s="361"/>
      <c r="E459" s="361"/>
      <c r="F459" s="361"/>
      <c r="G459" s="361"/>
      <c r="H459" s="361"/>
      <c r="I459" s="361"/>
    </row>
    <row r="460" spans="1:9" ht="51">
      <c r="A460" s="361"/>
      <c r="B460" s="105" t="s">
        <v>72</v>
      </c>
      <c r="C460" s="106" t="s">
        <v>256</v>
      </c>
      <c r="D460" s="363" t="s">
        <v>74</v>
      </c>
      <c r="E460" s="363"/>
      <c r="F460" s="363"/>
      <c r="G460" s="363"/>
      <c r="H460" s="363">
        <v>32</v>
      </c>
      <c r="I460" s="361"/>
    </row>
    <row r="461" spans="1:9">
      <c r="A461" s="361"/>
      <c r="B461" s="361"/>
      <c r="C461" s="361"/>
      <c r="D461" s="361"/>
      <c r="E461" s="361"/>
      <c r="F461" s="361"/>
      <c r="G461" s="361"/>
      <c r="H461" s="361"/>
      <c r="I461" s="361"/>
    </row>
    <row r="462" spans="1:9">
      <c r="A462" s="361"/>
      <c r="B462" s="361"/>
      <c r="C462" s="361"/>
      <c r="D462" s="361"/>
      <c r="E462" s="361"/>
      <c r="F462" s="361"/>
      <c r="G462" s="361"/>
      <c r="H462" s="361"/>
      <c r="I462" s="361"/>
    </row>
    <row r="463" spans="1:9">
      <c r="A463" s="329"/>
      <c r="B463" s="330"/>
      <c r="C463" s="331" t="s">
        <v>397</v>
      </c>
      <c r="D463" s="332"/>
      <c r="E463" s="333"/>
      <c r="F463" s="333"/>
      <c r="G463" s="334"/>
      <c r="H463" s="335">
        <f>H460</f>
        <v>32</v>
      </c>
      <c r="I463" s="332"/>
    </row>
    <row r="464" spans="1:9">
      <c r="A464" s="329"/>
      <c r="B464" s="330"/>
      <c r="C464" s="331" t="s">
        <v>810</v>
      </c>
      <c r="D464" s="332"/>
      <c r="E464" s="333"/>
      <c r="F464" s="333"/>
      <c r="G464" s="334"/>
      <c r="H464" s="336">
        <v>32</v>
      </c>
      <c r="I464" s="336" t="s">
        <v>74</v>
      </c>
    </row>
    <row r="465" spans="1:9">
      <c r="A465" s="329"/>
      <c r="B465" s="330"/>
      <c r="C465" s="331" t="s">
        <v>820</v>
      </c>
      <c r="D465" s="332"/>
      <c r="E465" s="333"/>
      <c r="F465" s="333"/>
      <c r="G465" s="334"/>
      <c r="H465" s="335">
        <f>'Abstract Civil &amp; Dismantling'!N268</f>
        <v>0</v>
      </c>
      <c r="I465" s="332"/>
    </row>
    <row r="466" spans="1:9">
      <c r="A466" s="329"/>
      <c r="B466" s="330"/>
      <c r="C466" s="331" t="s">
        <v>1078</v>
      </c>
      <c r="D466" s="332"/>
      <c r="E466" s="333"/>
      <c r="F466" s="333"/>
      <c r="G466" s="334"/>
      <c r="H466" s="335">
        <f>H463-H465</f>
        <v>32</v>
      </c>
      <c r="I466" s="332"/>
    </row>
    <row r="468" spans="1:9" ht="153">
      <c r="A468" s="361"/>
      <c r="B468" s="105" t="s">
        <v>230</v>
      </c>
      <c r="C468" s="106" t="s">
        <v>255</v>
      </c>
      <c r="D468" s="361"/>
      <c r="E468" s="361"/>
      <c r="F468" s="361"/>
      <c r="G468" s="361"/>
      <c r="H468" s="361"/>
      <c r="I468" s="361"/>
    </row>
    <row r="469" spans="1:9" ht="51">
      <c r="A469" s="361"/>
      <c r="B469" s="105" t="s">
        <v>75</v>
      </c>
      <c r="C469" s="106" t="s">
        <v>257</v>
      </c>
      <c r="D469" s="363" t="s">
        <v>74</v>
      </c>
      <c r="E469" s="363"/>
      <c r="F469" s="363"/>
      <c r="G469" s="363"/>
      <c r="H469" s="363">
        <v>32</v>
      </c>
      <c r="I469" s="361"/>
    </row>
    <row r="470" spans="1:9">
      <c r="A470" s="361"/>
      <c r="B470" s="361"/>
      <c r="C470" s="361"/>
      <c r="D470" s="361"/>
      <c r="E470" s="361"/>
      <c r="F470" s="361"/>
      <c r="G470" s="361"/>
      <c r="H470" s="361"/>
      <c r="I470" s="361"/>
    </row>
    <row r="471" spans="1:9">
      <c r="A471" s="361"/>
      <c r="B471" s="361"/>
      <c r="C471" s="361"/>
      <c r="D471" s="361"/>
      <c r="E471" s="361"/>
      <c r="F471" s="361"/>
      <c r="G471" s="361"/>
      <c r="H471" s="361"/>
      <c r="I471" s="361"/>
    </row>
    <row r="472" spans="1:9">
      <c r="A472" s="329"/>
      <c r="B472" s="330"/>
      <c r="C472" s="331" t="s">
        <v>397</v>
      </c>
      <c r="D472" s="332"/>
      <c r="E472" s="333"/>
      <c r="F472" s="333"/>
      <c r="G472" s="334"/>
      <c r="H472" s="335">
        <f>H469</f>
        <v>32</v>
      </c>
      <c r="I472" s="332"/>
    </row>
    <row r="473" spans="1:9">
      <c r="A473" s="329"/>
      <c r="B473" s="330"/>
      <c r="C473" s="331" t="s">
        <v>810</v>
      </c>
      <c r="D473" s="332"/>
      <c r="E473" s="333"/>
      <c r="F473" s="333"/>
      <c r="G473" s="334"/>
      <c r="H473" s="336">
        <v>32</v>
      </c>
      <c r="I473" s="336" t="s">
        <v>74</v>
      </c>
    </row>
    <row r="474" spans="1:9">
      <c r="A474" s="329"/>
      <c r="B474" s="330"/>
      <c r="C474" s="331" t="s">
        <v>820</v>
      </c>
      <c r="D474" s="332"/>
      <c r="E474" s="333"/>
      <c r="F474" s="333"/>
      <c r="G474" s="334"/>
      <c r="H474" s="335">
        <f>'Abstract Civil &amp; Dismantling'!N277</f>
        <v>0</v>
      </c>
      <c r="I474" s="332"/>
    </row>
    <row r="475" spans="1:9">
      <c r="A475" s="329"/>
      <c r="B475" s="330"/>
      <c r="C475" s="331" t="s">
        <v>1078</v>
      </c>
      <c r="D475" s="332"/>
      <c r="E475" s="333"/>
      <c r="F475" s="333"/>
      <c r="G475" s="334"/>
      <c r="H475" s="335">
        <f>H472-H474</f>
        <v>32</v>
      </c>
      <c r="I475" s="332"/>
    </row>
    <row r="478" spans="1:9" ht="153">
      <c r="A478" s="361"/>
      <c r="B478" s="105" t="s">
        <v>230</v>
      </c>
      <c r="C478" s="106" t="s">
        <v>255</v>
      </c>
      <c r="D478" s="361"/>
      <c r="E478" s="361"/>
      <c r="F478" s="361"/>
      <c r="G478" s="361"/>
      <c r="H478" s="361"/>
      <c r="I478" s="361"/>
    </row>
    <row r="479" spans="1:9" ht="51">
      <c r="A479" s="361"/>
      <c r="B479" s="105" t="s">
        <v>77</v>
      </c>
      <c r="C479" s="106" t="s">
        <v>258</v>
      </c>
      <c r="D479" s="363" t="s">
        <v>74</v>
      </c>
      <c r="E479" s="363"/>
      <c r="F479" s="363"/>
      <c r="G479" s="363"/>
      <c r="H479" s="363">
        <v>45</v>
      </c>
      <c r="I479" s="361"/>
    </row>
    <row r="480" spans="1:9">
      <c r="A480" s="361"/>
      <c r="B480" s="361"/>
      <c r="C480" s="361"/>
      <c r="D480" s="361"/>
      <c r="E480" s="361"/>
      <c r="F480" s="361"/>
      <c r="G480" s="361"/>
      <c r="H480" s="361"/>
      <c r="I480" s="361"/>
    </row>
    <row r="481" spans="1:9">
      <c r="A481" s="361"/>
      <c r="B481" s="361"/>
      <c r="C481" s="361"/>
      <c r="D481" s="361"/>
      <c r="E481" s="361"/>
      <c r="F481" s="361"/>
      <c r="G481" s="361"/>
      <c r="H481" s="361"/>
      <c r="I481" s="361"/>
    </row>
    <row r="482" spans="1:9">
      <c r="A482" s="329"/>
      <c r="B482" s="330"/>
      <c r="C482" s="331" t="s">
        <v>397</v>
      </c>
      <c r="D482" s="332"/>
      <c r="E482" s="333"/>
      <c r="F482" s="333"/>
      <c r="G482" s="334"/>
      <c r="H482" s="335">
        <f>H479</f>
        <v>45</v>
      </c>
      <c r="I482" s="332"/>
    </row>
    <row r="483" spans="1:9">
      <c r="A483" s="329"/>
      <c r="B483" s="330"/>
      <c r="C483" s="331" t="s">
        <v>810</v>
      </c>
      <c r="D483" s="332"/>
      <c r="E483" s="333"/>
      <c r="F483" s="333"/>
      <c r="G483" s="334"/>
      <c r="H483" s="336">
        <v>35</v>
      </c>
      <c r="I483" s="336" t="s">
        <v>74</v>
      </c>
    </row>
    <row r="484" spans="1:9">
      <c r="A484" s="329"/>
      <c r="B484" s="330"/>
      <c r="C484" s="331" t="s">
        <v>820</v>
      </c>
      <c r="D484" s="332"/>
      <c r="E484" s="333"/>
      <c r="F484" s="333"/>
      <c r="G484" s="334"/>
      <c r="H484" s="335">
        <f>'Abstract Civil &amp; Dismantling'!N287</f>
        <v>0</v>
      </c>
      <c r="I484" s="332"/>
    </row>
    <row r="485" spans="1:9">
      <c r="A485" s="329"/>
      <c r="B485" s="330"/>
      <c r="C485" s="331" t="s">
        <v>1078</v>
      </c>
      <c r="D485" s="332"/>
      <c r="E485" s="333"/>
      <c r="F485" s="333"/>
      <c r="G485" s="334"/>
      <c r="H485" s="335">
        <f>H483</f>
        <v>35</v>
      </c>
      <c r="I485" s="332"/>
    </row>
    <row r="486" spans="1:9">
      <c r="A486" s="329"/>
      <c r="B486" s="330"/>
      <c r="C486" s="331" t="s">
        <v>1090</v>
      </c>
      <c r="D486" s="332"/>
      <c r="E486" s="333"/>
      <c r="F486" s="333"/>
      <c r="G486" s="334"/>
      <c r="H486" s="335">
        <f>H482-H483</f>
        <v>10</v>
      </c>
      <c r="I486" s="332"/>
    </row>
    <row r="487" spans="1:9" ht="165.75">
      <c r="A487" s="361"/>
      <c r="B487" s="105" t="s">
        <v>237</v>
      </c>
      <c r="C487" s="106" t="s">
        <v>245</v>
      </c>
      <c r="D487" s="361"/>
      <c r="E487" s="361"/>
      <c r="F487" s="361"/>
      <c r="G487" s="361"/>
      <c r="H487" s="361"/>
      <c r="I487" s="361"/>
    </row>
    <row r="488" spans="1:9" ht="51">
      <c r="A488" s="361"/>
      <c r="B488" s="105" t="s">
        <v>72</v>
      </c>
      <c r="C488" s="106" t="s">
        <v>259</v>
      </c>
      <c r="D488" s="363" t="s">
        <v>74</v>
      </c>
      <c r="E488" s="363"/>
      <c r="F488" s="363"/>
      <c r="G488" s="363"/>
      <c r="H488" s="363">
        <v>17</v>
      </c>
      <c r="I488" s="361"/>
    </row>
    <row r="489" spans="1:9">
      <c r="A489" s="361"/>
      <c r="B489" s="361"/>
      <c r="C489" s="361"/>
      <c r="D489" s="361"/>
      <c r="E489" s="361"/>
      <c r="F489" s="361"/>
      <c r="G489" s="361"/>
      <c r="H489" s="361"/>
      <c r="I489" s="361"/>
    </row>
    <row r="490" spans="1:9">
      <c r="A490" s="361"/>
      <c r="B490" s="361"/>
      <c r="C490" s="361"/>
      <c r="D490" s="361"/>
      <c r="E490" s="361"/>
      <c r="F490" s="361"/>
      <c r="G490" s="361"/>
      <c r="H490" s="361"/>
      <c r="I490" s="361"/>
    </row>
    <row r="491" spans="1:9">
      <c r="A491" s="329"/>
      <c r="B491" s="330"/>
      <c r="C491" s="331" t="s">
        <v>397</v>
      </c>
      <c r="D491" s="332"/>
      <c r="E491" s="333"/>
      <c r="F491" s="333"/>
      <c r="G491" s="334"/>
      <c r="H491" s="335">
        <f>H488</f>
        <v>17</v>
      </c>
      <c r="I491" s="332"/>
    </row>
    <row r="492" spans="1:9">
      <c r="A492" s="329"/>
      <c r="B492" s="330"/>
      <c r="C492" s="331" t="s">
        <v>810</v>
      </c>
      <c r="D492" s="332"/>
      <c r="E492" s="333"/>
      <c r="F492" s="333"/>
      <c r="G492" s="334"/>
      <c r="H492" s="336">
        <v>17</v>
      </c>
      <c r="I492" s="336" t="s">
        <v>74</v>
      </c>
    </row>
    <row r="493" spans="1:9">
      <c r="A493" s="329"/>
      <c r="B493" s="330"/>
      <c r="C493" s="331" t="s">
        <v>820</v>
      </c>
      <c r="D493" s="332"/>
      <c r="E493" s="333"/>
      <c r="F493" s="333"/>
      <c r="G493" s="334"/>
      <c r="H493" s="335">
        <f>'Abstract Civil &amp; Dismantling'!N296</f>
        <v>0</v>
      </c>
      <c r="I493" s="332"/>
    </row>
    <row r="494" spans="1:9">
      <c r="A494" s="329"/>
      <c r="B494" s="330"/>
      <c r="C494" s="331" t="s">
        <v>1078</v>
      </c>
      <c r="D494" s="332"/>
      <c r="E494" s="333"/>
      <c r="F494" s="333"/>
      <c r="G494" s="334"/>
      <c r="H494" s="335">
        <f>H491-H493</f>
        <v>17</v>
      </c>
      <c r="I494" s="332"/>
    </row>
    <row r="495" spans="1:9">
      <c r="A495" s="361"/>
      <c r="B495" s="361"/>
      <c r="C495" s="361"/>
      <c r="D495" s="361"/>
      <c r="E495" s="361"/>
      <c r="F495" s="361"/>
      <c r="G495" s="361"/>
      <c r="H495" s="361"/>
      <c r="I495" s="361"/>
    </row>
    <row r="496" spans="1:9" ht="165.75">
      <c r="A496" s="361"/>
      <c r="B496" s="105" t="s">
        <v>237</v>
      </c>
      <c r="C496" s="106" t="s">
        <v>245</v>
      </c>
      <c r="D496" s="361"/>
      <c r="E496" s="361"/>
      <c r="F496" s="361"/>
      <c r="G496" s="361"/>
      <c r="H496" s="361"/>
      <c r="I496" s="361"/>
    </row>
    <row r="497" spans="1:9" ht="51">
      <c r="A497" s="361"/>
      <c r="B497" s="105" t="s">
        <v>75</v>
      </c>
      <c r="C497" s="106" t="s">
        <v>260</v>
      </c>
      <c r="D497" s="363" t="s">
        <v>74</v>
      </c>
      <c r="E497" s="363"/>
      <c r="F497" s="363"/>
      <c r="G497" s="363"/>
      <c r="H497" s="363">
        <v>17</v>
      </c>
      <c r="I497" s="361"/>
    </row>
    <row r="498" spans="1:9">
      <c r="A498" s="361"/>
      <c r="B498" s="361"/>
      <c r="C498" s="361"/>
      <c r="D498" s="361"/>
      <c r="E498" s="361"/>
      <c r="F498" s="361"/>
      <c r="G498" s="361"/>
      <c r="H498" s="361"/>
      <c r="I498" s="361"/>
    </row>
    <row r="499" spans="1:9">
      <c r="A499" s="361"/>
      <c r="B499" s="361"/>
      <c r="C499" s="361"/>
      <c r="D499" s="361"/>
      <c r="E499" s="361"/>
      <c r="F499" s="361"/>
      <c r="G499" s="361"/>
      <c r="H499" s="361"/>
      <c r="I499" s="361"/>
    </row>
    <row r="500" spans="1:9">
      <c r="A500" s="329"/>
      <c r="B500" s="330"/>
      <c r="C500" s="331" t="s">
        <v>397</v>
      </c>
      <c r="D500" s="332"/>
      <c r="E500" s="333"/>
      <c r="F500" s="333"/>
      <c r="G500" s="334"/>
      <c r="H500" s="335">
        <f>H497</f>
        <v>17</v>
      </c>
      <c r="I500" s="332"/>
    </row>
    <row r="501" spans="1:9">
      <c r="A501" s="329"/>
      <c r="B501" s="330"/>
      <c r="C501" s="331" t="s">
        <v>810</v>
      </c>
      <c r="D501" s="332"/>
      <c r="E501" s="333"/>
      <c r="F501" s="333"/>
      <c r="G501" s="334"/>
      <c r="H501" s="336">
        <v>17</v>
      </c>
      <c r="I501" s="336" t="s">
        <v>74</v>
      </c>
    </row>
    <row r="502" spans="1:9">
      <c r="A502" s="329"/>
      <c r="B502" s="330"/>
      <c r="C502" s="331" t="s">
        <v>820</v>
      </c>
      <c r="D502" s="332"/>
      <c r="E502" s="333"/>
      <c r="F502" s="333"/>
      <c r="G502" s="334"/>
      <c r="H502" s="335">
        <f>'Abstract Civil &amp; Dismantling'!N305</f>
        <v>0</v>
      </c>
      <c r="I502" s="332"/>
    </row>
    <row r="503" spans="1:9">
      <c r="A503" s="329"/>
      <c r="B503" s="330"/>
      <c r="C503" s="331" t="s">
        <v>1078</v>
      </c>
      <c r="D503" s="332"/>
      <c r="E503" s="333"/>
      <c r="F503" s="333"/>
      <c r="G503" s="334"/>
      <c r="H503" s="335">
        <f>H500-H502</f>
        <v>17</v>
      </c>
      <c r="I503" s="332"/>
    </row>
    <row r="504" spans="1:9">
      <c r="A504" s="361"/>
      <c r="B504" s="361"/>
      <c r="C504" s="361"/>
      <c r="D504" s="361"/>
      <c r="E504" s="361"/>
      <c r="F504" s="361"/>
      <c r="G504" s="361"/>
      <c r="H504" s="361"/>
      <c r="I504" s="361"/>
    </row>
    <row r="505" spans="1:9" ht="229.5">
      <c r="A505" s="361"/>
      <c r="B505" s="105">
        <v>28</v>
      </c>
      <c r="C505" s="106" t="s">
        <v>262</v>
      </c>
      <c r="D505" s="361"/>
      <c r="E505" s="361"/>
      <c r="F505" s="361"/>
      <c r="G505" s="361"/>
      <c r="H505" s="361"/>
      <c r="I505" s="361"/>
    </row>
    <row r="506" spans="1:9">
      <c r="A506" s="361"/>
      <c r="B506" s="361"/>
      <c r="C506" s="361" t="s">
        <v>1058</v>
      </c>
      <c r="D506" s="361" t="s">
        <v>74</v>
      </c>
      <c r="E506" s="361"/>
      <c r="F506" s="361"/>
      <c r="G506" s="361"/>
      <c r="H506" s="362">
        <v>29</v>
      </c>
      <c r="I506" s="361"/>
    </row>
    <row r="507" spans="1:9">
      <c r="A507" s="361"/>
      <c r="B507" s="361"/>
      <c r="C507" s="361"/>
      <c r="D507" s="361"/>
      <c r="E507" s="361"/>
      <c r="F507" s="361"/>
      <c r="G507" s="361"/>
      <c r="H507" s="361"/>
      <c r="I507" s="361"/>
    </row>
    <row r="508" spans="1:9">
      <c r="A508" s="361"/>
      <c r="B508" s="361"/>
      <c r="C508" s="361"/>
      <c r="D508" s="361"/>
      <c r="E508" s="361"/>
      <c r="F508" s="361"/>
      <c r="G508" s="361"/>
      <c r="H508" s="361"/>
      <c r="I508" s="361"/>
    </row>
    <row r="509" spans="1:9">
      <c r="A509" s="329"/>
      <c r="B509" s="330"/>
      <c r="C509" s="331" t="s">
        <v>397</v>
      </c>
      <c r="D509" s="332"/>
      <c r="E509" s="333"/>
      <c r="F509" s="333"/>
      <c r="G509" s="334"/>
      <c r="H509" s="335">
        <f>H506</f>
        <v>29</v>
      </c>
      <c r="I509" s="332"/>
    </row>
    <row r="510" spans="1:9">
      <c r="A510" s="329"/>
      <c r="B510" s="330"/>
      <c r="C510" s="331" t="s">
        <v>810</v>
      </c>
      <c r="D510" s="332"/>
      <c r="E510" s="333"/>
      <c r="F510" s="333"/>
      <c r="G510" s="334"/>
      <c r="H510" s="336">
        <v>29</v>
      </c>
      <c r="I510" s="336" t="s">
        <v>74</v>
      </c>
    </row>
    <row r="511" spans="1:9">
      <c r="A511" s="329"/>
      <c r="B511" s="330"/>
      <c r="C511" s="331" t="s">
        <v>820</v>
      </c>
      <c r="D511" s="332"/>
      <c r="E511" s="333"/>
      <c r="F511" s="333"/>
      <c r="G511" s="334"/>
      <c r="H511" s="335">
        <f>'Abstract Civil &amp; Dismantling'!N314</f>
        <v>0</v>
      </c>
      <c r="I511" s="332"/>
    </row>
    <row r="512" spans="1:9">
      <c r="A512" s="329"/>
      <c r="B512" s="330"/>
      <c r="C512" s="331" t="s">
        <v>1078</v>
      </c>
      <c r="D512" s="332"/>
      <c r="E512" s="333"/>
      <c r="F512" s="333"/>
      <c r="G512" s="334"/>
      <c r="H512" s="335">
        <f>H509-H511</f>
        <v>29</v>
      </c>
      <c r="I512" s="332"/>
    </row>
    <row r="513" spans="1:9">
      <c r="A513" s="361"/>
      <c r="B513" s="361"/>
      <c r="C513" s="361"/>
      <c r="D513" s="361"/>
      <c r="E513" s="361"/>
      <c r="F513" s="361"/>
      <c r="G513" s="361"/>
      <c r="H513" s="361"/>
      <c r="I513" s="361"/>
    </row>
    <row r="514" spans="1:9" ht="150">
      <c r="A514" s="361"/>
      <c r="B514" s="363">
        <v>4</v>
      </c>
      <c r="C514" s="365" t="s">
        <v>513</v>
      </c>
      <c r="D514" s="361"/>
      <c r="E514" s="361"/>
      <c r="F514" s="361"/>
      <c r="G514" s="361"/>
      <c r="H514" s="361"/>
      <c r="I514" s="361"/>
    </row>
    <row r="515" spans="1:9">
      <c r="A515" s="361"/>
      <c r="B515" s="361"/>
      <c r="C515" s="361"/>
      <c r="D515" s="361"/>
      <c r="E515" s="361"/>
      <c r="F515" s="361"/>
      <c r="G515" s="361"/>
      <c r="H515" s="361"/>
      <c r="I515" s="361"/>
    </row>
    <row r="516" spans="1:9">
      <c r="A516" s="361"/>
      <c r="B516" s="361"/>
      <c r="C516" s="364" t="s">
        <v>1059</v>
      </c>
      <c r="D516" s="363" t="s">
        <v>62</v>
      </c>
      <c r="E516" s="363">
        <v>26.3</v>
      </c>
      <c r="F516" s="363">
        <v>3.83</v>
      </c>
      <c r="G516" s="363"/>
      <c r="H516" s="361">
        <f>E516*F516</f>
        <v>100.729</v>
      </c>
      <c r="I516" s="361"/>
    </row>
    <row r="517" spans="1:9">
      <c r="A517" s="361"/>
      <c r="B517" s="361"/>
      <c r="C517" s="361" t="s">
        <v>1060</v>
      </c>
      <c r="D517" s="363" t="s">
        <v>62</v>
      </c>
      <c r="E517" s="363">
        <v>1.1499999999999999</v>
      </c>
      <c r="F517" s="363">
        <v>2.27</v>
      </c>
      <c r="G517" s="363"/>
      <c r="H517" s="361">
        <f>-E517*F517</f>
        <v>-2.6104999999999996</v>
      </c>
      <c r="I517" s="361"/>
    </row>
    <row r="518" spans="1:9">
      <c r="A518" s="361"/>
      <c r="B518" s="361"/>
      <c r="C518" s="361" t="s">
        <v>409</v>
      </c>
      <c r="D518" s="363" t="s">
        <v>62</v>
      </c>
      <c r="E518" s="363">
        <v>2.15</v>
      </c>
      <c r="F518" s="363">
        <v>2.7</v>
      </c>
      <c r="G518" s="363"/>
      <c r="H518" s="361">
        <f t="shared" ref="H518:H519" si="2">-E518*F518</f>
        <v>-5.8049999999999997</v>
      </c>
      <c r="I518" s="361"/>
    </row>
    <row r="519" spans="1:9">
      <c r="A519" s="361"/>
      <c r="B519" s="361"/>
      <c r="C519" s="361" t="s">
        <v>1061</v>
      </c>
      <c r="D519" s="363" t="s">
        <v>62</v>
      </c>
      <c r="E519" s="363">
        <v>1.59</v>
      </c>
      <c r="F519" s="363">
        <v>3.1</v>
      </c>
      <c r="G519" s="363"/>
      <c r="H519" s="361">
        <f t="shared" si="2"/>
        <v>-4.9290000000000003</v>
      </c>
      <c r="I519" s="361"/>
    </row>
    <row r="520" spans="1:9">
      <c r="A520" s="361"/>
      <c r="B520" s="361"/>
      <c r="C520" s="361" t="s">
        <v>1062</v>
      </c>
      <c r="D520" s="363" t="s">
        <v>62</v>
      </c>
      <c r="E520" s="363">
        <v>2.5</v>
      </c>
      <c r="F520" s="363">
        <v>0.3</v>
      </c>
      <c r="G520" s="363"/>
      <c r="H520" s="361">
        <f t="shared" ref="H520:H550" si="3">E520*F520</f>
        <v>0.75</v>
      </c>
      <c r="I520" s="361"/>
    </row>
    <row r="521" spans="1:9">
      <c r="A521" s="361"/>
      <c r="B521" s="361"/>
      <c r="C521" s="361"/>
      <c r="D521" s="363" t="s">
        <v>62</v>
      </c>
      <c r="E521" s="363"/>
      <c r="F521" s="363"/>
      <c r="G521" s="363"/>
      <c r="H521" s="361">
        <f t="shared" si="3"/>
        <v>0</v>
      </c>
      <c r="I521" s="361"/>
    </row>
    <row r="522" spans="1:9">
      <c r="A522" s="361"/>
      <c r="B522" s="361"/>
      <c r="C522" s="361" t="s">
        <v>405</v>
      </c>
      <c r="D522" s="363" t="s">
        <v>62</v>
      </c>
      <c r="E522" s="363">
        <f>2.6+12.6+4.94</f>
        <v>20.14</v>
      </c>
      <c r="F522" s="363">
        <v>3.2</v>
      </c>
      <c r="G522" s="363"/>
      <c r="H522" s="361">
        <f t="shared" si="3"/>
        <v>64.448000000000008</v>
      </c>
      <c r="I522" s="361"/>
    </row>
    <row r="523" spans="1:9">
      <c r="A523" s="361"/>
      <c r="B523" s="361"/>
      <c r="C523" s="361" t="s">
        <v>1063</v>
      </c>
      <c r="D523" s="363" t="s">
        <v>62</v>
      </c>
      <c r="E523" s="363">
        <v>1.1499999999999999</v>
      </c>
      <c r="F523" s="363">
        <v>2.27</v>
      </c>
      <c r="G523" s="363"/>
      <c r="H523" s="361">
        <f t="shared" ref="H523:H524" si="4">-E523*F523</f>
        <v>-2.6104999999999996</v>
      </c>
      <c r="I523" s="361"/>
    </row>
    <row r="524" spans="1:9">
      <c r="A524" s="361"/>
      <c r="B524" s="361"/>
      <c r="C524" s="361" t="s">
        <v>1064</v>
      </c>
      <c r="D524" s="363" t="s">
        <v>62</v>
      </c>
      <c r="E524" s="363">
        <v>0.94</v>
      </c>
      <c r="F524" s="363">
        <v>2.33</v>
      </c>
      <c r="G524" s="363"/>
      <c r="H524" s="361">
        <f t="shared" si="4"/>
        <v>-2.1901999999999999</v>
      </c>
      <c r="I524" s="361"/>
    </row>
    <row r="525" spans="1:9">
      <c r="A525" s="361"/>
      <c r="B525" s="361"/>
      <c r="C525" s="361"/>
      <c r="D525" s="363" t="s">
        <v>62</v>
      </c>
      <c r="E525" s="363"/>
      <c r="F525" s="363"/>
      <c r="G525" s="363"/>
      <c r="H525" s="361">
        <f t="shared" si="3"/>
        <v>0</v>
      </c>
      <c r="I525" s="361"/>
    </row>
    <row r="526" spans="1:9">
      <c r="A526" s="361"/>
      <c r="B526" s="361"/>
      <c r="C526" s="361" t="s">
        <v>411</v>
      </c>
      <c r="D526" s="363" t="s">
        <v>62</v>
      </c>
      <c r="E526" s="363">
        <v>37.4</v>
      </c>
      <c r="F526" s="363">
        <v>3.2</v>
      </c>
      <c r="G526" s="363"/>
      <c r="H526" s="361">
        <f t="shared" si="3"/>
        <v>119.68</v>
      </c>
      <c r="I526" s="361"/>
    </row>
    <row r="527" spans="1:9">
      <c r="A527" s="361"/>
      <c r="B527" s="361"/>
      <c r="C527" s="361" t="s">
        <v>1065</v>
      </c>
      <c r="D527" s="363" t="s">
        <v>62</v>
      </c>
      <c r="E527" s="363">
        <v>1.23</v>
      </c>
      <c r="F527" s="363">
        <v>2.34</v>
      </c>
      <c r="G527" s="363"/>
      <c r="H527" s="361">
        <f t="shared" ref="H527:H530" si="5">-E527*F527</f>
        <v>-2.8781999999999996</v>
      </c>
      <c r="I527" s="361"/>
    </row>
    <row r="528" spans="1:9">
      <c r="A528" s="361"/>
      <c r="B528" s="361"/>
      <c r="C528" s="361" t="s">
        <v>412</v>
      </c>
      <c r="D528" s="363" t="s">
        <v>62</v>
      </c>
      <c r="E528" s="363">
        <v>1.1200000000000001</v>
      </c>
      <c r="F528" s="363">
        <v>2.2999999999999998</v>
      </c>
      <c r="G528" s="363"/>
      <c r="H528" s="361">
        <f t="shared" si="5"/>
        <v>-2.5760000000000001</v>
      </c>
      <c r="I528" s="361"/>
    </row>
    <row r="529" spans="1:9">
      <c r="A529" s="361"/>
      <c r="B529" s="361"/>
      <c r="C529" s="361" t="s">
        <v>1066</v>
      </c>
      <c r="D529" s="363" t="s">
        <v>62</v>
      </c>
      <c r="E529" s="363">
        <v>2.96</v>
      </c>
      <c r="F529" s="363">
        <v>2.7</v>
      </c>
      <c r="G529" s="363"/>
      <c r="H529" s="361">
        <f t="shared" si="5"/>
        <v>-7.992</v>
      </c>
      <c r="I529" s="361"/>
    </row>
    <row r="530" spans="1:9">
      <c r="A530" s="361"/>
      <c r="B530" s="361"/>
      <c r="C530" s="361" t="s">
        <v>1067</v>
      </c>
      <c r="D530" s="363" t="s">
        <v>62</v>
      </c>
      <c r="E530" s="363">
        <v>2.79</v>
      </c>
      <c r="F530" s="363">
        <v>2.7</v>
      </c>
      <c r="G530" s="363"/>
      <c r="H530" s="361">
        <f t="shared" si="5"/>
        <v>-7.5330000000000004</v>
      </c>
      <c r="I530" s="361"/>
    </row>
    <row r="531" spans="1:9">
      <c r="A531" s="361"/>
      <c r="B531" s="361"/>
      <c r="C531" s="361" t="s">
        <v>1062</v>
      </c>
      <c r="D531" s="363" t="s">
        <v>62</v>
      </c>
      <c r="E531" s="363">
        <v>3</v>
      </c>
      <c r="F531" s="363">
        <v>0.3</v>
      </c>
      <c r="G531" s="363"/>
      <c r="H531" s="361">
        <f t="shared" si="3"/>
        <v>0.89999999999999991</v>
      </c>
      <c r="I531" s="361"/>
    </row>
    <row r="532" spans="1:9">
      <c r="A532" s="361"/>
      <c r="B532" s="361"/>
      <c r="C532" s="361" t="s">
        <v>1062</v>
      </c>
      <c r="D532" s="363" t="s">
        <v>62</v>
      </c>
      <c r="E532" s="363">
        <v>3</v>
      </c>
      <c r="F532" s="363">
        <v>0.3</v>
      </c>
      <c r="G532" s="363"/>
      <c r="H532" s="361">
        <f t="shared" si="3"/>
        <v>0.89999999999999991</v>
      </c>
      <c r="I532" s="361"/>
    </row>
    <row r="533" spans="1:9">
      <c r="A533" s="361"/>
      <c r="B533" s="361"/>
      <c r="C533" s="361"/>
      <c r="D533" s="363" t="s">
        <v>62</v>
      </c>
      <c r="E533" s="363"/>
      <c r="F533" s="363"/>
      <c r="G533" s="363"/>
      <c r="H533" s="361"/>
      <c r="I533" s="361"/>
    </row>
    <row r="534" spans="1:9">
      <c r="A534" s="361"/>
      <c r="B534" s="361"/>
      <c r="C534" s="361" t="s">
        <v>1068</v>
      </c>
      <c r="D534" s="363" t="s">
        <v>62</v>
      </c>
      <c r="E534" s="363">
        <v>18.100000000000001</v>
      </c>
      <c r="F534" s="363">
        <v>3.1</v>
      </c>
      <c r="G534" s="363"/>
      <c r="H534" s="361">
        <f t="shared" si="3"/>
        <v>56.110000000000007</v>
      </c>
      <c r="I534" s="361"/>
    </row>
    <row r="535" spans="1:9">
      <c r="A535" s="361"/>
      <c r="B535" s="361"/>
      <c r="C535" s="361" t="s">
        <v>1069</v>
      </c>
      <c r="D535" s="363" t="s">
        <v>62</v>
      </c>
      <c r="E535" s="363">
        <v>0.98</v>
      </c>
      <c r="F535" s="363">
        <v>2.34</v>
      </c>
      <c r="G535" s="363"/>
      <c r="H535" s="361">
        <f t="shared" ref="H535:H537" si="6">-E535*F535</f>
        <v>-2.2931999999999997</v>
      </c>
      <c r="I535" s="361"/>
    </row>
    <row r="536" spans="1:9">
      <c r="A536" s="361"/>
      <c r="B536" s="361"/>
      <c r="C536" s="361" t="s">
        <v>1070</v>
      </c>
      <c r="D536" s="363" t="s">
        <v>62</v>
      </c>
      <c r="E536" s="363">
        <v>1.2</v>
      </c>
      <c r="F536" s="363">
        <v>2.34</v>
      </c>
      <c r="G536" s="363"/>
      <c r="H536" s="361">
        <f t="shared" si="6"/>
        <v>-2.8079999999999998</v>
      </c>
      <c r="I536" s="361"/>
    </row>
    <row r="537" spans="1:9">
      <c r="A537" s="361"/>
      <c r="B537" s="361"/>
      <c r="C537" s="361" t="s">
        <v>409</v>
      </c>
      <c r="D537" s="363" t="s">
        <v>62</v>
      </c>
      <c r="E537" s="363">
        <v>2.625</v>
      </c>
      <c r="F537" s="363">
        <v>2.7</v>
      </c>
      <c r="G537" s="363"/>
      <c r="H537" s="361">
        <f t="shared" si="6"/>
        <v>-7.0875000000000004</v>
      </c>
      <c r="I537" s="361"/>
    </row>
    <row r="538" spans="1:9">
      <c r="A538" s="361"/>
      <c r="B538" s="361"/>
      <c r="C538" s="361" t="s">
        <v>1062</v>
      </c>
      <c r="D538" s="363" t="s">
        <v>62</v>
      </c>
      <c r="E538" s="363">
        <v>3</v>
      </c>
      <c r="F538" s="363">
        <v>0.3</v>
      </c>
      <c r="G538" s="363"/>
      <c r="H538" s="361">
        <f t="shared" si="3"/>
        <v>0.89999999999999991</v>
      </c>
      <c r="I538" s="361"/>
    </row>
    <row r="539" spans="1:9">
      <c r="A539" s="361"/>
      <c r="B539" s="361"/>
      <c r="C539" s="361"/>
      <c r="D539" s="363" t="s">
        <v>62</v>
      </c>
      <c r="E539" s="363"/>
      <c r="F539" s="363"/>
      <c r="G539" s="363"/>
      <c r="H539" s="361">
        <f t="shared" si="3"/>
        <v>0</v>
      </c>
      <c r="I539" s="361"/>
    </row>
    <row r="540" spans="1:9">
      <c r="A540" s="361"/>
      <c r="B540" s="361"/>
      <c r="C540" s="361" t="s">
        <v>1071</v>
      </c>
      <c r="D540" s="363" t="s">
        <v>62</v>
      </c>
      <c r="E540" s="363">
        <v>14.4</v>
      </c>
      <c r="F540" s="363">
        <v>3.2</v>
      </c>
      <c r="G540" s="363"/>
      <c r="H540" s="361">
        <f t="shared" si="3"/>
        <v>46.080000000000005</v>
      </c>
      <c r="I540" s="361"/>
    </row>
    <row r="541" spans="1:9">
      <c r="A541" s="361"/>
      <c r="B541" s="361"/>
      <c r="C541" s="361" t="s">
        <v>1072</v>
      </c>
      <c r="D541" s="363" t="s">
        <v>62</v>
      </c>
      <c r="E541" s="363">
        <v>1.1000000000000001</v>
      </c>
      <c r="F541" s="363">
        <v>2.35</v>
      </c>
      <c r="G541" s="363"/>
      <c r="H541" s="361">
        <f t="shared" ref="H541:H545" si="7">-E541*F541</f>
        <v>-2.5850000000000004</v>
      </c>
      <c r="I541" s="361"/>
    </row>
    <row r="542" spans="1:9">
      <c r="A542" s="361"/>
      <c r="B542" s="361"/>
      <c r="C542" s="361" t="s">
        <v>1070</v>
      </c>
      <c r="D542" s="363" t="s">
        <v>62</v>
      </c>
      <c r="E542" s="363">
        <v>1.2</v>
      </c>
      <c r="F542" s="363">
        <v>2.35</v>
      </c>
      <c r="G542" s="363"/>
      <c r="H542" s="361">
        <f t="shared" si="7"/>
        <v>-2.82</v>
      </c>
      <c r="I542" s="361"/>
    </row>
    <row r="543" spans="1:9">
      <c r="A543" s="361"/>
      <c r="B543" s="361"/>
      <c r="C543" s="361" t="s">
        <v>1073</v>
      </c>
      <c r="D543" s="363" t="s">
        <v>62</v>
      </c>
      <c r="E543" s="363">
        <v>1.2</v>
      </c>
      <c r="F543" s="363">
        <v>2.35</v>
      </c>
      <c r="G543" s="363"/>
      <c r="H543" s="361">
        <f t="shared" si="7"/>
        <v>-2.82</v>
      </c>
      <c r="I543" s="361"/>
    </row>
    <row r="544" spans="1:9">
      <c r="A544" s="361"/>
      <c r="B544" s="361"/>
      <c r="C544" s="361" t="s">
        <v>1074</v>
      </c>
      <c r="D544" s="363" t="s">
        <v>62</v>
      </c>
      <c r="E544" s="363">
        <v>0.96</v>
      </c>
      <c r="F544" s="363">
        <v>2.35</v>
      </c>
      <c r="G544" s="363"/>
      <c r="H544" s="361">
        <f t="shared" si="7"/>
        <v>-2.2559999999999998</v>
      </c>
      <c r="I544" s="361"/>
    </row>
    <row r="545" spans="1:9">
      <c r="A545" s="361"/>
      <c r="B545" s="361"/>
      <c r="C545" s="361" t="s">
        <v>1075</v>
      </c>
      <c r="D545" s="363" t="s">
        <v>62</v>
      </c>
      <c r="E545" s="363">
        <v>0.96</v>
      </c>
      <c r="F545" s="363">
        <v>2.35</v>
      </c>
      <c r="G545" s="363"/>
      <c r="H545" s="361">
        <f t="shared" si="7"/>
        <v>-2.2559999999999998</v>
      </c>
      <c r="I545" s="361"/>
    </row>
    <row r="546" spans="1:9">
      <c r="A546" s="361"/>
      <c r="B546" s="361"/>
      <c r="C546" s="361"/>
      <c r="D546" s="363" t="s">
        <v>62</v>
      </c>
      <c r="E546" s="363"/>
      <c r="F546" s="363"/>
      <c r="G546" s="363"/>
      <c r="H546" s="361">
        <f t="shared" si="3"/>
        <v>0</v>
      </c>
      <c r="I546" s="361"/>
    </row>
    <row r="547" spans="1:9">
      <c r="A547" s="361"/>
      <c r="B547" s="361"/>
      <c r="C547" s="361" t="s">
        <v>474</v>
      </c>
      <c r="D547" s="363" t="s">
        <v>62</v>
      </c>
      <c r="E547" s="363">
        <v>7</v>
      </c>
      <c r="F547" s="363">
        <v>3.3</v>
      </c>
      <c r="G547" s="363"/>
      <c r="H547" s="361">
        <f t="shared" si="3"/>
        <v>23.099999999999998</v>
      </c>
      <c r="I547" s="361"/>
    </row>
    <row r="548" spans="1:9">
      <c r="A548" s="361"/>
      <c r="B548" s="361"/>
      <c r="C548" s="361" t="s">
        <v>1076</v>
      </c>
      <c r="D548" s="363" t="s">
        <v>62</v>
      </c>
      <c r="E548" s="363">
        <v>3.08</v>
      </c>
      <c r="F548" s="363">
        <v>3.3</v>
      </c>
      <c r="G548" s="363"/>
      <c r="H548" s="361">
        <f t="shared" si="3"/>
        <v>10.164</v>
      </c>
      <c r="I548" s="361"/>
    </row>
    <row r="549" spans="1:9">
      <c r="A549" s="361"/>
      <c r="B549" s="361"/>
      <c r="C549" s="361" t="s">
        <v>414</v>
      </c>
      <c r="D549" s="363" t="s">
        <v>62</v>
      </c>
      <c r="E549" s="363">
        <v>1.1000000000000001</v>
      </c>
      <c r="F549" s="363">
        <v>3.3</v>
      </c>
      <c r="G549" s="363"/>
      <c r="H549" s="361">
        <f t="shared" si="3"/>
        <v>3.63</v>
      </c>
      <c r="I549" s="361"/>
    </row>
    <row r="550" spans="1:9">
      <c r="A550" s="361"/>
      <c r="B550" s="361"/>
      <c r="C550" s="361" t="s">
        <v>413</v>
      </c>
      <c r="D550" s="363" t="s">
        <v>62</v>
      </c>
      <c r="E550" s="363">
        <v>1.36</v>
      </c>
      <c r="F550" s="363">
        <v>3.3</v>
      </c>
      <c r="G550" s="363"/>
      <c r="H550" s="361">
        <f t="shared" si="3"/>
        <v>4.4880000000000004</v>
      </c>
      <c r="I550" s="361"/>
    </row>
    <row r="551" spans="1:9" s="360" customFormat="1">
      <c r="A551" s="361"/>
      <c r="B551" s="361"/>
      <c r="C551" s="361"/>
      <c r="D551" s="363"/>
      <c r="E551" s="363"/>
      <c r="F551" s="363"/>
      <c r="G551" s="363"/>
      <c r="H551" s="361"/>
      <c r="I551" s="361"/>
    </row>
    <row r="552" spans="1:9">
      <c r="A552" s="361"/>
      <c r="B552" s="361"/>
      <c r="C552" s="361"/>
      <c r="D552" s="361"/>
      <c r="E552" s="361"/>
      <c r="F552" s="361"/>
      <c r="G552" s="361"/>
      <c r="H552" s="361">
        <f>SUM(H516:H550)</f>
        <v>367.82890000000015</v>
      </c>
      <c r="I552" s="361"/>
    </row>
    <row r="553" spans="1:9">
      <c r="A553" s="361"/>
      <c r="B553" s="361"/>
      <c r="C553" s="361"/>
      <c r="D553" s="361"/>
      <c r="E553" s="361"/>
      <c r="F553" s="361"/>
      <c r="G553" s="361"/>
      <c r="H553" s="361"/>
      <c r="I553" s="361"/>
    </row>
    <row r="554" spans="1:9">
      <c r="A554" s="329"/>
      <c r="B554" s="330"/>
      <c r="C554" s="331" t="s">
        <v>397</v>
      </c>
      <c r="D554" s="332"/>
      <c r="E554" s="333"/>
      <c r="F554" s="333"/>
      <c r="G554" s="334"/>
      <c r="H554" s="335">
        <f>H552</f>
        <v>367.82890000000015</v>
      </c>
      <c r="I554" s="332"/>
    </row>
    <row r="555" spans="1:9">
      <c r="A555" s="329"/>
      <c r="B555" s="330"/>
      <c r="C555" s="331" t="s">
        <v>810</v>
      </c>
      <c r="D555" s="332"/>
      <c r="E555" s="333"/>
      <c r="F555" s="333"/>
      <c r="G555" s="334"/>
      <c r="H555" s="336">
        <v>409.16</v>
      </c>
      <c r="I555" s="336" t="s">
        <v>62</v>
      </c>
    </row>
    <row r="556" spans="1:9">
      <c r="A556" s="329"/>
      <c r="B556" s="330"/>
      <c r="C556" s="331" t="s">
        <v>820</v>
      </c>
      <c r="D556" s="332"/>
      <c r="E556" s="333"/>
      <c r="F556" s="333"/>
      <c r="G556" s="334"/>
      <c r="H556" s="335">
        <f>'Abstract Civil &amp; Dismantling'!N200</f>
        <v>312</v>
      </c>
      <c r="I556" s="332"/>
    </row>
    <row r="557" spans="1:9">
      <c r="A557" s="329"/>
      <c r="B557" s="330"/>
      <c r="C557" s="331" t="s">
        <v>1078</v>
      </c>
      <c r="D557" s="332"/>
      <c r="E557" s="333"/>
      <c r="F557" s="333"/>
      <c r="G557" s="334"/>
      <c r="H557" s="335">
        <f>H554-H556</f>
        <v>55.828900000000147</v>
      </c>
      <c r="I557" s="332"/>
    </row>
    <row r="558" spans="1:9">
      <c r="A558" s="361"/>
      <c r="B558" s="361"/>
      <c r="C558" s="361"/>
      <c r="D558" s="361"/>
      <c r="E558" s="361"/>
      <c r="F558" s="361"/>
      <c r="G558" s="361"/>
      <c r="H558" s="361"/>
      <c r="I558" s="361"/>
    </row>
    <row r="559" spans="1:9" ht="114.75">
      <c r="A559" s="361"/>
      <c r="B559" s="105">
        <v>2</v>
      </c>
      <c r="C559" s="106" t="s">
        <v>284</v>
      </c>
      <c r="D559" s="361"/>
      <c r="E559" s="361"/>
      <c r="F559" s="361"/>
      <c r="G559" s="361"/>
      <c r="H559" s="361"/>
      <c r="I559" s="361"/>
    </row>
    <row r="560" spans="1:9" ht="25.5">
      <c r="A560" s="361"/>
      <c r="B560" s="105" t="s">
        <v>72</v>
      </c>
      <c r="C560" s="106" t="s">
        <v>285</v>
      </c>
      <c r="D560" s="363" t="s">
        <v>62</v>
      </c>
      <c r="E560" s="363">
        <v>2</v>
      </c>
      <c r="F560" s="363"/>
      <c r="G560" s="363"/>
      <c r="H560" s="363">
        <v>2</v>
      </c>
      <c r="I560" s="361"/>
    </row>
    <row r="561" spans="1:9">
      <c r="A561" s="361"/>
      <c r="B561" s="361"/>
      <c r="C561" s="361"/>
      <c r="D561" s="361"/>
      <c r="E561" s="361"/>
      <c r="F561" s="361"/>
      <c r="G561" s="361"/>
      <c r="H561" s="361"/>
      <c r="I561" s="361"/>
    </row>
    <row r="562" spans="1:9">
      <c r="A562" s="361"/>
      <c r="B562" s="361"/>
      <c r="C562" s="361"/>
      <c r="D562" s="361"/>
      <c r="E562" s="361"/>
      <c r="F562" s="361"/>
      <c r="G562" s="361"/>
      <c r="H562" s="361"/>
      <c r="I562" s="361"/>
    </row>
    <row r="563" spans="1:9">
      <c r="A563" s="361"/>
      <c r="B563" s="361"/>
      <c r="C563" s="361"/>
      <c r="D563" s="361"/>
      <c r="E563" s="361"/>
      <c r="F563" s="361"/>
      <c r="G563" s="361"/>
      <c r="H563" s="361"/>
      <c r="I563" s="361"/>
    </row>
    <row r="564" spans="1:9">
      <c r="A564" s="329"/>
      <c r="B564" s="330"/>
      <c r="C564" s="331" t="s">
        <v>397</v>
      </c>
      <c r="D564" s="332"/>
      <c r="E564" s="333"/>
      <c r="F564" s="333"/>
      <c r="G564" s="334"/>
      <c r="H564" s="335">
        <v>2</v>
      </c>
      <c r="I564" s="332"/>
    </row>
    <row r="565" spans="1:9">
      <c r="A565" s="329"/>
      <c r="B565" s="330"/>
      <c r="C565" s="331" t="s">
        <v>810</v>
      </c>
      <c r="D565" s="332"/>
      <c r="E565" s="333"/>
      <c r="F565" s="333"/>
      <c r="G565" s="334"/>
      <c r="H565" s="336">
        <v>2</v>
      </c>
      <c r="I565" s="336" t="s">
        <v>62</v>
      </c>
    </row>
    <row r="566" spans="1:9">
      <c r="A566" s="329"/>
      <c r="B566" s="330"/>
      <c r="C566" s="331" t="s">
        <v>820</v>
      </c>
      <c r="D566" s="332"/>
      <c r="E566" s="333"/>
      <c r="F566" s="333"/>
      <c r="G566" s="334"/>
      <c r="H566" s="335">
        <f>'Abstract Civil &amp; Dismantling'!N210</f>
        <v>0</v>
      </c>
      <c r="I566" s="332"/>
    </row>
    <row r="567" spans="1:9">
      <c r="A567" s="329"/>
      <c r="B567" s="330"/>
      <c r="C567" s="331" t="s">
        <v>1078</v>
      </c>
      <c r="D567" s="332"/>
      <c r="E567" s="333"/>
      <c r="F567" s="333"/>
      <c r="G567" s="334"/>
      <c r="H567" s="335">
        <f>H564-H566</f>
        <v>2</v>
      </c>
      <c r="I567" s="332"/>
    </row>
    <row r="568" spans="1:9">
      <c r="A568" s="361"/>
      <c r="B568" s="361"/>
      <c r="C568" s="361"/>
      <c r="D568" s="361"/>
      <c r="E568" s="361"/>
      <c r="F568" s="361"/>
      <c r="G568" s="361"/>
      <c r="H568" s="361"/>
      <c r="I568" s="361"/>
    </row>
    <row r="569" spans="1:9" ht="114.75">
      <c r="A569" s="361"/>
      <c r="B569" s="105">
        <v>2</v>
      </c>
      <c r="C569" s="106" t="s">
        <v>284</v>
      </c>
      <c r="D569" s="361"/>
      <c r="E569" s="361"/>
      <c r="F569" s="361"/>
      <c r="G569" s="361"/>
      <c r="H569" s="361"/>
      <c r="I569" s="361"/>
    </row>
    <row r="570" spans="1:9" ht="51">
      <c r="A570" s="361"/>
      <c r="B570" s="105" t="s">
        <v>75</v>
      </c>
      <c r="C570" s="106" t="s">
        <v>286</v>
      </c>
      <c r="D570" s="363" t="s">
        <v>74</v>
      </c>
      <c r="E570" s="363">
        <v>2</v>
      </c>
      <c r="F570" s="363"/>
      <c r="G570" s="363"/>
      <c r="H570" s="363">
        <v>2</v>
      </c>
      <c r="I570" s="361"/>
    </row>
    <row r="571" spans="1:9">
      <c r="A571" s="361"/>
      <c r="B571" s="361"/>
      <c r="C571" s="361"/>
      <c r="D571" s="361"/>
      <c r="E571" s="361"/>
      <c r="F571" s="361"/>
      <c r="G571" s="361"/>
      <c r="H571" s="361"/>
      <c r="I571" s="361"/>
    </row>
    <row r="572" spans="1:9">
      <c r="A572" s="361"/>
      <c r="B572" s="361"/>
      <c r="C572" s="361"/>
      <c r="D572" s="361"/>
      <c r="E572" s="361"/>
      <c r="F572" s="361"/>
      <c r="G572" s="361"/>
      <c r="H572" s="361"/>
      <c r="I572" s="361"/>
    </row>
    <row r="573" spans="1:9">
      <c r="A573" s="361"/>
      <c r="B573" s="361"/>
      <c r="C573" s="361"/>
      <c r="D573" s="361"/>
      <c r="E573" s="361"/>
      <c r="F573" s="361"/>
      <c r="G573" s="361"/>
      <c r="H573" s="361"/>
      <c r="I573" s="361"/>
    </row>
    <row r="574" spans="1:9">
      <c r="A574" s="329"/>
      <c r="B574" s="330"/>
      <c r="C574" s="331" t="s">
        <v>397</v>
      </c>
      <c r="D574" s="332"/>
      <c r="E574" s="333"/>
      <c r="F574" s="333"/>
      <c r="G574" s="334"/>
      <c r="H574" s="335">
        <v>2</v>
      </c>
      <c r="I574" s="332"/>
    </row>
    <row r="575" spans="1:9">
      <c r="A575" s="329"/>
      <c r="B575" s="330"/>
      <c r="C575" s="331" t="s">
        <v>810</v>
      </c>
      <c r="D575" s="332"/>
      <c r="E575" s="333"/>
      <c r="F575" s="333"/>
      <c r="G575" s="334"/>
      <c r="H575" s="336">
        <v>5</v>
      </c>
      <c r="I575" s="336" t="s">
        <v>74</v>
      </c>
    </row>
    <row r="576" spans="1:9">
      <c r="A576" s="329"/>
      <c r="B576" s="330"/>
      <c r="C576" s="331" t="s">
        <v>820</v>
      </c>
      <c r="D576" s="332"/>
      <c r="E576" s="333"/>
      <c r="F576" s="333"/>
      <c r="G576" s="334"/>
      <c r="H576" s="335"/>
      <c r="I576" s="332"/>
    </row>
    <row r="577" spans="1:9">
      <c r="A577" s="329"/>
      <c r="B577" s="330"/>
      <c r="C577" s="331" t="s">
        <v>1078</v>
      </c>
      <c r="D577" s="332"/>
      <c r="E577" s="333"/>
      <c r="F577" s="333"/>
      <c r="G577" s="334"/>
      <c r="H577" s="335">
        <f>H574-H576</f>
        <v>2</v>
      </c>
      <c r="I577" s="332"/>
    </row>
    <row r="578" spans="1:9">
      <c r="A578" s="361"/>
      <c r="B578" s="361"/>
      <c r="C578" s="361"/>
      <c r="D578" s="361"/>
      <c r="E578" s="361"/>
      <c r="F578" s="361"/>
      <c r="G578" s="361"/>
      <c r="H578" s="361"/>
      <c r="I578" s="361"/>
    </row>
    <row r="579" spans="1:9" ht="102">
      <c r="A579" s="361"/>
      <c r="B579" s="105">
        <v>3</v>
      </c>
      <c r="C579" s="106" t="s">
        <v>287</v>
      </c>
      <c r="D579" s="361"/>
      <c r="E579" s="361"/>
      <c r="F579" s="361"/>
      <c r="G579" s="361"/>
      <c r="H579" s="361"/>
      <c r="I579" s="361"/>
    </row>
    <row r="580" spans="1:9" ht="38.25">
      <c r="A580" s="361"/>
      <c r="B580" s="105" t="s">
        <v>6</v>
      </c>
      <c r="C580" s="106" t="s">
        <v>288</v>
      </c>
      <c r="D580" s="106" t="s">
        <v>289</v>
      </c>
      <c r="E580" s="363" t="s">
        <v>85</v>
      </c>
      <c r="F580" s="363"/>
      <c r="G580" s="363"/>
      <c r="H580" s="363"/>
      <c r="I580" s="361"/>
    </row>
    <row r="581" spans="1:9">
      <c r="A581" s="361"/>
      <c r="B581" s="361"/>
      <c r="C581" s="361"/>
      <c r="D581" s="361"/>
      <c r="E581" s="361"/>
      <c r="F581" s="361"/>
      <c r="G581" s="361"/>
      <c r="H581" s="361"/>
      <c r="I581" s="361"/>
    </row>
    <row r="582" spans="1:9">
      <c r="A582" s="361"/>
      <c r="B582" s="361"/>
      <c r="C582" s="361"/>
      <c r="D582" s="361"/>
      <c r="E582" s="361"/>
      <c r="F582" s="361"/>
      <c r="G582" s="361"/>
      <c r="H582" s="361">
        <v>72.260000000000005</v>
      </c>
      <c r="I582" s="361"/>
    </row>
    <row r="583" spans="1:9">
      <c r="A583" s="361"/>
      <c r="B583" s="361"/>
      <c r="C583" s="361"/>
      <c r="D583" s="361"/>
      <c r="E583" s="361"/>
      <c r="F583" s="361"/>
      <c r="G583" s="361"/>
      <c r="H583" s="361"/>
      <c r="I583" s="361"/>
    </row>
    <row r="584" spans="1:9">
      <c r="A584" s="329"/>
      <c r="B584" s="330"/>
      <c r="C584" s="331" t="s">
        <v>397</v>
      </c>
      <c r="D584" s="332"/>
      <c r="E584" s="333"/>
      <c r="F584" s="333"/>
      <c r="G584" s="334"/>
      <c r="H584" s="335">
        <f>H582</f>
        <v>72.260000000000005</v>
      </c>
      <c r="I584" s="332"/>
    </row>
    <row r="585" spans="1:9">
      <c r="A585" s="329"/>
      <c r="B585" s="330"/>
      <c r="C585" s="331" t="s">
        <v>810</v>
      </c>
      <c r="D585" s="332"/>
      <c r="E585" s="333"/>
      <c r="F585" s="333"/>
      <c r="G585" s="334"/>
      <c r="H585" s="336">
        <v>55</v>
      </c>
      <c r="I585" s="336" t="s">
        <v>85</v>
      </c>
    </row>
    <row r="586" spans="1:9">
      <c r="A586" s="329"/>
      <c r="B586" s="330"/>
      <c r="C586" s="331" t="s">
        <v>820</v>
      </c>
      <c r="D586" s="332"/>
      <c r="E586" s="333"/>
      <c r="F586" s="333"/>
      <c r="G586" s="334"/>
      <c r="H586" s="335"/>
      <c r="I586" s="332"/>
    </row>
    <row r="587" spans="1:9">
      <c r="A587" s="329"/>
      <c r="B587" s="330"/>
      <c r="C587" s="331" t="s">
        <v>1078</v>
      </c>
      <c r="D587" s="332"/>
      <c r="E587" s="333"/>
      <c r="F587" s="333"/>
      <c r="G587" s="334"/>
      <c r="H587" s="335">
        <f>H585</f>
        <v>55</v>
      </c>
      <c r="I587" s="332"/>
    </row>
    <row r="588" spans="1:9">
      <c r="A588" s="329"/>
      <c r="B588" s="330"/>
      <c r="C588" s="331" t="s">
        <v>1090</v>
      </c>
      <c r="D588" s="332"/>
      <c r="E588" s="333"/>
      <c r="F588" s="333"/>
      <c r="G588" s="334"/>
      <c r="H588" s="335">
        <f>H584-H585</f>
        <v>17.260000000000005</v>
      </c>
      <c r="I588" s="332"/>
    </row>
    <row r="589" spans="1:9" ht="102">
      <c r="A589" s="361"/>
      <c r="B589" s="105">
        <v>3</v>
      </c>
      <c r="C589" s="106" t="s">
        <v>287</v>
      </c>
      <c r="D589" s="361"/>
      <c r="E589" s="361"/>
      <c r="F589" s="361"/>
      <c r="G589" s="361"/>
      <c r="H589" s="361"/>
      <c r="I589" s="361"/>
    </row>
    <row r="590" spans="1:9" ht="63.75">
      <c r="A590" s="361"/>
      <c r="B590" s="105" t="s">
        <v>8</v>
      </c>
      <c r="C590" s="106" t="s">
        <v>291</v>
      </c>
      <c r="D590" s="106" t="s">
        <v>289</v>
      </c>
      <c r="E590" s="363" t="s">
        <v>85</v>
      </c>
      <c r="F590" s="363"/>
      <c r="G590" s="363"/>
      <c r="H590" s="363"/>
      <c r="I590" s="361"/>
    </row>
    <row r="591" spans="1:9">
      <c r="A591" s="361"/>
      <c r="B591" s="361"/>
      <c r="C591" s="361"/>
      <c r="D591" s="361"/>
      <c r="E591" s="361"/>
      <c r="F591" s="361"/>
      <c r="G591" s="361"/>
      <c r="H591" s="361">
        <v>64.8</v>
      </c>
      <c r="I591" s="361"/>
    </row>
    <row r="592" spans="1:9">
      <c r="A592" s="361"/>
      <c r="B592" s="361"/>
      <c r="C592" s="361"/>
      <c r="D592" s="361"/>
      <c r="E592" s="361"/>
      <c r="F592" s="361"/>
      <c r="G592" s="361"/>
      <c r="H592" s="361">
        <v>29.2</v>
      </c>
      <c r="I592" s="361"/>
    </row>
    <row r="593" spans="1:9">
      <c r="A593" s="361"/>
      <c r="B593" s="361"/>
      <c r="C593" s="361"/>
      <c r="D593" s="361"/>
      <c r="E593" s="361"/>
      <c r="F593" s="361"/>
      <c r="G593" s="361"/>
      <c r="H593" s="361">
        <f>SUM(H591:H592)</f>
        <v>94</v>
      </c>
      <c r="I593" s="361"/>
    </row>
    <row r="594" spans="1:9">
      <c r="A594" s="329"/>
      <c r="B594" s="330"/>
      <c r="C594" s="331" t="s">
        <v>397</v>
      </c>
      <c r="D594" s="332"/>
      <c r="E594" s="333"/>
      <c r="F594" s="333"/>
      <c r="G594" s="334"/>
      <c r="H594" s="335">
        <f>H593</f>
        <v>94</v>
      </c>
      <c r="I594" s="332"/>
    </row>
    <row r="595" spans="1:9">
      <c r="A595" s="329"/>
      <c r="B595" s="330"/>
      <c r="C595" s="331" t="s">
        <v>810</v>
      </c>
      <c r="D595" s="332"/>
      <c r="E595" s="333"/>
      <c r="F595" s="333"/>
      <c r="G595" s="334"/>
      <c r="H595" s="336">
        <v>15</v>
      </c>
      <c r="I595" s="336" t="s">
        <v>85</v>
      </c>
    </row>
    <row r="596" spans="1:9">
      <c r="A596" s="329"/>
      <c r="B596" s="330"/>
      <c r="C596" s="331" t="s">
        <v>820</v>
      </c>
      <c r="D596" s="332"/>
      <c r="E596" s="333"/>
      <c r="F596" s="333"/>
      <c r="G596" s="334"/>
      <c r="H596" s="335"/>
      <c r="I596" s="332"/>
    </row>
    <row r="597" spans="1:9">
      <c r="A597" s="329"/>
      <c r="B597" s="330"/>
      <c r="C597" s="331" t="s">
        <v>1078</v>
      </c>
      <c r="D597" s="332"/>
      <c r="E597" s="333"/>
      <c r="F597" s="333"/>
      <c r="G597" s="334"/>
      <c r="H597" s="335">
        <f>H595</f>
        <v>15</v>
      </c>
      <c r="I597" s="332"/>
    </row>
    <row r="598" spans="1:9">
      <c r="A598" s="329"/>
      <c r="B598" s="330"/>
      <c r="C598" s="331" t="s">
        <v>1090</v>
      </c>
      <c r="D598" s="332"/>
      <c r="E598" s="333"/>
      <c r="F598" s="333"/>
      <c r="G598" s="334"/>
      <c r="H598" s="335">
        <f>H594-H595</f>
        <v>79</v>
      </c>
      <c r="I598" s="332"/>
    </row>
    <row r="599" spans="1:9" ht="102">
      <c r="A599" s="361"/>
      <c r="B599" s="105">
        <v>3</v>
      </c>
      <c r="C599" s="106" t="s">
        <v>287</v>
      </c>
      <c r="D599" s="361"/>
      <c r="E599" s="361"/>
      <c r="F599" s="361"/>
      <c r="G599" s="361"/>
      <c r="H599" s="361"/>
      <c r="I599" s="361"/>
    </row>
    <row r="600" spans="1:9" ht="51">
      <c r="A600" s="361"/>
      <c r="B600" s="105" t="s">
        <v>10</v>
      </c>
      <c r="C600" s="106" t="s">
        <v>292</v>
      </c>
      <c r="D600" s="106" t="s">
        <v>289</v>
      </c>
      <c r="E600" s="363" t="s">
        <v>85</v>
      </c>
      <c r="F600" s="363"/>
      <c r="G600" s="363"/>
      <c r="H600" s="363">
        <v>26.6</v>
      </c>
      <c r="I600" s="361"/>
    </row>
    <row r="601" spans="1:9">
      <c r="A601" s="361"/>
      <c r="B601" s="361"/>
      <c r="C601" s="361"/>
      <c r="D601" s="361"/>
      <c r="E601" s="361"/>
      <c r="F601" s="361"/>
      <c r="G601" s="361"/>
      <c r="H601" s="361"/>
      <c r="I601" s="361"/>
    </row>
    <row r="602" spans="1:9">
      <c r="A602" s="361"/>
      <c r="B602" s="361"/>
      <c r="C602" s="361"/>
      <c r="D602" s="361"/>
      <c r="E602" s="361"/>
      <c r="F602" s="361"/>
      <c r="G602" s="361"/>
      <c r="H602" s="361"/>
      <c r="I602" s="361"/>
    </row>
    <row r="603" spans="1:9">
      <c r="A603" s="361"/>
      <c r="B603" s="361"/>
      <c r="C603" s="361"/>
      <c r="D603" s="361"/>
      <c r="E603" s="361"/>
      <c r="F603" s="361"/>
      <c r="G603" s="361"/>
      <c r="H603" s="361"/>
      <c r="I603" s="361"/>
    </row>
    <row r="604" spans="1:9">
      <c r="A604" s="329"/>
      <c r="B604" s="330"/>
      <c r="C604" s="331" t="s">
        <v>397</v>
      </c>
      <c r="D604" s="332"/>
      <c r="E604" s="333"/>
      <c r="F604" s="333"/>
      <c r="G604" s="334"/>
      <c r="H604" s="335">
        <f>H600</f>
        <v>26.6</v>
      </c>
      <c r="I604" s="332"/>
    </row>
    <row r="605" spans="1:9">
      <c r="A605" s="329"/>
      <c r="B605" s="330"/>
      <c r="C605" s="331" t="s">
        <v>810</v>
      </c>
      <c r="D605" s="332"/>
      <c r="E605" s="333"/>
      <c r="F605" s="333"/>
      <c r="G605" s="334"/>
      <c r="H605" s="336">
        <v>25</v>
      </c>
      <c r="I605" s="336" t="s">
        <v>85</v>
      </c>
    </row>
    <row r="606" spans="1:9">
      <c r="A606" s="329"/>
      <c r="B606" s="330"/>
      <c r="C606" s="331" t="s">
        <v>820</v>
      </c>
      <c r="D606" s="332"/>
      <c r="E606" s="333"/>
      <c r="F606" s="333"/>
      <c r="G606" s="334"/>
      <c r="H606" s="335"/>
      <c r="I606" s="332"/>
    </row>
    <row r="607" spans="1:9">
      <c r="A607" s="329"/>
      <c r="B607" s="330"/>
      <c r="C607" s="331" t="s">
        <v>1078</v>
      </c>
      <c r="D607" s="332"/>
      <c r="E607" s="333"/>
      <c r="F607" s="333"/>
      <c r="G607" s="334"/>
      <c r="H607" s="335">
        <f>H604-H606</f>
        <v>26.6</v>
      </c>
      <c r="I607" s="332"/>
    </row>
    <row r="608" spans="1:9">
      <c r="A608" s="329"/>
      <c r="B608" s="330"/>
      <c r="C608" s="331" t="s">
        <v>1090</v>
      </c>
      <c r="D608" s="332"/>
      <c r="E608" s="333"/>
      <c r="F608" s="333"/>
      <c r="G608" s="334"/>
      <c r="H608" s="335">
        <f>H604-H605</f>
        <v>1.6000000000000014</v>
      </c>
      <c r="I608" s="332"/>
    </row>
    <row r="609" spans="1:9" ht="127.5">
      <c r="A609" s="361"/>
      <c r="B609" s="105">
        <v>7</v>
      </c>
      <c r="C609" s="106" t="s">
        <v>1079</v>
      </c>
      <c r="D609" s="361"/>
      <c r="E609" s="361"/>
      <c r="F609" s="361"/>
      <c r="G609" s="361"/>
      <c r="H609" s="361"/>
      <c r="I609" s="361"/>
    </row>
    <row r="610" spans="1:9">
      <c r="A610" s="361"/>
      <c r="B610" s="361"/>
      <c r="C610" s="361"/>
      <c r="D610" s="361"/>
      <c r="E610" s="361"/>
      <c r="F610" s="361"/>
      <c r="G610" s="361"/>
      <c r="H610" s="361"/>
      <c r="I610" s="361"/>
    </row>
    <row r="611" spans="1:9">
      <c r="A611" s="361"/>
      <c r="B611" s="105" t="s">
        <v>10</v>
      </c>
      <c r="C611" s="106" t="s">
        <v>307</v>
      </c>
      <c r="D611" s="361" t="s">
        <v>85</v>
      </c>
      <c r="E611" s="361"/>
      <c r="F611" s="361"/>
      <c r="G611" s="361"/>
      <c r="H611" s="361">
        <v>26.4</v>
      </c>
      <c r="I611" s="361"/>
    </row>
    <row r="612" spans="1:9">
      <c r="A612" s="361"/>
      <c r="B612" s="361"/>
      <c r="C612" s="361"/>
      <c r="D612" s="361"/>
      <c r="E612" s="361"/>
      <c r="F612" s="361"/>
      <c r="G612" s="361"/>
      <c r="H612" s="361"/>
      <c r="I612" s="361"/>
    </row>
    <row r="613" spans="1:9">
      <c r="A613" s="361"/>
      <c r="B613" s="361"/>
      <c r="C613" s="361"/>
      <c r="D613" s="361"/>
      <c r="E613" s="361"/>
      <c r="F613" s="361"/>
      <c r="G613" s="361"/>
      <c r="H613" s="361"/>
      <c r="I613" s="361"/>
    </row>
    <row r="614" spans="1:9">
      <c r="A614" s="329"/>
      <c r="B614" s="330"/>
      <c r="C614" s="331" t="s">
        <v>397</v>
      </c>
      <c r="D614" s="332"/>
      <c r="E614" s="333"/>
      <c r="F614" s="333"/>
      <c r="G614" s="334"/>
      <c r="H614" s="335">
        <f>H611</f>
        <v>26.4</v>
      </c>
      <c r="I614" s="332"/>
    </row>
    <row r="615" spans="1:9">
      <c r="A615" s="329"/>
      <c r="B615" s="330"/>
      <c r="C615" s="331" t="s">
        <v>810</v>
      </c>
      <c r="D615" s="332"/>
      <c r="E615" s="333"/>
      <c r="F615" s="333"/>
      <c r="G615" s="334"/>
      <c r="H615" s="336">
        <v>28</v>
      </c>
      <c r="I615" s="336" t="s">
        <v>85</v>
      </c>
    </row>
    <row r="616" spans="1:9">
      <c r="A616" s="329"/>
      <c r="B616" s="330"/>
      <c r="C616" s="331" t="s">
        <v>820</v>
      </c>
      <c r="D616" s="332"/>
      <c r="E616" s="333"/>
      <c r="F616" s="333"/>
      <c r="G616" s="334"/>
      <c r="H616" s="335"/>
      <c r="I616" s="332"/>
    </row>
    <row r="617" spans="1:9">
      <c r="A617" s="329"/>
      <c r="B617" s="330"/>
      <c r="C617" s="331" t="s">
        <v>1078</v>
      </c>
      <c r="D617" s="332"/>
      <c r="E617" s="333"/>
      <c r="F617" s="333"/>
      <c r="G617" s="334"/>
      <c r="H617" s="335">
        <f>H614-H616</f>
        <v>26.4</v>
      </c>
      <c r="I617" s="332"/>
    </row>
    <row r="618" spans="1:9">
      <c r="A618" s="361"/>
      <c r="B618" s="361"/>
      <c r="C618" s="361"/>
      <c r="D618" s="361"/>
      <c r="E618" s="361"/>
      <c r="F618" s="361"/>
      <c r="G618" s="361"/>
      <c r="H618" s="361"/>
      <c r="I618" s="361"/>
    </row>
    <row r="619" spans="1:9" ht="63.75">
      <c r="A619" s="361"/>
      <c r="B619" s="105">
        <v>9</v>
      </c>
      <c r="C619" s="106" t="s">
        <v>308</v>
      </c>
      <c r="D619" s="361"/>
      <c r="E619" s="361"/>
      <c r="F619" s="361"/>
      <c r="G619" s="361"/>
      <c r="H619" s="361"/>
      <c r="I619" s="361"/>
    </row>
    <row r="620" spans="1:9">
      <c r="A620" s="361"/>
      <c r="B620" s="361"/>
      <c r="C620" s="361"/>
      <c r="D620" s="361"/>
      <c r="E620" s="361"/>
      <c r="F620" s="361"/>
      <c r="G620" s="361"/>
      <c r="H620" s="361"/>
      <c r="I620" s="361"/>
    </row>
    <row r="621" spans="1:9" ht="51">
      <c r="A621" s="361"/>
      <c r="B621" s="105" t="s">
        <v>72</v>
      </c>
      <c r="C621" s="106" t="s">
        <v>309</v>
      </c>
      <c r="D621" s="106" t="s">
        <v>310</v>
      </c>
      <c r="E621" s="361"/>
      <c r="F621" s="361"/>
      <c r="G621" s="361"/>
      <c r="H621" s="363">
        <v>6</v>
      </c>
      <c r="I621" s="361"/>
    </row>
    <row r="622" spans="1:9">
      <c r="A622" s="361"/>
      <c r="B622" s="361"/>
      <c r="C622" s="361"/>
      <c r="D622" s="361"/>
      <c r="E622" s="361"/>
      <c r="F622" s="361"/>
      <c r="G622" s="361"/>
      <c r="H622" s="361"/>
      <c r="I622" s="361"/>
    </row>
    <row r="623" spans="1:9">
      <c r="A623" s="329"/>
      <c r="B623" s="330"/>
      <c r="C623" s="331" t="s">
        <v>397</v>
      </c>
      <c r="D623" s="332"/>
      <c r="E623" s="333"/>
      <c r="F623" s="333"/>
      <c r="G623" s="334"/>
      <c r="H623" s="335">
        <v>6</v>
      </c>
      <c r="I623" s="332"/>
    </row>
    <row r="624" spans="1:9">
      <c r="A624" s="329"/>
      <c r="B624" s="330"/>
      <c r="C624" s="331" t="s">
        <v>810</v>
      </c>
      <c r="D624" s="332"/>
      <c r="E624" s="333"/>
      <c r="F624" s="333"/>
      <c r="G624" s="334"/>
      <c r="H624" s="336">
        <v>6</v>
      </c>
      <c r="I624" s="336" t="s">
        <v>74</v>
      </c>
    </row>
    <row r="625" spans="1:9">
      <c r="A625" s="329"/>
      <c r="B625" s="330"/>
      <c r="C625" s="331" t="s">
        <v>820</v>
      </c>
      <c r="D625" s="332"/>
      <c r="E625" s="333"/>
      <c r="F625" s="333"/>
      <c r="G625" s="334"/>
      <c r="H625" s="335"/>
      <c r="I625" s="332"/>
    </row>
    <row r="626" spans="1:9">
      <c r="A626" s="329"/>
      <c r="B626" s="330"/>
      <c r="C626" s="331" t="s">
        <v>1078</v>
      </c>
      <c r="D626" s="332"/>
      <c r="E626" s="333"/>
      <c r="F626" s="333"/>
      <c r="G626" s="334"/>
      <c r="H626" s="335">
        <f>H623-H625</f>
        <v>6</v>
      </c>
      <c r="I626" s="332"/>
    </row>
    <row r="627" spans="1:9">
      <c r="A627" s="361"/>
      <c r="B627" s="361"/>
      <c r="C627" s="361"/>
      <c r="D627" s="361"/>
      <c r="E627" s="361"/>
      <c r="F627" s="361"/>
      <c r="G627" s="361"/>
      <c r="H627" s="361"/>
      <c r="I627" s="361"/>
    </row>
    <row r="628" spans="1:9" ht="178.5">
      <c r="A628" s="361"/>
      <c r="B628" s="105" t="s">
        <v>318</v>
      </c>
      <c r="C628" s="106" t="s">
        <v>319</v>
      </c>
      <c r="D628" s="106" t="s">
        <v>320</v>
      </c>
      <c r="E628" s="363" t="s">
        <v>321</v>
      </c>
      <c r="F628" s="363"/>
      <c r="G628" s="363"/>
      <c r="H628" s="363">
        <v>1</v>
      </c>
      <c r="I628" s="361"/>
    </row>
    <row r="629" spans="1:9">
      <c r="A629" s="361"/>
      <c r="B629" s="361"/>
      <c r="C629" s="361"/>
      <c r="D629" s="361"/>
      <c r="E629" s="361"/>
      <c r="F629" s="361"/>
      <c r="G629" s="361"/>
      <c r="H629" s="361"/>
      <c r="I629" s="361"/>
    </row>
    <row r="630" spans="1:9">
      <c r="A630" s="361"/>
      <c r="B630" s="361"/>
      <c r="C630" s="361"/>
      <c r="D630" s="361"/>
      <c r="E630" s="361"/>
      <c r="F630" s="361"/>
      <c r="G630" s="361"/>
      <c r="H630" s="361"/>
      <c r="I630" s="361"/>
    </row>
    <row r="631" spans="1:9">
      <c r="A631" s="329"/>
      <c r="B631" s="330"/>
      <c r="C631" s="331" t="s">
        <v>397</v>
      </c>
      <c r="D631" s="332"/>
      <c r="E631" s="333"/>
      <c r="F631" s="333"/>
      <c r="G631" s="334"/>
      <c r="H631" s="335">
        <v>1</v>
      </c>
      <c r="I631" s="332"/>
    </row>
    <row r="632" spans="1:9">
      <c r="A632" s="329"/>
      <c r="B632" s="330"/>
      <c r="C632" s="331" t="s">
        <v>810</v>
      </c>
      <c r="D632" s="332"/>
      <c r="E632" s="333"/>
      <c r="F632" s="333"/>
      <c r="G632" s="334"/>
      <c r="H632" s="336">
        <v>1</v>
      </c>
      <c r="I632" s="336" t="s">
        <v>321</v>
      </c>
    </row>
    <row r="633" spans="1:9">
      <c r="A633" s="329"/>
      <c r="B633" s="330"/>
      <c r="C633" s="331" t="s">
        <v>820</v>
      </c>
      <c r="D633" s="332"/>
      <c r="E633" s="333"/>
      <c r="F633" s="333"/>
      <c r="G633" s="334"/>
      <c r="H633" s="335"/>
      <c r="I633" s="332"/>
    </row>
    <row r="634" spans="1:9">
      <c r="A634" s="329"/>
      <c r="B634" s="330"/>
      <c r="C634" s="331" t="s">
        <v>1078</v>
      </c>
      <c r="D634" s="332"/>
      <c r="E634" s="333"/>
      <c r="F634" s="333"/>
      <c r="G634" s="334"/>
      <c r="H634" s="335">
        <f>H631-H633</f>
        <v>1</v>
      </c>
      <c r="I634" s="332"/>
    </row>
    <row r="635" spans="1:9">
      <c r="A635" s="361"/>
      <c r="B635" s="361"/>
      <c r="C635" s="361"/>
      <c r="D635" s="361"/>
      <c r="E635" s="361"/>
      <c r="F635" s="361"/>
      <c r="G635" s="361"/>
      <c r="H635" s="361"/>
      <c r="I635" s="361"/>
    </row>
    <row r="636" spans="1:9" ht="191.25">
      <c r="A636" s="361"/>
      <c r="B636" s="105">
        <v>11</v>
      </c>
      <c r="C636" s="106" t="s">
        <v>322</v>
      </c>
      <c r="D636" s="361"/>
      <c r="E636" s="361"/>
      <c r="F636" s="361"/>
      <c r="G636" s="361"/>
      <c r="H636" s="361"/>
      <c r="I636" s="361"/>
    </row>
    <row r="637" spans="1:9">
      <c r="A637" s="361"/>
      <c r="B637" s="105" t="s">
        <v>6</v>
      </c>
      <c r="C637" s="106" t="s">
        <v>323</v>
      </c>
      <c r="D637" s="362" t="s">
        <v>74</v>
      </c>
      <c r="E637" s="361"/>
      <c r="F637" s="361"/>
      <c r="G637" s="361"/>
      <c r="H637" s="362">
        <v>4</v>
      </c>
      <c r="I637" s="361"/>
    </row>
    <row r="638" spans="1:9">
      <c r="A638" s="329"/>
      <c r="B638" s="330"/>
      <c r="C638" s="331" t="s">
        <v>397</v>
      </c>
      <c r="D638" s="332"/>
      <c r="E638" s="333"/>
      <c r="F638" s="333"/>
      <c r="G638" s="334"/>
      <c r="H638" s="335">
        <v>4</v>
      </c>
      <c r="I638" s="332"/>
    </row>
    <row r="639" spans="1:9">
      <c r="A639" s="329"/>
      <c r="B639" s="330"/>
      <c r="C639" s="331" t="s">
        <v>810</v>
      </c>
      <c r="D639" s="332"/>
      <c r="E639" s="333"/>
      <c r="F639" s="333"/>
      <c r="G639" s="334"/>
      <c r="H639" s="336">
        <v>4</v>
      </c>
      <c r="I639" s="336" t="s">
        <v>74</v>
      </c>
    </row>
    <row r="640" spans="1:9">
      <c r="A640" s="329"/>
      <c r="B640" s="330"/>
      <c r="C640" s="331" t="s">
        <v>820</v>
      </c>
      <c r="D640" s="332"/>
      <c r="E640" s="333"/>
      <c r="F640" s="333"/>
      <c r="G640" s="334"/>
      <c r="H640" s="335"/>
      <c r="I640" s="332"/>
    </row>
    <row r="641" spans="1:9">
      <c r="A641" s="329"/>
      <c r="B641" s="330"/>
      <c r="C641" s="331" t="s">
        <v>1078</v>
      </c>
      <c r="D641" s="332"/>
      <c r="E641" s="333"/>
      <c r="F641" s="333"/>
      <c r="G641" s="334"/>
      <c r="H641" s="335">
        <f>H638-H640</f>
        <v>4</v>
      </c>
      <c r="I641" s="332"/>
    </row>
    <row r="642" spans="1:9">
      <c r="A642" s="361"/>
      <c r="B642" s="361"/>
      <c r="C642" s="361"/>
      <c r="D642" s="361"/>
      <c r="E642" s="361"/>
      <c r="F642" s="361"/>
      <c r="G642" s="361"/>
      <c r="H642" s="361"/>
      <c r="I642" s="361"/>
    </row>
    <row r="643" spans="1:9" ht="293.25">
      <c r="A643" s="361"/>
      <c r="B643" s="105"/>
      <c r="C643" s="106" t="s">
        <v>328</v>
      </c>
      <c r="D643" s="361"/>
      <c r="E643" s="361"/>
      <c r="F643" s="361"/>
      <c r="G643" s="361"/>
      <c r="H643" s="361"/>
      <c r="I643" s="361"/>
    </row>
    <row r="644" spans="1:9" ht="51">
      <c r="A644" s="361"/>
      <c r="B644" s="105"/>
      <c r="C644" s="106" t="s">
        <v>329</v>
      </c>
      <c r="D644" s="363" t="s">
        <v>74</v>
      </c>
      <c r="E644" s="363"/>
      <c r="F644" s="363"/>
      <c r="G644" s="363"/>
      <c r="H644" s="363">
        <v>4</v>
      </c>
      <c r="I644" s="361"/>
    </row>
    <row r="645" spans="1:9">
      <c r="A645" s="361"/>
      <c r="B645" s="361"/>
      <c r="C645" s="361"/>
      <c r="D645" s="361"/>
      <c r="E645" s="361"/>
      <c r="F645" s="361"/>
      <c r="G645" s="361"/>
      <c r="H645" s="361"/>
      <c r="I645" s="361"/>
    </row>
    <row r="646" spans="1:9">
      <c r="A646" s="361"/>
      <c r="B646" s="361"/>
      <c r="C646" s="361"/>
      <c r="D646" s="361"/>
      <c r="E646" s="361"/>
      <c r="F646" s="361"/>
      <c r="G646" s="361"/>
      <c r="H646" s="361"/>
      <c r="I646" s="361"/>
    </row>
    <row r="647" spans="1:9">
      <c r="A647" s="329"/>
      <c r="B647" s="330"/>
      <c r="C647" s="331" t="s">
        <v>397</v>
      </c>
      <c r="D647" s="332"/>
      <c r="E647" s="333"/>
      <c r="F647" s="333"/>
      <c r="G647" s="334"/>
      <c r="H647" s="335">
        <v>4</v>
      </c>
      <c r="I647" s="332"/>
    </row>
    <row r="648" spans="1:9">
      <c r="A648" s="329"/>
      <c r="B648" s="330"/>
      <c r="C648" s="331" t="s">
        <v>810</v>
      </c>
      <c r="D648" s="332"/>
      <c r="E648" s="333"/>
      <c r="F648" s="333"/>
      <c r="G648" s="334"/>
      <c r="H648" s="336">
        <v>4</v>
      </c>
      <c r="I648" s="336" t="s">
        <v>74</v>
      </c>
    </row>
    <row r="649" spans="1:9">
      <c r="A649" s="329"/>
      <c r="B649" s="330"/>
      <c r="C649" s="331" t="s">
        <v>820</v>
      </c>
      <c r="D649" s="332"/>
      <c r="E649" s="333"/>
      <c r="F649" s="333"/>
      <c r="G649" s="334"/>
      <c r="H649" s="335"/>
      <c r="I649" s="332"/>
    </row>
    <row r="650" spans="1:9">
      <c r="A650" s="329"/>
      <c r="B650" s="330"/>
      <c r="C650" s="331" t="s">
        <v>1078</v>
      </c>
      <c r="D650" s="332"/>
      <c r="E650" s="333"/>
      <c r="F650" s="333"/>
      <c r="G650" s="334"/>
      <c r="H650" s="335">
        <f>H647-H649</f>
        <v>4</v>
      </c>
      <c r="I650" s="332"/>
    </row>
    <row r="651" spans="1:9">
      <c r="A651" s="361"/>
      <c r="B651" s="361"/>
      <c r="C651" s="361"/>
      <c r="D651" s="361"/>
      <c r="E651" s="361"/>
      <c r="F651" s="361"/>
      <c r="G651" s="361"/>
      <c r="H651" s="361"/>
      <c r="I651" s="361"/>
    </row>
    <row r="652" spans="1:9" ht="242.25">
      <c r="A652" s="361"/>
      <c r="B652" s="105">
        <v>24</v>
      </c>
      <c r="C652" s="106" t="s">
        <v>330</v>
      </c>
      <c r="D652" s="106" t="s">
        <v>331</v>
      </c>
      <c r="E652" s="363" t="s">
        <v>62</v>
      </c>
      <c r="F652" s="363"/>
      <c r="G652" s="363"/>
      <c r="H652" s="363"/>
      <c r="I652" s="361"/>
    </row>
    <row r="653" spans="1:9">
      <c r="A653" s="361"/>
      <c r="B653" s="361"/>
      <c r="C653" s="361"/>
      <c r="D653" s="361"/>
      <c r="E653" s="361"/>
      <c r="F653" s="361"/>
      <c r="G653" s="361"/>
      <c r="H653" s="361">
        <v>28.376999999999999</v>
      </c>
      <c r="I653" s="361"/>
    </row>
    <row r="654" spans="1:9">
      <c r="A654" s="329"/>
      <c r="B654" s="330"/>
      <c r="C654" s="331" t="s">
        <v>397</v>
      </c>
      <c r="D654" s="332"/>
      <c r="E654" s="333"/>
      <c r="F654" s="333"/>
      <c r="G654" s="334"/>
      <c r="H654" s="335">
        <f>H653</f>
        <v>28.376999999999999</v>
      </c>
      <c r="I654" s="332"/>
    </row>
    <row r="655" spans="1:9">
      <c r="A655" s="329"/>
      <c r="B655" s="330"/>
      <c r="C655" s="331" t="s">
        <v>810</v>
      </c>
      <c r="D655" s="332"/>
      <c r="E655" s="333"/>
      <c r="F655" s="333"/>
      <c r="G655" s="334"/>
      <c r="H655" s="336">
        <v>18.66</v>
      </c>
      <c r="I655" s="336" t="s">
        <v>62</v>
      </c>
    </row>
    <row r="656" spans="1:9">
      <c r="A656" s="329"/>
      <c r="B656" s="330"/>
      <c r="C656" s="331" t="s">
        <v>820</v>
      </c>
      <c r="D656" s="332"/>
      <c r="E656" s="333"/>
      <c r="F656" s="333"/>
      <c r="G656" s="334"/>
      <c r="H656" s="335"/>
      <c r="I656" s="332"/>
    </row>
    <row r="657" spans="1:9">
      <c r="A657" s="329"/>
      <c r="B657" s="330"/>
      <c r="C657" s="331" t="s">
        <v>1078</v>
      </c>
      <c r="D657" s="332"/>
      <c r="E657" s="333"/>
      <c r="F657" s="333"/>
      <c r="G657" s="334"/>
      <c r="H657" s="335">
        <f>H655</f>
        <v>18.66</v>
      </c>
      <c r="I657" s="332"/>
    </row>
    <row r="658" spans="1:9">
      <c r="A658" s="329"/>
      <c r="B658" s="330"/>
      <c r="C658" s="331" t="s">
        <v>1090</v>
      </c>
      <c r="D658" s="332"/>
      <c r="E658" s="333"/>
      <c r="F658" s="333"/>
      <c r="G658" s="334"/>
      <c r="H658" s="335">
        <f>H654-H655</f>
        <v>9.7169999999999987</v>
      </c>
      <c r="I658" s="332"/>
    </row>
    <row r="659" spans="1:9">
      <c r="A659" s="361"/>
      <c r="B659" s="361"/>
      <c r="C659" s="361"/>
      <c r="D659" s="361"/>
      <c r="E659" s="361"/>
      <c r="F659" s="361"/>
      <c r="G659" s="361"/>
      <c r="H659" s="361"/>
      <c r="I659" s="361"/>
    </row>
    <row r="660" spans="1:9">
      <c r="A660" s="361"/>
      <c r="B660" s="361"/>
      <c r="C660" s="361"/>
      <c r="D660" s="361"/>
      <c r="E660" s="361"/>
      <c r="F660" s="361"/>
      <c r="G660" s="361"/>
      <c r="H660" s="361"/>
      <c r="I660" s="361"/>
    </row>
    <row r="661" spans="1:9">
      <c r="A661" s="361"/>
      <c r="B661" s="361"/>
      <c r="C661" s="361"/>
      <c r="D661" s="361"/>
      <c r="E661" s="361"/>
      <c r="F661" s="361"/>
      <c r="G661" s="361"/>
      <c r="H661" s="361"/>
      <c r="I661" s="361"/>
    </row>
    <row r="662" spans="1:9">
      <c r="A662" s="361"/>
      <c r="B662" s="361"/>
      <c r="C662" s="361"/>
      <c r="D662" s="361"/>
      <c r="E662" s="361"/>
      <c r="F662" s="361"/>
      <c r="G662" s="361"/>
      <c r="H662" s="361"/>
      <c r="I662" s="361"/>
    </row>
    <row r="663" spans="1:9">
      <c r="A663" s="361"/>
      <c r="B663" s="361"/>
      <c r="C663" s="361"/>
      <c r="D663" s="361"/>
      <c r="E663" s="361"/>
      <c r="F663" s="361"/>
      <c r="G663" s="361"/>
      <c r="H663" s="361"/>
      <c r="I663" s="361"/>
    </row>
    <row r="664" spans="1:9">
      <c r="A664" s="361"/>
      <c r="B664" s="361"/>
      <c r="C664" s="361"/>
      <c r="D664" s="361"/>
      <c r="E664" s="361"/>
      <c r="F664" s="361"/>
      <c r="G664" s="361"/>
      <c r="H664" s="361"/>
      <c r="I664" s="361"/>
    </row>
    <row r="665" spans="1:9">
      <c r="A665" s="361"/>
      <c r="B665" s="361"/>
      <c r="C665" s="361"/>
      <c r="D665" s="361"/>
      <c r="E665" s="361"/>
      <c r="F665" s="361"/>
      <c r="G665" s="361"/>
      <c r="H665" s="361"/>
      <c r="I665" s="361"/>
    </row>
    <row r="666" spans="1:9">
      <c r="A666" s="361"/>
      <c r="B666" s="361"/>
      <c r="C666" s="361"/>
      <c r="D666" s="361"/>
      <c r="E666" s="361"/>
      <c r="F666" s="361"/>
      <c r="G666" s="361"/>
      <c r="H666" s="361"/>
      <c r="I666" s="361"/>
    </row>
    <row r="667" spans="1:9">
      <c r="A667" s="361"/>
      <c r="B667" s="361"/>
      <c r="C667" s="361"/>
      <c r="D667" s="361"/>
      <c r="E667" s="361"/>
      <c r="F667" s="361"/>
      <c r="G667" s="361"/>
      <c r="H667" s="361"/>
      <c r="I667" s="361"/>
    </row>
    <row r="668" spans="1:9">
      <c r="A668" s="361"/>
      <c r="B668" s="361"/>
      <c r="C668" s="361"/>
      <c r="D668" s="361"/>
      <c r="E668" s="361"/>
      <c r="F668" s="361"/>
      <c r="G668" s="361"/>
      <c r="H668" s="361"/>
      <c r="I668" s="361"/>
    </row>
    <row r="669" spans="1:9">
      <c r="A669" s="361"/>
      <c r="B669" s="361"/>
      <c r="C669" s="361"/>
      <c r="D669" s="361"/>
      <c r="E669" s="361"/>
      <c r="F669" s="361"/>
      <c r="G669" s="361"/>
      <c r="H669" s="361"/>
      <c r="I669" s="361"/>
    </row>
    <row r="670" spans="1:9">
      <c r="A670" s="361"/>
      <c r="B670" s="361"/>
      <c r="C670" s="361"/>
      <c r="D670" s="361"/>
      <c r="E670" s="361"/>
      <c r="F670" s="361"/>
      <c r="G670" s="361"/>
      <c r="H670" s="361"/>
      <c r="I670" s="361"/>
    </row>
    <row r="671" spans="1:9">
      <c r="A671" s="361"/>
      <c r="B671" s="361"/>
      <c r="C671" s="361"/>
      <c r="D671" s="361"/>
      <c r="E671" s="361"/>
      <c r="F671" s="361"/>
      <c r="G671" s="361"/>
      <c r="H671" s="361"/>
      <c r="I671" s="361"/>
    </row>
    <row r="672" spans="1:9">
      <c r="A672" s="361"/>
      <c r="B672" s="361"/>
      <c r="C672" s="361"/>
      <c r="D672" s="361"/>
      <c r="E672" s="361"/>
      <c r="F672" s="361"/>
      <c r="G672" s="361"/>
      <c r="H672" s="361"/>
      <c r="I672" s="361"/>
    </row>
    <row r="673" spans="1:9">
      <c r="A673" s="361"/>
      <c r="B673" s="361"/>
      <c r="C673" s="361"/>
      <c r="D673" s="361"/>
      <c r="E673" s="361"/>
      <c r="F673" s="361"/>
      <c r="G673" s="361"/>
      <c r="H673" s="361"/>
      <c r="I673" s="361"/>
    </row>
    <row r="674" spans="1:9">
      <c r="A674" s="361"/>
      <c r="B674" s="361"/>
      <c r="C674" s="361"/>
      <c r="D674" s="361"/>
      <c r="E674" s="361"/>
      <c r="F674" s="361"/>
      <c r="G674" s="361"/>
      <c r="H674" s="361"/>
      <c r="I674" s="361"/>
    </row>
    <row r="675" spans="1:9">
      <c r="A675" s="361"/>
      <c r="B675" s="361"/>
      <c r="C675" s="361"/>
      <c r="D675" s="361"/>
      <c r="E675" s="361"/>
      <c r="F675" s="361"/>
      <c r="G675" s="361"/>
      <c r="H675" s="361"/>
      <c r="I675" s="361"/>
    </row>
    <row r="676" spans="1:9">
      <c r="A676" s="361"/>
      <c r="B676" s="361"/>
      <c r="C676" s="361"/>
      <c r="D676" s="361"/>
      <c r="E676" s="361"/>
      <c r="F676" s="361"/>
      <c r="G676" s="361"/>
      <c r="H676" s="361"/>
      <c r="I676" s="361"/>
    </row>
    <row r="677" spans="1:9">
      <c r="A677" s="361"/>
      <c r="B677" s="361"/>
      <c r="C677" s="361"/>
      <c r="D677" s="361"/>
      <c r="E677" s="361"/>
      <c r="F677" s="361"/>
      <c r="G677" s="361"/>
      <c r="H677" s="361"/>
      <c r="I677" s="361"/>
    </row>
    <row r="678" spans="1:9">
      <c r="A678" s="361"/>
      <c r="B678" s="361"/>
      <c r="C678" s="361"/>
      <c r="D678" s="361"/>
      <c r="E678" s="361"/>
      <c r="F678" s="361"/>
      <c r="G678" s="361"/>
      <c r="H678" s="361"/>
      <c r="I678" s="361"/>
    </row>
    <row r="679" spans="1:9">
      <c r="A679" s="361"/>
      <c r="B679" s="361"/>
      <c r="C679" s="361"/>
      <c r="D679" s="361"/>
      <c r="E679" s="361"/>
      <c r="F679" s="361"/>
      <c r="G679" s="361"/>
      <c r="H679" s="361"/>
      <c r="I679" s="361"/>
    </row>
    <row r="680" spans="1:9">
      <c r="A680" s="361"/>
      <c r="B680" s="361"/>
      <c r="C680" s="361"/>
      <c r="D680" s="361"/>
      <c r="E680" s="361"/>
      <c r="F680" s="361"/>
      <c r="G680" s="361"/>
      <c r="H680" s="361"/>
      <c r="I680" s="361"/>
    </row>
    <row r="681" spans="1:9">
      <c r="A681" s="361"/>
      <c r="B681" s="361"/>
      <c r="C681" s="361"/>
      <c r="D681" s="361"/>
      <c r="E681" s="361"/>
      <c r="F681" s="361"/>
      <c r="G681" s="361"/>
      <c r="H681" s="361"/>
      <c r="I681" s="361"/>
    </row>
    <row r="682" spans="1:9">
      <c r="A682" s="361"/>
      <c r="B682" s="361"/>
      <c r="C682" s="361"/>
      <c r="D682" s="361"/>
      <c r="E682" s="361"/>
      <c r="F682" s="361"/>
      <c r="G682" s="361"/>
      <c r="H682" s="361"/>
      <c r="I682" s="361"/>
    </row>
    <row r="683" spans="1:9">
      <c r="A683" s="361"/>
      <c r="B683" s="361"/>
      <c r="C683" s="361"/>
      <c r="D683" s="361"/>
      <c r="E683" s="361"/>
      <c r="F683" s="361"/>
      <c r="G683" s="361"/>
      <c r="H683" s="361"/>
      <c r="I683" s="361"/>
    </row>
    <row r="684" spans="1:9">
      <c r="A684" s="361"/>
      <c r="B684" s="361"/>
      <c r="C684" s="361"/>
      <c r="D684" s="361"/>
      <c r="E684" s="361"/>
      <c r="F684" s="361"/>
      <c r="G684" s="361"/>
      <c r="H684" s="361"/>
      <c r="I684" s="361"/>
    </row>
    <row r="685" spans="1:9">
      <c r="A685" s="361"/>
      <c r="B685" s="361"/>
      <c r="C685" s="361"/>
      <c r="D685" s="361"/>
      <c r="E685" s="361"/>
      <c r="F685" s="361"/>
      <c r="G685" s="361"/>
      <c r="H685" s="361"/>
      <c r="I685" s="361"/>
    </row>
    <row r="686" spans="1:9">
      <c r="A686" s="361"/>
      <c r="B686" s="361"/>
      <c r="C686" s="361"/>
      <c r="D686" s="361"/>
      <c r="E686" s="361"/>
      <c r="F686" s="361"/>
      <c r="G686" s="361"/>
      <c r="H686" s="361"/>
      <c r="I686" s="361"/>
    </row>
    <row r="687" spans="1:9">
      <c r="A687" s="361"/>
      <c r="B687" s="361"/>
      <c r="C687" s="361"/>
      <c r="D687" s="361"/>
      <c r="E687" s="361"/>
      <c r="F687" s="361"/>
      <c r="G687" s="361"/>
      <c r="H687" s="361"/>
      <c r="I687" s="361"/>
    </row>
    <row r="688" spans="1:9">
      <c r="A688" s="361"/>
      <c r="B688" s="361"/>
      <c r="C688" s="361"/>
      <c r="D688" s="361"/>
      <c r="E688" s="361"/>
      <c r="F688" s="361"/>
      <c r="G688" s="361"/>
      <c r="H688" s="361"/>
      <c r="I688" s="361"/>
    </row>
    <row r="689" spans="1:9">
      <c r="A689" s="361"/>
      <c r="B689" s="361"/>
      <c r="C689" s="361"/>
      <c r="D689" s="361"/>
      <c r="E689" s="361"/>
      <c r="F689" s="361"/>
      <c r="G689" s="361"/>
      <c r="H689" s="361"/>
      <c r="I689" s="361"/>
    </row>
    <row r="690" spans="1:9">
      <c r="A690" s="361"/>
      <c r="B690" s="361"/>
      <c r="C690" s="361"/>
      <c r="D690" s="361"/>
      <c r="E690" s="361"/>
      <c r="F690" s="361"/>
      <c r="G690" s="361"/>
      <c r="H690" s="361"/>
      <c r="I690" s="361"/>
    </row>
  </sheetData>
  <mergeCells count="5">
    <mergeCell ref="B2:I2"/>
    <mergeCell ref="A3:H3"/>
    <mergeCell ref="A4:H4"/>
    <mergeCell ref="A8:H8"/>
    <mergeCell ref="A5:B5"/>
  </mergeCells>
  <conditionalFormatting sqref="A5">
    <cfRule type="duplicateValues" dxfId="162" priority="162"/>
    <cfRule type="duplicateValues" dxfId="161" priority="163"/>
  </conditionalFormatting>
  <conditionalFormatting sqref="A6">
    <cfRule type="duplicateValues" dxfId="160" priority="165"/>
  </conditionalFormatting>
  <conditionalFormatting sqref="A7">
    <cfRule type="duplicateValues" dxfId="159" priority="161"/>
  </conditionalFormatting>
  <conditionalFormatting sqref="A8">
    <cfRule type="duplicateValues" dxfId="158" priority="166"/>
  </conditionalFormatting>
  <conditionalFormatting sqref="I16 I18 D16:G19">
    <cfRule type="containsText" dxfId="157" priority="160" stopIfTrue="1" operator="containsText" text="kghk">
      <formula>NOT(ISERROR(SEARCH("kghk",#REF!)))</formula>
    </cfRule>
  </conditionalFormatting>
  <conditionalFormatting sqref="I19">
    <cfRule type="containsText" dxfId="156" priority="159" stopIfTrue="1" operator="containsText" text="kghk">
      <formula>NOT(ISERROR(SEARCH("kghk",#REF!)))</formula>
    </cfRule>
  </conditionalFormatting>
  <conditionalFormatting sqref="I29 I31 D29:G32">
    <cfRule type="containsText" dxfId="155" priority="158" stopIfTrue="1" operator="containsText" text="kghk">
      <formula>NOT(ISERROR(SEARCH("kghk",#REF!)))</formula>
    </cfRule>
  </conditionalFormatting>
  <conditionalFormatting sqref="I32">
    <cfRule type="containsText" dxfId="154" priority="157" stopIfTrue="1" operator="containsText" text="kghk">
      <formula>NOT(ISERROR(SEARCH("kghk",#REF!)))</formula>
    </cfRule>
  </conditionalFormatting>
  <conditionalFormatting sqref="I40 I42 D40:G43">
    <cfRule type="containsText" dxfId="153" priority="156" stopIfTrue="1" operator="containsText" text="kghk">
      <formula>NOT(ISERROR(SEARCH("kghk",#REF!)))</formula>
    </cfRule>
  </conditionalFormatting>
  <conditionalFormatting sqref="I43">
    <cfRule type="containsText" dxfId="152" priority="155" stopIfTrue="1" operator="containsText" text="kghk">
      <formula>NOT(ISERROR(SEARCH("kghk",#REF!)))</formula>
    </cfRule>
  </conditionalFormatting>
  <conditionalFormatting sqref="I52 I54 D52:G55">
    <cfRule type="containsText" dxfId="151" priority="154" stopIfTrue="1" operator="containsText" text="kghk">
      <formula>NOT(ISERROR(SEARCH("kghk",#REF!)))</formula>
    </cfRule>
  </conditionalFormatting>
  <conditionalFormatting sqref="I55">
    <cfRule type="containsText" dxfId="150" priority="153" stopIfTrue="1" operator="containsText" text="kghk">
      <formula>NOT(ISERROR(SEARCH("kghk",#REF!)))</formula>
    </cfRule>
  </conditionalFormatting>
  <conditionalFormatting sqref="I60 I62 D60:G63">
    <cfRule type="containsText" dxfId="149" priority="152" stopIfTrue="1" operator="containsText" text="kghk">
      <formula>NOT(ISERROR(SEARCH("kghk",#REF!)))</formula>
    </cfRule>
  </conditionalFormatting>
  <conditionalFormatting sqref="I63">
    <cfRule type="containsText" dxfId="148" priority="151" stopIfTrue="1" operator="containsText" text="kghk">
      <formula>NOT(ISERROR(SEARCH("kghk",#REF!)))</formula>
    </cfRule>
  </conditionalFormatting>
  <conditionalFormatting sqref="I69 I71 D69:G72">
    <cfRule type="containsText" dxfId="147" priority="150" stopIfTrue="1" operator="containsText" text="kghk">
      <formula>NOT(ISERROR(SEARCH("kghk",#REF!)))</formula>
    </cfRule>
  </conditionalFormatting>
  <conditionalFormatting sqref="I72">
    <cfRule type="containsText" dxfId="146" priority="149" stopIfTrue="1" operator="containsText" text="kghk">
      <formula>NOT(ISERROR(SEARCH("kghk",#REF!)))</formula>
    </cfRule>
  </conditionalFormatting>
  <conditionalFormatting sqref="I80 I82 D80:G83">
    <cfRule type="containsText" dxfId="145" priority="148" stopIfTrue="1" operator="containsText" text="kghk">
      <formula>NOT(ISERROR(SEARCH("kghk",#REF!)))</formula>
    </cfRule>
  </conditionalFormatting>
  <conditionalFormatting sqref="I83">
    <cfRule type="containsText" dxfId="144" priority="147" stopIfTrue="1" operator="containsText" text="kghk">
      <formula>NOT(ISERROR(SEARCH("kghk",#REF!)))</formula>
    </cfRule>
  </conditionalFormatting>
  <conditionalFormatting sqref="I112 I114 D112:G115">
    <cfRule type="containsText" dxfId="143" priority="140" stopIfTrue="1" operator="containsText" text="kghk">
      <formula>NOT(ISERROR(SEARCH("kghk",#REF!)))</formula>
    </cfRule>
  </conditionalFormatting>
  <conditionalFormatting sqref="I115">
    <cfRule type="containsText" dxfId="142" priority="139" stopIfTrue="1" operator="containsText" text="kghk">
      <formula>NOT(ISERROR(SEARCH("kghk",#REF!)))</formula>
    </cfRule>
  </conditionalFormatting>
  <conditionalFormatting sqref="I91 I93 D91:G94">
    <cfRule type="containsText" dxfId="141" priority="144" stopIfTrue="1" operator="containsText" text="kghk">
      <formula>NOT(ISERROR(SEARCH("kghk",#REF!)))</formula>
    </cfRule>
  </conditionalFormatting>
  <conditionalFormatting sqref="I94">
    <cfRule type="containsText" dxfId="140" priority="143" stopIfTrue="1" operator="containsText" text="kghk">
      <formula>NOT(ISERROR(SEARCH("kghk",#REF!)))</formula>
    </cfRule>
  </conditionalFormatting>
  <conditionalFormatting sqref="I102 I104 D102:G105">
    <cfRule type="containsText" dxfId="139" priority="142" stopIfTrue="1" operator="containsText" text="kghk">
      <formula>NOT(ISERROR(SEARCH("kghk",#REF!)))</formula>
    </cfRule>
  </conditionalFormatting>
  <conditionalFormatting sqref="I105">
    <cfRule type="containsText" dxfId="138" priority="141" stopIfTrue="1" operator="containsText" text="kghk">
      <formula>NOT(ISERROR(SEARCH("kghk",#REF!)))</formula>
    </cfRule>
  </conditionalFormatting>
  <conditionalFormatting sqref="I152 I154 D152:G155">
    <cfRule type="containsText" dxfId="137" priority="132" stopIfTrue="1" operator="containsText" text="kghk">
      <formula>NOT(ISERROR(SEARCH("kghk",#REF!)))</formula>
    </cfRule>
  </conditionalFormatting>
  <conditionalFormatting sqref="I155">
    <cfRule type="containsText" dxfId="136" priority="131" stopIfTrue="1" operator="containsText" text="kghk">
      <formula>NOT(ISERROR(SEARCH("kghk",#REF!)))</formula>
    </cfRule>
  </conditionalFormatting>
  <conditionalFormatting sqref="I122 I124 D122:G125">
    <cfRule type="containsText" dxfId="135" priority="138" stopIfTrue="1" operator="containsText" text="kghk">
      <formula>NOT(ISERROR(SEARCH("kghk",#REF!)))</formula>
    </cfRule>
  </conditionalFormatting>
  <conditionalFormatting sqref="I125">
    <cfRule type="containsText" dxfId="134" priority="137" stopIfTrue="1" operator="containsText" text="kghk">
      <formula>NOT(ISERROR(SEARCH("kghk",#REF!)))</formula>
    </cfRule>
  </conditionalFormatting>
  <conditionalFormatting sqref="I132 I134 D132:G135">
    <cfRule type="containsText" dxfId="133" priority="136" stopIfTrue="1" operator="containsText" text="kghk">
      <formula>NOT(ISERROR(SEARCH("kghk",#REF!)))</formula>
    </cfRule>
  </conditionalFormatting>
  <conditionalFormatting sqref="I135">
    <cfRule type="containsText" dxfId="132" priority="135" stopIfTrue="1" operator="containsText" text="kghk">
      <formula>NOT(ISERROR(SEARCH("kghk",#REF!)))</formula>
    </cfRule>
  </conditionalFormatting>
  <conditionalFormatting sqref="I142 I144 D142:G145">
    <cfRule type="containsText" dxfId="131" priority="134" stopIfTrue="1" operator="containsText" text="kghk">
      <formula>NOT(ISERROR(SEARCH("kghk",#REF!)))</formula>
    </cfRule>
  </conditionalFormatting>
  <conditionalFormatting sqref="I145">
    <cfRule type="containsText" dxfId="130" priority="133" stopIfTrue="1" operator="containsText" text="kghk">
      <formula>NOT(ISERROR(SEARCH("kghk",#REF!)))</formula>
    </cfRule>
  </conditionalFormatting>
  <conditionalFormatting sqref="I171 I173 D171:G174">
    <cfRule type="containsText" dxfId="129" priority="128" stopIfTrue="1" operator="containsText" text="kghk">
      <formula>NOT(ISERROR(SEARCH("kghk",#REF!)))</formula>
    </cfRule>
  </conditionalFormatting>
  <conditionalFormatting sqref="I174">
    <cfRule type="containsText" dxfId="128" priority="127" stopIfTrue="1" operator="containsText" text="kghk">
      <formula>NOT(ISERROR(SEARCH("kghk",#REF!)))</formula>
    </cfRule>
  </conditionalFormatting>
  <conditionalFormatting sqref="I162 I164 D162:G165">
    <cfRule type="containsText" dxfId="127" priority="130" stopIfTrue="1" operator="containsText" text="kghk">
      <formula>NOT(ISERROR(SEARCH("kghk",#REF!)))</formula>
    </cfRule>
  </conditionalFormatting>
  <conditionalFormatting sqref="I165">
    <cfRule type="containsText" dxfId="126" priority="129" stopIfTrue="1" operator="containsText" text="kghk">
      <formula>NOT(ISERROR(SEARCH("kghk",#REF!)))</formula>
    </cfRule>
  </conditionalFormatting>
  <conditionalFormatting sqref="I185 I187 D185:G188">
    <cfRule type="containsText" dxfId="125" priority="126" stopIfTrue="1" operator="containsText" text="kghk">
      <formula>NOT(ISERROR(SEARCH("kghk",#REF!)))</formula>
    </cfRule>
  </conditionalFormatting>
  <conditionalFormatting sqref="I188">
    <cfRule type="containsText" dxfId="124" priority="125" stopIfTrue="1" operator="containsText" text="kghk">
      <formula>NOT(ISERROR(SEARCH("kghk",#REF!)))</formula>
    </cfRule>
  </conditionalFormatting>
  <conditionalFormatting sqref="I304 I306 D304:G307">
    <cfRule type="containsText" dxfId="123" priority="96" stopIfTrue="1" operator="containsText" text="kghk">
      <formula>NOT(ISERROR(SEARCH("kghk",#REF!)))</formula>
    </cfRule>
  </conditionalFormatting>
  <conditionalFormatting sqref="I307">
    <cfRule type="containsText" dxfId="122" priority="95" stopIfTrue="1" operator="containsText" text="kghk">
      <formula>NOT(ISERROR(SEARCH("kghk",#REF!)))</formula>
    </cfRule>
  </conditionalFormatting>
  <conditionalFormatting sqref="I193 I195 D193:G196">
    <cfRule type="containsText" dxfId="121" priority="124" stopIfTrue="1" operator="containsText" text="kghk">
      <formula>NOT(ISERROR(SEARCH("kghk",#REF!)))</formula>
    </cfRule>
  </conditionalFormatting>
  <conditionalFormatting sqref="I196">
    <cfRule type="containsText" dxfId="120" priority="123" stopIfTrue="1" operator="containsText" text="kghk">
      <formula>NOT(ISERROR(SEARCH("kghk",#REF!)))</formula>
    </cfRule>
  </conditionalFormatting>
  <conditionalFormatting sqref="I201 I203 D201:G204">
    <cfRule type="containsText" dxfId="119" priority="122" stopIfTrue="1" operator="containsText" text="kghk">
      <formula>NOT(ISERROR(SEARCH("kghk",#REF!)))</formula>
    </cfRule>
  </conditionalFormatting>
  <conditionalFormatting sqref="I204">
    <cfRule type="containsText" dxfId="118" priority="121" stopIfTrue="1" operator="containsText" text="kghk">
      <formula>NOT(ISERROR(SEARCH("kghk",#REF!)))</formula>
    </cfRule>
  </conditionalFormatting>
  <conditionalFormatting sqref="I209 I211 D209:G212">
    <cfRule type="containsText" dxfId="117" priority="120" stopIfTrue="1" operator="containsText" text="kghk">
      <formula>NOT(ISERROR(SEARCH("kghk",#REF!)))</formula>
    </cfRule>
  </conditionalFormatting>
  <conditionalFormatting sqref="I212">
    <cfRule type="containsText" dxfId="116" priority="119" stopIfTrue="1" operator="containsText" text="kghk">
      <formula>NOT(ISERROR(SEARCH("kghk",#REF!)))</formula>
    </cfRule>
  </conditionalFormatting>
  <conditionalFormatting sqref="I217 I219 D217:G220">
    <cfRule type="containsText" dxfId="115" priority="118" stopIfTrue="1" operator="containsText" text="kghk">
      <formula>NOT(ISERROR(SEARCH("kghk",#REF!)))</formula>
    </cfRule>
  </conditionalFormatting>
  <conditionalFormatting sqref="I220">
    <cfRule type="containsText" dxfId="114" priority="117" stopIfTrue="1" operator="containsText" text="kghk">
      <formula>NOT(ISERROR(SEARCH("kghk",#REF!)))</formula>
    </cfRule>
  </conditionalFormatting>
  <conditionalFormatting sqref="I225 I227 D225:G228">
    <cfRule type="containsText" dxfId="113" priority="116" stopIfTrue="1" operator="containsText" text="kghk">
      <formula>NOT(ISERROR(SEARCH("kghk",#REF!)))</formula>
    </cfRule>
  </conditionalFormatting>
  <conditionalFormatting sqref="I228">
    <cfRule type="containsText" dxfId="112" priority="115" stopIfTrue="1" operator="containsText" text="kghk">
      <formula>NOT(ISERROR(SEARCH("kghk",#REF!)))</formula>
    </cfRule>
  </conditionalFormatting>
  <conditionalFormatting sqref="I233 I235 D233:G236">
    <cfRule type="containsText" dxfId="111" priority="114" stopIfTrue="1" operator="containsText" text="kghk">
      <formula>NOT(ISERROR(SEARCH("kghk",#REF!)))</formula>
    </cfRule>
  </conditionalFormatting>
  <conditionalFormatting sqref="I236">
    <cfRule type="containsText" dxfId="110" priority="113" stopIfTrue="1" operator="containsText" text="kghk">
      <formula>NOT(ISERROR(SEARCH("kghk",#REF!)))</formula>
    </cfRule>
  </conditionalFormatting>
  <conditionalFormatting sqref="I241 I243 D241:G244">
    <cfRule type="containsText" dxfId="109" priority="112" stopIfTrue="1" operator="containsText" text="kghk">
      <formula>NOT(ISERROR(SEARCH("kghk",#REF!)))</formula>
    </cfRule>
  </conditionalFormatting>
  <conditionalFormatting sqref="I244">
    <cfRule type="containsText" dxfId="108" priority="111" stopIfTrue="1" operator="containsText" text="kghk">
      <formula>NOT(ISERROR(SEARCH("kghk",#REF!)))</formula>
    </cfRule>
  </conditionalFormatting>
  <conditionalFormatting sqref="I250 I252 D250:G253">
    <cfRule type="containsText" dxfId="107" priority="110" stopIfTrue="1" operator="containsText" text="kghk">
      <formula>NOT(ISERROR(SEARCH("kghk",#REF!)))</formula>
    </cfRule>
  </conditionalFormatting>
  <conditionalFormatting sqref="I253">
    <cfRule type="containsText" dxfId="106" priority="109" stopIfTrue="1" operator="containsText" text="kghk">
      <formula>NOT(ISERROR(SEARCH("kghk",#REF!)))</formula>
    </cfRule>
  </conditionalFormatting>
  <conditionalFormatting sqref="I257 I259 D257:G260">
    <cfRule type="containsText" dxfId="105" priority="108" stopIfTrue="1" operator="containsText" text="kghk">
      <formula>NOT(ISERROR(SEARCH("kghk",#REF!)))</formula>
    </cfRule>
  </conditionalFormatting>
  <conditionalFormatting sqref="I260">
    <cfRule type="containsText" dxfId="104" priority="107" stopIfTrue="1" operator="containsText" text="kghk">
      <formula>NOT(ISERROR(SEARCH("kghk",#REF!)))</formula>
    </cfRule>
  </conditionalFormatting>
  <conditionalFormatting sqref="I264 I266 D264:G267">
    <cfRule type="containsText" dxfId="103" priority="106" stopIfTrue="1" operator="containsText" text="kghk">
      <formula>NOT(ISERROR(SEARCH("kghk",#REF!)))</formula>
    </cfRule>
  </conditionalFormatting>
  <conditionalFormatting sqref="I267">
    <cfRule type="containsText" dxfId="102" priority="105" stopIfTrue="1" operator="containsText" text="kghk">
      <formula>NOT(ISERROR(SEARCH("kghk",#REF!)))</formula>
    </cfRule>
  </conditionalFormatting>
  <conditionalFormatting sqref="I271 I273 D271:G274">
    <cfRule type="containsText" dxfId="101" priority="104" stopIfTrue="1" operator="containsText" text="kghk">
      <formula>NOT(ISERROR(SEARCH("kghk",#REF!)))</formula>
    </cfRule>
  </conditionalFormatting>
  <conditionalFormatting sqref="I274">
    <cfRule type="containsText" dxfId="100" priority="103" stopIfTrue="1" operator="containsText" text="kghk">
      <formula>NOT(ISERROR(SEARCH("kghk",#REF!)))</formula>
    </cfRule>
  </conditionalFormatting>
  <conditionalFormatting sqref="I279 I281 D279:G282">
    <cfRule type="containsText" dxfId="99" priority="102" stopIfTrue="1" operator="containsText" text="kghk">
      <formula>NOT(ISERROR(SEARCH("kghk",#REF!)))</formula>
    </cfRule>
  </conditionalFormatting>
  <conditionalFormatting sqref="I282">
    <cfRule type="containsText" dxfId="98" priority="101" stopIfTrue="1" operator="containsText" text="kghk">
      <formula>NOT(ISERROR(SEARCH("kghk",#REF!)))</formula>
    </cfRule>
  </conditionalFormatting>
  <conditionalFormatting sqref="I287 I289 D287:G290">
    <cfRule type="containsText" dxfId="97" priority="100" stopIfTrue="1" operator="containsText" text="kghk">
      <formula>NOT(ISERROR(SEARCH("kghk",#REF!)))</formula>
    </cfRule>
  </conditionalFormatting>
  <conditionalFormatting sqref="I290">
    <cfRule type="containsText" dxfId="96" priority="99" stopIfTrue="1" operator="containsText" text="kghk">
      <formula>NOT(ISERROR(SEARCH("kghk",#REF!)))</formula>
    </cfRule>
  </conditionalFormatting>
  <conditionalFormatting sqref="I295 I297 D295:G298">
    <cfRule type="containsText" dxfId="95" priority="98" stopIfTrue="1" operator="containsText" text="kghk">
      <formula>NOT(ISERROR(SEARCH("kghk",#REF!)))</formula>
    </cfRule>
  </conditionalFormatting>
  <conditionalFormatting sqref="I298">
    <cfRule type="containsText" dxfId="94" priority="97" stopIfTrue="1" operator="containsText" text="kghk">
      <formula>NOT(ISERROR(SEARCH("kghk",#REF!)))</formula>
    </cfRule>
  </conditionalFormatting>
  <conditionalFormatting sqref="I442 I444 D442:G445">
    <cfRule type="containsText" dxfId="93" priority="66" stopIfTrue="1" operator="containsText" text="kghk">
      <formula>NOT(ISERROR(SEARCH("kghk",#REF!)))</formula>
    </cfRule>
  </conditionalFormatting>
  <conditionalFormatting sqref="I445">
    <cfRule type="containsText" dxfId="92" priority="65" stopIfTrue="1" operator="containsText" text="kghk">
      <formula>NOT(ISERROR(SEARCH("kghk",#REF!)))</formula>
    </cfRule>
  </conditionalFormatting>
  <conditionalFormatting sqref="I316 I318 D316:G319">
    <cfRule type="containsText" dxfId="91" priority="94" stopIfTrue="1" operator="containsText" text="kghk">
      <formula>NOT(ISERROR(SEARCH("kghk",#REF!)))</formula>
    </cfRule>
  </conditionalFormatting>
  <conditionalFormatting sqref="I319">
    <cfRule type="containsText" dxfId="90" priority="93" stopIfTrue="1" operator="containsText" text="kghk">
      <formula>NOT(ISERROR(SEARCH("kghk",#REF!)))</formula>
    </cfRule>
  </conditionalFormatting>
  <conditionalFormatting sqref="I325 I327 D325:G328">
    <cfRule type="containsText" dxfId="89" priority="92" stopIfTrue="1" operator="containsText" text="kghk">
      <formula>NOT(ISERROR(SEARCH("kghk",#REF!)))</formula>
    </cfRule>
  </conditionalFormatting>
  <conditionalFormatting sqref="I328">
    <cfRule type="containsText" dxfId="88" priority="91" stopIfTrue="1" operator="containsText" text="kghk">
      <formula>NOT(ISERROR(SEARCH("kghk",#REF!)))</formula>
    </cfRule>
  </conditionalFormatting>
  <conditionalFormatting sqref="I333 I335 D333:G336">
    <cfRule type="containsText" dxfId="87" priority="90" stopIfTrue="1" operator="containsText" text="kghk">
      <formula>NOT(ISERROR(SEARCH("kghk",#REF!)))</formula>
    </cfRule>
  </conditionalFormatting>
  <conditionalFormatting sqref="I336">
    <cfRule type="containsText" dxfId="86" priority="89" stopIfTrue="1" operator="containsText" text="kghk">
      <formula>NOT(ISERROR(SEARCH("kghk",#REF!)))</formula>
    </cfRule>
  </conditionalFormatting>
  <conditionalFormatting sqref="I342 I344 D342:G345">
    <cfRule type="containsText" dxfId="85" priority="88" stopIfTrue="1" operator="containsText" text="kghk">
      <formula>NOT(ISERROR(SEARCH("kghk",#REF!)))</formula>
    </cfRule>
  </conditionalFormatting>
  <conditionalFormatting sqref="I345">
    <cfRule type="containsText" dxfId="84" priority="87" stopIfTrue="1" operator="containsText" text="kghk">
      <formula>NOT(ISERROR(SEARCH("kghk",#REF!)))</formula>
    </cfRule>
  </conditionalFormatting>
  <conditionalFormatting sqref="I352 I354 D352:G355">
    <cfRule type="containsText" dxfId="83" priority="86" stopIfTrue="1" operator="containsText" text="kghk">
      <formula>NOT(ISERROR(SEARCH("kghk",#REF!)))</formula>
    </cfRule>
  </conditionalFormatting>
  <conditionalFormatting sqref="I355">
    <cfRule type="containsText" dxfId="82" priority="85" stopIfTrue="1" operator="containsText" text="kghk">
      <formula>NOT(ISERROR(SEARCH("kghk",#REF!)))</formula>
    </cfRule>
  </conditionalFormatting>
  <conditionalFormatting sqref="I362 I364 D362:G365">
    <cfRule type="containsText" dxfId="81" priority="84" stopIfTrue="1" operator="containsText" text="kghk">
      <formula>NOT(ISERROR(SEARCH("kghk",#REF!)))</formula>
    </cfRule>
  </conditionalFormatting>
  <conditionalFormatting sqref="I365">
    <cfRule type="containsText" dxfId="80" priority="83" stopIfTrue="1" operator="containsText" text="kghk">
      <formula>NOT(ISERROR(SEARCH("kghk",#REF!)))</formula>
    </cfRule>
  </conditionalFormatting>
  <conditionalFormatting sqref="I369 I371 D369:G372">
    <cfRule type="containsText" dxfId="79" priority="82" stopIfTrue="1" operator="containsText" text="kghk">
      <formula>NOT(ISERROR(SEARCH("kghk",#REF!)))</formula>
    </cfRule>
  </conditionalFormatting>
  <conditionalFormatting sqref="I372">
    <cfRule type="containsText" dxfId="78" priority="81" stopIfTrue="1" operator="containsText" text="kghk">
      <formula>NOT(ISERROR(SEARCH("kghk",#REF!)))</formula>
    </cfRule>
  </conditionalFormatting>
  <conditionalFormatting sqref="I377 I379 D377:G380">
    <cfRule type="containsText" dxfId="77" priority="80" stopIfTrue="1" operator="containsText" text="kghk">
      <formula>NOT(ISERROR(SEARCH("kghk",#REF!)))</formula>
    </cfRule>
  </conditionalFormatting>
  <conditionalFormatting sqref="I380">
    <cfRule type="containsText" dxfId="76" priority="79" stopIfTrue="1" operator="containsText" text="kghk">
      <formula>NOT(ISERROR(SEARCH("kghk",#REF!)))</formula>
    </cfRule>
  </conditionalFormatting>
  <conditionalFormatting sqref="I385 I387 D385:G388">
    <cfRule type="containsText" dxfId="75" priority="78" stopIfTrue="1" operator="containsText" text="kghk">
      <formula>NOT(ISERROR(SEARCH("kghk",#REF!)))</formula>
    </cfRule>
  </conditionalFormatting>
  <conditionalFormatting sqref="I388">
    <cfRule type="containsText" dxfId="74" priority="77" stopIfTrue="1" operator="containsText" text="kghk">
      <formula>NOT(ISERROR(SEARCH("kghk",#REF!)))</formula>
    </cfRule>
  </conditionalFormatting>
  <conditionalFormatting sqref="I395 I397 D395:G398">
    <cfRule type="containsText" dxfId="73" priority="76" stopIfTrue="1" operator="containsText" text="kghk">
      <formula>NOT(ISERROR(SEARCH("kghk",#REF!)))</formula>
    </cfRule>
  </conditionalFormatting>
  <conditionalFormatting sqref="I398">
    <cfRule type="containsText" dxfId="72" priority="75" stopIfTrue="1" operator="containsText" text="kghk">
      <formula>NOT(ISERROR(SEARCH("kghk",#REF!)))</formula>
    </cfRule>
  </conditionalFormatting>
  <conditionalFormatting sqref="I405 I407 D405:G408">
    <cfRule type="containsText" dxfId="71" priority="74" stopIfTrue="1" operator="containsText" text="kghk">
      <formula>NOT(ISERROR(SEARCH("kghk",#REF!)))</formula>
    </cfRule>
  </conditionalFormatting>
  <conditionalFormatting sqref="I408">
    <cfRule type="containsText" dxfId="70" priority="73" stopIfTrue="1" operator="containsText" text="kghk">
      <formula>NOT(ISERROR(SEARCH("kghk",#REF!)))</formula>
    </cfRule>
  </conditionalFormatting>
  <conditionalFormatting sqref="I415 I417 D415:G418">
    <cfRule type="containsText" dxfId="69" priority="72" stopIfTrue="1" operator="containsText" text="kghk">
      <formula>NOT(ISERROR(SEARCH("kghk",#REF!)))</formula>
    </cfRule>
  </conditionalFormatting>
  <conditionalFormatting sqref="I418">
    <cfRule type="containsText" dxfId="68" priority="71" stopIfTrue="1" operator="containsText" text="kghk">
      <formula>NOT(ISERROR(SEARCH("kghk",#REF!)))</formula>
    </cfRule>
  </conditionalFormatting>
  <conditionalFormatting sqref="I423 I425 D423:G426">
    <cfRule type="containsText" dxfId="67" priority="70" stopIfTrue="1" operator="containsText" text="kghk">
      <formula>NOT(ISERROR(SEARCH("kghk",#REF!)))</formula>
    </cfRule>
  </conditionalFormatting>
  <conditionalFormatting sqref="I426">
    <cfRule type="containsText" dxfId="66" priority="69" stopIfTrue="1" operator="containsText" text="kghk">
      <formula>NOT(ISERROR(SEARCH("kghk",#REF!)))</formula>
    </cfRule>
  </conditionalFormatting>
  <conditionalFormatting sqref="I432 I434 D432:G435">
    <cfRule type="containsText" dxfId="65" priority="68" stopIfTrue="1" operator="containsText" text="kghk">
      <formula>NOT(ISERROR(SEARCH("kghk",#REF!)))</formula>
    </cfRule>
  </conditionalFormatting>
  <conditionalFormatting sqref="I435">
    <cfRule type="containsText" dxfId="64" priority="67" stopIfTrue="1" operator="containsText" text="kghk">
      <formula>NOT(ISERROR(SEARCH("kghk",#REF!)))</formula>
    </cfRule>
  </conditionalFormatting>
  <conditionalFormatting sqref="I454 I456 D454:G457">
    <cfRule type="containsText" dxfId="63" priority="64" stopIfTrue="1" operator="containsText" text="kghk">
      <formula>NOT(ISERROR(SEARCH("kghk",#REF!)))</formula>
    </cfRule>
  </conditionalFormatting>
  <conditionalFormatting sqref="I457">
    <cfRule type="containsText" dxfId="62" priority="63" stopIfTrue="1" operator="containsText" text="kghk">
      <formula>NOT(ISERROR(SEARCH("kghk",#REF!)))</formula>
    </cfRule>
  </conditionalFormatting>
  <conditionalFormatting sqref="I509 I511 D509:G512">
    <cfRule type="containsText" dxfId="61" priority="52" stopIfTrue="1" operator="containsText" text="kghk">
      <formula>NOT(ISERROR(SEARCH("kghk",#REF!)))</formula>
    </cfRule>
  </conditionalFormatting>
  <conditionalFormatting sqref="I512">
    <cfRule type="containsText" dxfId="60" priority="51" stopIfTrue="1" operator="containsText" text="kghk">
      <formula>NOT(ISERROR(SEARCH("kghk",#REF!)))</formula>
    </cfRule>
  </conditionalFormatting>
  <conditionalFormatting sqref="I463 I465 D463:G466">
    <cfRule type="containsText" dxfId="59" priority="62" stopIfTrue="1" operator="containsText" text="kghk">
      <formula>NOT(ISERROR(SEARCH("kghk",#REF!)))</formula>
    </cfRule>
  </conditionalFormatting>
  <conditionalFormatting sqref="I466">
    <cfRule type="containsText" dxfId="58" priority="61" stopIfTrue="1" operator="containsText" text="kghk">
      <formula>NOT(ISERROR(SEARCH("kghk",#REF!)))</formula>
    </cfRule>
  </conditionalFormatting>
  <conditionalFormatting sqref="I472 I474 D472:G475">
    <cfRule type="containsText" dxfId="57" priority="60" stopIfTrue="1" operator="containsText" text="kghk">
      <formula>NOT(ISERROR(SEARCH("kghk",#REF!)))</formula>
    </cfRule>
  </conditionalFormatting>
  <conditionalFormatting sqref="I475">
    <cfRule type="containsText" dxfId="56" priority="59" stopIfTrue="1" operator="containsText" text="kghk">
      <formula>NOT(ISERROR(SEARCH("kghk",#REF!)))</formula>
    </cfRule>
  </conditionalFormatting>
  <conditionalFormatting sqref="I482 I484 D482:G485">
    <cfRule type="containsText" dxfId="55" priority="58" stopIfTrue="1" operator="containsText" text="kghk">
      <formula>NOT(ISERROR(SEARCH("kghk",#REF!)))</formula>
    </cfRule>
  </conditionalFormatting>
  <conditionalFormatting sqref="I485">
    <cfRule type="containsText" dxfId="54" priority="57" stopIfTrue="1" operator="containsText" text="kghk">
      <formula>NOT(ISERROR(SEARCH("kghk",#REF!)))</formula>
    </cfRule>
  </conditionalFormatting>
  <conditionalFormatting sqref="I491 I493 D491:G494">
    <cfRule type="containsText" dxfId="53" priority="56" stopIfTrue="1" operator="containsText" text="kghk">
      <formula>NOT(ISERROR(SEARCH("kghk",#REF!)))</formula>
    </cfRule>
  </conditionalFormatting>
  <conditionalFormatting sqref="I494">
    <cfRule type="containsText" dxfId="52" priority="55" stopIfTrue="1" operator="containsText" text="kghk">
      <formula>NOT(ISERROR(SEARCH("kghk",#REF!)))</formula>
    </cfRule>
  </conditionalFormatting>
  <conditionalFormatting sqref="I500 I502 D500:G503">
    <cfRule type="containsText" dxfId="51" priority="54" stopIfTrue="1" operator="containsText" text="kghk">
      <formula>NOT(ISERROR(SEARCH("kghk",#REF!)))</formula>
    </cfRule>
  </conditionalFormatting>
  <conditionalFormatting sqref="I503">
    <cfRule type="containsText" dxfId="50" priority="53" stopIfTrue="1" operator="containsText" text="kghk">
      <formula>NOT(ISERROR(SEARCH("kghk",#REF!)))</formula>
    </cfRule>
  </conditionalFormatting>
  <conditionalFormatting sqref="I554 I556 D554:G557">
    <cfRule type="containsText" dxfId="49" priority="50" stopIfTrue="1" operator="containsText" text="kghk">
      <formula>NOT(ISERROR(SEARCH("kghk",#REF!)))</formula>
    </cfRule>
  </conditionalFormatting>
  <conditionalFormatting sqref="I557">
    <cfRule type="containsText" dxfId="48" priority="49" stopIfTrue="1" operator="containsText" text="kghk">
      <formula>NOT(ISERROR(SEARCH("kghk",#REF!)))</formula>
    </cfRule>
  </conditionalFormatting>
  <conditionalFormatting sqref="I564 I566 D564:G567">
    <cfRule type="containsText" dxfId="47" priority="48" stopIfTrue="1" operator="containsText" text="kghk">
      <formula>NOT(ISERROR(SEARCH("kghk",#REF!)))</formula>
    </cfRule>
  </conditionalFormatting>
  <conditionalFormatting sqref="I567">
    <cfRule type="containsText" dxfId="46" priority="47" stopIfTrue="1" operator="containsText" text="kghk">
      <formula>NOT(ISERROR(SEARCH("kghk",#REF!)))</formula>
    </cfRule>
  </conditionalFormatting>
  <conditionalFormatting sqref="I574 I576 D574:G577">
    <cfRule type="containsText" dxfId="45" priority="46" stopIfTrue="1" operator="containsText" text="kghk">
      <formula>NOT(ISERROR(SEARCH("kghk",#REF!)))</formula>
    </cfRule>
  </conditionalFormatting>
  <conditionalFormatting sqref="I577">
    <cfRule type="containsText" dxfId="44" priority="45" stopIfTrue="1" operator="containsText" text="kghk">
      <formula>NOT(ISERROR(SEARCH("kghk",#REF!)))</formula>
    </cfRule>
  </conditionalFormatting>
  <conditionalFormatting sqref="I584 I586 D584:G587">
    <cfRule type="containsText" dxfId="43" priority="44" stopIfTrue="1" operator="containsText" text="kghk">
      <formula>NOT(ISERROR(SEARCH("kghk",#REF!)))</formula>
    </cfRule>
  </conditionalFormatting>
  <conditionalFormatting sqref="I587">
    <cfRule type="containsText" dxfId="42" priority="43" stopIfTrue="1" operator="containsText" text="kghk">
      <formula>NOT(ISERROR(SEARCH("kghk",#REF!)))</formula>
    </cfRule>
  </conditionalFormatting>
  <conditionalFormatting sqref="I594 I596 D594:G597">
    <cfRule type="containsText" dxfId="41" priority="42" stopIfTrue="1" operator="containsText" text="kghk">
      <formula>NOT(ISERROR(SEARCH("kghk",#REF!)))</formula>
    </cfRule>
  </conditionalFormatting>
  <conditionalFormatting sqref="I597">
    <cfRule type="containsText" dxfId="40" priority="41" stopIfTrue="1" operator="containsText" text="kghk">
      <formula>NOT(ISERROR(SEARCH("kghk",#REF!)))</formula>
    </cfRule>
  </conditionalFormatting>
  <conditionalFormatting sqref="I604 I606 D604:G607">
    <cfRule type="containsText" dxfId="39" priority="40" stopIfTrue="1" operator="containsText" text="kghk">
      <formula>NOT(ISERROR(SEARCH("kghk",#REF!)))</formula>
    </cfRule>
  </conditionalFormatting>
  <conditionalFormatting sqref="I607">
    <cfRule type="containsText" dxfId="38" priority="39" stopIfTrue="1" operator="containsText" text="kghk">
      <formula>NOT(ISERROR(SEARCH("kghk",#REF!)))</formula>
    </cfRule>
  </conditionalFormatting>
  <conditionalFormatting sqref="I614 I616 D614:G617">
    <cfRule type="containsText" dxfId="37" priority="38" stopIfTrue="1" operator="containsText" text="kghk">
      <formula>NOT(ISERROR(SEARCH("kghk",#REF!)))</formula>
    </cfRule>
  </conditionalFormatting>
  <conditionalFormatting sqref="I617">
    <cfRule type="containsText" dxfId="36" priority="37" stopIfTrue="1" operator="containsText" text="kghk">
      <formula>NOT(ISERROR(SEARCH("kghk",#REF!)))</formula>
    </cfRule>
  </conditionalFormatting>
  <conditionalFormatting sqref="I623 I625 D623:G626">
    <cfRule type="containsText" dxfId="35" priority="36" stopIfTrue="1" operator="containsText" text="kghk">
      <formula>NOT(ISERROR(SEARCH("kghk",#REF!)))</formula>
    </cfRule>
  </conditionalFormatting>
  <conditionalFormatting sqref="I626">
    <cfRule type="containsText" dxfId="34" priority="35" stopIfTrue="1" operator="containsText" text="kghk">
      <formula>NOT(ISERROR(SEARCH("kghk",#REF!)))</formula>
    </cfRule>
  </conditionalFormatting>
  <conditionalFormatting sqref="I631 I633 D631:G634">
    <cfRule type="containsText" dxfId="33" priority="34" stopIfTrue="1" operator="containsText" text="kghk">
      <formula>NOT(ISERROR(SEARCH("kghk",#REF!)))</formula>
    </cfRule>
  </conditionalFormatting>
  <conditionalFormatting sqref="I634">
    <cfRule type="containsText" dxfId="32" priority="33" stopIfTrue="1" operator="containsText" text="kghk">
      <formula>NOT(ISERROR(SEARCH("kghk",#REF!)))</formula>
    </cfRule>
  </conditionalFormatting>
  <conditionalFormatting sqref="I638 I640 D638:G641">
    <cfRule type="containsText" dxfId="31" priority="32" stopIfTrue="1" operator="containsText" text="kghk">
      <formula>NOT(ISERROR(SEARCH("kghk",#REF!)))</formula>
    </cfRule>
  </conditionalFormatting>
  <conditionalFormatting sqref="I641">
    <cfRule type="containsText" dxfId="30" priority="31" stopIfTrue="1" operator="containsText" text="kghk">
      <formula>NOT(ISERROR(SEARCH("kghk",#REF!)))</formula>
    </cfRule>
  </conditionalFormatting>
  <conditionalFormatting sqref="I647 I649 D647:G650">
    <cfRule type="containsText" dxfId="29" priority="30" stopIfTrue="1" operator="containsText" text="kghk">
      <formula>NOT(ISERROR(SEARCH("kghk",#REF!)))</formula>
    </cfRule>
  </conditionalFormatting>
  <conditionalFormatting sqref="I650">
    <cfRule type="containsText" dxfId="28" priority="29" stopIfTrue="1" operator="containsText" text="kghk">
      <formula>NOT(ISERROR(SEARCH("kghk",#REF!)))</formula>
    </cfRule>
  </conditionalFormatting>
  <conditionalFormatting sqref="I654 I656 D654:G657">
    <cfRule type="containsText" dxfId="27" priority="28" stopIfTrue="1" operator="containsText" text="kghk">
      <formula>NOT(ISERROR(SEARCH("kghk",#REF!)))</formula>
    </cfRule>
  </conditionalFormatting>
  <conditionalFormatting sqref="I657">
    <cfRule type="containsText" dxfId="26" priority="27" stopIfTrue="1" operator="containsText" text="kghk">
      <formula>NOT(ISERROR(SEARCH("kghk",#REF!)))</formula>
    </cfRule>
  </conditionalFormatting>
  <conditionalFormatting sqref="D346:G346">
    <cfRule type="containsText" dxfId="25" priority="26" stopIfTrue="1" operator="containsText" text="kghk">
      <formula>NOT(ISERROR(SEARCH("kghk",#REF!)))</formula>
    </cfRule>
  </conditionalFormatting>
  <conditionalFormatting sqref="I346">
    <cfRule type="containsText" dxfId="24" priority="25" stopIfTrue="1" operator="containsText" text="kghk">
      <formula>NOT(ISERROR(SEARCH("kghk",#REF!)))</formula>
    </cfRule>
  </conditionalFormatting>
  <conditionalFormatting sqref="D373:G373">
    <cfRule type="containsText" dxfId="23" priority="24" stopIfTrue="1" operator="containsText" text="kghk">
      <formula>NOT(ISERROR(SEARCH("kghk",#REF!)))</formula>
    </cfRule>
  </conditionalFormatting>
  <conditionalFormatting sqref="I373">
    <cfRule type="containsText" dxfId="22" priority="23" stopIfTrue="1" operator="containsText" text="kghk">
      <formula>NOT(ISERROR(SEARCH("kghk",#REF!)))</formula>
    </cfRule>
  </conditionalFormatting>
  <conditionalFormatting sqref="D389:G389">
    <cfRule type="containsText" dxfId="21" priority="22" stopIfTrue="1" operator="containsText" text="kghk">
      <formula>NOT(ISERROR(SEARCH("kghk",#REF!)))</formula>
    </cfRule>
  </conditionalFormatting>
  <conditionalFormatting sqref="I389">
    <cfRule type="containsText" dxfId="20" priority="21" stopIfTrue="1" operator="containsText" text="kghk">
      <formula>NOT(ISERROR(SEARCH("kghk",#REF!)))</formula>
    </cfRule>
  </conditionalFormatting>
  <conditionalFormatting sqref="D399:G399">
    <cfRule type="containsText" dxfId="19" priority="20" stopIfTrue="1" operator="containsText" text="kghk">
      <formula>NOT(ISERROR(SEARCH("kghk",#REF!)))</formula>
    </cfRule>
  </conditionalFormatting>
  <conditionalFormatting sqref="I399">
    <cfRule type="containsText" dxfId="18" priority="19" stopIfTrue="1" operator="containsText" text="kghk">
      <formula>NOT(ISERROR(SEARCH("kghk",#REF!)))</formula>
    </cfRule>
  </conditionalFormatting>
  <conditionalFormatting sqref="D427:G427">
    <cfRule type="containsText" dxfId="17" priority="18" stopIfTrue="1" operator="containsText" text="kghk">
      <formula>NOT(ISERROR(SEARCH("kghk",#REF!)))</formula>
    </cfRule>
  </conditionalFormatting>
  <conditionalFormatting sqref="I427">
    <cfRule type="containsText" dxfId="16" priority="17" stopIfTrue="1" operator="containsText" text="kghk">
      <formula>NOT(ISERROR(SEARCH("kghk",#REF!)))</formula>
    </cfRule>
  </conditionalFormatting>
  <conditionalFormatting sqref="D436:G436">
    <cfRule type="containsText" dxfId="15" priority="16" stopIfTrue="1" operator="containsText" text="kghk">
      <formula>NOT(ISERROR(SEARCH("kghk",#REF!)))</formula>
    </cfRule>
  </conditionalFormatting>
  <conditionalFormatting sqref="I436">
    <cfRule type="containsText" dxfId="14" priority="15" stopIfTrue="1" operator="containsText" text="kghk">
      <formula>NOT(ISERROR(SEARCH("kghk",#REF!)))</formula>
    </cfRule>
  </conditionalFormatting>
  <conditionalFormatting sqref="D446:G446">
    <cfRule type="containsText" dxfId="13" priority="14" stopIfTrue="1" operator="containsText" text="kghk">
      <formula>NOT(ISERROR(SEARCH("kghk",#REF!)))</formula>
    </cfRule>
  </conditionalFormatting>
  <conditionalFormatting sqref="I446">
    <cfRule type="containsText" dxfId="12" priority="13" stopIfTrue="1" operator="containsText" text="kghk">
      <formula>NOT(ISERROR(SEARCH("kghk",#REF!)))</formula>
    </cfRule>
  </conditionalFormatting>
  <conditionalFormatting sqref="D458:G458">
    <cfRule type="containsText" dxfId="11" priority="12" stopIfTrue="1" operator="containsText" text="kghk">
      <formula>NOT(ISERROR(SEARCH("kghk",#REF!)))</formula>
    </cfRule>
  </conditionalFormatting>
  <conditionalFormatting sqref="I458">
    <cfRule type="containsText" dxfId="10" priority="11" stopIfTrue="1" operator="containsText" text="kghk">
      <formula>NOT(ISERROR(SEARCH("kghk",#REF!)))</formula>
    </cfRule>
  </conditionalFormatting>
  <conditionalFormatting sqref="D486:G486">
    <cfRule type="containsText" dxfId="9" priority="10" stopIfTrue="1" operator="containsText" text="kghk">
      <formula>NOT(ISERROR(SEARCH("kghk",#REF!)))</formula>
    </cfRule>
  </conditionalFormatting>
  <conditionalFormatting sqref="I486">
    <cfRule type="containsText" dxfId="8" priority="9" stopIfTrue="1" operator="containsText" text="kghk">
      <formula>NOT(ISERROR(SEARCH("kghk",#REF!)))</formula>
    </cfRule>
  </conditionalFormatting>
  <conditionalFormatting sqref="D588:G588">
    <cfRule type="containsText" dxfId="7" priority="8" stopIfTrue="1" operator="containsText" text="kghk">
      <formula>NOT(ISERROR(SEARCH("kghk",#REF!)))</formula>
    </cfRule>
  </conditionalFormatting>
  <conditionalFormatting sqref="I588">
    <cfRule type="containsText" dxfId="6" priority="7" stopIfTrue="1" operator="containsText" text="kghk">
      <formula>NOT(ISERROR(SEARCH("kghk",#REF!)))</formula>
    </cfRule>
  </conditionalFormatting>
  <conditionalFormatting sqref="D598:G598">
    <cfRule type="containsText" dxfId="5" priority="6" stopIfTrue="1" operator="containsText" text="kghk">
      <formula>NOT(ISERROR(SEARCH("kghk",#REF!)))</formula>
    </cfRule>
  </conditionalFormatting>
  <conditionalFormatting sqref="I598">
    <cfRule type="containsText" dxfId="4" priority="5" stopIfTrue="1" operator="containsText" text="kghk">
      <formula>NOT(ISERROR(SEARCH("kghk",#REF!)))</formula>
    </cfRule>
  </conditionalFormatting>
  <conditionalFormatting sqref="D608:G608">
    <cfRule type="containsText" dxfId="3" priority="4" stopIfTrue="1" operator="containsText" text="kghk">
      <formula>NOT(ISERROR(SEARCH("kghk",#REF!)))</formula>
    </cfRule>
  </conditionalFormatting>
  <conditionalFormatting sqref="I608">
    <cfRule type="containsText" dxfId="2" priority="3" stopIfTrue="1" operator="containsText" text="kghk">
      <formula>NOT(ISERROR(SEARCH("kghk",#REF!)))</formula>
    </cfRule>
  </conditionalFormatting>
  <conditionalFormatting sqref="D658:G658">
    <cfRule type="containsText" dxfId="1" priority="2" stopIfTrue="1" operator="containsText" text="kghk">
      <formula>NOT(ISERROR(SEARCH("kghk",#REF!)))</formula>
    </cfRule>
  </conditionalFormatting>
  <conditionalFormatting sqref="I658">
    <cfRule type="containsText" dxfId="0" priority="1" stopIfTrue="1" operator="containsText" text="kghk">
      <formula>NOT(ISERROR(SEARCH("kghk",#REF!)))</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47"/>
  <sheetViews>
    <sheetView topLeftCell="D1" zoomScale="60" zoomScaleNormal="60" workbookViewId="0">
      <pane ySplit="5" topLeftCell="A240" activePane="bottomLeft" state="frozen"/>
      <selection activeCell="D6" sqref="D6"/>
      <selection pane="bottomLeft" activeCell="P245" sqref="P245"/>
    </sheetView>
  </sheetViews>
  <sheetFormatPr defaultColWidth="8.140625" defaultRowHeight="12.75"/>
  <cols>
    <col min="1" max="1" width="16.42578125" style="28" bestFit="1" customWidth="1"/>
    <col min="2" max="2" width="66.85546875" style="23" customWidth="1"/>
    <col min="3" max="3" width="24.28515625" style="23" customWidth="1"/>
    <col min="4" max="4" width="10" style="29" bestFit="1" customWidth="1"/>
    <col min="5" max="5" width="6.7109375" style="30" bestFit="1" customWidth="1"/>
    <col min="6" max="6" width="10.5703125" style="28" customWidth="1"/>
    <col min="7" max="7" width="17.140625" style="28" customWidth="1"/>
    <col min="8" max="8" width="8.140625" style="23"/>
    <col min="9" max="9" width="15.28515625" style="28" customWidth="1"/>
    <col min="10" max="10" width="8.140625" style="23"/>
    <col min="11" max="11" width="14.140625" style="28" customWidth="1"/>
    <col min="12" max="12" width="8.140625" style="28" customWidth="1"/>
    <col min="13" max="13" width="12.42578125" style="28" bestFit="1" customWidth="1"/>
    <col min="14" max="14" width="8.140625" style="28" customWidth="1"/>
    <col min="15" max="15" width="13.5703125" style="28" customWidth="1"/>
    <col min="16" max="16" width="13.5703125" style="23" customWidth="1"/>
    <col min="17" max="19" width="13.5703125" style="28" customWidth="1"/>
    <col min="20" max="20" width="8.140625" style="23" customWidth="1"/>
    <col min="21" max="21" width="12.42578125" style="23" bestFit="1" customWidth="1"/>
    <col min="22" max="22" width="8.140625" style="23" customWidth="1"/>
    <col min="23" max="23" width="12.42578125" style="23" bestFit="1" customWidth="1"/>
    <col min="24" max="16384" width="8.140625" style="23"/>
  </cols>
  <sheetData>
    <row r="1" spans="1:31" s="22" customFormat="1" ht="25.5">
      <c r="A1" s="100" t="s">
        <v>42</v>
      </c>
      <c r="B1" s="101" t="s">
        <v>43</v>
      </c>
      <c r="C1" s="20"/>
      <c r="D1" s="21"/>
      <c r="E1" s="21"/>
      <c r="F1" s="21"/>
      <c r="G1" s="30"/>
      <c r="I1" s="154"/>
      <c r="K1" s="154"/>
      <c r="L1" s="154"/>
      <c r="M1" s="154"/>
      <c r="N1" s="154"/>
      <c r="O1" s="154"/>
      <c r="Q1" s="154"/>
      <c r="R1" s="154"/>
      <c r="S1" s="154"/>
    </row>
    <row r="2" spans="1:31" s="22" customFormat="1" ht="30.75" customHeight="1">
      <c r="A2" s="102" t="s">
        <v>44</v>
      </c>
      <c r="B2" s="103" t="s">
        <v>45</v>
      </c>
      <c r="C2" s="480"/>
      <c r="D2" s="481"/>
      <c r="E2" s="481"/>
      <c r="F2" s="481"/>
      <c r="G2" s="481"/>
      <c r="H2" s="481"/>
      <c r="I2" s="481"/>
      <c r="J2" s="481"/>
      <c r="K2" s="481"/>
      <c r="L2" s="481"/>
      <c r="M2" s="481"/>
      <c r="N2" s="481"/>
      <c r="O2" s="481"/>
      <c r="P2" s="481"/>
      <c r="Q2" s="481"/>
      <c r="R2" s="481"/>
      <c r="S2" s="481"/>
      <c r="T2" s="481"/>
      <c r="U2" s="481"/>
      <c r="V2" s="118"/>
      <c r="W2" s="118"/>
    </row>
    <row r="3" spans="1:31" ht="27" customHeight="1">
      <c r="A3" s="447" t="s">
        <v>46</v>
      </c>
      <c r="B3" s="447" t="s">
        <v>47</v>
      </c>
      <c r="C3" s="447" t="s">
        <v>48</v>
      </c>
      <c r="D3" s="447" t="s">
        <v>49</v>
      </c>
      <c r="E3" s="447" t="s">
        <v>50</v>
      </c>
      <c r="F3" s="446" t="s">
        <v>51</v>
      </c>
      <c r="G3" s="446"/>
      <c r="H3" s="448" t="s">
        <v>391</v>
      </c>
      <c r="I3" s="448"/>
      <c r="J3" s="448" t="s">
        <v>392</v>
      </c>
      <c r="K3" s="448"/>
      <c r="L3" s="448" t="s">
        <v>393</v>
      </c>
      <c r="M3" s="448"/>
      <c r="N3" s="448" t="s">
        <v>415</v>
      </c>
      <c r="O3" s="448"/>
      <c r="P3" s="448" t="s">
        <v>1085</v>
      </c>
      <c r="Q3" s="448"/>
      <c r="R3" s="450" t="s">
        <v>1089</v>
      </c>
      <c r="S3" s="451"/>
      <c r="T3" s="448" t="s">
        <v>394</v>
      </c>
      <c r="U3" s="448"/>
      <c r="V3" s="448" t="s">
        <v>395</v>
      </c>
      <c r="W3" s="448"/>
    </row>
    <row r="4" spans="1:31" s="24" customFormat="1">
      <c r="A4" s="447"/>
      <c r="B4" s="447"/>
      <c r="C4" s="447"/>
      <c r="D4" s="447"/>
      <c r="E4" s="447"/>
      <c r="F4" s="104" t="s">
        <v>52</v>
      </c>
      <c r="G4" s="129" t="s">
        <v>53</v>
      </c>
      <c r="H4" s="449" t="s">
        <v>390</v>
      </c>
      <c r="I4" s="449" t="s">
        <v>349</v>
      </c>
      <c r="J4" s="449" t="s">
        <v>390</v>
      </c>
      <c r="K4" s="449" t="s">
        <v>349</v>
      </c>
      <c r="L4" s="449" t="s">
        <v>390</v>
      </c>
      <c r="M4" s="449" t="s">
        <v>349</v>
      </c>
      <c r="N4" s="449" t="s">
        <v>390</v>
      </c>
      <c r="O4" s="449" t="s">
        <v>349</v>
      </c>
      <c r="P4" s="482" t="s">
        <v>390</v>
      </c>
      <c r="Q4" s="452" t="s">
        <v>349</v>
      </c>
      <c r="R4" s="483" t="s">
        <v>1082</v>
      </c>
      <c r="S4" s="483" t="s">
        <v>349</v>
      </c>
      <c r="T4" s="449" t="s">
        <v>390</v>
      </c>
      <c r="U4" s="449" t="s">
        <v>349</v>
      </c>
      <c r="V4" s="449" t="s">
        <v>390</v>
      </c>
      <c r="W4" s="449" t="s">
        <v>349</v>
      </c>
    </row>
    <row r="5" spans="1:31" s="25" customFormat="1">
      <c r="A5" s="447"/>
      <c r="B5" s="447"/>
      <c r="C5" s="447"/>
      <c r="D5" s="447"/>
      <c r="E5" s="447"/>
      <c r="F5" s="104" t="s">
        <v>54</v>
      </c>
      <c r="G5" s="129" t="s">
        <v>54</v>
      </c>
      <c r="H5" s="449"/>
      <c r="I5" s="449"/>
      <c r="J5" s="449"/>
      <c r="K5" s="449"/>
      <c r="L5" s="449"/>
      <c r="M5" s="449"/>
      <c r="N5" s="449"/>
      <c r="O5" s="449"/>
      <c r="P5" s="482"/>
      <c r="Q5" s="452"/>
      <c r="R5" s="484"/>
      <c r="S5" s="484"/>
      <c r="T5" s="449"/>
      <c r="U5" s="449"/>
      <c r="V5" s="449"/>
      <c r="W5" s="449"/>
    </row>
    <row r="6" spans="1:31">
      <c r="A6" s="105"/>
      <c r="B6" s="106"/>
      <c r="C6" s="106"/>
      <c r="D6" s="9"/>
      <c r="E6" s="107"/>
      <c r="F6" s="108"/>
      <c r="G6" s="157">
        <f t="shared" ref="G6:G23" si="0">(F6)*$D6</f>
        <v>0</v>
      </c>
      <c r="H6" s="98"/>
      <c r="I6" s="155"/>
      <c r="J6" s="98"/>
      <c r="K6" s="155"/>
      <c r="L6" s="155"/>
      <c r="M6" s="155"/>
      <c r="N6" s="155"/>
      <c r="O6" s="155"/>
      <c r="P6" s="369"/>
      <c r="Q6" s="158"/>
      <c r="R6" s="383"/>
      <c r="S6" s="383"/>
      <c r="T6" s="98"/>
      <c r="U6" s="98"/>
      <c r="V6" s="98"/>
      <c r="W6" s="98"/>
      <c r="X6" s="26"/>
      <c r="Y6" s="26"/>
      <c r="Z6" s="26"/>
      <c r="AA6" s="26"/>
      <c r="AB6" s="26"/>
      <c r="AC6" s="26"/>
      <c r="AD6" s="26"/>
      <c r="AE6" s="26"/>
    </row>
    <row r="7" spans="1:31">
      <c r="A7" s="105" t="s">
        <v>55</v>
      </c>
      <c r="B7" s="110" t="s">
        <v>7</v>
      </c>
      <c r="C7" s="110"/>
      <c r="D7" s="9"/>
      <c r="E7" s="107"/>
      <c r="F7" s="108"/>
      <c r="G7" s="157">
        <f t="shared" si="0"/>
        <v>0</v>
      </c>
      <c r="H7" s="98"/>
      <c r="I7" s="155"/>
      <c r="J7" s="98"/>
      <c r="K7" s="155"/>
      <c r="L7" s="155"/>
      <c r="M7" s="155"/>
      <c r="N7" s="155"/>
      <c r="O7" s="155"/>
      <c r="P7" s="369"/>
      <c r="Q7" s="158"/>
      <c r="R7" s="383"/>
      <c r="S7" s="383"/>
      <c r="T7" s="98"/>
      <c r="U7" s="98"/>
      <c r="V7" s="98"/>
      <c r="W7" s="98"/>
      <c r="X7" s="26"/>
      <c r="Y7" s="26"/>
      <c r="Z7" s="26"/>
      <c r="AA7" s="26"/>
      <c r="AB7" s="26"/>
      <c r="AC7" s="26"/>
      <c r="AD7" s="26"/>
      <c r="AE7" s="26"/>
    </row>
    <row r="8" spans="1:31" ht="38.25">
      <c r="A8" s="105">
        <v>1</v>
      </c>
      <c r="B8" s="106" t="s">
        <v>56</v>
      </c>
      <c r="C8" s="106"/>
      <c r="D8" s="111"/>
      <c r="E8" s="107" t="s">
        <v>57</v>
      </c>
      <c r="F8" s="108">
        <v>250</v>
      </c>
      <c r="G8" s="157">
        <f t="shared" si="0"/>
        <v>0</v>
      </c>
      <c r="H8" s="98"/>
      <c r="I8" s="155"/>
      <c r="J8" s="98"/>
      <c r="K8" s="155"/>
      <c r="L8" s="155"/>
      <c r="M8" s="155"/>
      <c r="N8" s="155"/>
      <c r="O8" s="155"/>
      <c r="P8" s="369"/>
      <c r="Q8" s="158"/>
      <c r="R8" s="383"/>
      <c r="S8" s="383"/>
      <c r="T8" s="98"/>
      <c r="U8" s="98"/>
      <c r="V8" s="98"/>
      <c r="W8" s="98"/>
      <c r="X8" s="26"/>
      <c r="Y8" s="26"/>
      <c r="Z8" s="26"/>
      <c r="AA8" s="26"/>
      <c r="AB8" s="26"/>
      <c r="AC8" s="26"/>
      <c r="AD8" s="26"/>
      <c r="AE8" s="26"/>
    </row>
    <row r="9" spans="1:31">
      <c r="A9" s="105">
        <v>2</v>
      </c>
      <c r="B9" s="106" t="s">
        <v>58</v>
      </c>
      <c r="C9" s="106"/>
      <c r="D9" s="112"/>
      <c r="E9" s="107"/>
      <c r="F9" s="108"/>
      <c r="G9" s="157">
        <f t="shared" si="0"/>
        <v>0</v>
      </c>
      <c r="H9" s="98"/>
      <c r="I9" s="155"/>
      <c r="J9" s="98"/>
      <c r="K9" s="155"/>
      <c r="L9" s="155"/>
      <c r="M9" s="155"/>
      <c r="N9" s="155"/>
      <c r="O9" s="155"/>
      <c r="P9" s="369"/>
      <c r="Q9" s="158"/>
      <c r="R9" s="383"/>
      <c r="S9" s="383"/>
      <c r="T9" s="98"/>
      <c r="U9" s="98"/>
      <c r="V9" s="98"/>
      <c r="W9" s="98"/>
      <c r="X9" s="26"/>
      <c r="Y9" s="26"/>
      <c r="Z9" s="26"/>
      <c r="AA9" s="26"/>
      <c r="AB9" s="26"/>
      <c r="AC9" s="26"/>
      <c r="AD9" s="26"/>
      <c r="AE9" s="26"/>
    </row>
    <row r="10" spans="1:31">
      <c r="A10" s="105" t="s">
        <v>6</v>
      </c>
      <c r="B10" s="106" t="s">
        <v>59</v>
      </c>
      <c r="C10" s="106"/>
      <c r="D10" s="111"/>
      <c r="E10" s="107" t="s">
        <v>60</v>
      </c>
      <c r="F10" s="108">
        <v>1200</v>
      </c>
      <c r="G10" s="157">
        <f t="shared" si="0"/>
        <v>0</v>
      </c>
      <c r="H10" s="98"/>
      <c r="I10" s="155"/>
      <c r="J10" s="98"/>
      <c r="K10" s="155"/>
      <c r="L10" s="155"/>
      <c r="M10" s="155"/>
      <c r="N10" s="155"/>
      <c r="O10" s="155"/>
      <c r="P10" s="369"/>
      <c r="Q10" s="158"/>
      <c r="R10" s="383"/>
      <c r="S10" s="383"/>
      <c r="T10" s="98"/>
      <c r="U10" s="98"/>
      <c r="V10" s="98"/>
      <c r="W10" s="98"/>
      <c r="X10" s="26"/>
      <c r="Y10" s="26"/>
      <c r="Z10" s="26"/>
      <c r="AA10" s="26"/>
      <c r="AB10" s="26"/>
      <c r="AC10" s="26"/>
      <c r="AD10" s="26"/>
      <c r="AE10" s="26"/>
    </row>
    <row r="11" spans="1:31">
      <c r="A11" s="105" t="s">
        <v>8</v>
      </c>
      <c r="B11" s="106" t="s">
        <v>61</v>
      </c>
      <c r="C11" s="106"/>
      <c r="D11" s="111"/>
      <c r="E11" s="107" t="s">
        <v>62</v>
      </c>
      <c r="F11" s="108">
        <v>200</v>
      </c>
      <c r="G11" s="157">
        <f t="shared" si="0"/>
        <v>0</v>
      </c>
      <c r="H11" s="98"/>
      <c r="I11" s="155"/>
      <c r="J11" s="98"/>
      <c r="K11" s="155"/>
      <c r="L11" s="155"/>
      <c r="M11" s="155"/>
      <c r="N11" s="155"/>
      <c r="O11" s="155"/>
      <c r="P11" s="369"/>
      <c r="Q11" s="158"/>
      <c r="R11" s="383"/>
      <c r="S11" s="383"/>
      <c r="T11" s="98"/>
      <c r="U11" s="98"/>
      <c r="V11" s="98"/>
      <c r="W11" s="98"/>
      <c r="X11" s="26"/>
      <c r="Y11" s="26"/>
      <c r="Z11" s="26"/>
      <c r="AA11" s="26"/>
      <c r="AB11" s="26"/>
      <c r="AC11" s="26"/>
      <c r="AD11" s="26"/>
      <c r="AE11" s="26"/>
    </row>
    <row r="12" spans="1:31" ht="25.5">
      <c r="A12" s="105">
        <v>3</v>
      </c>
      <c r="B12" s="106" t="s">
        <v>63</v>
      </c>
      <c r="C12" s="106"/>
      <c r="D12" s="111"/>
      <c r="E12" s="107" t="s">
        <v>62</v>
      </c>
      <c r="F12" s="108">
        <v>180</v>
      </c>
      <c r="G12" s="157">
        <f t="shared" si="0"/>
        <v>0</v>
      </c>
      <c r="H12" s="98"/>
      <c r="I12" s="155"/>
      <c r="J12" s="98"/>
      <c r="K12" s="155"/>
      <c r="L12" s="155"/>
      <c r="M12" s="155"/>
      <c r="N12" s="155"/>
      <c r="O12" s="155"/>
      <c r="P12" s="369"/>
      <c r="Q12" s="158"/>
      <c r="R12" s="383"/>
      <c r="S12" s="383"/>
      <c r="T12" s="98"/>
      <c r="U12" s="98"/>
      <c r="V12" s="98"/>
      <c r="W12" s="98"/>
      <c r="X12" s="26"/>
      <c r="Y12" s="26"/>
      <c r="Z12" s="26"/>
      <c r="AA12" s="26"/>
      <c r="AB12" s="26"/>
      <c r="AC12" s="26"/>
      <c r="AD12" s="26"/>
      <c r="AE12" s="26"/>
    </row>
    <row r="13" spans="1:31">
      <c r="A13" s="105">
        <v>4</v>
      </c>
      <c r="B13" s="106" t="s">
        <v>64</v>
      </c>
      <c r="C13" s="106"/>
      <c r="D13" s="111"/>
      <c r="E13" s="107" t="s">
        <v>65</v>
      </c>
      <c r="F13" s="108">
        <v>1000</v>
      </c>
      <c r="G13" s="157">
        <f t="shared" si="0"/>
        <v>0</v>
      </c>
      <c r="H13" s="98"/>
      <c r="I13" s="155"/>
      <c r="J13" s="98"/>
      <c r="K13" s="155"/>
      <c r="L13" s="155"/>
      <c r="M13" s="155"/>
      <c r="N13" s="155"/>
      <c r="O13" s="155"/>
      <c r="P13" s="369"/>
      <c r="Q13" s="158"/>
      <c r="R13" s="383"/>
      <c r="S13" s="383"/>
      <c r="T13" s="98"/>
      <c r="U13" s="98"/>
      <c r="V13" s="98"/>
      <c r="W13" s="98"/>
      <c r="X13" s="26"/>
      <c r="Y13" s="26"/>
      <c r="Z13" s="26"/>
      <c r="AA13" s="26"/>
      <c r="AB13" s="26"/>
      <c r="AC13" s="26"/>
      <c r="AD13" s="26"/>
      <c r="AE13" s="26"/>
    </row>
    <row r="14" spans="1:31" ht="25.5">
      <c r="A14" s="105">
        <v>5</v>
      </c>
      <c r="B14" s="106" t="s">
        <v>66</v>
      </c>
      <c r="C14" s="106"/>
      <c r="D14" s="111"/>
      <c r="E14" s="107" t="s">
        <v>60</v>
      </c>
      <c r="F14" s="108">
        <v>2250</v>
      </c>
      <c r="G14" s="157">
        <f t="shared" si="0"/>
        <v>0</v>
      </c>
      <c r="H14" s="98"/>
      <c r="I14" s="155"/>
      <c r="J14" s="98"/>
      <c r="K14" s="155"/>
      <c r="L14" s="155"/>
      <c r="M14" s="155"/>
      <c r="N14" s="155"/>
      <c r="O14" s="155"/>
      <c r="P14" s="369"/>
      <c r="Q14" s="158"/>
      <c r="R14" s="383"/>
      <c r="S14" s="383"/>
      <c r="T14" s="98"/>
      <c r="U14" s="98"/>
      <c r="V14" s="98"/>
      <c r="W14" s="98"/>
      <c r="X14" s="26"/>
      <c r="Y14" s="26"/>
      <c r="Z14" s="26"/>
      <c r="AA14" s="26"/>
      <c r="AB14" s="26"/>
      <c r="AC14" s="26"/>
      <c r="AD14" s="26"/>
      <c r="AE14" s="26"/>
    </row>
    <row r="15" spans="1:31" ht="51">
      <c r="A15" s="105">
        <v>6</v>
      </c>
      <c r="B15" s="106" t="s">
        <v>67</v>
      </c>
      <c r="C15" s="106"/>
      <c r="D15" s="111"/>
      <c r="E15" s="107" t="s">
        <v>60</v>
      </c>
      <c r="F15" s="108">
        <v>500</v>
      </c>
      <c r="G15" s="157">
        <f t="shared" si="0"/>
        <v>0</v>
      </c>
      <c r="H15" s="98"/>
      <c r="I15" s="155"/>
      <c r="J15" s="98"/>
      <c r="K15" s="155"/>
      <c r="L15" s="155"/>
      <c r="M15" s="155"/>
      <c r="N15" s="155"/>
      <c r="O15" s="155"/>
      <c r="P15" s="369"/>
      <c r="Q15" s="158"/>
      <c r="R15" s="383"/>
      <c r="S15" s="383"/>
      <c r="T15" s="98"/>
      <c r="U15" s="98"/>
      <c r="V15" s="98"/>
      <c r="W15" s="98"/>
      <c r="X15" s="26"/>
      <c r="Y15" s="26"/>
      <c r="Z15" s="26"/>
      <c r="AA15" s="26"/>
      <c r="AB15" s="26"/>
      <c r="AC15" s="26"/>
      <c r="AD15" s="26"/>
      <c r="AE15" s="26"/>
    </row>
    <row r="16" spans="1:31">
      <c r="A16" s="105">
        <v>7</v>
      </c>
      <c r="B16" s="106" t="s">
        <v>68</v>
      </c>
      <c r="C16" s="106"/>
      <c r="D16" s="111">
        <v>0</v>
      </c>
      <c r="E16" s="107" t="s">
        <v>62</v>
      </c>
      <c r="F16" s="108">
        <v>50</v>
      </c>
      <c r="G16" s="157">
        <f t="shared" si="0"/>
        <v>0</v>
      </c>
      <c r="H16" s="98"/>
      <c r="I16" s="155"/>
      <c r="J16" s="98"/>
      <c r="K16" s="155"/>
      <c r="L16" s="155"/>
      <c r="M16" s="155"/>
      <c r="N16" s="155"/>
      <c r="O16" s="155"/>
      <c r="P16" s="369"/>
      <c r="Q16" s="158"/>
      <c r="R16" s="383"/>
      <c r="S16" s="383"/>
      <c r="T16" s="98"/>
      <c r="U16" s="98"/>
      <c r="V16" s="98"/>
      <c r="W16" s="98"/>
      <c r="X16" s="26"/>
      <c r="Y16" s="26"/>
      <c r="Z16" s="26"/>
      <c r="AA16" s="26"/>
      <c r="AB16" s="26"/>
      <c r="AC16" s="26"/>
      <c r="AD16" s="26"/>
      <c r="AE16" s="26"/>
    </row>
    <row r="17" spans="1:31">
      <c r="A17" s="105">
        <v>8</v>
      </c>
      <c r="B17" s="106" t="s">
        <v>69</v>
      </c>
      <c r="C17" s="106"/>
      <c r="D17" s="111">
        <v>0</v>
      </c>
      <c r="E17" s="107" t="s">
        <v>60</v>
      </c>
      <c r="F17" s="108">
        <v>2250</v>
      </c>
      <c r="G17" s="157">
        <f t="shared" si="0"/>
        <v>0</v>
      </c>
      <c r="H17" s="98"/>
      <c r="I17" s="155"/>
      <c r="J17" s="98"/>
      <c r="K17" s="155"/>
      <c r="L17" s="155"/>
      <c r="M17" s="155"/>
      <c r="N17" s="155"/>
      <c r="O17" s="155"/>
      <c r="P17" s="369"/>
      <c r="Q17" s="158"/>
      <c r="R17" s="383"/>
      <c r="S17" s="383"/>
      <c r="T17" s="98"/>
      <c r="U17" s="98"/>
      <c r="V17" s="98"/>
      <c r="W17" s="98"/>
      <c r="X17" s="26"/>
      <c r="Y17" s="26"/>
      <c r="Z17" s="26"/>
      <c r="AA17" s="26"/>
      <c r="AB17" s="26"/>
      <c r="AC17" s="26"/>
      <c r="AD17" s="26"/>
      <c r="AE17" s="26"/>
    </row>
    <row r="18" spans="1:31">
      <c r="A18" s="105">
        <v>9</v>
      </c>
      <c r="B18" s="106" t="s">
        <v>70</v>
      </c>
      <c r="C18" s="106"/>
      <c r="D18" s="111">
        <v>0</v>
      </c>
      <c r="E18" s="107" t="s">
        <v>60</v>
      </c>
      <c r="F18" s="108">
        <v>500</v>
      </c>
      <c r="G18" s="157">
        <f t="shared" si="0"/>
        <v>0</v>
      </c>
      <c r="H18" s="98"/>
      <c r="I18" s="155"/>
      <c r="J18" s="98"/>
      <c r="K18" s="155"/>
      <c r="L18" s="155"/>
      <c r="M18" s="155"/>
      <c r="N18" s="155"/>
      <c r="O18" s="155"/>
      <c r="P18" s="369"/>
      <c r="Q18" s="158"/>
      <c r="R18" s="383"/>
      <c r="S18" s="383"/>
      <c r="T18" s="98"/>
      <c r="U18" s="98"/>
      <c r="V18" s="98"/>
      <c r="W18" s="98"/>
      <c r="X18" s="26"/>
      <c r="Y18" s="26"/>
      <c r="Z18" s="26"/>
      <c r="AA18" s="26"/>
      <c r="AB18" s="26"/>
      <c r="AC18" s="26"/>
      <c r="AD18" s="26"/>
      <c r="AE18" s="26"/>
    </row>
    <row r="19" spans="1:31" ht="51">
      <c r="A19" s="105">
        <v>10</v>
      </c>
      <c r="B19" s="106" t="s">
        <v>71</v>
      </c>
      <c r="C19" s="106"/>
      <c r="D19" s="111"/>
      <c r="E19" s="107"/>
      <c r="F19" s="108"/>
      <c r="G19" s="157">
        <f t="shared" si="0"/>
        <v>0</v>
      </c>
      <c r="H19" s="98"/>
      <c r="I19" s="155"/>
      <c r="J19" s="98"/>
      <c r="K19" s="155"/>
      <c r="L19" s="155"/>
      <c r="M19" s="155"/>
      <c r="N19" s="155"/>
      <c r="O19" s="155"/>
      <c r="P19" s="369"/>
      <c r="Q19" s="158"/>
      <c r="R19" s="383"/>
      <c r="S19" s="383"/>
      <c r="T19" s="98"/>
      <c r="U19" s="98"/>
      <c r="V19" s="98"/>
      <c r="W19" s="98"/>
      <c r="X19" s="26"/>
      <c r="Y19" s="26"/>
      <c r="Z19" s="26"/>
      <c r="AA19" s="26"/>
      <c r="AB19" s="26"/>
      <c r="AC19" s="26"/>
      <c r="AD19" s="26"/>
      <c r="AE19" s="26"/>
    </row>
    <row r="20" spans="1:31">
      <c r="A20" s="105" t="s">
        <v>72</v>
      </c>
      <c r="B20" s="106" t="s">
        <v>73</v>
      </c>
      <c r="C20" s="106"/>
      <c r="D20" s="111"/>
      <c r="E20" s="107" t="s">
        <v>74</v>
      </c>
      <c r="F20" s="108">
        <v>500</v>
      </c>
      <c r="G20" s="157">
        <f t="shared" si="0"/>
        <v>0</v>
      </c>
      <c r="H20" s="98"/>
      <c r="I20" s="155"/>
      <c r="J20" s="98"/>
      <c r="K20" s="155"/>
      <c r="L20" s="155"/>
      <c r="M20" s="155"/>
      <c r="N20" s="155"/>
      <c r="O20" s="155"/>
      <c r="P20" s="369"/>
      <c r="Q20" s="158"/>
      <c r="R20" s="383"/>
      <c r="S20" s="383"/>
      <c r="T20" s="98"/>
      <c r="U20" s="98"/>
      <c r="V20" s="98"/>
      <c r="W20" s="98"/>
      <c r="X20" s="26"/>
      <c r="Y20" s="26"/>
      <c r="Z20" s="26"/>
      <c r="AA20" s="26"/>
      <c r="AB20" s="26"/>
      <c r="AC20" s="26"/>
      <c r="AD20" s="26"/>
      <c r="AE20" s="26"/>
    </row>
    <row r="21" spans="1:31">
      <c r="A21" s="105" t="s">
        <v>75</v>
      </c>
      <c r="B21" s="106" t="s">
        <v>76</v>
      </c>
      <c r="C21" s="106"/>
      <c r="D21" s="111">
        <v>0</v>
      </c>
      <c r="E21" s="107" t="s">
        <v>74</v>
      </c>
      <c r="F21" s="108">
        <v>1200</v>
      </c>
      <c r="G21" s="157">
        <f t="shared" si="0"/>
        <v>0</v>
      </c>
      <c r="H21" s="98"/>
      <c r="I21" s="155"/>
      <c r="J21" s="98"/>
      <c r="K21" s="155"/>
      <c r="L21" s="155"/>
      <c r="M21" s="155"/>
      <c r="N21" s="155"/>
      <c r="O21" s="155"/>
      <c r="P21" s="369"/>
      <c r="Q21" s="158"/>
      <c r="R21" s="383"/>
      <c r="S21" s="383"/>
      <c r="T21" s="98"/>
      <c r="U21" s="98"/>
      <c r="V21" s="98"/>
      <c r="W21" s="98"/>
      <c r="X21" s="26"/>
      <c r="Y21" s="26"/>
      <c r="Z21" s="26"/>
      <c r="AA21" s="26"/>
      <c r="AB21" s="26"/>
      <c r="AC21" s="26"/>
      <c r="AD21" s="26"/>
      <c r="AE21" s="26"/>
    </row>
    <row r="22" spans="1:31">
      <c r="A22" s="105" t="s">
        <v>77</v>
      </c>
      <c r="B22" s="106" t="s">
        <v>78</v>
      </c>
      <c r="C22" s="106"/>
      <c r="D22" s="111">
        <v>0</v>
      </c>
      <c r="E22" s="107" t="s">
        <v>74</v>
      </c>
      <c r="F22" s="108">
        <v>4000</v>
      </c>
      <c r="G22" s="157">
        <f t="shared" si="0"/>
        <v>0</v>
      </c>
      <c r="H22" s="98"/>
      <c r="I22" s="155"/>
      <c r="J22" s="98"/>
      <c r="K22" s="155"/>
      <c r="L22" s="155"/>
      <c r="M22" s="155"/>
      <c r="N22" s="155"/>
      <c r="O22" s="155"/>
      <c r="P22" s="369"/>
      <c r="Q22" s="158"/>
      <c r="R22" s="383"/>
      <c r="S22" s="383"/>
      <c r="T22" s="98"/>
      <c r="U22" s="98"/>
      <c r="V22" s="98"/>
      <c r="W22" s="98"/>
      <c r="X22" s="26"/>
      <c r="Y22" s="26"/>
      <c r="Z22" s="26"/>
      <c r="AA22" s="26"/>
      <c r="AB22" s="26"/>
      <c r="AC22" s="26"/>
      <c r="AD22" s="26"/>
      <c r="AE22" s="26"/>
    </row>
    <row r="23" spans="1:31" ht="102">
      <c r="A23" s="105">
        <v>11</v>
      </c>
      <c r="B23" s="106" t="s">
        <v>79</v>
      </c>
      <c r="C23" s="106"/>
      <c r="D23" s="111"/>
      <c r="E23" s="107" t="s">
        <v>80</v>
      </c>
      <c r="F23" s="108">
        <v>1450</v>
      </c>
      <c r="G23" s="157">
        <f t="shared" si="0"/>
        <v>0</v>
      </c>
      <c r="H23" s="98"/>
      <c r="I23" s="155"/>
      <c r="J23" s="98"/>
      <c r="K23" s="155"/>
      <c r="L23" s="155"/>
      <c r="M23" s="155"/>
      <c r="N23" s="155"/>
      <c r="O23" s="155"/>
      <c r="P23" s="369"/>
      <c r="Q23" s="158"/>
      <c r="R23" s="383"/>
      <c r="S23" s="383"/>
      <c r="T23" s="98"/>
      <c r="U23" s="98"/>
      <c r="V23" s="98"/>
      <c r="W23" s="98"/>
      <c r="X23" s="26"/>
      <c r="Y23" s="26"/>
      <c r="Z23" s="26"/>
      <c r="AA23" s="26"/>
      <c r="AB23" s="26"/>
      <c r="AC23" s="26"/>
      <c r="AD23" s="26"/>
      <c r="AE23" s="26"/>
    </row>
    <row r="24" spans="1:31" ht="26.45" customHeight="1">
      <c r="A24" s="182"/>
      <c r="B24" s="183" t="s">
        <v>81</v>
      </c>
      <c r="C24" s="183"/>
      <c r="D24" s="184"/>
      <c r="E24" s="185"/>
      <c r="F24" s="186"/>
      <c r="G24" s="187">
        <f>SUM(G7:G23)</f>
        <v>0</v>
      </c>
      <c r="H24" s="188"/>
      <c r="I24" s="189"/>
      <c r="J24" s="188"/>
      <c r="K24" s="189"/>
      <c r="L24" s="189"/>
      <c r="M24" s="189"/>
      <c r="N24" s="189"/>
      <c r="O24" s="189"/>
      <c r="P24" s="370"/>
      <c r="Q24" s="189"/>
      <c r="R24" s="189"/>
      <c r="S24" s="189"/>
      <c r="T24" s="188"/>
      <c r="U24" s="188"/>
      <c r="V24" s="188"/>
      <c r="W24" s="188"/>
      <c r="X24" s="26"/>
      <c r="Y24" s="26"/>
      <c r="Z24" s="26"/>
      <c r="AA24" s="26"/>
      <c r="AB24" s="26"/>
      <c r="AC24" s="26"/>
      <c r="AD24" s="26"/>
      <c r="AE24" s="26"/>
    </row>
    <row r="25" spans="1:31">
      <c r="A25" s="105"/>
      <c r="B25" s="110"/>
      <c r="C25" s="110"/>
      <c r="D25" s="9"/>
      <c r="E25" s="107"/>
      <c r="F25" s="108"/>
      <c r="G25" s="157"/>
      <c r="H25" s="98"/>
      <c r="I25" s="155"/>
      <c r="J25" s="98"/>
      <c r="K25" s="155"/>
      <c r="L25" s="155"/>
      <c r="M25" s="155"/>
      <c r="N25" s="155"/>
      <c r="O25" s="155"/>
      <c r="P25" s="369"/>
      <c r="Q25" s="158"/>
      <c r="R25" s="383"/>
      <c r="S25" s="383"/>
      <c r="T25" s="98"/>
      <c r="U25" s="98"/>
      <c r="V25" s="98"/>
      <c r="W25" s="98"/>
      <c r="X25" s="26"/>
      <c r="Y25" s="26"/>
      <c r="Z25" s="26"/>
      <c r="AA25" s="26"/>
      <c r="AB25" s="26"/>
      <c r="AC25" s="26"/>
      <c r="AD25" s="26"/>
      <c r="AE25" s="26"/>
    </row>
    <row r="26" spans="1:31">
      <c r="A26" s="105" t="s">
        <v>82</v>
      </c>
      <c r="B26" s="161" t="s">
        <v>9</v>
      </c>
      <c r="C26" s="110"/>
      <c r="D26" s="9"/>
      <c r="E26" s="107"/>
      <c r="F26" s="108"/>
      <c r="G26" s="157"/>
      <c r="H26" s="98"/>
      <c r="I26" s="155"/>
      <c r="J26" s="98"/>
      <c r="K26" s="155"/>
      <c r="L26" s="155"/>
      <c r="M26" s="155"/>
      <c r="N26" s="155"/>
      <c r="O26" s="155"/>
      <c r="P26" s="369"/>
      <c r="Q26" s="158"/>
      <c r="R26" s="383"/>
      <c r="S26" s="383"/>
      <c r="T26" s="98"/>
      <c r="U26" s="98"/>
      <c r="V26" s="98"/>
      <c r="W26" s="98"/>
      <c r="X26" s="26"/>
      <c r="Y26" s="26"/>
      <c r="Z26" s="26"/>
      <c r="AA26" s="26"/>
      <c r="AB26" s="26"/>
      <c r="AC26" s="26"/>
      <c r="AD26" s="26"/>
      <c r="AE26" s="26"/>
    </row>
    <row r="27" spans="1:31" ht="102">
      <c r="A27" s="105">
        <v>1</v>
      </c>
      <c r="B27" s="106" t="s">
        <v>83</v>
      </c>
      <c r="C27" s="106"/>
      <c r="D27" s="111"/>
      <c r="E27" s="107" t="s">
        <v>62</v>
      </c>
      <c r="F27" s="108">
        <v>1150</v>
      </c>
      <c r="G27" s="157">
        <f t="shared" ref="G27:G40" si="1">(F27)*$D27</f>
        <v>0</v>
      </c>
      <c r="H27" s="98"/>
      <c r="I27" s="155"/>
      <c r="J27" s="98"/>
      <c r="K27" s="155"/>
      <c r="L27" s="155"/>
      <c r="M27" s="155"/>
      <c r="N27" s="155"/>
      <c r="O27" s="155"/>
      <c r="P27" s="369"/>
      <c r="Q27" s="158"/>
      <c r="R27" s="383"/>
      <c r="S27" s="383"/>
      <c r="T27" s="98"/>
      <c r="U27" s="98"/>
      <c r="V27" s="98"/>
      <c r="W27" s="98"/>
      <c r="X27" s="26"/>
      <c r="Y27" s="26"/>
      <c r="Z27" s="26"/>
      <c r="AA27" s="26"/>
      <c r="AB27" s="26"/>
      <c r="AC27" s="26"/>
      <c r="AD27" s="26"/>
      <c r="AE27" s="26"/>
    </row>
    <row r="28" spans="1:31" ht="89.25">
      <c r="A28" s="152">
        <v>2</v>
      </c>
      <c r="B28" s="133" t="s">
        <v>84</v>
      </c>
      <c r="C28" s="133"/>
      <c r="D28" s="134">
        <v>9.9</v>
      </c>
      <c r="E28" s="135" t="s">
        <v>85</v>
      </c>
      <c r="F28" s="136">
        <v>944.24241479999989</v>
      </c>
      <c r="G28" s="181">
        <f t="shared" si="1"/>
        <v>9347.9999065199991</v>
      </c>
      <c r="H28" s="137"/>
      <c r="I28" s="158"/>
      <c r="J28" s="137"/>
      <c r="K28" s="158"/>
      <c r="L28" s="158"/>
      <c r="M28" s="158"/>
      <c r="N28" s="158">
        <f>'Civil JMR RA Bill 8'!J15</f>
        <v>5.1999999999999993</v>
      </c>
      <c r="O28" s="159">
        <f>F28*N28</f>
        <v>4910.0605569599984</v>
      </c>
      <c r="P28" s="371"/>
      <c r="Q28" s="159"/>
      <c r="R28" s="384"/>
      <c r="S28" s="384"/>
      <c r="T28" s="137"/>
      <c r="U28" s="137"/>
      <c r="V28" s="137"/>
      <c r="W28" s="137"/>
      <c r="X28" s="26"/>
      <c r="Y28" s="26"/>
      <c r="Z28" s="26"/>
      <c r="AA28" s="26"/>
      <c r="AB28" s="26"/>
      <c r="AC28" s="26"/>
      <c r="AD28" s="26"/>
      <c r="AE28" s="26"/>
    </row>
    <row r="29" spans="1:31" ht="89.25">
      <c r="A29" s="105">
        <v>3</v>
      </c>
      <c r="B29" s="106" t="s">
        <v>86</v>
      </c>
      <c r="C29" s="106"/>
      <c r="D29" s="111">
        <v>87.084800000000001</v>
      </c>
      <c r="E29" s="107" t="s">
        <v>85</v>
      </c>
      <c r="F29" s="108">
        <v>1050</v>
      </c>
      <c r="G29" s="157">
        <f t="shared" si="1"/>
        <v>91439.040000000008</v>
      </c>
      <c r="H29" s="98"/>
      <c r="I29" s="155"/>
      <c r="J29" s="98"/>
      <c r="K29" s="155"/>
      <c r="L29" s="155"/>
      <c r="M29" s="155"/>
      <c r="N29" s="155"/>
      <c r="O29" s="155"/>
      <c r="P29" s="369"/>
      <c r="Q29" s="158"/>
      <c r="R29" s="383"/>
      <c r="S29" s="383"/>
      <c r="T29" s="98"/>
      <c r="U29" s="98"/>
      <c r="V29" s="98"/>
      <c r="W29" s="98"/>
      <c r="X29" s="26"/>
      <c r="Y29" s="26"/>
      <c r="Z29" s="26"/>
      <c r="AA29" s="26"/>
      <c r="AB29" s="26"/>
      <c r="AC29" s="26"/>
      <c r="AD29" s="26"/>
      <c r="AE29" s="26"/>
    </row>
    <row r="30" spans="1:31" s="25" customFormat="1" ht="63.75">
      <c r="A30" s="152">
        <v>4</v>
      </c>
      <c r="B30" s="133" t="s">
        <v>87</v>
      </c>
      <c r="C30" s="133"/>
      <c r="D30" s="134">
        <v>2.706</v>
      </c>
      <c r="E30" s="135" t="s">
        <v>62</v>
      </c>
      <c r="F30" s="136">
        <v>1950</v>
      </c>
      <c r="G30" s="181">
        <f t="shared" si="1"/>
        <v>5276.7</v>
      </c>
      <c r="H30" s="177"/>
      <c r="I30" s="178"/>
      <c r="J30" s="177"/>
      <c r="K30" s="178"/>
      <c r="L30" s="178"/>
      <c r="M30" s="178"/>
      <c r="N30" s="178">
        <f>'Civil JMR RA Bill 8'!J20</f>
        <v>2.2275</v>
      </c>
      <c r="O30" s="180">
        <f>F30*N30</f>
        <v>4343.625</v>
      </c>
      <c r="P30" s="372"/>
      <c r="Q30" s="180"/>
      <c r="R30" s="385"/>
      <c r="S30" s="385"/>
      <c r="T30" s="177"/>
      <c r="U30" s="177"/>
      <c r="V30" s="177"/>
      <c r="W30" s="177"/>
      <c r="X30" s="27"/>
      <c r="Y30" s="27"/>
      <c r="Z30" s="27"/>
      <c r="AA30" s="27"/>
      <c r="AB30" s="27"/>
      <c r="AC30" s="27"/>
      <c r="AD30" s="27"/>
      <c r="AE30" s="27"/>
    </row>
    <row r="31" spans="1:31" ht="114.75">
      <c r="A31" s="152">
        <v>5</v>
      </c>
      <c r="B31" s="133" t="s">
        <v>88</v>
      </c>
      <c r="C31" s="133"/>
      <c r="D31" s="134">
        <v>4.51</v>
      </c>
      <c r="E31" s="135" t="s">
        <v>85</v>
      </c>
      <c r="F31" s="136">
        <v>10500</v>
      </c>
      <c r="G31" s="181">
        <f t="shared" si="1"/>
        <v>47355</v>
      </c>
      <c r="H31" s="137"/>
      <c r="I31" s="158"/>
      <c r="J31" s="137"/>
      <c r="K31" s="158"/>
      <c r="L31" s="158" t="e">
        <f>#REF!</f>
        <v>#REF!</v>
      </c>
      <c r="M31" s="162" t="e">
        <f>F31*L31</f>
        <v>#REF!</v>
      </c>
      <c r="N31" s="158"/>
      <c r="O31" s="158"/>
      <c r="P31" s="369"/>
      <c r="Q31" s="158"/>
      <c r="R31" s="383"/>
      <c r="S31" s="383"/>
      <c r="T31" s="137"/>
      <c r="U31" s="137"/>
      <c r="V31" s="137"/>
      <c r="W31" s="137"/>
      <c r="X31" s="26"/>
      <c r="Y31" s="26"/>
      <c r="Z31" s="26"/>
      <c r="AA31" s="26"/>
      <c r="AB31" s="26"/>
      <c r="AC31" s="26"/>
      <c r="AD31" s="26"/>
      <c r="AE31" s="26"/>
    </row>
    <row r="32" spans="1:31" ht="306">
      <c r="A32" s="105">
        <v>6</v>
      </c>
      <c r="B32" s="106" t="s">
        <v>89</v>
      </c>
      <c r="C32" s="106"/>
      <c r="D32" s="111"/>
      <c r="E32" s="107" t="s">
        <v>62</v>
      </c>
      <c r="F32" s="108">
        <v>1450</v>
      </c>
      <c r="G32" s="157">
        <f t="shared" si="1"/>
        <v>0</v>
      </c>
      <c r="H32" s="98"/>
      <c r="I32" s="155"/>
      <c r="J32" s="98"/>
      <c r="K32" s="155"/>
      <c r="L32" s="155"/>
      <c r="M32" s="155"/>
      <c r="N32" s="155"/>
      <c r="O32" s="155"/>
      <c r="P32" s="369"/>
      <c r="Q32" s="158"/>
      <c r="R32" s="383"/>
      <c r="S32" s="383"/>
      <c r="T32" s="98"/>
      <c r="U32" s="98"/>
      <c r="V32" s="98"/>
      <c r="W32" s="98"/>
      <c r="X32" s="26"/>
      <c r="Y32" s="26"/>
      <c r="Z32" s="26"/>
      <c r="AA32" s="26"/>
      <c r="AB32" s="26"/>
      <c r="AC32" s="26"/>
      <c r="AD32" s="26"/>
      <c r="AE32" s="26"/>
    </row>
    <row r="33" spans="1:31" s="25" customFormat="1" ht="280.5">
      <c r="A33" s="105">
        <v>6</v>
      </c>
      <c r="B33" s="106" t="s">
        <v>90</v>
      </c>
      <c r="C33" s="106"/>
      <c r="D33" s="113"/>
      <c r="E33" s="107" t="s">
        <v>62</v>
      </c>
      <c r="F33" s="108">
        <v>2800</v>
      </c>
      <c r="G33" s="157">
        <f t="shared" si="1"/>
        <v>0</v>
      </c>
      <c r="H33" s="99"/>
      <c r="I33" s="156"/>
      <c r="J33" s="99"/>
      <c r="K33" s="156"/>
      <c r="L33" s="156"/>
      <c r="M33" s="156"/>
      <c r="N33" s="156"/>
      <c r="O33" s="156"/>
      <c r="P33" s="373"/>
      <c r="Q33" s="178"/>
      <c r="R33" s="386"/>
      <c r="S33" s="386"/>
      <c r="T33" s="99"/>
      <c r="U33" s="99"/>
      <c r="V33" s="99"/>
      <c r="W33" s="99"/>
      <c r="X33" s="27"/>
      <c r="Y33" s="27"/>
      <c r="Z33" s="27"/>
      <c r="AA33" s="27"/>
      <c r="AB33" s="27"/>
      <c r="AC33" s="27"/>
      <c r="AD33" s="27"/>
      <c r="AE33" s="27"/>
    </row>
    <row r="34" spans="1:31" ht="51">
      <c r="A34" s="105" t="s">
        <v>91</v>
      </c>
      <c r="B34" s="106" t="s">
        <v>92</v>
      </c>
      <c r="C34" s="106"/>
      <c r="D34" s="113">
        <v>0</v>
      </c>
      <c r="E34" s="107" t="s">
        <v>62</v>
      </c>
      <c r="F34" s="108">
        <v>350</v>
      </c>
      <c r="G34" s="157">
        <f t="shared" si="1"/>
        <v>0</v>
      </c>
      <c r="H34" s="98"/>
      <c r="I34" s="155"/>
      <c r="J34" s="98"/>
      <c r="K34" s="155"/>
      <c r="L34" s="155"/>
      <c r="M34" s="155"/>
      <c r="N34" s="155"/>
      <c r="O34" s="155"/>
      <c r="P34" s="369"/>
      <c r="Q34" s="158"/>
      <c r="R34" s="383"/>
      <c r="S34" s="383"/>
      <c r="T34" s="98"/>
      <c r="U34" s="98"/>
      <c r="V34" s="98"/>
      <c r="W34" s="98"/>
      <c r="X34" s="26"/>
      <c r="Y34" s="26"/>
      <c r="Z34" s="26"/>
      <c r="AA34" s="26"/>
      <c r="AB34" s="26"/>
      <c r="AC34" s="26"/>
      <c r="AD34" s="26"/>
      <c r="AE34" s="26"/>
    </row>
    <row r="35" spans="1:31" ht="51">
      <c r="A35" s="152">
        <v>6</v>
      </c>
      <c r="B35" s="133" t="s">
        <v>93</v>
      </c>
      <c r="C35" s="133"/>
      <c r="D35" s="134">
        <v>21.45</v>
      </c>
      <c r="E35" s="135" t="s">
        <v>60</v>
      </c>
      <c r="F35" s="136">
        <v>7500</v>
      </c>
      <c r="G35" s="181">
        <f t="shared" si="1"/>
        <v>160875</v>
      </c>
      <c r="H35" s="137"/>
      <c r="I35" s="158"/>
      <c r="J35" s="137"/>
      <c r="K35" s="158"/>
      <c r="L35" s="158" t="e">
        <f>#REF!</f>
        <v>#REF!</v>
      </c>
      <c r="M35" s="162" t="e">
        <f>F35*L35</f>
        <v>#REF!</v>
      </c>
      <c r="N35" s="158"/>
      <c r="O35" s="158"/>
      <c r="P35" s="369"/>
      <c r="Q35" s="158"/>
      <c r="R35" s="383"/>
      <c r="S35" s="383"/>
      <c r="T35" s="137"/>
      <c r="U35" s="137"/>
      <c r="V35" s="137"/>
      <c r="W35" s="137"/>
      <c r="X35" s="26"/>
      <c r="Y35" s="26"/>
      <c r="Z35" s="26"/>
      <c r="AA35" s="26"/>
      <c r="AB35" s="26"/>
      <c r="AC35" s="26"/>
      <c r="AD35" s="26"/>
      <c r="AE35" s="26"/>
    </row>
    <row r="36" spans="1:31" s="25" customFormat="1" ht="38.25">
      <c r="A36" s="152" t="s">
        <v>94</v>
      </c>
      <c r="B36" s="133" t="s">
        <v>95</v>
      </c>
      <c r="C36" s="133"/>
      <c r="D36" s="134">
        <v>22</v>
      </c>
      <c r="E36" s="135" t="s">
        <v>62</v>
      </c>
      <c r="F36" s="136">
        <v>120</v>
      </c>
      <c r="G36" s="181">
        <f t="shared" si="1"/>
        <v>2640</v>
      </c>
      <c r="H36" s="177"/>
      <c r="I36" s="178"/>
      <c r="J36" s="177"/>
      <c r="K36" s="178"/>
      <c r="L36" s="178" t="e">
        <f>#REF!</f>
        <v>#REF!</v>
      </c>
      <c r="M36" s="179" t="e">
        <f>F36*L36</f>
        <v>#REF!</v>
      </c>
      <c r="N36" s="178"/>
      <c r="O36" s="178"/>
      <c r="P36" s="373"/>
      <c r="Q36" s="178"/>
      <c r="R36" s="386"/>
      <c r="S36" s="386"/>
      <c r="T36" s="177"/>
      <c r="U36" s="177"/>
      <c r="V36" s="177"/>
      <c r="W36" s="177"/>
      <c r="X36" s="27"/>
      <c r="Y36" s="27"/>
      <c r="Z36" s="27"/>
      <c r="AA36" s="27"/>
      <c r="AB36" s="27"/>
      <c r="AC36" s="27"/>
      <c r="AD36" s="27"/>
      <c r="AE36" s="27"/>
    </row>
    <row r="37" spans="1:31" ht="63.75">
      <c r="A37" s="105">
        <v>7</v>
      </c>
      <c r="B37" s="106" t="s">
        <v>96</v>
      </c>
      <c r="C37" s="106"/>
      <c r="D37" s="113"/>
      <c r="E37" s="107" t="s">
        <v>62</v>
      </c>
      <c r="F37" s="108">
        <v>370</v>
      </c>
      <c r="G37" s="157">
        <f t="shared" si="1"/>
        <v>0</v>
      </c>
      <c r="H37" s="98"/>
      <c r="I37" s="155"/>
      <c r="J37" s="98"/>
      <c r="K37" s="155"/>
      <c r="L37" s="155"/>
      <c r="M37" s="155"/>
      <c r="N37" s="155"/>
      <c r="O37" s="155"/>
      <c r="P37" s="369"/>
      <c r="Q37" s="158"/>
      <c r="R37" s="383"/>
      <c r="S37" s="383"/>
      <c r="T37" s="98"/>
      <c r="U37" s="98"/>
      <c r="V37" s="98"/>
      <c r="W37" s="98"/>
      <c r="X37" s="26"/>
      <c r="Y37" s="26"/>
      <c r="Z37" s="26"/>
      <c r="AA37" s="26"/>
      <c r="AB37" s="26"/>
      <c r="AC37" s="26"/>
      <c r="AD37" s="26"/>
      <c r="AE37" s="26"/>
    </row>
    <row r="38" spans="1:31" ht="102">
      <c r="A38" s="152">
        <v>8</v>
      </c>
      <c r="B38" s="133" t="s">
        <v>97</v>
      </c>
      <c r="C38" s="133"/>
      <c r="D38" s="134">
        <v>127.91459999999998</v>
      </c>
      <c r="E38" s="135" t="s">
        <v>80</v>
      </c>
      <c r="F38" s="136">
        <v>370</v>
      </c>
      <c r="G38" s="181">
        <f t="shared" si="1"/>
        <v>47328.401999999995</v>
      </c>
      <c r="H38" s="137"/>
      <c r="I38" s="158"/>
      <c r="J38" s="137"/>
      <c r="K38" s="158"/>
      <c r="L38" s="158" t="e">
        <f>#REF!</f>
        <v>#REF!</v>
      </c>
      <c r="M38" s="159" t="e">
        <f>F38*L38</f>
        <v>#REF!</v>
      </c>
      <c r="N38" s="158"/>
      <c r="O38" s="158"/>
      <c r="P38" s="369"/>
      <c r="Q38" s="158"/>
      <c r="R38" s="383"/>
      <c r="S38" s="383"/>
      <c r="T38" s="137"/>
      <c r="U38" s="137"/>
      <c r="V38" s="137"/>
      <c r="W38" s="137"/>
      <c r="X38" s="26"/>
      <c r="Y38" s="26"/>
      <c r="Z38" s="26"/>
      <c r="AA38" s="26"/>
      <c r="AB38" s="26"/>
      <c r="AC38" s="26"/>
      <c r="AD38" s="26"/>
      <c r="AE38" s="26"/>
    </row>
    <row r="39" spans="1:31" s="25" customFormat="1" ht="191.25">
      <c r="A39" s="105">
        <v>9</v>
      </c>
      <c r="B39" s="106" t="s">
        <v>98</v>
      </c>
      <c r="C39" s="106"/>
      <c r="D39" s="113">
        <v>0</v>
      </c>
      <c r="E39" s="107" t="s">
        <v>80</v>
      </c>
      <c r="F39" s="108">
        <v>450</v>
      </c>
      <c r="G39" s="157">
        <f t="shared" si="1"/>
        <v>0</v>
      </c>
      <c r="H39" s="99"/>
      <c r="I39" s="156"/>
      <c r="J39" s="99"/>
      <c r="K39" s="156"/>
      <c r="L39" s="156"/>
      <c r="M39" s="156"/>
      <c r="N39" s="156"/>
      <c r="O39" s="156"/>
      <c r="P39" s="373"/>
      <c r="Q39" s="178"/>
      <c r="R39" s="386"/>
      <c r="S39" s="386"/>
      <c r="T39" s="99"/>
      <c r="U39" s="99"/>
      <c r="V39" s="99"/>
      <c r="W39" s="99"/>
      <c r="X39" s="27"/>
      <c r="Y39" s="27"/>
      <c r="Z39" s="27"/>
      <c r="AA39" s="27"/>
      <c r="AB39" s="27"/>
      <c r="AC39" s="27"/>
      <c r="AD39" s="27"/>
      <c r="AE39" s="27"/>
    </row>
    <row r="40" spans="1:31" ht="76.5">
      <c r="A40" s="152">
        <v>10</v>
      </c>
      <c r="B40" s="133" t="s">
        <v>99</v>
      </c>
      <c r="C40" s="133"/>
      <c r="D40" s="134">
        <v>16.411257500000001</v>
      </c>
      <c r="E40" s="135" t="s">
        <v>60</v>
      </c>
      <c r="F40" s="136">
        <v>2300</v>
      </c>
      <c r="G40" s="181">
        <f t="shared" si="1"/>
        <v>37745.892250000004</v>
      </c>
      <c r="H40" s="137"/>
      <c r="I40" s="158"/>
      <c r="J40" s="137"/>
      <c r="K40" s="158"/>
      <c r="L40" s="158" t="e">
        <f>#REF!</f>
        <v>#REF!</v>
      </c>
      <c r="M40" s="162" t="e">
        <f>F40*L40</f>
        <v>#REF!</v>
      </c>
      <c r="N40" s="158"/>
      <c r="O40" s="158"/>
      <c r="P40" s="369"/>
      <c r="Q40" s="158"/>
      <c r="R40" s="383"/>
      <c r="S40" s="383"/>
      <c r="T40" s="137"/>
      <c r="U40" s="137"/>
      <c r="V40" s="137"/>
      <c r="W40" s="137"/>
      <c r="X40" s="26"/>
      <c r="Y40" s="26"/>
      <c r="Z40" s="26"/>
      <c r="AA40" s="26"/>
      <c r="AB40" s="26"/>
      <c r="AC40" s="26"/>
      <c r="AD40" s="26"/>
      <c r="AE40" s="26"/>
    </row>
    <row r="41" spans="1:31" ht="27.95" customHeight="1">
      <c r="A41" s="182"/>
      <c r="B41" s="183" t="s">
        <v>100</v>
      </c>
      <c r="C41" s="183"/>
      <c r="D41" s="184"/>
      <c r="E41" s="185"/>
      <c r="F41" s="186"/>
      <c r="G41" s="187">
        <f>SUM(G27:G40)</f>
        <v>402008.03415652004</v>
      </c>
      <c r="H41" s="191"/>
      <c r="I41" s="187"/>
      <c r="J41" s="191"/>
      <c r="K41" s="187"/>
      <c r="L41" s="187"/>
      <c r="M41" s="187" t="e">
        <f>SUM(M27:M40)</f>
        <v>#REF!</v>
      </c>
      <c r="N41" s="187"/>
      <c r="O41" s="187">
        <f>SUM(O28:O40)</f>
        <v>9253.6855569599975</v>
      </c>
      <c r="P41" s="374"/>
      <c r="Q41" s="187"/>
      <c r="R41" s="187"/>
      <c r="S41" s="187"/>
      <c r="T41" s="191"/>
      <c r="U41" s="191"/>
      <c r="V41" s="191"/>
      <c r="W41" s="191"/>
      <c r="X41" s="26"/>
      <c r="Y41" s="26"/>
      <c r="Z41" s="26"/>
      <c r="AA41" s="26"/>
      <c r="AB41" s="26"/>
      <c r="AC41" s="26"/>
      <c r="AD41" s="26"/>
      <c r="AE41" s="26"/>
    </row>
    <row r="42" spans="1:31">
      <c r="A42" s="105"/>
      <c r="B42" s="110"/>
      <c r="C42" s="110"/>
      <c r="D42" s="9"/>
      <c r="E42" s="107"/>
      <c r="F42" s="108"/>
      <c r="G42" s="157"/>
      <c r="H42" s="98"/>
      <c r="I42" s="155"/>
      <c r="J42" s="98"/>
      <c r="K42" s="155"/>
      <c r="L42" s="155"/>
      <c r="M42" s="155"/>
      <c r="N42" s="155"/>
      <c r="O42" s="155"/>
      <c r="P42" s="369"/>
      <c r="Q42" s="158"/>
      <c r="R42" s="383"/>
      <c r="S42" s="383"/>
      <c r="T42" s="98"/>
      <c r="U42" s="98"/>
      <c r="V42" s="98"/>
      <c r="W42" s="98"/>
      <c r="X42" s="26"/>
      <c r="Y42" s="26"/>
      <c r="Z42" s="26"/>
      <c r="AA42" s="26"/>
      <c r="AB42" s="26"/>
      <c r="AC42" s="26"/>
      <c r="AD42" s="26"/>
      <c r="AE42" s="26"/>
    </row>
    <row r="43" spans="1:31">
      <c r="A43" s="105" t="s">
        <v>101</v>
      </c>
      <c r="B43" s="161" t="s">
        <v>11</v>
      </c>
      <c r="C43" s="110"/>
      <c r="D43" s="9"/>
      <c r="E43" s="107"/>
      <c r="F43" s="108"/>
      <c r="G43" s="157"/>
      <c r="H43" s="98"/>
      <c r="I43" s="155"/>
      <c r="J43" s="98"/>
      <c r="K43" s="155"/>
      <c r="L43" s="155"/>
      <c r="M43" s="155"/>
      <c r="N43" s="155"/>
      <c r="O43" s="155"/>
      <c r="P43" s="369"/>
      <c r="Q43" s="158"/>
      <c r="R43" s="383"/>
      <c r="S43" s="383"/>
      <c r="T43" s="98"/>
      <c r="U43" s="98"/>
      <c r="V43" s="98"/>
      <c r="W43" s="98"/>
      <c r="X43" s="26"/>
      <c r="Y43" s="26"/>
      <c r="Z43" s="26"/>
      <c r="AA43" s="26"/>
      <c r="AB43" s="26"/>
      <c r="AC43" s="26"/>
      <c r="AD43" s="26"/>
      <c r="AE43" s="26"/>
    </row>
    <row r="44" spans="1:31">
      <c r="A44" s="105">
        <v>3.1</v>
      </c>
      <c r="B44" s="161" t="s">
        <v>102</v>
      </c>
      <c r="C44" s="110"/>
      <c r="D44" s="112"/>
      <c r="E44" s="107"/>
      <c r="F44" s="108"/>
      <c r="G44" s="157">
        <f t="shared" ref="G44:G86" si="2">(F44)*$D44</f>
        <v>0</v>
      </c>
      <c r="H44" s="98"/>
      <c r="I44" s="155"/>
      <c r="J44" s="98"/>
      <c r="K44" s="155"/>
      <c r="L44" s="155"/>
      <c r="M44" s="155"/>
      <c r="N44" s="155"/>
      <c r="O44" s="155"/>
      <c r="P44" s="369"/>
      <c r="Q44" s="158"/>
      <c r="R44" s="383"/>
      <c r="S44" s="383"/>
      <c r="T44" s="98"/>
      <c r="U44" s="98"/>
      <c r="V44" s="98"/>
      <c r="W44" s="98"/>
      <c r="X44" s="26"/>
      <c r="Y44" s="26"/>
      <c r="Z44" s="26"/>
      <c r="AA44" s="26"/>
      <c r="AB44" s="26"/>
      <c r="AC44" s="26"/>
      <c r="AD44" s="26"/>
      <c r="AE44" s="26"/>
    </row>
    <row r="45" spans="1:31" ht="140.25">
      <c r="A45" s="105">
        <v>1</v>
      </c>
      <c r="B45" s="106" t="s">
        <v>103</v>
      </c>
      <c r="C45" s="106"/>
      <c r="D45" s="112"/>
      <c r="E45" s="107"/>
      <c r="F45" s="108"/>
      <c r="G45" s="157">
        <f t="shared" si="2"/>
        <v>0</v>
      </c>
      <c r="H45" s="98"/>
      <c r="I45" s="155"/>
      <c r="J45" s="98"/>
      <c r="K45" s="155"/>
      <c r="L45" s="155"/>
      <c r="M45" s="155"/>
      <c r="N45" s="155"/>
      <c r="O45" s="155"/>
      <c r="P45" s="369"/>
      <c r="Q45" s="158"/>
      <c r="R45" s="383"/>
      <c r="S45" s="383"/>
      <c r="T45" s="98"/>
      <c r="U45" s="98"/>
      <c r="V45" s="98"/>
      <c r="W45" s="98"/>
      <c r="X45" s="26"/>
      <c r="Y45" s="26"/>
      <c r="Z45" s="26"/>
      <c r="AA45" s="26"/>
      <c r="AB45" s="26"/>
      <c r="AC45" s="26"/>
      <c r="AD45" s="26"/>
      <c r="AE45" s="26"/>
    </row>
    <row r="46" spans="1:31">
      <c r="A46" s="105" t="s">
        <v>72</v>
      </c>
      <c r="B46" s="106" t="s">
        <v>104</v>
      </c>
      <c r="C46" s="106" t="s">
        <v>105</v>
      </c>
      <c r="D46" s="112">
        <v>39.471630000000005</v>
      </c>
      <c r="E46" s="107" t="s">
        <v>80</v>
      </c>
      <c r="F46" s="108">
        <v>2300</v>
      </c>
      <c r="G46" s="157">
        <f t="shared" si="2"/>
        <v>90784.749000000011</v>
      </c>
      <c r="H46" s="98"/>
      <c r="I46" s="155"/>
      <c r="J46" s="98"/>
      <c r="K46" s="155"/>
      <c r="L46" s="155"/>
      <c r="M46" s="155"/>
      <c r="N46" s="155"/>
      <c r="O46" s="155"/>
      <c r="P46" s="369"/>
      <c r="Q46" s="158"/>
      <c r="R46" s="383"/>
      <c r="S46" s="383"/>
      <c r="T46" s="98"/>
      <c r="U46" s="98"/>
      <c r="V46" s="98"/>
      <c r="W46" s="98"/>
      <c r="X46" s="26"/>
      <c r="Y46" s="26"/>
      <c r="Z46" s="26"/>
      <c r="AA46" s="26"/>
      <c r="AB46" s="26"/>
      <c r="AC46" s="26"/>
      <c r="AD46" s="26"/>
      <c r="AE46" s="26"/>
    </row>
    <row r="47" spans="1:31" s="25" customFormat="1">
      <c r="A47" s="105" t="s">
        <v>75</v>
      </c>
      <c r="B47" s="106" t="s">
        <v>106</v>
      </c>
      <c r="C47" s="106"/>
      <c r="D47" s="113">
        <v>0</v>
      </c>
      <c r="E47" s="107" t="s">
        <v>80</v>
      </c>
      <c r="F47" s="108">
        <v>2600</v>
      </c>
      <c r="G47" s="157">
        <f t="shared" si="2"/>
        <v>0</v>
      </c>
      <c r="H47" s="99"/>
      <c r="I47" s="156"/>
      <c r="J47" s="99"/>
      <c r="K47" s="156"/>
      <c r="L47" s="156"/>
      <c r="M47" s="156"/>
      <c r="N47" s="156"/>
      <c r="O47" s="156"/>
      <c r="P47" s="373"/>
      <c r="Q47" s="178"/>
      <c r="R47" s="386"/>
      <c r="S47" s="386"/>
      <c r="T47" s="99"/>
      <c r="U47" s="99"/>
      <c r="V47" s="99"/>
      <c r="W47" s="99"/>
      <c r="X47" s="27"/>
      <c r="Y47" s="27"/>
      <c r="Z47" s="27"/>
      <c r="AA47" s="27"/>
      <c r="AB47" s="27"/>
      <c r="AC47" s="27"/>
      <c r="AD47" s="27"/>
      <c r="AE47" s="27"/>
    </row>
    <row r="48" spans="1:31" ht="38.25">
      <c r="A48" s="105">
        <v>2</v>
      </c>
      <c r="B48" s="106" t="s">
        <v>107</v>
      </c>
      <c r="C48" s="106"/>
      <c r="D48" s="113">
        <v>0</v>
      </c>
      <c r="E48" s="107" t="s">
        <v>62</v>
      </c>
      <c r="F48" s="108">
        <v>650</v>
      </c>
      <c r="G48" s="157">
        <f t="shared" si="2"/>
        <v>0</v>
      </c>
      <c r="H48" s="98"/>
      <c r="I48" s="155"/>
      <c r="J48" s="98"/>
      <c r="K48" s="155"/>
      <c r="L48" s="155"/>
      <c r="M48" s="155"/>
      <c r="N48" s="155"/>
      <c r="O48" s="155"/>
      <c r="P48" s="369"/>
      <c r="Q48" s="158"/>
      <c r="R48" s="383"/>
      <c r="S48" s="383"/>
      <c r="T48" s="98"/>
      <c r="U48" s="98"/>
      <c r="V48" s="98"/>
      <c r="W48" s="98"/>
      <c r="X48" s="26"/>
      <c r="Y48" s="26"/>
      <c r="Z48" s="26"/>
      <c r="AA48" s="26"/>
      <c r="AB48" s="26"/>
      <c r="AC48" s="26"/>
      <c r="AD48" s="26"/>
      <c r="AE48" s="26"/>
    </row>
    <row r="49" spans="1:31" ht="38.25">
      <c r="A49" s="105">
        <v>3</v>
      </c>
      <c r="B49" s="106" t="s">
        <v>108</v>
      </c>
      <c r="C49" s="106"/>
      <c r="D49" s="113">
        <v>0</v>
      </c>
      <c r="E49" s="107" t="s">
        <v>62</v>
      </c>
      <c r="F49" s="108">
        <v>430</v>
      </c>
      <c r="G49" s="157">
        <f t="shared" si="2"/>
        <v>0</v>
      </c>
      <c r="H49" s="98"/>
      <c r="I49" s="155"/>
      <c r="J49" s="98"/>
      <c r="K49" s="155"/>
      <c r="L49" s="155"/>
      <c r="M49" s="155"/>
      <c r="N49" s="155"/>
      <c r="O49" s="155"/>
      <c r="P49" s="369"/>
      <c r="Q49" s="158"/>
      <c r="R49" s="383"/>
      <c r="S49" s="383"/>
      <c r="T49" s="98"/>
      <c r="U49" s="98"/>
      <c r="V49" s="98"/>
      <c r="W49" s="98"/>
      <c r="X49" s="26"/>
      <c r="Y49" s="26"/>
      <c r="Z49" s="26"/>
      <c r="AA49" s="26"/>
      <c r="AB49" s="26"/>
      <c r="AC49" s="26"/>
      <c r="AD49" s="26"/>
      <c r="AE49" s="26"/>
    </row>
    <row r="50" spans="1:31" s="25" customFormat="1">
      <c r="A50" s="105">
        <v>3.2</v>
      </c>
      <c r="B50" s="110" t="s">
        <v>109</v>
      </c>
      <c r="C50" s="110"/>
      <c r="D50" s="113"/>
      <c r="E50" s="107"/>
      <c r="F50" s="108"/>
      <c r="G50" s="157">
        <f t="shared" si="2"/>
        <v>0</v>
      </c>
      <c r="H50" s="99"/>
      <c r="I50" s="156"/>
      <c r="J50" s="99"/>
      <c r="K50" s="156"/>
      <c r="L50" s="156"/>
      <c r="M50" s="156"/>
      <c r="N50" s="156"/>
      <c r="O50" s="156"/>
      <c r="P50" s="373"/>
      <c r="Q50" s="178"/>
      <c r="R50" s="386"/>
      <c r="S50" s="386"/>
      <c r="T50" s="99"/>
      <c r="U50" s="99"/>
      <c r="V50" s="99"/>
      <c r="W50" s="99"/>
      <c r="X50" s="27"/>
      <c r="Y50" s="27"/>
      <c r="Z50" s="27"/>
      <c r="AA50" s="27"/>
      <c r="AB50" s="27"/>
      <c r="AC50" s="27"/>
      <c r="AD50" s="27"/>
      <c r="AE50" s="27"/>
    </row>
    <row r="51" spans="1:31" ht="89.25">
      <c r="A51" s="105">
        <v>1</v>
      </c>
      <c r="B51" s="106" t="s">
        <v>110</v>
      </c>
      <c r="C51" s="106"/>
      <c r="D51" s="113"/>
      <c r="E51" s="107"/>
      <c r="F51" s="108"/>
      <c r="G51" s="157">
        <f t="shared" si="2"/>
        <v>0</v>
      </c>
      <c r="H51" s="98"/>
      <c r="I51" s="155"/>
      <c r="J51" s="98"/>
      <c r="K51" s="155"/>
      <c r="L51" s="155"/>
      <c r="M51" s="155"/>
      <c r="N51" s="155"/>
      <c r="O51" s="155"/>
      <c r="P51" s="369"/>
      <c r="Q51" s="158"/>
      <c r="R51" s="383"/>
      <c r="S51" s="383"/>
      <c r="T51" s="98"/>
      <c r="U51" s="98"/>
      <c r="V51" s="98"/>
      <c r="W51" s="98"/>
      <c r="X51" s="26"/>
      <c r="Y51" s="26"/>
      <c r="Z51" s="26"/>
      <c r="AA51" s="26"/>
      <c r="AB51" s="26"/>
      <c r="AC51" s="26"/>
      <c r="AD51" s="26"/>
      <c r="AE51" s="26"/>
    </row>
    <row r="52" spans="1:31" ht="27.95" customHeight="1">
      <c r="A52" s="321" t="s">
        <v>72</v>
      </c>
      <c r="B52" s="133" t="s">
        <v>111</v>
      </c>
      <c r="C52" s="133" t="s">
        <v>112</v>
      </c>
      <c r="D52" s="153">
        <v>100.0296</v>
      </c>
      <c r="E52" s="135" t="s">
        <v>80</v>
      </c>
      <c r="F52" s="136">
        <v>2300</v>
      </c>
      <c r="G52" s="181">
        <f t="shared" si="2"/>
        <v>230068.08000000002</v>
      </c>
      <c r="H52" s="137"/>
      <c r="I52" s="158"/>
      <c r="J52" s="137"/>
      <c r="K52" s="158"/>
      <c r="L52" s="158" t="e">
        <f>#REF!</f>
        <v>#REF!</v>
      </c>
      <c r="M52" s="159" t="e">
        <f>F52*L52</f>
        <v>#REF!</v>
      </c>
      <c r="N52" s="158"/>
      <c r="O52" s="158"/>
      <c r="P52" s="369"/>
      <c r="Q52" s="158"/>
      <c r="R52" s="383"/>
      <c r="S52" s="383"/>
      <c r="T52" s="137"/>
      <c r="U52" s="137"/>
      <c r="V52" s="137"/>
      <c r="W52" s="137"/>
      <c r="X52" s="26"/>
      <c r="Y52" s="26"/>
      <c r="Z52" s="26"/>
      <c r="AA52" s="26"/>
      <c r="AB52" s="26"/>
      <c r="AC52" s="26"/>
      <c r="AD52" s="26"/>
      <c r="AE52" s="26"/>
    </row>
    <row r="53" spans="1:31" s="25" customFormat="1" ht="30" customHeight="1">
      <c r="A53" s="105" t="s">
        <v>75</v>
      </c>
      <c r="B53" s="322" t="s">
        <v>113</v>
      </c>
      <c r="C53" s="322" t="s">
        <v>114</v>
      </c>
      <c r="D53" s="323">
        <v>75.820799999999991</v>
      </c>
      <c r="E53" s="324" t="s">
        <v>80</v>
      </c>
      <c r="F53" s="108">
        <v>2200</v>
      </c>
      <c r="G53" s="157">
        <f t="shared" si="2"/>
        <v>166805.75999999998</v>
      </c>
      <c r="H53" s="325"/>
      <c r="I53" s="326"/>
      <c r="J53" s="325"/>
      <c r="K53" s="326"/>
      <c r="L53" s="326"/>
      <c r="M53" s="327">
        <f>F53*L53</f>
        <v>0</v>
      </c>
      <c r="N53" s="326"/>
      <c r="O53" s="326"/>
      <c r="P53" s="373"/>
      <c r="Q53" s="178"/>
      <c r="R53" s="386"/>
      <c r="S53" s="386"/>
      <c r="T53" s="325"/>
      <c r="U53" s="325"/>
      <c r="V53" s="325"/>
      <c r="W53" s="325"/>
      <c r="X53" s="27"/>
      <c r="Y53" s="27"/>
      <c r="Z53" s="27"/>
      <c r="AA53" s="27"/>
      <c r="AB53" s="27"/>
      <c r="AC53" s="27"/>
      <c r="AD53" s="27"/>
      <c r="AE53" s="27"/>
    </row>
    <row r="54" spans="1:31" ht="89.25">
      <c r="A54" s="105">
        <v>2</v>
      </c>
      <c r="B54" s="106" t="s">
        <v>115</v>
      </c>
      <c r="C54" s="106"/>
      <c r="D54" s="112"/>
      <c r="E54" s="107"/>
      <c r="F54" s="108"/>
      <c r="G54" s="157">
        <f t="shared" si="2"/>
        <v>0</v>
      </c>
      <c r="H54" s="98"/>
      <c r="I54" s="155"/>
      <c r="J54" s="98"/>
      <c r="K54" s="155"/>
      <c r="L54" s="155"/>
      <c r="M54" s="155"/>
      <c r="N54" s="155"/>
      <c r="O54" s="155"/>
      <c r="P54" s="369"/>
      <c r="Q54" s="158"/>
      <c r="R54" s="383"/>
      <c r="S54" s="383"/>
      <c r="T54" s="98"/>
      <c r="U54" s="98"/>
      <c r="V54" s="98"/>
      <c r="W54" s="98"/>
      <c r="X54" s="26"/>
      <c r="Y54" s="26"/>
      <c r="Z54" s="26"/>
      <c r="AA54" s="26"/>
      <c r="AB54" s="26"/>
      <c r="AC54" s="26"/>
      <c r="AD54" s="26"/>
      <c r="AE54" s="26"/>
    </row>
    <row r="55" spans="1:31">
      <c r="A55" s="105" t="s">
        <v>72</v>
      </c>
      <c r="B55" s="106" t="s">
        <v>116</v>
      </c>
      <c r="C55" s="106"/>
      <c r="D55" s="113">
        <v>0</v>
      </c>
      <c r="E55" s="107" t="s">
        <v>62</v>
      </c>
      <c r="F55" s="108">
        <v>4500</v>
      </c>
      <c r="G55" s="157">
        <f t="shared" si="2"/>
        <v>0</v>
      </c>
      <c r="H55" s="98"/>
      <c r="I55" s="155"/>
      <c r="J55" s="98"/>
      <c r="K55" s="155"/>
      <c r="L55" s="155"/>
      <c r="M55" s="155"/>
      <c r="N55" s="155"/>
      <c r="O55" s="155"/>
      <c r="P55" s="369"/>
      <c r="Q55" s="158"/>
      <c r="R55" s="383"/>
      <c r="S55" s="383"/>
      <c r="T55" s="98"/>
      <c r="U55" s="98"/>
      <c r="V55" s="98"/>
      <c r="W55" s="98"/>
      <c r="X55" s="26"/>
      <c r="Y55" s="26"/>
      <c r="Z55" s="26"/>
      <c r="AA55" s="26"/>
      <c r="AB55" s="26"/>
      <c r="AC55" s="26"/>
      <c r="AD55" s="26"/>
      <c r="AE55" s="26"/>
    </row>
    <row r="56" spans="1:31">
      <c r="A56" s="105" t="s">
        <v>75</v>
      </c>
      <c r="B56" s="106" t="s">
        <v>117</v>
      </c>
      <c r="C56" s="106"/>
      <c r="D56" s="113">
        <v>0</v>
      </c>
      <c r="E56" s="107" t="s">
        <v>62</v>
      </c>
      <c r="F56" s="108">
        <v>8200</v>
      </c>
      <c r="G56" s="157">
        <f t="shared" si="2"/>
        <v>0</v>
      </c>
      <c r="H56" s="98"/>
      <c r="I56" s="155"/>
      <c r="J56" s="98"/>
      <c r="K56" s="155"/>
      <c r="L56" s="155"/>
      <c r="M56" s="155"/>
      <c r="N56" s="155"/>
      <c r="O56" s="155"/>
      <c r="P56" s="369"/>
      <c r="Q56" s="158"/>
      <c r="R56" s="383"/>
      <c r="S56" s="383"/>
      <c r="T56" s="98"/>
      <c r="U56" s="98"/>
      <c r="V56" s="98"/>
      <c r="W56" s="98"/>
      <c r="X56" s="26"/>
      <c r="Y56" s="26"/>
      <c r="Z56" s="26"/>
      <c r="AA56" s="26"/>
      <c r="AB56" s="26"/>
      <c r="AC56" s="26"/>
      <c r="AD56" s="26"/>
      <c r="AE56" s="26"/>
    </row>
    <row r="57" spans="1:31" s="25" customFormat="1">
      <c r="A57" s="105" t="s">
        <v>75</v>
      </c>
      <c r="B57" s="106" t="s">
        <v>118</v>
      </c>
      <c r="C57" s="106"/>
      <c r="D57" s="113">
        <v>5</v>
      </c>
      <c r="E57" s="107" t="s">
        <v>62</v>
      </c>
      <c r="F57" s="108">
        <v>8400</v>
      </c>
      <c r="G57" s="157">
        <f t="shared" si="2"/>
        <v>42000</v>
      </c>
      <c r="H57" s="99"/>
      <c r="I57" s="156"/>
      <c r="J57" s="99"/>
      <c r="K57" s="156"/>
      <c r="L57" s="156"/>
      <c r="M57" s="156"/>
      <c r="N57" s="156"/>
      <c r="O57" s="156"/>
      <c r="P57" s="373"/>
      <c r="Q57" s="178"/>
      <c r="R57" s="386"/>
      <c r="S57" s="386"/>
      <c r="T57" s="99"/>
      <c r="U57" s="99"/>
      <c r="V57" s="99"/>
      <c r="W57" s="99"/>
      <c r="X57" s="27"/>
      <c r="Y57" s="27"/>
      <c r="Z57" s="27"/>
      <c r="AA57" s="27"/>
      <c r="AB57" s="27"/>
      <c r="AC57" s="27"/>
      <c r="AD57" s="27"/>
      <c r="AE57" s="27"/>
    </row>
    <row r="58" spans="1:31" ht="102">
      <c r="A58" s="105">
        <v>3.3</v>
      </c>
      <c r="B58" s="106" t="s">
        <v>119</v>
      </c>
      <c r="C58" s="106" t="s">
        <v>120</v>
      </c>
      <c r="D58" s="113">
        <v>5</v>
      </c>
      <c r="E58" s="107" t="s">
        <v>62</v>
      </c>
      <c r="F58" s="108">
        <v>2300</v>
      </c>
      <c r="G58" s="157">
        <f t="shared" si="2"/>
        <v>11500</v>
      </c>
      <c r="H58" s="98"/>
      <c r="I58" s="155"/>
      <c r="J58" s="98"/>
      <c r="K58" s="155"/>
      <c r="L58" s="155"/>
      <c r="M58" s="155"/>
      <c r="N58" s="155"/>
      <c r="O58" s="155"/>
      <c r="P58" s="369"/>
      <c r="Q58" s="158"/>
      <c r="R58" s="383"/>
      <c r="S58" s="383"/>
      <c r="T58" s="98"/>
      <c r="U58" s="98"/>
      <c r="V58" s="98"/>
      <c r="W58" s="98"/>
      <c r="X58" s="26"/>
      <c r="Y58" s="26"/>
      <c r="Z58" s="26"/>
      <c r="AA58" s="26"/>
      <c r="AB58" s="26"/>
      <c r="AC58" s="26"/>
      <c r="AD58" s="26"/>
      <c r="AE58" s="26"/>
    </row>
    <row r="59" spans="1:31" ht="76.5">
      <c r="A59" s="105">
        <v>3.4</v>
      </c>
      <c r="B59" s="106" t="s">
        <v>121</v>
      </c>
      <c r="C59" s="106" t="s">
        <v>120</v>
      </c>
      <c r="D59" s="112">
        <v>15</v>
      </c>
      <c r="E59" s="107" t="s">
        <v>85</v>
      </c>
      <c r="F59" s="108">
        <v>1500</v>
      </c>
      <c r="G59" s="157">
        <f t="shared" si="2"/>
        <v>22500</v>
      </c>
      <c r="H59" s="98"/>
      <c r="I59" s="155"/>
      <c r="J59" s="98"/>
      <c r="K59" s="155"/>
      <c r="L59" s="155"/>
      <c r="M59" s="155"/>
      <c r="N59" s="155"/>
      <c r="O59" s="155"/>
      <c r="P59" s="369"/>
      <c r="Q59" s="158"/>
      <c r="R59" s="383"/>
      <c r="S59" s="383"/>
      <c r="T59" s="98"/>
      <c r="U59" s="98"/>
      <c r="V59" s="98"/>
      <c r="W59" s="98"/>
      <c r="X59" s="26"/>
      <c r="Y59" s="26"/>
      <c r="Z59" s="26"/>
      <c r="AA59" s="26"/>
      <c r="AB59" s="26"/>
      <c r="AC59" s="26"/>
      <c r="AD59" s="26"/>
      <c r="AE59" s="26"/>
    </row>
    <row r="60" spans="1:31" s="25" customFormat="1">
      <c r="A60" s="105">
        <v>4</v>
      </c>
      <c r="B60" s="110" t="s">
        <v>122</v>
      </c>
      <c r="C60" s="106"/>
      <c r="D60" s="113"/>
      <c r="E60" s="107"/>
      <c r="F60" s="108"/>
      <c r="G60" s="157">
        <f t="shared" si="2"/>
        <v>0</v>
      </c>
      <c r="H60" s="99"/>
      <c r="I60" s="156"/>
      <c r="J60" s="99"/>
      <c r="K60" s="156"/>
      <c r="L60" s="156"/>
      <c r="M60" s="156"/>
      <c r="N60" s="156"/>
      <c r="O60" s="156"/>
      <c r="P60" s="373"/>
      <c r="Q60" s="178"/>
      <c r="R60" s="386"/>
      <c r="S60" s="386"/>
      <c r="T60" s="99"/>
      <c r="U60" s="99"/>
      <c r="V60" s="99"/>
      <c r="W60" s="99"/>
      <c r="X60" s="27"/>
      <c r="Y60" s="27"/>
      <c r="Z60" s="27"/>
      <c r="AA60" s="27"/>
      <c r="AB60" s="27"/>
      <c r="AC60" s="27"/>
      <c r="AD60" s="27"/>
      <c r="AE60" s="27"/>
    </row>
    <row r="61" spans="1:31" ht="102">
      <c r="A61" s="105">
        <v>1</v>
      </c>
      <c r="B61" s="106" t="s">
        <v>123</v>
      </c>
      <c r="C61" s="106"/>
      <c r="D61" s="113">
        <v>0</v>
      </c>
      <c r="E61" s="107" t="s">
        <v>62</v>
      </c>
      <c r="F61" s="108">
        <v>6500</v>
      </c>
      <c r="G61" s="157">
        <f t="shared" si="2"/>
        <v>0</v>
      </c>
      <c r="H61" s="98"/>
      <c r="I61" s="155"/>
      <c r="J61" s="98"/>
      <c r="K61" s="155"/>
      <c r="L61" s="155"/>
      <c r="M61" s="155"/>
      <c r="N61" s="155"/>
      <c r="O61" s="155"/>
      <c r="P61" s="369"/>
      <c r="Q61" s="158"/>
      <c r="R61" s="383"/>
      <c r="S61" s="383"/>
      <c r="T61" s="98"/>
      <c r="U61" s="98"/>
      <c r="V61" s="98"/>
      <c r="W61" s="98"/>
      <c r="X61" s="26"/>
      <c r="Y61" s="26"/>
      <c r="Z61" s="26"/>
      <c r="AA61" s="26"/>
      <c r="AB61" s="26"/>
      <c r="AC61" s="26"/>
      <c r="AD61" s="26"/>
      <c r="AE61" s="26"/>
    </row>
    <row r="62" spans="1:31" ht="102">
      <c r="A62" s="105">
        <v>2</v>
      </c>
      <c r="B62" s="106" t="s">
        <v>124</v>
      </c>
      <c r="C62" s="106"/>
      <c r="D62" s="113">
        <v>0</v>
      </c>
      <c r="E62" s="107" t="s">
        <v>62</v>
      </c>
      <c r="F62" s="108">
        <v>9500</v>
      </c>
      <c r="G62" s="157">
        <f t="shared" si="2"/>
        <v>0</v>
      </c>
      <c r="H62" s="98"/>
      <c r="I62" s="155"/>
      <c r="J62" s="98"/>
      <c r="K62" s="155"/>
      <c r="L62" s="155"/>
      <c r="M62" s="155"/>
      <c r="N62" s="155"/>
      <c r="O62" s="155"/>
      <c r="P62" s="369"/>
      <c r="Q62" s="158"/>
      <c r="R62" s="383"/>
      <c r="S62" s="383"/>
      <c r="T62" s="98"/>
      <c r="U62" s="98"/>
      <c r="V62" s="98"/>
      <c r="W62" s="98"/>
      <c r="X62" s="26"/>
      <c r="Y62" s="26"/>
      <c r="Z62" s="26"/>
      <c r="AA62" s="26"/>
      <c r="AB62" s="26"/>
      <c r="AC62" s="26"/>
      <c r="AD62" s="26"/>
      <c r="AE62" s="26"/>
    </row>
    <row r="63" spans="1:31" s="25" customFormat="1" ht="102">
      <c r="A63" s="105">
        <v>3</v>
      </c>
      <c r="B63" s="106" t="s">
        <v>125</v>
      </c>
      <c r="C63" s="106"/>
      <c r="D63" s="112">
        <v>0</v>
      </c>
      <c r="E63" s="107" t="s">
        <v>85</v>
      </c>
      <c r="F63" s="108">
        <v>2500</v>
      </c>
      <c r="G63" s="157">
        <f t="shared" si="2"/>
        <v>0</v>
      </c>
      <c r="H63" s="99"/>
      <c r="I63" s="156"/>
      <c r="J63" s="99"/>
      <c r="K63" s="156"/>
      <c r="L63" s="156"/>
      <c r="M63" s="156"/>
      <c r="N63" s="156"/>
      <c r="O63" s="156"/>
      <c r="P63" s="373"/>
      <c r="Q63" s="178"/>
      <c r="R63" s="386"/>
      <c r="S63" s="386"/>
      <c r="T63" s="99"/>
      <c r="U63" s="99"/>
      <c r="V63" s="99"/>
      <c r="W63" s="99"/>
      <c r="X63" s="27"/>
      <c r="Y63" s="27"/>
      <c r="Z63" s="27"/>
      <c r="AA63" s="27"/>
      <c r="AB63" s="27"/>
      <c r="AC63" s="27"/>
      <c r="AD63" s="27"/>
      <c r="AE63" s="27"/>
    </row>
    <row r="64" spans="1:31" ht="89.25">
      <c r="A64" s="152">
        <v>4</v>
      </c>
      <c r="B64" s="133" t="s">
        <v>126</v>
      </c>
      <c r="C64" s="133" t="s">
        <v>127</v>
      </c>
      <c r="D64" s="153">
        <v>35.059199999999997</v>
      </c>
      <c r="E64" s="135" t="s">
        <v>62</v>
      </c>
      <c r="F64" s="136">
        <v>13000</v>
      </c>
      <c r="G64" s="181">
        <f t="shared" si="2"/>
        <v>455769.59999999998</v>
      </c>
      <c r="H64" s="137"/>
      <c r="I64" s="158"/>
      <c r="J64" s="137"/>
      <c r="K64" s="158"/>
      <c r="L64" s="158"/>
      <c r="M64" s="158"/>
      <c r="N64" s="158">
        <f>'Civil JMR RA Bill 8'!J44</f>
        <v>30.865599999999997</v>
      </c>
      <c r="O64" s="159">
        <f>F64*N64</f>
        <v>401252.8</v>
      </c>
      <c r="P64" s="371">
        <f>'Civil JMR RA Bill 09 '!H19</f>
        <v>4.7344000000000044</v>
      </c>
      <c r="Q64" s="159">
        <f>F64*P64</f>
        <v>61547.200000000055</v>
      </c>
      <c r="R64" s="384">
        <f>'Civil JMR RA Bill 09 '!H16-'Civil JMR RA Bill 09 '!H19</f>
        <v>13.289999999999996</v>
      </c>
      <c r="S64" s="384">
        <f>F64*R64</f>
        <v>172769.99999999994</v>
      </c>
      <c r="T64" s="137"/>
      <c r="U64" s="137"/>
      <c r="V64" s="137"/>
      <c r="W64" s="137"/>
      <c r="X64" s="26"/>
      <c r="Y64" s="26"/>
      <c r="Z64" s="26"/>
      <c r="AA64" s="26"/>
      <c r="AB64" s="26"/>
      <c r="AC64" s="26"/>
      <c r="AD64" s="26"/>
      <c r="AE64" s="26"/>
    </row>
    <row r="65" spans="1:31" ht="102">
      <c r="A65" s="105">
        <v>5</v>
      </c>
      <c r="B65" s="106" t="s">
        <v>128</v>
      </c>
      <c r="C65" s="106"/>
      <c r="D65" s="113"/>
      <c r="E65" s="107"/>
      <c r="F65" s="108"/>
      <c r="G65" s="157">
        <f t="shared" si="2"/>
        <v>0</v>
      </c>
      <c r="H65" s="98"/>
      <c r="I65" s="155"/>
      <c r="J65" s="98"/>
      <c r="K65" s="155"/>
      <c r="L65" s="155"/>
      <c r="M65" s="155"/>
      <c r="N65" s="155"/>
      <c r="O65" s="155"/>
      <c r="P65" s="369"/>
      <c r="Q65" s="158"/>
      <c r="R65" s="383"/>
      <c r="S65" s="383"/>
      <c r="T65" s="98"/>
      <c r="U65" s="98"/>
      <c r="V65" s="98"/>
      <c r="W65" s="98"/>
      <c r="X65" s="26"/>
      <c r="Y65" s="26"/>
      <c r="Z65" s="26"/>
      <c r="AA65" s="26"/>
      <c r="AB65" s="26"/>
      <c r="AC65" s="26"/>
      <c r="AD65" s="26"/>
      <c r="AE65" s="26"/>
    </row>
    <row r="66" spans="1:31" ht="25.5">
      <c r="A66" s="152" t="s">
        <v>72</v>
      </c>
      <c r="B66" s="133" t="s">
        <v>129</v>
      </c>
      <c r="C66" s="133" t="s">
        <v>130</v>
      </c>
      <c r="D66" s="134">
        <v>263.85579000000001</v>
      </c>
      <c r="E66" s="135" t="s">
        <v>80</v>
      </c>
      <c r="F66" s="136">
        <v>9300</v>
      </c>
      <c r="G66" s="181">
        <f t="shared" si="2"/>
        <v>2453858.8470000001</v>
      </c>
      <c r="H66" s="137"/>
      <c r="I66" s="158"/>
      <c r="J66" s="137" t="e">
        <f>#REF!</f>
        <v>#REF!</v>
      </c>
      <c r="K66" s="159" t="e">
        <f>F66*J66</f>
        <v>#REF!</v>
      </c>
      <c r="L66" s="158"/>
      <c r="M66" s="158"/>
      <c r="N66" s="158"/>
      <c r="O66" s="158"/>
      <c r="P66" s="369">
        <f>'Civil JMR RA Bill 09 '!H63</f>
        <v>3.57</v>
      </c>
      <c r="Q66" s="162">
        <f>F66*P66</f>
        <v>33201</v>
      </c>
      <c r="R66" s="387"/>
      <c r="S66" s="387"/>
      <c r="T66" s="137"/>
      <c r="U66" s="137"/>
      <c r="V66" s="137"/>
      <c r="W66" s="137"/>
      <c r="X66" s="26"/>
      <c r="Y66" s="26"/>
      <c r="Z66" s="26"/>
      <c r="AA66" s="26"/>
      <c r="AB66" s="26"/>
      <c r="AC66" s="26"/>
      <c r="AD66" s="26"/>
      <c r="AE66" s="26"/>
    </row>
    <row r="67" spans="1:31" s="25" customFormat="1">
      <c r="A67" s="105" t="s">
        <v>75</v>
      </c>
      <c r="B67" s="106" t="s">
        <v>131</v>
      </c>
      <c r="C67" s="106"/>
      <c r="D67" s="113">
        <v>0</v>
      </c>
      <c r="E67" s="107" t="s">
        <v>80</v>
      </c>
      <c r="F67" s="108">
        <v>21000</v>
      </c>
      <c r="G67" s="157">
        <f t="shared" si="2"/>
        <v>0</v>
      </c>
      <c r="H67" s="99"/>
      <c r="I67" s="156"/>
      <c r="J67" s="99"/>
      <c r="K67" s="156"/>
      <c r="L67" s="156"/>
      <c r="M67" s="156"/>
      <c r="N67" s="156"/>
      <c r="O67" s="156"/>
      <c r="P67" s="373"/>
      <c r="Q67" s="178"/>
      <c r="R67" s="386"/>
      <c r="S67" s="386"/>
      <c r="T67" s="99"/>
      <c r="U67" s="99"/>
      <c r="V67" s="99"/>
      <c r="W67" s="99"/>
      <c r="X67" s="27"/>
      <c r="Y67" s="27"/>
      <c r="Z67" s="27"/>
      <c r="AA67" s="27"/>
      <c r="AB67" s="27"/>
      <c r="AC67" s="27"/>
      <c r="AD67" s="27"/>
      <c r="AE67" s="27"/>
    </row>
    <row r="68" spans="1:31" ht="114.75">
      <c r="A68" s="105">
        <v>6</v>
      </c>
      <c r="B68" s="106" t="s">
        <v>132</v>
      </c>
      <c r="C68" s="106"/>
      <c r="D68" s="113"/>
      <c r="E68" s="107"/>
      <c r="F68" s="108"/>
      <c r="G68" s="157">
        <f t="shared" si="2"/>
        <v>0</v>
      </c>
      <c r="H68" s="98"/>
      <c r="I68" s="155"/>
      <c r="J68" s="98"/>
      <c r="K68" s="155"/>
      <c r="L68" s="155"/>
      <c r="M68" s="155"/>
      <c r="N68" s="155"/>
      <c r="O68" s="155"/>
      <c r="P68" s="369"/>
      <c r="Q68" s="158"/>
      <c r="R68" s="383"/>
      <c r="S68" s="383"/>
      <c r="T68" s="98"/>
      <c r="U68" s="98"/>
      <c r="V68" s="98"/>
      <c r="W68" s="98"/>
      <c r="X68" s="26"/>
      <c r="Y68" s="26"/>
      <c r="Z68" s="26"/>
      <c r="AA68" s="26"/>
      <c r="AB68" s="26"/>
      <c r="AC68" s="26"/>
      <c r="AD68" s="26"/>
      <c r="AE68" s="26"/>
    </row>
    <row r="69" spans="1:31" ht="25.5">
      <c r="A69" s="105" t="s">
        <v>72</v>
      </c>
      <c r="B69" s="106" t="s">
        <v>133</v>
      </c>
      <c r="C69" s="106" t="s">
        <v>120</v>
      </c>
      <c r="D69" s="113">
        <v>10</v>
      </c>
      <c r="E69" s="107" t="s">
        <v>85</v>
      </c>
      <c r="F69" s="108">
        <v>9500</v>
      </c>
      <c r="G69" s="157">
        <f t="shared" si="2"/>
        <v>95000</v>
      </c>
      <c r="H69" s="98"/>
      <c r="I69" s="155"/>
      <c r="J69" s="98"/>
      <c r="K69" s="155"/>
      <c r="L69" s="155"/>
      <c r="M69" s="155"/>
      <c r="N69" s="155"/>
      <c r="O69" s="155"/>
      <c r="P69" s="369">
        <f>'Civil JMR RA Bill 09 '!H30</f>
        <v>10</v>
      </c>
      <c r="Q69" s="162">
        <f>F69*P69</f>
        <v>95000</v>
      </c>
      <c r="R69" s="387">
        <f>'Civil JMR RA Bill 09 '!H32</f>
        <v>1.2699999999999996</v>
      </c>
      <c r="S69" s="387">
        <f>F69*R69</f>
        <v>12064.999999999996</v>
      </c>
      <c r="T69" s="98"/>
      <c r="U69" s="98"/>
      <c r="V69" s="98"/>
      <c r="W69" s="98"/>
      <c r="X69" s="26"/>
      <c r="Y69" s="26"/>
      <c r="Z69" s="26"/>
      <c r="AA69" s="26"/>
      <c r="AB69" s="26"/>
      <c r="AC69" s="26"/>
      <c r="AD69" s="26"/>
      <c r="AE69" s="26"/>
    </row>
    <row r="70" spans="1:31" s="25" customFormat="1" ht="25.5">
      <c r="A70" s="105" t="s">
        <v>75</v>
      </c>
      <c r="B70" s="106" t="s">
        <v>134</v>
      </c>
      <c r="C70" s="106" t="s">
        <v>120</v>
      </c>
      <c r="D70" s="113">
        <v>10</v>
      </c>
      <c r="E70" s="107" t="s">
        <v>85</v>
      </c>
      <c r="F70" s="108">
        <v>9500</v>
      </c>
      <c r="G70" s="157">
        <f t="shared" si="2"/>
        <v>95000</v>
      </c>
      <c r="H70" s="99"/>
      <c r="I70" s="156"/>
      <c r="J70" s="99"/>
      <c r="K70" s="156"/>
      <c r="L70" s="156"/>
      <c r="M70" s="156"/>
      <c r="N70" s="156"/>
      <c r="O70" s="156"/>
      <c r="P70" s="373">
        <f>'Civil JMR RA Bill 09 '!H41</f>
        <v>10</v>
      </c>
      <c r="Q70" s="179">
        <f>F70*P70</f>
        <v>95000</v>
      </c>
      <c r="R70" s="388">
        <f>'Civil JMR RA Bill 09 '!H43</f>
        <v>17.62</v>
      </c>
      <c r="S70" s="387">
        <f>F70*R70</f>
        <v>167390</v>
      </c>
      <c r="T70" s="99"/>
      <c r="U70" s="99"/>
      <c r="V70" s="99"/>
      <c r="W70" s="99"/>
      <c r="X70" s="27"/>
      <c r="Y70" s="27"/>
      <c r="Z70" s="27"/>
      <c r="AA70" s="27"/>
      <c r="AB70" s="27"/>
      <c r="AC70" s="27"/>
      <c r="AD70" s="27"/>
      <c r="AE70" s="27"/>
    </row>
    <row r="71" spans="1:31" ht="102">
      <c r="A71" s="105">
        <v>7</v>
      </c>
      <c r="B71" s="106" t="s">
        <v>135</v>
      </c>
      <c r="C71" s="106"/>
      <c r="D71" s="113"/>
      <c r="E71" s="107"/>
      <c r="F71" s="108"/>
      <c r="G71" s="157">
        <f t="shared" si="2"/>
        <v>0</v>
      </c>
      <c r="H71" s="98"/>
      <c r="I71" s="155"/>
      <c r="J71" s="98"/>
      <c r="K71" s="155"/>
      <c r="L71" s="155"/>
      <c r="M71" s="155"/>
      <c r="N71" s="155"/>
      <c r="O71" s="155"/>
      <c r="P71" s="369"/>
      <c r="Q71" s="158"/>
      <c r="R71" s="383"/>
      <c r="S71" s="383"/>
      <c r="T71" s="98"/>
      <c r="U71" s="98"/>
      <c r="V71" s="98"/>
      <c r="W71" s="98"/>
      <c r="X71" s="26"/>
      <c r="Y71" s="26"/>
      <c r="Z71" s="26"/>
      <c r="AA71" s="26"/>
      <c r="AB71" s="26"/>
      <c r="AC71" s="26"/>
      <c r="AD71" s="26"/>
      <c r="AE71" s="26"/>
    </row>
    <row r="72" spans="1:31" ht="23.1" customHeight="1">
      <c r="A72" s="105" t="s">
        <v>72</v>
      </c>
      <c r="B72" s="106" t="s">
        <v>136</v>
      </c>
      <c r="C72" s="106" t="s">
        <v>137</v>
      </c>
      <c r="D72" s="113">
        <v>11.884399999999999</v>
      </c>
      <c r="E72" s="107" t="s">
        <v>80</v>
      </c>
      <c r="F72" s="108">
        <v>9300</v>
      </c>
      <c r="G72" s="157">
        <f t="shared" si="2"/>
        <v>110524.92</v>
      </c>
      <c r="H72" s="98"/>
      <c r="I72" s="155"/>
      <c r="J72" s="98"/>
      <c r="K72" s="155"/>
      <c r="L72" s="155"/>
      <c r="M72" s="155"/>
      <c r="N72" s="155"/>
      <c r="O72" s="155"/>
      <c r="P72" s="369">
        <f>'Civil JMR RA Bill 09 '!H55</f>
        <v>6.84</v>
      </c>
      <c r="Q72" s="162">
        <f>F72*P72</f>
        <v>63612</v>
      </c>
      <c r="R72" s="387"/>
      <c r="S72" s="387"/>
      <c r="T72" s="98"/>
      <c r="U72" s="98"/>
      <c r="V72" s="98"/>
      <c r="W72" s="98"/>
      <c r="X72" s="26"/>
      <c r="Y72" s="26"/>
      <c r="Z72" s="26"/>
      <c r="AA72" s="26"/>
      <c r="AB72" s="26"/>
      <c r="AC72" s="26"/>
      <c r="AD72" s="26"/>
      <c r="AE72" s="26"/>
    </row>
    <row r="73" spans="1:31" s="25" customFormat="1">
      <c r="A73" s="105" t="s">
        <v>75</v>
      </c>
      <c r="B73" s="106" t="s">
        <v>138</v>
      </c>
      <c r="C73" s="106"/>
      <c r="D73" s="113">
        <v>0</v>
      </c>
      <c r="E73" s="107" t="s">
        <v>80</v>
      </c>
      <c r="F73" s="108">
        <v>19000</v>
      </c>
      <c r="G73" s="157">
        <f t="shared" si="2"/>
        <v>0</v>
      </c>
      <c r="H73" s="99"/>
      <c r="I73" s="156"/>
      <c r="J73" s="99"/>
      <c r="K73" s="156"/>
      <c r="L73" s="156"/>
      <c r="M73" s="156"/>
      <c r="N73" s="156"/>
      <c r="O73" s="156"/>
      <c r="P73" s="373"/>
      <c r="Q73" s="178"/>
      <c r="R73" s="386"/>
      <c r="S73" s="386"/>
      <c r="T73" s="99"/>
      <c r="U73" s="99"/>
      <c r="V73" s="99"/>
      <c r="W73" s="99"/>
      <c r="X73" s="27"/>
      <c r="Y73" s="27"/>
      <c r="Z73" s="27"/>
      <c r="AA73" s="27"/>
      <c r="AB73" s="27"/>
      <c r="AC73" s="27"/>
      <c r="AD73" s="27"/>
      <c r="AE73" s="27"/>
    </row>
    <row r="74" spans="1:31" ht="25.5" customHeight="1">
      <c r="A74" s="152" t="s">
        <v>77</v>
      </c>
      <c r="B74" s="133" t="s">
        <v>139</v>
      </c>
      <c r="C74" s="133" t="s">
        <v>120</v>
      </c>
      <c r="D74" s="153">
        <v>82.5</v>
      </c>
      <c r="E74" s="135" t="s">
        <v>85</v>
      </c>
      <c r="F74" s="136">
        <v>8500</v>
      </c>
      <c r="G74" s="181">
        <f t="shared" si="2"/>
        <v>701250</v>
      </c>
      <c r="H74" s="137"/>
      <c r="I74" s="158"/>
      <c r="J74" s="137" t="e">
        <f>#REF!</f>
        <v>#REF!</v>
      </c>
      <c r="K74" s="162" t="e">
        <f>F74*J74</f>
        <v>#REF!</v>
      </c>
      <c r="L74" s="158"/>
      <c r="M74" s="158"/>
      <c r="N74" s="158"/>
      <c r="O74" s="158"/>
      <c r="P74" s="369"/>
      <c r="Q74" s="158"/>
      <c r="R74" s="383"/>
      <c r="S74" s="383"/>
      <c r="T74" s="137"/>
      <c r="U74" s="137"/>
      <c r="V74" s="137"/>
      <c r="W74" s="137"/>
      <c r="X74" s="26"/>
      <c r="Y74" s="26"/>
      <c r="Z74" s="26"/>
      <c r="AA74" s="26"/>
      <c r="AB74" s="26"/>
      <c r="AC74" s="26"/>
      <c r="AD74" s="26"/>
      <c r="AE74" s="26"/>
    </row>
    <row r="75" spans="1:31" ht="153">
      <c r="A75" s="105">
        <v>8</v>
      </c>
      <c r="B75" s="106" t="s">
        <v>140</v>
      </c>
      <c r="C75" s="106"/>
      <c r="D75" s="112"/>
      <c r="E75" s="107"/>
      <c r="F75" s="108"/>
      <c r="G75" s="157">
        <f t="shared" si="2"/>
        <v>0</v>
      </c>
      <c r="H75" s="98"/>
      <c r="I75" s="155"/>
      <c r="J75" s="98"/>
      <c r="K75" s="155"/>
      <c r="L75" s="155"/>
      <c r="M75" s="155"/>
      <c r="N75" s="155"/>
      <c r="O75" s="155"/>
      <c r="P75" s="369"/>
      <c r="Q75" s="158"/>
      <c r="R75" s="383"/>
      <c r="S75" s="383"/>
      <c r="T75" s="98"/>
      <c r="U75" s="98"/>
      <c r="V75" s="98"/>
      <c r="W75" s="98"/>
      <c r="X75" s="26"/>
      <c r="Y75" s="26"/>
      <c r="Z75" s="26"/>
      <c r="AA75" s="26"/>
      <c r="AB75" s="26"/>
      <c r="AC75" s="26"/>
      <c r="AD75" s="26"/>
      <c r="AE75" s="26"/>
    </row>
    <row r="76" spans="1:31" ht="24" customHeight="1">
      <c r="A76" s="105" t="s">
        <v>72</v>
      </c>
      <c r="B76" s="106" t="s">
        <v>141</v>
      </c>
      <c r="C76" s="106" t="s">
        <v>142</v>
      </c>
      <c r="D76" s="113">
        <v>67.135199999999998</v>
      </c>
      <c r="E76" s="107" t="s">
        <v>80</v>
      </c>
      <c r="F76" s="108">
        <v>8500</v>
      </c>
      <c r="G76" s="157">
        <f t="shared" si="2"/>
        <v>570649.19999999995</v>
      </c>
      <c r="H76" s="98"/>
      <c r="I76" s="155"/>
      <c r="J76" s="98"/>
      <c r="K76" s="155"/>
      <c r="L76" s="155"/>
      <c r="M76" s="155"/>
      <c r="N76" s="155"/>
      <c r="O76" s="155"/>
      <c r="P76" s="369">
        <f>'Civil JMR RA Bill 09 '!H81</f>
        <v>67.14</v>
      </c>
      <c r="Q76" s="162">
        <f>F76*P76</f>
        <v>570690</v>
      </c>
      <c r="R76" s="387">
        <f>'Civil JMR RA Bill 09 '!H83</f>
        <v>14.019999999999996</v>
      </c>
      <c r="S76" s="387">
        <f>F76*R76</f>
        <v>119169.99999999997</v>
      </c>
      <c r="T76" s="98"/>
      <c r="U76" s="98"/>
      <c r="V76" s="98"/>
      <c r="W76" s="98"/>
      <c r="X76" s="26"/>
      <c r="Y76" s="26"/>
      <c r="Z76" s="26"/>
      <c r="AA76" s="26"/>
      <c r="AB76" s="26"/>
      <c r="AC76" s="26"/>
      <c r="AD76" s="26"/>
      <c r="AE76" s="26"/>
    </row>
    <row r="77" spans="1:31" s="25" customFormat="1">
      <c r="A77" s="105" t="s">
        <v>75</v>
      </c>
      <c r="B77" s="110" t="s">
        <v>143</v>
      </c>
      <c r="C77" s="110"/>
      <c r="D77" s="113">
        <v>0</v>
      </c>
      <c r="E77" s="107" t="s">
        <v>80</v>
      </c>
      <c r="F77" s="108">
        <v>19000</v>
      </c>
      <c r="G77" s="157">
        <f t="shared" si="2"/>
        <v>0</v>
      </c>
      <c r="H77" s="99"/>
      <c r="I77" s="156"/>
      <c r="J77" s="99"/>
      <c r="K77" s="156"/>
      <c r="L77" s="156"/>
      <c r="M77" s="156"/>
      <c r="N77" s="156"/>
      <c r="O77" s="156"/>
      <c r="P77" s="373"/>
      <c r="Q77" s="178"/>
      <c r="R77" s="386"/>
      <c r="S77" s="386"/>
      <c r="T77" s="99"/>
      <c r="U77" s="99"/>
      <c r="V77" s="99"/>
      <c r="W77" s="99"/>
      <c r="X77" s="27"/>
      <c r="Y77" s="27"/>
      <c r="Z77" s="27"/>
      <c r="AA77" s="27"/>
      <c r="AB77" s="27"/>
      <c r="AC77" s="27"/>
      <c r="AD77" s="27"/>
      <c r="AE77" s="27"/>
    </row>
    <row r="78" spans="1:31">
      <c r="A78" s="105">
        <v>9</v>
      </c>
      <c r="B78" s="110" t="s">
        <v>144</v>
      </c>
      <c r="C78" s="106"/>
      <c r="D78" s="113"/>
      <c r="E78" s="107"/>
      <c r="F78" s="108"/>
      <c r="G78" s="157">
        <f t="shared" si="2"/>
        <v>0</v>
      </c>
      <c r="H78" s="98"/>
      <c r="I78" s="155"/>
      <c r="J78" s="98"/>
      <c r="K78" s="155"/>
      <c r="L78" s="155"/>
      <c r="M78" s="155"/>
      <c r="N78" s="155"/>
      <c r="O78" s="155"/>
      <c r="P78" s="369"/>
      <c r="Q78" s="158"/>
      <c r="R78" s="383"/>
      <c r="S78" s="383"/>
      <c r="T78" s="98"/>
      <c r="U78" s="98"/>
      <c r="V78" s="98"/>
      <c r="W78" s="98"/>
      <c r="X78" s="26"/>
      <c r="Y78" s="26"/>
      <c r="Z78" s="26"/>
      <c r="AA78" s="26"/>
      <c r="AB78" s="26"/>
      <c r="AC78" s="26"/>
      <c r="AD78" s="26"/>
      <c r="AE78" s="26"/>
    </row>
    <row r="79" spans="1:31" ht="76.5">
      <c r="A79" s="105">
        <v>1</v>
      </c>
      <c r="B79" s="106" t="s">
        <v>145</v>
      </c>
      <c r="C79" s="110"/>
      <c r="D79" s="112">
        <v>0</v>
      </c>
      <c r="E79" s="107" t="s">
        <v>62</v>
      </c>
      <c r="F79" s="108">
        <v>8000</v>
      </c>
      <c r="G79" s="157">
        <f t="shared" si="2"/>
        <v>0</v>
      </c>
      <c r="H79" s="98"/>
      <c r="I79" s="155"/>
      <c r="J79" s="98"/>
      <c r="K79" s="155"/>
      <c r="L79" s="155"/>
      <c r="M79" s="155"/>
      <c r="N79" s="155"/>
      <c r="O79" s="155"/>
      <c r="P79" s="369"/>
      <c r="Q79" s="158"/>
      <c r="R79" s="383"/>
      <c r="S79" s="383"/>
      <c r="T79" s="98"/>
      <c r="U79" s="98"/>
      <c r="V79" s="98"/>
      <c r="W79" s="98"/>
      <c r="X79" s="26"/>
      <c r="Y79" s="26"/>
      <c r="Z79" s="26"/>
      <c r="AA79" s="26"/>
      <c r="AB79" s="26"/>
      <c r="AC79" s="26"/>
      <c r="AD79" s="26"/>
      <c r="AE79" s="26"/>
    </row>
    <row r="80" spans="1:31" s="25" customFormat="1">
      <c r="A80" s="105">
        <v>10</v>
      </c>
      <c r="B80" s="110" t="s">
        <v>146</v>
      </c>
      <c r="C80" s="106"/>
      <c r="D80" s="113"/>
      <c r="E80" s="107"/>
      <c r="F80" s="108"/>
      <c r="G80" s="157">
        <f t="shared" si="2"/>
        <v>0</v>
      </c>
      <c r="H80" s="99"/>
      <c r="I80" s="156"/>
      <c r="J80" s="99"/>
      <c r="K80" s="156"/>
      <c r="L80" s="156"/>
      <c r="M80" s="156"/>
      <c r="N80" s="156"/>
      <c r="O80" s="156"/>
      <c r="P80" s="373"/>
      <c r="Q80" s="178"/>
      <c r="R80" s="386"/>
      <c r="S80" s="386"/>
      <c r="T80" s="99"/>
      <c r="U80" s="99"/>
      <c r="V80" s="99"/>
      <c r="W80" s="99"/>
      <c r="X80" s="27"/>
      <c r="Y80" s="27"/>
      <c r="Z80" s="27"/>
      <c r="AA80" s="27"/>
      <c r="AB80" s="27"/>
      <c r="AC80" s="27"/>
      <c r="AD80" s="27"/>
      <c r="AE80" s="27"/>
    </row>
    <row r="81" spans="1:31" ht="102">
      <c r="A81" s="105">
        <v>1</v>
      </c>
      <c r="B81" s="106" t="s">
        <v>147</v>
      </c>
      <c r="C81" s="106" t="s">
        <v>148</v>
      </c>
      <c r="D81" s="113"/>
      <c r="E81" s="107"/>
      <c r="F81" s="108"/>
      <c r="G81" s="157">
        <f t="shared" si="2"/>
        <v>0</v>
      </c>
      <c r="H81" s="98"/>
      <c r="I81" s="155"/>
      <c r="J81" s="98"/>
      <c r="K81" s="155"/>
      <c r="L81" s="155"/>
      <c r="M81" s="155"/>
      <c r="N81" s="155"/>
      <c r="O81" s="155"/>
      <c r="P81" s="369"/>
      <c r="Q81" s="158"/>
      <c r="R81" s="383"/>
      <c r="S81" s="383"/>
      <c r="T81" s="98"/>
      <c r="U81" s="98"/>
      <c r="V81" s="98"/>
      <c r="W81" s="98"/>
      <c r="X81" s="26"/>
      <c r="Y81" s="26"/>
      <c r="Z81" s="26"/>
      <c r="AA81" s="26"/>
      <c r="AB81" s="26"/>
      <c r="AC81" s="26"/>
      <c r="AD81" s="26"/>
      <c r="AE81" s="26"/>
    </row>
    <row r="82" spans="1:31">
      <c r="A82" s="105" t="s">
        <v>6</v>
      </c>
      <c r="B82" s="106" t="s">
        <v>149</v>
      </c>
      <c r="C82" s="106"/>
      <c r="D82" s="113">
        <v>0</v>
      </c>
      <c r="E82" s="107" t="s">
        <v>62</v>
      </c>
      <c r="F82" s="108">
        <v>6700</v>
      </c>
      <c r="G82" s="157">
        <f t="shared" si="2"/>
        <v>0</v>
      </c>
      <c r="H82" s="98"/>
      <c r="I82" s="155"/>
      <c r="J82" s="98"/>
      <c r="K82" s="155"/>
      <c r="L82" s="155"/>
      <c r="M82" s="155"/>
      <c r="N82" s="155"/>
      <c r="O82" s="155"/>
      <c r="P82" s="369"/>
      <c r="Q82" s="158"/>
      <c r="R82" s="383"/>
      <c r="S82" s="383"/>
      <c r="T82" s="98"/>
      <c r="U82" s="98"/>
      <c r="V82" s="98"/>
      <c r="W82" s="98"/>
      <c r="X82" s="26"/>
      <c r="Y82" s="26"/>
      <c r="Z82" s="26"/>
      <c r="AA82" s="26"/>
      <c r="AB82" s="26"/>
      <c r="AC82" s="26"/>
      <c r="AD82" s="26"/>
      <c r="AE82" s="26"/>
    </row>
    <row r="83" spans="1:31" ht="21.6" customHeight="1">
      <c r="A83" s="105" t="s">
        <v>8</v>
      </c>
      <c r="B83" s="106" t="s">
        <v>150</v>
      </c>
      <c r="C83" s="106"/>
      <c r="D83" s="113">
        <v>86.295000000000002</v>
      </c>
      <c r="E83" s="107" t="s">
        <v>62</v>
      </c>
      <c r="F83" s="108">
        <v>7500</v>
      </c>
      <c r="G83" s="157">
        <f t="shared" si="2"/>
        <v>647212.5</v>
      </c>
      <c r="H83" s="98"/>
      <c r="I83" s="155"/>
      <c r="J83" s="98"/>
      <c r="K83" s="155"/>
      <c r="L83" s="155"/>
      <c r="M83" s="155"/>
      <c r="N83" s="155"/>
      <c r="O83" s="155"/>
      <c r="P83" s="369">
        <f>'Civil JMR RA Bill 09 '!H94</f>
        <v>85.850000000000009</v>
      </c>
      <c r="Q83" s="162">
        <f>F83*P83</f>
        <v>643875.00000000012</v>
      </c>
      <c r="R83" s="387"/>
      <c r="S83" s="387"/>
      <c r="T83" s="98"/>
      <c r="U83" s="98"/>
      <c r="V83" s="98"/>
      <c r="W83" s="98"/>
      <c r="X83" s="26"/>
      <c r="Y83" s="26"/>
      <c r="Z83" s="26"/>
      <c r="AA83" s="26"/>
      <c r="AB83" s="26"/>
      <c r="AC83" s="26"/>
      <c r="AD83" s="26"/>
      <c r="AE83" s="26"/>
    </row>
    <row r="84" spans="1:31" ht="153">
      <c r="A84" s="105">
        <v>11</v>
      </c>
      <c r="B84" s="106" t="s">
        <v>151</v>
      </c>
      <c r="C84" s="106"/>
      <c r="D84" s="113"/>
      <c r="E84" s="107"/>
      <c r="F84" s="108"/>
      <c r="G84" s="157">
        <f t="shared" si="2"/>
        <v>0</v>
      </c>
      <c r="H84" s="98"/>
      <c r="I84" s="155"/>
      <c r="J84" s="98"/>
      <c r="K84" s="155"/>
      <c r="L84" s="155"/>
      <c r="M84" s="155"/>
      <c r="N84" s="155"/>
      <c r="O84" s="155"/>
      <c r="P84" s="369"/>
      <c r="Q84" s="158"/>
      <c r="R84" s="383"/>
      <c r="S84" s="383"/>
      <c r="T84" s="98"/>
      <c r="U84" s="98"/>
      <c r="V84" s="98"/>
      <c r="W84" s="98"/>
      <c r="X84" s="26"/>
      <c r="Y84" s="26"/>
      <c r="Z84" s="26"/>
      <c r="AA84" s="26"/>
      <c r="AB84" s="26"/>
      <c r="AC84" s="26"/>
      <c r="AD84" s="26"/>
      <c r="AE84" s="26"/>
    </row>
    <row r="85" spans="1:31" ht="25.5">
      <c r="A85" s="105" t="s">
        <v>72</v>
      </c>
      <c r="B85" s="106" t="s">
        <v>152</v>
      </c>
      <c r="C85" s="106" t="s">
        <v>1086</v>
      </c>
      <c r="D85" s="113">
        <v>4.9983999999999993</v>
      </c>
      <c r="E85" s="107" t="s">
        <v>62</v>
      </c>
      <c r="F85" s="108">
        <v>21000</v>
      </c>
      <c r="G85" s="157">
        <f t="shared" si="2"/>
        <v>104966.39999999998</v>
      </c>
      <c r="H85" s="98"/>
      <c r="I85" s="155"/>
      <c r="J85" s="98"/>
      <c r="K85" s="155"/>
      <c r="L85" s="155"/>
      <c r="M85" s="155"/>
      <c r="N85" s="155"/>
      <c r="O85" s="155"/>
      <c r="P85" s="369">
        <f>'Civil JMR RA Bill 09 '!H105</f>
        <v>4.92</v>
      </c>
      <c r="Q85" s="162">
        <f>F85*P85</f>
        <v>103320</v>
      </c>
      <c r="R85" s="387"/>
      <c r="S85" s="387"/>
      <c r="T85" s="98"/>
      <c r="U85" s="98"/>
      <c r="V85" s="98"/>
      <c r="W85" s="98"/>
      <c r="X85" s="26"/>
      <c r="Y85" s="26"/>
      <c r="Z85" s="26"/>
      <c r="AA85" s="26"/>
      <c r="AB85" s="26"/>
      <c r="AC85" s="26"/>
      <c r="AD85" s="26"/>
      <c r="AE85" s="26"/>
    </row>
    <row r="86" spans="1:31" ht="102">
      <c r="A86" s="152">
        <v>12</v>
      </c>
      <c r="B86" s="133" t="s">
        <v>153</v>
      </c>
      <c r="C86" s="133" t="s">
        <v>154</v>
      </c>
      <c r="D86" s="134">
        <v>26.67</v>
      </c>
      <c r="E86" s="135" t="s">
        <v>155</v>
      </c>
      <c r="F86" s="136">
        <v>1750</v>
      </c>
      <c r="G86" s="181">
        <f t="shared" si="2"/>
        <v>46672.5</v>
      </c>
      <c r="H86" s="137"/>
      <c r="I86" s="158"/>
      <c r="J86" s="137"/>
      <c r="K86" s="158"/>
      <c r="L86" s="158"/>
      <c r="M86" s="158"/>
      <c r="N86" s="158">
        <f>'Civil JMR RA Bill 8'!J46</f>
        <v>23.87</v>
      </c>
      <c r="O86" s="159">
        <f>F86*N86</f>
        <v>41772.5</v>
      </c>
      <c r="P86" s="371">
        <f>'Civil JMR RA Bill 09 '!H115</f>
        <v>4.37</v>
      </c>
      <c r="Q86" s="159">
        <f>F86*P86</f>
        <v>7647.5</v>
      </c>
      <c r="R86" s="384"/>
      <c r="S86" s="384"/>
      <c r="T86" s="137"/>
      <c r="U86" s="137"/>
      <c r="V86" s="137"/>
      <c r="W86" s="137"/>
      <c r="X86" s="26"/>
      <c r="Y86" s="26"/>
      <c r="Z86" s="26"/>
      <c r="AA86" s="26"/>
      <c r="AB86" s="26"/>
      <c r="AC86" s="26"/>
      <c r="AD86" s="26"/>
      <c r="AE86" s="26"/>
    </row>
    <row r="87" spans="1:31" ht="30.6" customHeight="1">
      <c r="A87" s="182"/>
      <c r="B87" s="183" t="s">
        <v>156</v>
      </c>
      <c r="C87" s="183"/>
      <c r="D87" s="184"/>
      <c r="E87" s="185"/>
      <c r="F87" s="186"/>
      <c r="G87" s="187">
        <f>SUM(G44:G86)</f>
        <v>5844562.5560000008</v>
      </c>
      <c r="H87" s="191"/>
      <c r="I87" s="187"/>
      <c r="J87" s="191"/>
      <c r="K87" s="187" t="e">
        <f>K74+K66</f>
        <v>#REF!</v>
      </c>
      <c r="L87" s="187"/>
      <c r="M87" s="187" t="e">
        <f>SUM(M45:M86)</f>
        <v>#REF!</v>
      </c>
      <c r="N87" s="187"/>
      <c r="O87" s="187">
        <f>SUM(O64:O86)</f>
        <v>443025.3</v>
      </c>
      <c r="P87" s="374"/>
      <c r="Q87" s="187">
        <f>SUM(Q64:Q86)</f>
        <v>1673892.7000000002</v>
      </c>
      <c r="R87" s="187"/>
      <c r="S87" s="187">
        <f>SUM(S64:S86)</f>
        <v>471394.99999999988</v>
      </c>
      <c r="T87" s="191"/>
      <c r="U87" s="191"/>
      <c r="V87" s="191"/>
      <c r="W87" s="191"/>
      <c r="X87" s="26"/>
      <c r="Y87" s="26"/>
      <c r="Z87" s="26"/>
      <c r="AA87" s="26"/>
      <c r="AB87" s="26"/>
      <c r="AC87" s="26"/>
      <c r="AD87" s="26"/>
      <c r="AE87" s="26"/>
    </row>
    <row r="88" spans="1:31">
      <c r="A88" s="105"/>
      <c r="B88" s="110"/>
      <c r="C88" s="110"/>
      <c r="D88" s="9"/>
      <c r="E88" s="107"/>
      <c r="F88" s="108"/>
      <c r="G88" s="157"/>
      <c r="H88" s="98"/>
      <c r="I88" s="155"/>
      <c r="J88" s="98"/>
      <c r="K88" s="155"/>
      <c r="L88" s="155"/>
      <c r="M88" s="155"/>
      <c r="N88" s="155"/>
      <c r="O88" s="155"/>
      <c r="P88" s="369"/>
      <c r="Q88" s="158"/>
      <c r="R88" s="383"/>
      <c r="S88" s="383"/>
      <c r="T88" s="98"/>
      <c r="U88" s="98"/>
      <c r="V88" s="98"/>
      <c r="W88" s="98"/>
      <c r="X88" s="26"/>
      <c r="Y88" s="26"/>
      <c r="Z88" s="26"/>
      <c r="AA88" s="26"/>
      <c r="AB88" s="26"/>
      <c r="AC88" s="26"/>
      <c r="AD88" s="26"/>
      <c r="AE88" s="26"/>
    </row>
    <row r="89" spans="1:31">
      <c r="A89" s="105" t="s">
        <v>157</v>
      </c>
      <c r="B89" s="161" t="s">
        <v>13</v>
      </c>
      <c r="C89" s="110"/>
      <c r="D89" s="9"/>
      <c r="E89" s="107"/>
      <c r="F89" s="108"/>
      <c r="G89" s="157"/>
      <c r="H89" s="98"/>
      <c r="I89" s="155"/>
      <c r="J89" s="98"/>
      <c r="K89" s="155"/>
      <c r="L89" s="155"/>
      <c r="M89" s="155"/>
      <c r="N89" s="155"/>
      <c r="O89" s="155"/>
      <c r="P89" s="369"/>
      <c r="Q89" s="158"/>
      <c r="R89" s="383"/>
      <c r="S89" s="383"/>
      <c r="T89" s="98"/>
      <c r="U89" s="98"/>
      <c r="V89" s="98"/>
      <c r="W89" s="98"/>
      <c r="X89" s="26"/>
      <c r="Y89" s="26"/>
      <c r="Z89" s="26"/>
      <c r="AA89" s="26"/>
      <c r="AB89" s="26"/>
      <c r="AC89" s="26"/>
      <c r="AD89" s="26"/>
      <c r="AE89" s="26"/>
    </row>
    <row r="90" spans="1:31" ht="102">
      <c r="A90" s="152">
        <v>1</v>
      </c>
      <c r="B90" s="133" t="s">
        <v>158</v>
      </c>
      <c r="C90" s="133"/>
      <c r="D90" s="153">
        <v>0.15185500000000002</v>
      </c>
      <c r="E90" s="135" t="s">
        <v>60</v>
      </c>
      <c r="F90" s="136">
        <v>150000</v>
      </c>
      <c r="G90" s="181">
        <f t="shared" ref="G90:G107" si="3">(F90)*$D90</f>
        <v>22778.250000000004</v>
      </c>
      <c r="H90" s="137"/>
      <c r="I90" s="158"/>
      <c r="J90" s="137"/>
      <c r="K90" s="158"/>
      <c r="L90" s="158"/>
      <c r="M90" s="158"/>
      <c r="N90" s="158">
        <f>'Civil JMR RA Bill 8'!J56</f>
        <v>0.40538000000000007</v>
      </c>
      <c r="O90" s="162">
        <f>F90*N90</f>
        <v>60807.000000000015</v>
      </c>
      <c r="P90" s="375"/>
      <c r="Q90" s="162"/>
      <c r="R90" s="387"/>
      <c r="S90" s="387"/>
      <c r="T90" s="137"/>
      <c r="U90" s="137"/>
      <c r="V90" s="137"/>
      <c r="W90" s="137"/>
      <c r="X90" s="26"/>
      <c r="Y90" s="26"/>
      <c r="Z90" s="26"/>
      <c r="AA90" s="26"/>
      <c r="AB90" s="26"/>
      <c r="AC90" s="26"/>
      <c r="AD90" s="26"/>
      <c r="AE90" s="26"/>
    </row>
    <row r="91" spans="1:31" ht="76.5">
      <c r="A91" s="105">
        <v>2</v>
      </c>
      <c r="B91" s="106" t="s">
        <v>159</v>
      </c>
      <c r="C91" s="106"/>
      <c r="D91" s="112"/>
      <c r="E91" s="107"/>
      <c r="F91" s="108"/>
      <c r="G91" s="157">
        <f t="shared" si="3"/>
        <v>0</v>
      </c>
      <c r="H91" s="98"/>
      <c r="I91" s="155"/>
      <c r="J91" s="98"/>
      <c r="K91" s="155"/>
      <c r="L91" s="155"/>
      <c r="M91" s="155"/>
      <c r="N91" s="155"/>
      <c r="O91" s="155"/>
      <c r="P91" s="369"/>
      <c r="Q91" s="158"/>
      <c r="R91" s="383"/>
      <c r="S91" s="383"/>
      <c r="T91" s="98"/>
      <c r="U91" s="98"/>
      <c r="V91" s="98"/>
      <c r="W91" s="98"/>
      <c r="X91" s="26"/>
      <c r="Y91" s="26"/>
      <c r="Z91" s="26"/>
      <c r="AA91" s="26"/>
      <c r="AB91" s="26"/>
      <c r="AC91" s="26"/>
      <c r="AD91" s="26"/>
      <c r="AE91" s="26"/>
    </row>
    <row r="92" spans="1:31" ht="19.5" customHeight="1">
      <c r="A92" s="152" t="s">
        <v>72</v>
      </c>
      <c r="B92" s="133" t="s">
        <v>160</v>
      </c>
      <c r="C92" s="133" t="s">
        <v>161</v>
      </c>
      <c r="D92" s="153">
        <v>3</v>
      </c>
      <c r="E92" s="135" t="s">
        <v>74</v>
      </c>
      <c r="F92" s="136">
        <v>17000</v>
      </c>
      <c r="G92" s="181">
        <f t="shared" si="3"/>
        <v>51000</v>
      </c>
      <c r="H92" s="137"/>
      <c r="I92" s="158"/>
      <c r="J92" s="137"/>
      <c r="K92" s="158"/>
      <c r="L92" s="158"/>
      <c r="M92" s="158"/>
      <c r="N92" s="158">
        <f>'Civil JMR RA Bill 8'!N62</f>
        <v>2.4000000000000004</v>
      </c>
      <c r="O92" s="162">
        <f>F92*N92</f>
        <v>40800.000000000007</v>
      </c>
      <c r="P92" s="375">
        <f>'Civil JMR RA Bill 09 '!H135</f>
        <v>0.60000000000000009</v>
      </c>
      <c r="Q92" s="162">
        <f>F92*P92</f>
        <v>10200.000000000002</v>
      </c>
      <c r="R92" s="387"/>
      <c r="S92" s="387"/>
      <c r="T92" s="137"/>
      <c r="U92" s="137"/>
      <c r="V92" s="137"/>
      <c r="W92" s="137"/>
      <c r="X92" s="26"/>
      <c r="Y92" s="26"/>
      <c r="Z92" s="26"/>
      <c r="AA92" s="26"/>
      <c r="AB92" s="26"/>
      <c r="AC92" s="26"/>
      <c r="AD92" s="26"/>
      <c r="AE92" s="26"/>
    </row>
    <row r="93" spans="1:31" ht="21.95" customHeight="1">
      <c r="A93" s="105" t="s">
        <v>75</v>
      </c>
      <c r="B93" s="106" t="s">
        <v>162</v>
      </c>
      <c r="C93" s="106" t="s">
        <v>163</v>
      </c>
      <c r="D93" s="112">
        <v>1</v>
      </c>
      <c r="E93" s="107" t="s">
        <v>74</v>
      </c>
      <c r="F93" s="108">
        <v>22000</v>
      </c>
      <c r="G93" s="157">
        <f t="shared" si="3"/>
        <v>22000</v>
      </c>
      <c r="H93" s="98"/>
      <c r="I93" s="155"/>
      <c r="J93" s="98"/>
      <c r="K93" s="155"/>
      <c r="L93" s="155"/>
      <c r="M93" s="155"/>
      <c r="N93" s="155"/>
      <c r="O93" s="155"/>
      <c r="P93" s="369">
        <f>'Civil JMR RA Bill 09 '!H145</f>
        <v>1</v>
      </c>
      <c r="Q93" s="162">
        <f>F93*P93</f>
        <v>22000</v>
      </c>
      <c r="R93" s="387"/>
      <c r="S93" s="387"/>
      <c r="T93" s="98"/>
      <c r="U93" s="98"/>
      <c r="V93" s="98"/>
      <c r="W93" s="98"/>
      <c r="X93" s="26"/>
      <c r="Y93" s="26"/>
      <c r="Z93" s="26"/>
      <c r="AA93" s="26"/>
      <c r="AB93" s="26"/>
      <c r="AC93" s="26"/>
      <c r="AD93" s="26"/>
      <c r="AE93" s="26"/>
    </row>
    <row r="94" spans="1:31" ht="140.25">
      <c r="A94" s="105">
        <v>3</v>
      </c>
      <c r="B94" s="106" t="s">
        <v>164</v>
      </c>
      <c r="C94" s="106"/>
      <c r="D94" s="112"/>
      <c r="E94" s="107"/>
      <c r="F94" s="108"/>
      <c r="G94" s="157">
        <f t="shared" si="3"/>
        <v>0</v>
      </c>
      <c r="H94" s="98"/>
      <c r="I94" s="155"/>
      <c r="J94" s="98"/>
      <c r="K94" s="155"/>
      <c r="L94" s="155"/>
      <c r="M94" s="155"/>
      <c r="N94" s="155"/>
      <c r="O94" s="155"/>
      <c r="P94" s="369"/>
      <c r="Q94" s="158"/>
      <c r="R94" s="383"/>
      <c r="S94" s="383"/>
      <c r="T94" s="98"/>
      <c r="U94" s="98"/>
      <c r="V94" s="98"/>
      <c r="W94" s="98"/>
      <c r="X94" s="26"/>
      <c r="Y94" s="26"/>
      <c r="Z94" s="26"/>
      <c r="AA94" s="26"/>
      <c r="AB94" s="26"/>
      <c r="AC94" s="26"/>
      <c r="AD94" s="26"/>
      <c r="AE94" s="26"/>
    </row>
    <row r="95" spans="1:31" ht="23.1" customHeight="1">
      <c r="A95" s="152" t="s">
        <v>72</v>
      </c>
      <c r="B95" s="133" t="s">
        <v>165</v>
      </c>
      <c r="C95" s="133" t="s">
        <v>166</v>
      </c>
      <c r="D95" s="153">
        <v>5.2799999999999994</v>
      </c>
      <c r="E95" s="135" t="s">
        <v>62</v>
      </c>
      <c r="F95" s="136">
        <v>10500</v>
      </c>
      <c r="G95" s="181">
        <f t="shared" si="3"/>
        <v>55439.999999999993</v>
      </c>
      <c r="H95" s="137"/>
      <c r="I95" s="158"/>
      <c r="J95" s="137"/>
      <c r="K95" s="158"/>
      <c r="L95" s="158"/>
      <c r="M95" s="158"/>
      <c r="N95" s="158">
        <f>'Civil JMR RA Bill 8'!N61</f>
        <v>3.6480000000000006</v>
      </c>
      <c r="O95" s="162">
        <f>F95*N95</f>
        <v>38304.000000000007</v>
      </c>
      <c r="P95" s="375">
        <f>'Civil JMR RA Bill 09 '!H125</f>
        <v>0.91200000000000037</v>
      </c>
      <c r="Q95" s="162">
        <f>F95*P95</f>
        <v>9576.0000000000036</v>
      </c>
      <c r="R95" s="387"/>
      <c r="S95" s="387"/>
      <c r="T95" s="137"/>
      <c r="U95" s="137"/>
      <c r="V95" s="137"/>
      <c r="W95" s="137"/>
      <c r="X95" s="26"/>
      <c r="Y95" s="26"/>
      <c r="Z95" s="26"/>
      <c r="AA95" s="26"/>
      <c r="AB95" s="26"/>
      <c r="AC95" s="26"/>
      <c r="AD95" s="26"/>
      <c r="AE95" s="26"/>
    </row>
    <row r="96" spans="1:31" ht="25.5" customHeight="1">
      <c r="A96" s="152" t="s">
        <v>75</v>
      </c>
      <c r="B96" s="133" t="s">
        <v>167</v>
      </c>
      <c r="C96" s="133" t="s">
        <v>168</v>
      </c>
      <c r="D96" s="153">
        <v>8.1839999999999993</v>
      </c>
      <c r="E96" s="135" t="s">
        <v>62</v>
      </c>
      <c r="F96" s="136">
        <v>9700</v>
      </c>
      <c r="G96" s="181">
        <f t="shared" si="3"/>
        <v>79384.799999999988</v>
      </c>
      <c r="H96" s="137"/>
      <c r="I96" s="158"/>
      <c r="J96" s="137"/>
      <c r="K96" s="158"/>
      <c r="L96" s="158"/>
      <c r="M96" s="158"/>
      <c r="N96" s="158">
        <f>'Civil JMR RA Bill 8'!N66</f>
        <v>4.032</v>
      </c>
      <c r="O96" s="162">
        <f>F96*N96</f>
        <v>39110.400000000001</v>
      </c>
      <c r="P96" s="375">
        <f>'Civil JMR RA Bill 09 '!H155</f>
        <v>1.008</v>
      </c>
      <c r="Q96" s="162">
        <f>F96*P96</f>
        <v>9777.6</v>
      </c>
      <c r="R96" s="387"/>
      <c r="S96" s="387"/>
      <c r="T96" s="137"/>
      <c r="U96" s="137"/>
      <c r="V96" s="137"/>
      <c r="W96" s="137"/>
      <c r="X96" s="26"/>
      <c r="Y96" s="26"/>
      <c r="Z96" s="26"/>
      <c r="AA96" s="26"/>
      <c r="AB96" s="26"/>
      <c r="AC96" s="26"/>
      <c r="AD96" s="26"/>
      <c r="AE96" s="26"/>
    </row>
    <row r="97" spans="1:31" ht="117" customHeight="1">
      <c r="A97" s="105">
        <v>4</v>
      </c>
      <c r="B97" s="106" t="s">
        <v>169</v>
      </c>
      <c r="C97" s="106"/>
      <c r="D97" s="112">
        <v>4.7520000000000007</v>
      </c>
      <c r="E97" s="107" t="s">
        <v>62</v>
      </c>
      <c r="F97" s="108">
        <v>9200</v>
      </c>
      <c r="G97" s="157">
        <f t="shared" si="3"/>
        <v>43718.400000000009</v>
      </c>
      <c r="H97" s="98"/>
      <c r="I97" s="155"/>
      <c r="J97" s="98"/>
      <c r="K97" s="155"/>
      <c r="L97" s="155"/>
      <c r="M97" s="155"/>
      <c r="N97" s="155"/>
      <c r="O97" s="155"/>
      <c r="P97" s="369">
        <f>'Civil JMR RA Bill 09 '!H165</f>
        <v>4.32</v>
      </c>
      <c r="Q97" s="162">
        <f>F97*P97</f>
        <v>39744</v>
      </c>
      <c r="R97" s="387"/>
      <c r="S97" s="387"/>
      <c r="T97" s="98"/>
      <c r="U97" s="98"/>
      <c r="V97" s="98"/>
      <c r="W97" s="98"/>
      <c r="X97" s="26"/>
      <c r="Y97" s="26"/>
      <c r="Z97" s="26"/>
      <c r="AA97" s="26"/>
      <c r="AB97" s="26"/>
      <c r="AC97" s="26"/>
      <c r="AD97" s="26"/>
      <c r="AE97" s="26"/>
    </row>
    <row r="98" spans="1:31" ht="215.1" customHeight="1">
      <c r="A98" s="105">
        <v>5</v>
      </c>
      <c r="B98" s="106" t="s">
        <v>170</v>
      </c>
      <c r="C98" s="106"/>
      <c r="D98" s="112"/>
      <c r="E98" s="107"/>
      <c r="F98" s="108"/>
      <c r="G98" s="157">
        <f t="shared" si="3"/>
        <v>0</v>
      </c>
      <c r="H98" s="98"/>
      <c r="I98" s="155"/>
      <c r="J98" s="98"/>
      <c r="K98" s="155"/>
      <c r="L98" s="155"/>
      <c r="M98" s="155"/>
      <c r="N98" s="155"/>
      <c r="O98" s="155"/>
      <c r="P98" s="369"/>
      <c r="Q98" s="158"/>
      <c r="R98" s="383"/>
      <c r="S98" s="383"/>
      <c r="T98" s="98"/>
      <c r="U98" s="98"/>
      <c r="V98" s="98"/>
      <c r="W98" s="98"/>
      <c r="X98" s="26"/>
      <c r="Y98" s="26"/>
      <c r="Z98" s="26"/>
      <c r="AA98" s="26"/>
      <c r="AB98" s="26"/>
      <c r="AC98" s="26"/>
      <c r="AD98" s="26"/>
      <c r="AE98" s="26"/>
    </row>
    <row r="99" spans="1:31" ht="255">
      <c r="A99" s="105">
        <v>6</v>
      </c>
      <c r="B99" s="106" t="s">
        <v>171</v>
      </c>
      <c r="C99" s="106"/>
      <c r="D99" s="112"/>
      <c r="E99" s="107"/>
      <c r="F99" s="108"/>
      <c r="G99" s="157">
        <f t="shared" si="3"/>
        <v>0</v>
      </c>
      <c r="H99" s="98"/>
      <c r="I99" s="155"/>
      <c r="J99" s="98"/>
      <c r="K99" s="155"/>
      <c r="L99" s="155"/>
      <c r="M99" s="155"/>
      <c r="N99" s="155"/>
      <c r="O99" s="155"/>
      <c r="P99" s="369"/>
      <c r="Q99" s="158"/>
      <c r="R99" s="383"/>
      <c r="S99" s="383"/>
      <c r="T99" s="98"/>
      <c r="U99" s="98"/>
      <c r="V99" s="98"/>
      <c r="W99" s="98"/>
      <c r="X99" s="26"/>
      <c r="Y99" s="26"/>
      <c r="Z99" s="26"/>
      <c r="AA99" s="26"/>
      <c r="AB99" s="26"/>
      <c r="AC99" s="26"/>
      <c r="AD99" s="26"/>
      <c r="AE99" s="26"/>
    </row>
    <row r="100" spans="1:31" ht="21.95" customHeight="1">
      <c r="A100" s="105" t="s">
        <v>72</v>
      </c>
      <c r="B100" s="106" t="s">
        <v>172</v>
      </c>
      <c r="C100" s="106"/>
      <c r="D100" s="112">
        <v>4.3823999999999996</v>
      </c>
      <c r="E100" s="107" t="s">
        <v>62</v>
      </c>
      <c r="F100" s="108">
        <v>7609</v>
      </c>
      <c r="G100" s="157">
        <f t="shared" si="3"/>
        <v>33345.681599999996</v>
      </c>
      <c r="H100" s="98"/>
      <c r="I100" s="155"/>
      <c r="J100" s="98"/>
      <c r="K100" s="155"/>
      <c r="L100" s="155"/>
      <c r="M100" s="155"/>
      <c r="N100" s="155"/>
      <c r="O100" s="155"/>
      <c r="P100" s="369">
        <f>'Civil JMR RA Bill 09 '!H172</f>
        <v>4.38</v>
      </c>
      <c r="Q100" s="159">
        <f>F100*P100</f>
        <v>33327.42</v>
      </c>
      <c r="R100" s="384">
        <f>'Civil JMR RA Bill 09 '!H174</f>
        <v>3.9400000000000004</v>
      </c>
      <c r="S100" s="384">
        <f>F100*R100</f>
        <v>29979.460000000003</v>
      </c>
      <c r="T100" s="98"/>
      <c r="U100" s="98"/>
      <c r="V100" s="98"/>
      <c r="W100" s="98"/>
      <c r="X100" s="26"/>
      <c r="Y100" s="26"/>
      <c r="Z100" s="26"/>
      <c r="AA100" s="26"/>
      <c r="AB100" s="26"/>
      <c r="AC100" s="26"/>
      <c r="AD100" s="26"/>
      <c r="AE100" s="26"/>
    </row>
    <row r="101" spans="1:31" ht="17.100000000000001" customHeight="1">
      <c r="A101" s="105" t="s">
        <v>75</v>
      </c>
      <c r="B101" s="106" t="s">
        <v>173</v>
      </c>
      <c r="C101" s="106"/>
      <c r="D101" s="112">
        <v>28.511999999999997</v>
      </c>
      <c r="E101" s="107" t="s">
        <v>62</v>
      </c>
      <c r="F101" s="108">
        <v>8600</v>
      </c>
      <c r="G101" s="157">
        <f t="shared" si="3"/>
        <v>245203.19999999998</v>
      </c>
      <c r="H101" s="98"/>
      <c r="I101" s="155"/>
      <c r="J101" s="98"/>
      <c r="K101" s="155"/>
      <c r="L101" s="155"/>
      <c r="M101" s="155"/>
      <c r="N101" s="155"/>
      <c r="O101" s="155"/>
      <c r="P101" s="369">
        <f>'Civil JMR RA Bill 09 '!H188</f>
        <v>28.377000000000002</v>
      </c>
      <c r="Q101" s="159">
        <f>F101*P101</f>
        <v>244042.2</v>
      </c>
      <c r="R101" s="384"/>
      <c r="S101" s="384"/>
      <c r="T101" s="98"/>
      <c r="U101" s="98"/>
      <c r="V101" s="98"/>
      <c r="W101" s="98"/>
      <c r="X101" s="26"/>
      <c r="Y101" s="26"/>
      <c r="Z101" s="26"/>
      <c r="AA101" s="26"/>
      <c r="AB101" s="26"/>
      <c r="AC101" s="26"/>
      <c r="AD101" s="26"/>
      <c r="AE101" s="26"/>
    </row>
    <row r="102" spans="1:31">
      <c r="A102" s="105" t="s">
        <v>77</v>
      </c>
      <c r="B102" s="106" t="s">
        <v>174</v>
      </c>
      <c r="C102" s="106"/>
      <c r="D102" s="112">
        <v>0</v>
      </c>
      <c r="E102" s="107" t="s">
        <v>62</v>
      </c>
      <c r="F102" s="108">
        <v>4500</v>
      </c>
      <c r="G102" s="157">
        <f t="shared" si="3"/>
        <v>0</v>
      </c>
      <c r="H102" s="98"/>
      <c r="I102" s="155"/>
      <c r="J102" s="98"/>
      <c r="K102" s="155"/>
      <c r="L102" s="155"/>
      <c r="M102" s="155"/>
      <c r="N102" s="155"/>
      <c r="O102" s="155"/>
      <c r="P102" s="369"/>
      <c r="Q102" s="158"/>
      <c r="R102" s="383"/>
      <c r="S102" s="383"/>
      <c r="T102" s="98"/>
      <c r="U102" s="98"/>
      <c r="V102" s="98"/>
      <c r="W102" s="98"/>
      <c r="X102" s="26"/>
      <c r="Y102" s="26"/>
      <c r="Z102" s="26"/>
      <c r="AA102" s="26"/>
      <c r="AB102" s="26"/>
      <c r="AC102" s="26"/>
      <c r="AD102" s="26"/>
      <c r="AE102" s="26"/>
    </row>
    <row r="103" spans="1:31" ht="38.25">
      <c r="A103" s="105">
        <v>7</v>
      </c>
      <c r="B103" s="106" t="s">
        <v>175</v>
      </c>
      <c r="C103" s="106"/>
      <c r="D103" s="112">
        <v>4</v>
      </c>
      <c r="E103" s="107" t="s">
        <v>176</v>
      </c>
      <c r="F103" s="108">
        <v>6700</v>
      </c>
      <c r="G103" s="157">
        <f t="shared" si="3"/>
        <v>26800</v>
      </c>
      <c r="H103" s="98"/>
      <c r="I103" s="155"/>
      <c r="J103" s="98"/>
      <c r="K103" s="155"/>
      <c r="L103" s="155"/>
      <c r="M103" s="155"/>
      <c r="N103" s="155"/>
      <c r="O103" s="155"/>
      <c r="P103" s="369">
        <f>'Civil JMR RA Bill 09 '!H196</f>
        <v>4</v>
      </c>
      <c r="Q103" s="162">
        <f>F103*P103</f>
        <v>26800</v>
      </c>
      <c r="R103" s="387"/>
      <c r="S103" s="387"/>
      <c r="T103" s="98"/>
      <c r="U103" s="98"/>
      <c r="V103" s="98"/>
      <c r="W103" s="98"/>
      <c r="X103" s="26"/>
      <c r="Y103" s="26"/>
      <c r="Z103" s="26"/>
      <c r="AA103" s="26"/>
      <c r="AB103" s="26"/>
      <c r="AC103" s="26"/>
      <c r="AD103" s="26"/>
      <c r="AE103" s="26"/>
    </row>
    <row r="104" spans="1:31" ht="38.25">
      <c r="A104" s="105">
        <v>8</v>
      </c>
      <c r="B104" s="106" t="s">
        <v>177</v>
      </c>
      <c r="C104" s="106"/>
      <c r="D104" s="112">
        <v>5</v>
      </c>
      <c r="E104" s="107" t="s">
        <v>176</v>
      </c>
      <c r="F104" s="108">
        <v>6500</v>
      </c>
      <c r="G104" s="157">
        <f t="shared" si="3"/>
        <v>32500</v>
      </c>
      <c r="H104" s="98"/>
      <c r="I104" s="155"/>
      <c r="J104" s="98"/>
      <c r="K104" s="155"/>
      <c r="L104" s="155"/>
      <c r="M104" s="155"/>
      <c r="N104" s="155"/>
      <c r="O104" s="155"/>
      <c r="P104" s="369">
        <f>'Civil JMR RA Bill 09 '!H202</f>
        <v>5</v>
      </c>
      <c r="Q104" s="162">
        <f>F104*P104</f>
        <v>32500</v>
      </c>
      <c r="R104" s="387">
        <f>'Civil JMR RA Bill 09 '!H204</f>
        <v>2</v>
      </c>
      <c r="S104" s="387">
        <f>F104*R104</f>
        <v>13000</v>
      </c>
      <c r="T104" s="98"/>
      <c r="U104" s="98"/>
      <c r="V104" s="98"/>
      <c r="W104" s="98"/>
      <c r="X104" s="26"/>
      <c r="Y104" s="26"/>
      <c r="Z104" s="26"/>
      <c r="AA104" s="26"/>
      <c r="AB104" s="26"/>
      <c r="AC104" s="26"/>
      <c r="AD104" s="26"/>
      <c r="AE104" s="26"/>
    </row>
    <row r="105" spans="1:31" ht="38.25">
      <c r="A105" s="105">
        <v>9</v>
      </c>
      <c r="B105" s="106" t="s">
        <v>178</v>
      </c>
      <c r="C105" s="106"/>
      <c r="D105" s="112">
        <v>0</v>
      </c>
      <c r="E105" s="107" t="s">
        <v>176</v>
      </c>
      <c r="F105" s="108">
        <v>7500</v>
      </c>
      <c r="G105" s="157">
        <f t="shared" si="3"/>
        <v>0</v>
      </c>
      <c r="H105" s="98"/>
      <c r="I105" s="155"/>
      <c r="J105" s="98"/>
      <c r="K105" s="155"/>
      <c r="L105" s="155"/>
      <c r="M105" s="155"/>
      <c r="N105" s="155"/>
      <c r="O105" s="155"/>
      <c r="P105" s="369"/>
      <c r="Q105" s="158"/>
      <c r="R105" s="383"/>
      <c r="S105" s="383"/>
      <c r="T105" s="98"/>
      <c r="U105" s="98"/>
      <c r="V105" s="98"/>
      <c r="W105" s="98"/>
      <c r="X105" s="26"/>
      <c r="Y105" s="26"/>
      <c r="Z105" s="26"/>
      <c r="AA105" s="26"/>
      <c r="AB105" s="26"/>
      <c r="AC105" s="26"/>
      <c r="AD105" s="26"/>
      <c r="AE105" s="26"/>
    </row>
    <row r="106" spans="1:31" ht="51">
      <c r="A106" s="105">
        <v>10</v>
      </c>
      <c r="B106" s="106" t="s">
        <v>179</v>
      </c>
      <c r="C106" s="106"/>
      <c r="D106" s="112">
        <v>1</v>
      </c>
      <c r="E106" s="107" t="s">
        <v>176</v>
      </c>
      <c r="F106" s="108">
        <v>3500</v>
      </c>
      <c r="G106" s="157">
        <f t="shared" si="3"/>
        <v>3500</v>
      </c>
      <c r="H106" s="98"/>
      <c r="I106" s="155"/>
      <c r="J106" s="98"/>
      <c r="K106" s="155"/>
      <c r="L106" s="155"/>
      <c r="M106" s="155"/>
      <c r="N106" s="155"/>
      <c r="O106" s="155"/>
      <c r="P106" s="369"/>
      <c r="Q106" s="158"/>
      <c r="R106" s="383"/>
      <c r="S106" s="383"/>
      <c r="T106" s="98"/>
      <c r="U106" s="98"/>
      <c r="V106" s="98"/>
      <c r="W106" s="98"/>
      <c r="X106" s="26"/>
      <c r="Y106" s="26"/>
      <c r="Z106" s="26"/>
      <c r="AA106" s="26"/>
      <c r="AB106" s="26"/>
      <c r="AC106" s="26"/>
      <c r="AD106" s="26"/>
      <c r="AE106" s="26"/>
    </row>
    <row r="107" spans="1:31" ht="38.25">
      <c r="A107" s="105">
        <v>11</v>
      </c>
      <c r="B107" s="106" t="s">
        <v>180</v>
      </c>
      <c r="C107" s="106"/>
      <c r="D107" s="112">
        <v>2</v>
      </c>
      <c r="E107" s="107" t="s">
        <v>181</v>
      </c>
      <c r="F107" s="108">
        <v>6500</v>
      </c>
      <c r="G107" s="157">
        <f t="shared" si="3"/>
        <v>13000</v>
      </c>
      <c r="H107" s="98"/>
      <c r="I107" s="155"/>
      <c r="J107" s="98"/>
      <c r="K107" s="155"/>
      <c r="L107" s="155"/>
      <c r="M107" s="155"/>
      <c r="N107" s="155"/>
      <c r="O107" s="155"/>
      <c r="P107" s="369">
        <f>'Civil JMR RA Bill 09 '!H212</f>
        <v>2</v>
      </c>
      <c r="Q107" s="162">
        <f>F107*P107</f>
        <v>13000</v>
      </c>
      <c r="R107" s="387"/>
      <c r="S107" s="387"/>
      <c r="T107" s="98"/>
      <c r="U107" s="98"/>
      <c r="V107" s="98"/>
      <c r="W107" s="98"/>
      <c r="X107" s="26"/>
      <c r="Y107" s="26"/>
      <c r="Z107" s="26"/>
      <c r="AA107" s="26"/>
      <c r="AB107" s="26"/>
      <c r="AC107" s="26"/>
      <c r="AD107" s="26"/>
      <c r="AE107" s="26"/>
    </row>
    <row r="108" spans="1:31" ht="23.1" customHeight="1">
      <c r="A108" s="182"/>
      <c r="B108" s="183" t="s">
        <v>182</v>
      </c>
      <c r="C108" s="183"/>
      <c r="D108" s="184"/>
      <c r="E108" s="185"/>
      <c r="F108" s="186"/>
      <c r="G108" s="187">
        <f>SUM(G90:G107)</f>
        <v>628670.33160000003</v>
      </c>
      <c r="H108" s="188"/>
      <c r="I108" s="189"/>
      <c r="J108" s="188"/>
      <c r="K108" s="189"/>
      <c r="L108" s="189"/>
      <c r="M108" s="189"/>
      <c r="N108" s="189"/>
      <c r="O108" s="190">
        <f>SUM(O90:O107)</f>
        <v>179021.40000000002</v>
      </c>
      <c r="P108" s="380"/>
      <c r="Q108" s="190">
        <f>SUM(Q92:Q107)</f>
        <v>440967.22000000003</v>
      </c>
      <c r="R108" s="190"/>
      <c r="S108" s="190">
        <f>SUM(S100:S107)</f>
        <v>42979.460000000006</v>
      </c>
      <c r="T108" s="188"/>
      <c r="U108" s="188"/>
      <c r="V108" s="188"/>
      <c r="W108" s="188"/>
      <c r="X108" s="26"/>
      <c r="Y108" s="26"/>
      <c r="Z108" s="26"/>
      <c r="AA108" s="26"/>
      <c r="AB108" s="26"/>
      <c r="AC108" s="26"/>
      <c r="AD108" s="26"/>
      <c r="AE108" s="26"/>
    </row>
    <row r="109" spans="1:31">
      <c r="A109" s="105"/>
      <c r="B109" s="110"/>
      <c r="C109" s="110"/>
      <c r="D109" s="9"/>
      <c r="E109" s="107"/>
      <c r="F109" s="108"/>
      <c r="G109" s="157"/>
      <c r="H109" s="98"/>
      <c r="I109" s="155"/>
      <c r="J109" s="98"/>
      <c r="K109" s="155"/>
      <c r="L109" s="155"/>
      <c r="M109" s="155"/>
      <c r="N109" s="155"/>
      <c r="O109" s="155"/>
      <c r="P109" s="369"/>
      <c r="Q109" s="158"/>
      <c r="R109" s="383"/>
      <c r="S109" s="383"/>
      <c r="T109" s="98"/>
      <c r="U109" s="98"/>
      <c r="V109" s="98"/>
      <c r="W109" s="98"/>
      <c r="X109" s="26"/>
      <c r="Y109" s="26"/>
      <c r="Z109" s="26"/>
      <c r="AA109" s="26"/>
      <c r="AB109" s="26"/>
      <c r="AC109" s="26"/>
      <c r="AD109" s="26"/>
      <c r="AE109" s="26"/>
    </row>
    <row r="110" spans="1:31" ht="25.5">
      <c r="A110" s="105" t="s">
        <v>183</v>
      </c>
      <c r="B110" s="161" t="s">
        <v>15</v>
      </c>
      <c r="C110" s="110"/>
      <c r="D110" s="9"/>
      <c r="E110" s="107"/>
      <c r="F110" s="108"/>
      <c r="G110" s="157"/>
      <c r="H110" s="98"/>
      <c r="I110" s="155"/>
      <c r="J110" s="98"/>
      <c r="K110" s="155"/>
      <c r="L110" s="155"/>
      <c r="M110" s="155"/>
      <c r="N110" s="155"/>
      <c r="O110" s="155"/>
      <c r="P110" s="369"/>
      <c r="Q110" s="158"/>
      <c r="R110" s="383"/>
      <c r="S110" s="383"/>
      <c r="T110" s="98"/>
      <c r="U110" s="98"/>
      <c r="V110" s="98"/>
      <c r="W110" s="98"/>
      <c r="X110" s="26"/>
      <c r="Y110" s="26"/>
      <c r="Z110" s="26"/>
      <c r="AA110" s="26"/>
      <c r="AB110" s="26"/>
      <c r="AC110" s="26"/>
      <c r="AD110" s="26"/>
      <c r="AE110" s="26"/>
    </row>
    <row r="111" spans="1:31" ht="63.75">
      <c r="A111" s="105">
        <v>1</v>
      </c>
      <c r="B111" s="106" t="s">
        <v>184</v>
      </c>
      <c r="C111" s="106"/>
      <c r="D111" s="113">
        <v>0</v>
      </c>
      <c r="E111" s="107" t="s">
        <v>62</v>
      </c>
      <c r="F111" s="108">
        <v>2250</v>
      </c>
      <c r="G111" s="157">
        <f t="shared" ref="G111:G174" si="4">(F111)*$D111</f>
        <v>0</v>
      </c>
      <c r="H111" s="98"/>
      <c r="I111" s="155"/>
      <c r="J111" s="98"/>
      <c r="K111" s="155"/>
      <c r="L111" s="155"/>
      <c r="M111" s="155"/>
      <c r="N111" s="155"/>
      <c r="O111" s="155"/>
      <c r="P111" s="369"/>
      <c r="Q111" s="158"/>
      <c r="R111" s="383"/>
      <c r="S111" s="383"/>
      <c r="T111" s="98"/>
      <c r="U111" s="98"/>
      <c r="V111" s="98"/>
      <c r="W111" s="98"/>
      <c r="X111" s="26"/>
      <c r="Y111" s="26"/>
      <c r="Z111" s="26"/>
      <c r="AA111" s="26"/>
      <c r="AB111" s="26"/>
      <c r="AC111" s="26"/>
      <c r="AD111" s="26"/>
      <c r="AE111" s="26"/>
    </row>
    <row r="112" spans="1:31" ht="63.75">
      <c r="A112" s="152">
        <v>2</v>
      </c>
      <c r="B112" s="133" t="s">
        <v>185</v>
      </c>
      <c r="C112" s="133"/>
      <c r="D112" s="134">
        <v>192.32938999999999</v>
      </c>
      <c r="E112" s="135" t="s">
        <v>62</v>
      </c>
      <c r="F112" s="136">
        <v>3200</v>
      </c>
      <c r="G112" s="181">
        <f t="shared" si="4"/>
        <v>615454.04799999995</v>
      </c>
      <c r="H112" s="137"/>
      <c r="I112" s="158"/>
      <c r="J112" s="137"/>
      <c r="K112" s="158"/>
      <c r="L112" s="158"/>
      <c r="M112" s="158"/>
      <c r="N112" s="158">
        <f>'Civil JMR RA Bill 8'!J119</f>
        <v>155.66460000000001</v>
      </c>
      <c r="O112" s="159">
        <f>F112*N112</f>
        <v>498126.72000000003</v>
      </c>
      <c r="P112" s="371"/>
      <c r="Q112" s="159"/>
      <c r="R112" s="384"/>
      <c r="S112" s="384"/>
      <c r="T112" s="137"/>
      <c r="U112" s="137"/>
      <c r="V112" s="137"/>
      <c r="W112" s="137"/>
      <c r="X112" s="26"/>
      <c r="Y112" s="26"/>
      <c r="Z112" s="26"/>
      <c r="AA112" s="26"/>
      <c r="AB112" s="26"/>
      <c r="AC112" s="26"/>
      <c r="AD112" s="26"/>
      <c r="AE112" s="26"/>
    </row>
    <row r="113" spans="1:31" ht="63.75">
      <c r="A113" s="105">
        <v>3</v>
      </c>
      <c r="B113" s="106" t="s">
        <v>186</v>
      </c>
      <c r="C113" s="106"/>
      <c r="D113" s="113">
        <v>0</v>
      </c>
      <c r="E113" s="107" t="s">
        <v>62</v>
      </c>
      <c r="F113" s="108">
        <v>4500</v>
      </c>
      <c r="G113" s="157">
        <f t="shared" si="4"/>
        <v>0</v>
      </c>
      <c r="H113" s="98"/>
      <c r="I113" s="155"/>
      <c r="J113" s="98"/>
      <c r="K113" s="155"/>
      <c r="L113" s="155"/>
      <c r="M113" s="155"/>
      <c r="N113" s="155"/>
      <c r="O113" s="155"/>
      <c r="P113" s="369"/>
      <c r="Q113" s="158"/>
      <c r="R113" s="383"/>
      <c r="S113" s="383"/>
      <c r="T113" s="98"/>
      <c r="U113" s="98"/>
      <c r="V113" s="98"/>
      <c r="W113" s="98"/>
      <c r="X113" s="26"/>
      <c r="Y113" s="26"/>
      <c r="Z113" s="26"/>
      <c r="AA113" s="26"/>
      <c r="AB113" s="26"/>
      <c r="AC113" s="26"/>
      <c r="AD113" s="26"/>
      <c r="AE113" s="26"/>
    </row>
    <row r="114" spans="1:31" ht="63.75">
      <c r="A114" s="105">
        <v>4</v>
      </c>
      <c r="B114" s="133" t="s">
        <v>187</v>
      </c>
      <c r="C114" s="133"/>
      <c r="D114" s="134">
        <v>53.605419999999995</v>
      </c>
      <c r="E114" s="135" t="s">
        <v>62</v>
      </c>
      <c r="F114" s="136">
        <v>2700</v>
      </c>
      <c r="G114" s="181">
        <f t="shared" si="4"/>
        <v>144734.63399999999</v>
      </c>
      <c r="H114" s="137" t="e">
        <f>#REF!</f>
        <v>#REF!</v>
      </c>
      <c r="I114" s="159" t="e">
        <f>F114*H114</f>
        <v>#REF!</v>
      </c>
      <c r="J114" s="137"/>
      <c r="K114" s="159" t="e">
        <f>H114*J114</f>
        <v>#REF!</v>
      </c>
      <c r="L114" s="158"/>
      <c r="M114" s="159">
        <f>J114*L114</f>
        <v>0</v>
      </c>
      <c r="N114" s="158"/>
      <c r="O114" s="159">
        <f>L114*N114</f>
        <v>0</v>
      </c>
      <c r="P114" s="371"/>
      <c r="Q114" s="159"/>
      <c r="R114" s="384"/>
      <c r="S114" s="384"/>
      <c r="T114" s="137"/>
      <c r="U114" s="138">
        <f>L114*T114</f>
        <v>0</v>
      </c>
      <c r="V114" s="137"/>
      <c r="W114" s="138">
        <f>N114*V114</f>
        <v>0</v>
      </c>
      <c r="X114" s="26"/>
      <c r="Y114" s="26"/>
      <c r="Z114" s="26"/>
      <c r="AA114" s="26"/>
      <c r="AB114" s="26"/>
      <c r="AC114" s="26"/>
      <c r="AD114" s="26"/>
      <c r="AE114" s="26"/>
    </row>
    <row r="115" spans="1:31" ht="51">
      <c r="A115" s="105">
        <v>5</v>
      </c>
      <c r="B115" s="106" t="s">
        <v>188</v>
      </c>
      <c r="C115" s="106" t="s">
        <v>120</v>
      </c>
      <c r="D115" s="113">
        <v>16.5</v>
      </c>
      <c r="E115" s="107" t="s">
        <v>62</v>
      </c>
      <c r="F115" s="108">
        <v>1800</v>
      </c>
      <c r="G115" s="157">
        <f t="shared" si="4"/>
        <v>29700</v>
      </c>
      <c r="H115" s="98"/>
      <c r="I115" s="155"/>
      <c r="J115" s="98"/>
      <c r="K115" s="155"/>
      <c r="L115" s="155"/>
      <c r="M115" s="155"/>
      <c r="N115" s="155"/>
      <c r="O115" s="155"/>
      <c r="P115" s="369"/>
      <c r="Q115" s="158"/>
      <c r="R115" s="383"/>
      <c r="S115" s="383"/>
      <c r="T115" s="98"/>
      <c r="U115" s="98"/>
      <c r="V115" s="98"/>
      <c r="W115" s="98"/>
      <c r="X115" s="26"/>
      <c r="Y115" s="26"/>
      <c r="Z115" s="26"/>
      <c r="AA115" s="26"/>
      <c r="AB115" s="26"/>
      <c r="AC115" s="26"/>
      <c r="AD115" s="26"/>
      <c r="AE115" s="26"/>
    </row>
    <row r="116" spans="1:31" ht="51">
      <c r="A116" s="105">
        <v>6</v>
      </c>
      <c r="B116" s="106" t="s">
        <v>189</v>
      </c>
      <c r="C116" s="106"/>
      <c r="D116" s="113">
        <v>55</v>
      </c>
      <c r="E116" s="107" t="s">
        <v>85</v>
      </c>
      <c r="F116" s="108">
        <v>650</v>
      </c>
      <c r="G116" s="157">
        <f t="shared" si="4"/>
        <v>35750</v>
      </c>
      <c r="H116" s="98"/>
      <c r="I116" s="155"/>
      <c r="J116" s="98"/>
      <c r="K116" s="155"/>
      <c r="L116" s="155"/>
      <c r="M116" s="155"/>
      <c r="N116" s="155"/>
      <c r="O116" s="155"/>
      <c r="P116" s="369">
        <f>'Civil JMR RA Bill 09 '!H220</f>
        <v>8.8699999999999992</v>
      </c>
      <c r="Q116" s="159">
        <f>F116*P116</f>
        <v>5765.4999999999991</v>
      </c>
      <c r="R116" s="384"/>
      <c r="S116" s="384"/>
      <c r="T116" s="98"/>
      <c r="U116" s="98"/>
      <c r="V116" s="98"/>
      <c r="W116" s="98"/>
      <c r="X116" s="26"/>
      <c r="Y116" s="26"/>
      <c r="Z116" s="26"/>
      <c r="AA116" s="26"/>
      <c r="AB116" s="26"/>
      <c r="AC116" s="26"/>
      <c r="AD116" s="26"/>
      <c r="AE116" s="26"/>
    </row>
    <row r="117" spans="1:31" ht="114.75">
      <c r="A117" s="105">
        <v>7</v>
      </c>
      <c r="B117" s="106" t="s">
        <v>190</v>
      </c>
      <c r="C117" s="106"/>
      <c r="D117" s="113"/>
      <c r="E117" s="107"/>
      <c r="F117" s="108"/>
      <c r="G117" s="157">
        <f t="shared" si="4"/>
        <v>0</v>
      </c>
      <c r="H117" s="98"/>
      <c r="I117" s="155"/>
      <c r="J117" s="98"/>
      <c r="K117" s="155"/>
      <c r="L117" s="155"/>
      <c r="M117" s="155"/>
      <c r="N117" s="155"/>
      <c r="O117" s="155"/>
      <c r="P117" s="369"/>
      <c r="Q117" s="158"/>
      <c r="R117" s="383"/>
      <c r="S117" s="383"/>
      <c r="T117" s="98"/>
      <c r="U117" s="98"/>
      <c r="V117" s="98"/>
      <c r="W117" s="98"/>
      <c r="X117" s="26"/>
      <c r="Y117" s="26"/>
      <c r="Z117" s="26"/>
      <c r="AA117" s="26"/>
      <c r="AB117" s="26"/>
      <c r="AC117" s="26"/>
      <c r="AD117" s="26"/>
      <c r="AE117" s="26"/>
    </row>
    <row r="118" spans="1:31" ht="27.95" customHeight="1">
      <c r="A118" s="105" t="s">
        <v>6</v>
      </c>
      <c r="B118" s="106" t="s">
        <v>191</v>
      </c>
      <c r="C118" s="106"/>
      <c r="D118" s="113">
        <v>1.7325000000000002</v>
      </c>
      <c r="E118" s="107" t="s">
        <v>62</v>
      </c>
      <c r="F118" s="108">
        <v>4500</v>
      </c>
      <c r="G118" s="157">
        <f t="shared" si="4"/>
        <v>7796.2500000000009</v>
      </c>
      <c r="H118" s="98"/>
      <c r="I118" s="155"/>
      <c r="J118" s="98"/>
      <c r="K118" s="155"/>
      <c r="L118" s="155"/>
      <c r="M118" s="155"/>
      <c r="N118" s="155"/>
      <c r="O118" s="155"/>
      <c r="P118" s="369">
        <f>'Civil JMR RA Bill 09 '!H228</f>
        <v>1.7112500000000002</v>
      </c>
      <c r="Q118" s="159">
        <f>F118*P118</f>
        <v>7700.6250000000009</v>
      </c>
      <c r="R118" s="384"/>
      <c r="S118" s="384"/>
      <c r="T118" s="98"/>
      <c r="U118" s="98"/>
      <c r="V118" s="98"/>
      <c r="W118" s="98"/>
      <c r="X118" s="26"/>
      <c r="Y118" s="26"/>
      <c r="Z118" s="26"/>
      <c r="AA118" s="26"/>
      <c r="AB118" s="26"/>
      <c r="AC118" s="26"/>
      <c r="AD118" s="26"/>
      <c r="AE118" s="26"/>
    </row>
    <row r="119" spans="1:31" ht="204">
      <c r="A119" s="105">
        <v>8</v>
      </c>
      <c r="B119" s="106" t="s">
        <v>192</v>
      </c>
      <c r="C119" s="106"/>
      <c r="D119" s="113"/>
      <c r="E119" s="107"/>
      <c r="F119" s="108"/>
      <c r="G119" s="157">
        <f t="shared" si="4"/>
        <v>0</v>
      </c>
      <c r="H119" s="98"/>
      <c r="I119" s="155"/>
      <c r="J119" s="98"/>
      <c r="K119" s="155"/>
      <c r="L119" s="155"/>
      <c r="M119" s="155"/>
      <c r="N119" s="155"/>
      <c r="O119" s="155"/>
      <c r="P119" s="369"/>
      <c r="Q119" s="158"/>
      <c r="R119" s="383"/>
      <c r="S119" s="383"/>
      <c r="T119" s="98"/>
      <c r="U119" s="98"/>
      <c r="V119" s="98"/>
      <c r="W119" s="98"/>
      <c r="X119" s="26"/>
      <c r="Y119" s="26"/>
      <c r="Z119" s="26"/>
      <c r="AA119" s="26"/>
      <c r="AB119" s="26"/>
      <c r="AC119" s="26"/>
      <c r="AD119" s="26"/>
      <c r="AE119" s="26"/>
    </row>
    <row r="120" spans="1:31" ht="21.95" customHeight="1">
      <c r="A120" s="152" t="s">
        <v>6</v>
      </c>
      <c r="B120" s="133" t="s">
        <v>193</v>
      </c>
      <c r="C120" s="133" t="s">
        <v>194</v>
      </c>
      <c r="D120" s="134">
        <v>1</v>
      </c>
      <c r="E120" s="135" t="s">
        <v>74</v>
      </c>
      <c r="F120" s="136">
        <v>72765</v>
      </c>
      <c r="G120" s="181">
        <f t="shared" si="4"/>
        <v>72765</v>
      </c>
      <c r="H120" s="137"/>
      <c r="I120" s="158"/>
      <c r="J120" s="137"/>
      <c r="K120" s="158"/>
      <c r="L120" s="158"/>
      <c r="M120" s="158"/>
      <c r="N120" s="158">
        <f>'Civil JMR RA Bill 8'!N122</f>
        <v>0.7</v>
      </c>
      <c r="O120" s="159">
        <f>F120*N120</f>
        <v>50935.5</v>
      </c>
      <c r="P120" s="371">
        <f>'Civil JMR RA Bill 09 '!H236</f>
        <v>0.30000000000000004</v>
      </c>
      <c r="Q120" s="159">
        <f>F120*P120</f>
        <v>21829.500000000004</v>
      </c>
      <c r="R120" s="384"/>
      <c r="S120" s="384"/>
      <c r="T120" s="137"/>
      <c r="U120" s="137"/>
      <c r="V120" s="137"/>
      <c r="W120" s="137"/>
      <c r="X120" s="26"/>
      <c r="Y120" s="26"/>
      <c r="Z120" s="26"/>
      <c r="AA120" s="26"/>
      <c r="AB120" s="26"/>
      <c r="AC120" s="26"/>
      <c r="AD120" s="26"/>
      <c r="AE120" s="26"/>
    </row>
    <row r="121" spans="1:31" ht="25.5" customHeight="1">
      <c r="A121" s="152" t="s">
        <v>8</v>
      </c>
      <c r="B121" s="133" t="s">
        <v>195</v>
      </c>
      <c r="C121" s="133" t="s">
        <v>196</v>
      </c>
      <c r="D121" s="134">
        <v>1</v>
      </c>
      <c r="E121" s="135" t="s">
        <v>74</v>
      </c>
      <c r="F121" s="136">
        <v>35000</v>
      </c>
      <c r="G121" s="181">
        <f t="shared" si="4"/>
        <v>35000</v>
      </c>
      <c r="H121" s="137"/>
      <c r="I121" s="158"/>
      <c r="J121" s="137"/>
      <c r="K121" s="158"/>
      <c r="L121" s="158"/>
      <c r="M121" s="158"/>
      <c r="N121" s="158">
        <f>'Civil JMR RA Bill 8'!N123</f>
        <v>0.7</v>
      </c>
      <c r="O121" s="159">
        <f>F121*N121</f>
        <v>24500</v>
      </c>
      <c r="P121" s="371">
        <f>'Civil JMR RA Bill 09 '!H244</f>
        <v>0.30000000000000004</v>
      </c>
      <c r="Q121" s="159">
        <f>F121*P121</f>
        <v>10500.000000000002</v>
      </c>
      <c r="R121" s="384"/>
      <c r="S121" s="384"/>
      <c r="T121" s="137"/>
      <c r="U121" s="137"/>
      <c r="V121" s="137"/>
      <c r="W121" s="137"/>
      <c r="X121" s="26"/>
      <c r="Y121" s="26"/>
      <c r="Z121" s="26"/>
      <c r="AA121" s="26"/>
      <c r="AB121" s="26"/>
      <c r="AC121" s="26"/>
      <c r="AD121" s="26"/>
      <c r="AE121" s="26"/>
    </row>
    <row r="122" spans="1:31" ht="229.5">
      <c r="A122" s="105">
        <v>9</v>
      </c>
      <c r="B122" s="106" t="s">
        <v>197</v>
      </c>
      <c r="C122" s="106"/>
      <c r="D122" s="113"/>
      <c r="E122" s="107"/>
      <c r="F122" s="108"/>
      <c r="G122" s="157">
        <f t="shared" si="4"/>
        <v>0</v>
      </c>
      <c r="H122" s="98"/>
      <c r="I122" s="155"/>
      <c r="J122" s="98"/>
      <c r="K122" s="155"/>
      <c r="L122" s="155"/>
      <c r="M122" s="155"/>
      <c r="N122" s="155"/>
      <c r="O122" s="155"/>
      <c r="P122" s="369"/>
      <c r="Q122" s="158"/>
      <c r="R122" s="383"/>
      <c r="S122" s="383"/>
      <c r="T122" s="98"/>
      <c r="U122" s="98"/>
      <c r="V122" s="98"/>
      <c r="W122" s="98"/>
      <c r="X122" s="26"/>
      <c r="Y122" s="26"/>
      <c r="Z122" s="26"/>
      <c r="AA122" s="26"/>
      <c r="AB122" s="26"/>
      <c r="AC122" s="26"/>
      <c r="AD122" s="26"/>
      <c r="AE122" s="26"/>
    </row>
    <row r="123" spans="1:31" ht="25.5">
      <c r="A123" s="152" t="s">
        <v>6</v>
      </c>
      <c r="B123" s="133" t="s">
        <v>198</v>
      </c>
      <c r="C123" s="133" t="s">
        <v>199</v>
      </c>
      <c r="D123" s="134">
        <v>1</v>
      </c>
      <c r="E123" s="135" t="s">
        <v>74</v>
      </c>
      <c r="F123" s="136">
        <v>125000</v>
      </c>
      <c r="G123" s="181">
        <f t="shared" si="4"/>
        <v>125000</v>
      </c>
      <c r="H123" s="137"/>
      <c r="I123" s="158"/>
      <c r="J123" s="137"/>
      <c r="K123" s="158"/>
      <c r="L123" s="158"/>
      <c r="M123" s="158"/>
      <c r="N123" s="158">
        <f>'Civil JMR RA Bill 8'!N125</f>
        <v>0.7</v>
      </c>
      <c r="O123" s="162">
        <f>F123*N123</f>
        <v>87500</v>
      </c>
      <c r="P123" s="375">
        <v>0.3</v>
      </c>
      <c r="Q123" s="162">
        <f>F123*P123</f>
        <v>37500</v>
      </c>
      <c r="R123" s="387"/>
      <c r="S123" s="387"/>
      <c r="T123" s="137"/>
      <c r="U123" s="137"/>
      <c r="V123" s="137"/>
      <c r="W123" s="137"/>
      <c r="X123" s="26"/>
      <c r="Y123" s="26"/>
      <c r="Z123" s="26"/>
      <c r="AA123" s="26"/>
      <c r="AB123" s="26"/>
      <c r="AC123" s="26"/>
      <c r="AD123" s="26"/>
      <c r="AE123" s="26"/>
    </row>
    <row r="124" spans="1:31" ht="15.6" customHeight="1">
      <c r="A124" s="152" t="s">
        <v>8</v>
      </c>
      <c r="B124" s="133" t="s">
        <v>200</v>
      </c>
      <c r="C124" s="133" t="s">
        <v>201</v>
      </c>
      <c r="D124" s="134">
        <v>1</v>
      </c>
      <c r="E124" s="135" t="s">
        <v>74</v>
      </c>
      <c r="F124" s="136">
        <v>72765</v>
      </c>
      <c r="G124" s="181">
        <f t="shared" si="4"/>
        <v>72765</v>
      </c>
      <c r="H124" s="137"/>
      <c r="I124" s="158"/>
      <c r="J124" s="137"/>
      <c r="K124" s="158"/>
      <c r="L124" s="158"/>
      <c r="M124" s="158"/>
      <c r="N124" s="158">
        <f>'Civil JMR RA Bill 8'!N126</f>
        <v>0.7</v>
      </c>
      <c r="O124" s="162">
        <f t="shared" ref="O124:O125" si="5">F124*N124</f>
        <v>50935.5</v>
      </c>
      <c r="P124" s="375">
        <f>'Civil JMR RA Bill 09 '!H260</f>
        <v>0.30000000000000004</v>
      </c>
      <c r="Q124" s="162">
        <f t="shared" ref="Q124:Q125" si="6">F124*P124</f>
        <v>21829.500000000004</v>
      </c>
      <c r="R124" s="387"/>
      <c r="S124" s="387"/>
      <c r="T124" s="137"/>
      <c r="U124" s="137"/>
      <c r="V124" s="137"/>
      <c r="W124" s="137"/>
      <c r="X124" s="26"/>
      <c r="Y124" s="26"/>
      <c r="Z124" s="26"/>
      <c r="AA124" s="26"/>
      <c r="AB124" s="26"/>
      <c r="AC124" s="26"/>
      <c r="AD124" s="26"/>
      <c r="AE124" s="26"/>
    </row>
    <row r="125" spans="1:31" ht="23.1" customHeight="1">
      <c r="A125" s="152" t="s">
        <v>10</v>
      </c>
      <c r="B125" s="133" t="s">
        <v>202</v>
      </c>
      <c r="C125" s="133" t="s">
        <v>203</v>
      </c>
      <c r="D125" s="134">
        <v>1</v>
      </c>
      <c r="E125" s="135" t="s">
        <v>74</v>
      </c>
      <c r="F125" s="136">
        <v>41580</v>
      </c>
      <c r="G125" s="181">
        <f t="shared" si="4"/>
        <v>41580</v>
      </c>
      <c r="H125" s="137"/>
      <c r="I125" s="158"/>
      <c r="J125" s="137"/>
      <c r="K125" s="158"/>
      <c r="L125" s="158"/>
      <c r="M125" s="158"/>
      <c r="N125" s="158">
        <f>'Civil JMR RA Bill 8'!N127</f>
        <v>0.7</v>
      </c>
      <c r="O125" s="162">
        <f t="shared" si="5"/>
        <v>29105.999999999996</v>
      </c>
      <c r="P125" s="375">
        <f>'Civil JMR RA Bill 09 '!H267</f>
        <v>0.30000000000000004</v>
      </c>
      <c r="Q125" s="162">
        <f t="shared" si="6"/>
        <v>12474.000000000002</v>
      </c>
      <c r="R125" s="387"/>
      <c r="S125" s="387"/>
      <c r="T125" s="137"/>
      <c r="U125" s="137"/>
      <c r="V125" s="137"/>
      <c r="W125" s="137"/>
      <c r="X125" s="26"/>
      <c r="Y125" s="26"/>
      <c r="Z125" s="26"/>
      <c r="AA125" s="26"/>
      <c r="AB125" s="26"/>
      <c r="AC125" s="26"/>
      <c r="AD125" s="26"/>
      <c r="AE125" s="26"/>
    </row>
    <row r="126" spans="1:31" ht="229.5">
      <c r="A126" s="105">
        <v>10</v>
      </c>
      <c r="B126" s="106" t="s">
        <v>204</v>
      </c>
      <c r="C126" s="106"/>
      <c r="D126" s="113"/>
      <c r="E126" s="107"/>
      <c r="F126" s="108"/>
      <c r="G126" s="157">
        <f t="shared" si="4"/>
        <v>0</v>
      </c>
      <c r="H126" s="98"/>
      <c r="I126" s="155"/>
      <c r="J126" s="98"/>
      <c r="K126" s="155"/>
      <c r="L126" s="155"/>
      <c r="M126" s="155"/>
      <c r="N126" s="155"/>
      <c r="O126" s="155"/>
      <c r="P126" s="369"/>
      <c r="Q126" s="158"/>
      <c r="R126" s="383"/>
      <c r="S126" s="383"/>
      <c r="T126" s="98"/>
      <c r="U126" s="98"/>
      <c r="V126" s="98"/>
      <c r="W126" s="98"/>
      <c r="X126" s="26"/>
      <c r="Y126" s="26"/>
      <c r="Z126" s="26"/>
      <c r="AA126" s="26"/>
      <c r="AB126" s="26"/>
      <c r="AC126" s="26"/>
      <c r="AD126" s="26"/>
      <c r="AE126" s="26"/>
    </row>
    <row r="127" spans="1:31" ht="38.1" customHeight="1">
      <c r="A127" s="152" t="s">
        <v>6</v>
      </c>
      <c r="B127" s="133" t="s">
        <v>205</v>
      </c>
      <c r="C127" s="133"/>
      <c r="D127" s="134">
        <v>1</v>
      </c>
      <c r="E127" s="135" t="s">
        <v>74</v>
      </c>
      <c r="F127" s="136">
        <v>121400</v>
      </c>
      <c r="G127" s="181">
        <f t="shared" si="4"/>
        <v>121400</v>
      </c>
      <c r="H127" s="137"/>
      <c r="I127" s="158"/>
      <c r="J127" s="137"/>
      <c r="K127" s="158"/>
      <c r="L127" s="158"/>
      <c r="M127" s="158"/>
      <c r="N127" s="158">
        <f>'Civil JMR RA Bill 8'!N129</f>
        <v>0.7</v>
      </c>
      <c r="O127" s="162">
        <f>F127*N127</f>
        <v>84980</v>
      </c>
      <c r="P127" s="375">
        <f>'Civil JMR RA Bill 09 '!H274</f>
        <v>0.30000000000000004</v>
      </c>
      <c r="Q127" s="162">
        <f>F127*P127</f>
        <v>36420.000000000007</v>
      </c>
      <c r="R127" s="387"/>
      <c r="S127" s="387"/>
      <c r="T127" s="137"/>
      <c r="U127" s="137"/>
      <c r="V127" s="137"/>
      <c r="W127" s="137"/>
      <c r="X127" s="26"/>
      <c r="Y127" s="26"/>
      <c r="Z127" s="26"/>
      <c r="AA127" s="26"/>
      <c r="AB127" s="26"/>
      <c r="AC127" s="26"/>
      <c r="AD127" s="26"/>
      <c r="AE127" s="26"/>
    </row>
    <row r="128" spans="1:31" ht="153">
      <c r="A128" s="105">
        <v>11</v>
      </c>
      <c r="B128" s="106" t="s">
        <v>206</v>
      </c>
      <c r="C128" s="106"/>
      <c r="D128" s="113"/>
      <c r="E128" s="107"/>
      <c r="F128" s="108"/>
      <c r="G128" s="157">
        <f t="shared" si="4"/>
        <v>0</v>
      </c>
      <c r="H128" s="98"/>
      <c r="I128" s="155"/>
      <c r="J128" s="98"/>
      <c r="K128" s="155"/>
      <c r="L128" s="155"/>
      <c r="M128" s="155"/>
      <c r="N128" s="155"/>
      <c r="O128" s="155"/>
      <c r="P128" s="369"/>
      <c r="Q128" s="158"/>
      <c r="R128" s="383"/>
      <c r="S128" s="383"/>
      <c r="T128" s="98"/>
      <c r="U128" s="98"/>
      <c r="V128" s="98"/>
      <c r="W128" s="98"/>
      <c r="X128" s="26"/>
      <c r="Y128" s="26"/>
      <c r="Z128" s="26"/>
      <c r="AA128" s="26"/>
      <c r="AB128" s="26"/>
      <c r="AC128" s="26"/>
      <c r="AD128" s="26"/>
      <c r="AE128" s="26"/>
    </row>
    <row r="129" spans="1:31" ht="25.5">
      <c r="A129" s="152" t="s">
        <v>6</v>
      </c>
      <c r="B129" s="133" t="s">
        <v>207</v>
      </c>
      <c r="C129" s="133" t="s">
        <v>208</v>
      </c>
      <c r="D129" s="134">
        <v>1</v>
      </c>
      <c r="E129" s="135" t="s">
        <v>74</v>
      </c>
      <c r="F129" s="136">
        <v>92400</v>
      </c>
      <c r="G129" s="181">
        <f t="shared" si="4"/>
        <v>92400</v>
      </c>
      <c r="H129" s="137"/>
      <c r="I129" s="158"/>
      <c r="J129" s="137"/>
      <c r="K129" s="158"/>
      <c r="L129" s="158"/>
      <c r="M129" s="158"/>
      <c r="N129" s="158">
        <f>'Civil JMR RA Bill 8'!N131</f>
        <v>0.7</v>
      </c>
      <c r="O129" s="162">
        <f>F129*N129</f>
        <v>64679.999999999993</v>
      </c>
      <c r="P129" s="375">
        <f>'Civil JMR RA Bill 09 '!H282</f>
        <v>0.30000000000000004</v>
      </c>
      <c r="Q129" s="162">
        <f>F129*P129</f>
        <v>27720.000000000004</v>
      </c>
      <c r="R129" s="387"/>
      <c r="S129" s="387"/>
      <c r="T129" s="137"/>
      <c r="U129" s="137"/>
      <c r="V129" s="137"/>
      <c r="W129" s="137"/>
      <c r="X129" s="26"/>
      <c r="Y129" s="26"/>
      <c r="Z129" s="26"/>
      <c r="AA129" s="26"/>
      <c r="AB129" s="26"/>
      <c r="AC129" s="26"/>
      <c r="AD129" s="26"/>
      <c r="AE129" s="26"/>
    </row>
    <row r="130" spans="1:31" ht="89.25">
      <c r="A130" s="105">
        <v>12</v>
      </c>
      <c r="B130" s="106" t="s">
        <v>209</v>
      </c>
      <c r="C130" s="106"/>
      <c r="D130" s="113"/>
      <c r="E130" s="107"/>
      <c r="F130" s="108"/>
      <c r="G130" s="157">
        <f t="shared" si="4"/>
        <v>0</v>
      </c>
      <c r="H130" s="98"/>
      <c r="I130" s="155"/>
      <c r="J130" s="98"/>
      <c r="K130" s="155"/>
      <c r="L130" s="155"/>
      <c r="M130" s="155"/>
      <c r="N130" s="155"/>
      <c r="O130" s="155"/>
      <c r="P130" s="369"/>
      <c r="Q130" s="158"/>
      <c r="R130" s="383"/>
      <c r="S130" s="383"/>
      <c r="T130" s="98"/>
      <c r="U130" s="98"/>
      <c r="V130" s="98"/>
      <c r="W130" s="98"/>
      <c r="X130" s="26"/>
      <c r="Y130" s="26"/>
      <c r="Z130" s="26"/>
      <c r="AA130" s="26"/>
      <c r="AB130" s="26"/>
      <c r="AC130" s="26"/>
      <c r="AD130" s="26"/>
      <c r="AE130" s="26"/>
    </row>
    <row r="131" spans="1:31" ht="31.5" customHeight="1">
      <c r="A131" s="152" t="s">
        <v>6</v>
      </c>
      <c r="B131" s="133" t="s">
        <v>210</v>
      </c>
      <c r="C131" s="133" t="s">
        <v>211</v>
      </c>
      <c r="D131" s="134">
        <v>1</v>
      </c>
      <c r="E131" s="135" t="s">
        <v>74</v>
      </c>
      <c r="F131" s="136">
        <v>46200</v>
      </c>
      <c r="G131" s="181">
        <f t="shared" si="4"/>
        <v>46200</v>
      </c>
      <c r="H131" s="137"/>
      <c r="I131" s="158"/>
      <c r="J131" s="137"/>
      <c r="K131" s="158"/>
      <c r="L131" s="158"/>
      <c r="M131" s="158"/>
      <c r="N131" s="158">
        <f>'Civil JMR RA Bill 8'!N133</f>
        <v>0.7</v>
      </c>
      <c r="O131" s="162">
        <f>F131*N131</f>
        <v>32339.999999999996</v>
      </c>
      <c r="P131" s="375">
        <f>'Civil JMR RA Bill 09 '!H290</f>
        <v>0.30000000000000004</v>
      </c>
      <c r="Q131" s="162">
        <f>F131*P131</f>
        <v>13860.000000000002</v>
      </c>
      <c r="R131" s="387"/>
      <c r="S131" s="387"/>
      <c r="T131" s="137"/>
      <c r="U131" s="137"/>
      <c r="V131" s="137"/>
      <c r="W131" s="137"/>
      <c r="X131" s="26"/>
      <c r="Y131" s="26"/>
      <c r="Z131" s="26"/>
      <c r="AA131" s="26"/>
      <c r="AB131" s="26"/>
      <c r="AC131" s="26"/>
      <c r="AD131" s="26"/>
      <c r="AE131" s="26"/>
    </row>
    <row r="132" spans="1:31" ht="191.25">
      <c r="A132" s="152">
        <v>13</v>
      </c>
      <c r="B132" s="133" t="s">
        <v>212</v>
      </c>
      <c r="C132" s="133"/>
      <c r="D132" s="134">
        <v>2</v>
      </c>
      <c r="E132" s="135" t="s">
        <v>176</v>
      </c>
      <c r="F132" s="136">
        <v>45000</v>
      </c>
      <c r="G132" s="181">
        <f t="shared" si="4"/>
        <v>90000</v>
      </c>
      <c r="H132" s="137"/>
      <c r="I132" s="158"/>
      <c r="J132" s="137"/>
      <c r="K132" s="158"/>
      <c r="L132" s="158"/>
      <c r="M132" s="158"/>
      <c r="N132" s="158">
        <f>'Civil JMR RA Bill 8'!N134</f>
        <v>1.4</v>
      </c>
      <c r="O132" s="162">
        <f>F132*N132</f>
        <v>62999.999999999993</v>
      </c>
      <c r="P132" s="375">
        <f>'Civil JMR RA Bill 09 '!H298</f>
        <v>0.60000000000000009</v>
      </c>
      <c r="Q132" s="162">
        <f>F132*P132</f>
        <v>27000.000000000004</v>
      </c>
      <c r="R132" s="387"/>
      <c r="S132" s="387"/>
      <c r="T132" s="137"/>
      <c r="U132" s="137"/>
      <c r="V132" s="137"/>
      <c r="W132" s="137"/>
      <c r="X132" s="26"/>
      <c r="Y132" s="26"/>
      <c r="Z132" s="26"/>
      <c r="AA132" s="26"/>
      <c r="AB132" s="26"/>
      <c r="AC132" s="26"/>
      <c r="AD132" s="26"/>
      <c r="AE132" s="26"/>
    </row>
    <row r="133" spans="1:31" ht="191.25">
      <c r="A133" s="105">
        <v>14</v>
      </c>
      <c r="B133" s="106" t="s">
        <v>213</v>
      </c>
      <c r="C133" s="106"/>
      <c r="D133" s="113"/>
      <c r="E133" s="107"/>
      <c r="F133" s="108"/>
      <c r="G133" s="157">
        <f t="shared" si="4"/>
        <v>0</v>
      </c>
      <c r="H133" s="98"/>
      <c r="I133" s="155"/>
      <c r="J133" s="98"/>
      <c r="K133" s="155"/>
      <c r="L133" s="155"/>
      <c r="M133" s="155"/>
      <c r="N133" s="155"/>
      <c r="O133" s="155"/>
      <c r="P133" s="369"/>
      <c r="Q133" s="158"/>
      <c r="R133" s="383"/>
      <c r="S133" s="383"/>
      <c r="T133" s="98"/>
      <c r="U133" s="98"/>
      <c r="V133" s="98"/>
      <c r="W133" s="98"/>
      <c r="X133" s="26"/>
      <c r="Y133" s="26"/>
      <c r="Z133" s="26"/>
      <c r="AA133" s="26"/>
      <c r="AB133" s="26"/>
      <c r="AC133" s="26"/>
      <c r="AD133" s="26"/>
      <c r="AE133" s="26"/>
    </row>
    <row r="134" spans="1:31" ht="25.5">
      <c r="A134" s="152" t="s">
        <v>6</v>
      </c>
      <c r="B134" s="133" t="s">
        <v>214</v>
      </c>
      <c r="C134" s="133" t="s">
        <v>215</v>
      </c>
      <c r="D134" s="134">
        <v>1</v>
      </c>
      <c r="E134" s="135" t="s">
        <v>74</v>
      </c>
      <c r="F134" s="136">
        <v>64449</v>
      </c>
      <c r="G134" s="181">
        <f t="shared" si="4"/>
        <v>64449</v>
      </c>
      <c r="H134" s="137"/>
      <c r="I134" s="158"/>
      <c r="J134" s="137"/>
      <c r="K134" s="158"/>
      <c r="L134" s="158"/>
      <c r="M134" s="158"/>
      <c r="N134" s="158">
        <f>'Civil JMR RA Bill 8'!N136</f>
        <v>0.7</v>
      </c>
      <c r="O134" s="159">
        <f>F134*N134</f>
        <v>45114.299999999996</v>
      </c>
      <c r="P134" s="371">
        <f>'Civil JMR RA Bill 09 '!H307</f>
        <v>0.30000000000000004</v>
      </c>
      <c r="Q134" s="159">
        <f>F134*P134</f>
        <v>19334.700000000004</v>
      </c>
      <c r="R134" s="384"/>
      <c r="S134" s="384"/>
      <c r="T134" s="137"/>
      <c r="U134" s="137"/>
      <c r="V134" s="137"/>
      <c r="W134" s="137"/>
      <c r="X134" s="26"/>
      <c r="Y134" s="26"/>
      <c r="Z134" s="26"/>
      <c r="AA134" s="26"/>
      <c r="AB134" s="26"/>
      <c r="AC134" s="26"/>
      <c r="AD134" s="26"/>
      <c r="AE134" s="26"/>
    </row>
    <row r="135" spans="1:31" ht="127.5">
      <c r="A135" s="105">
        <v>21</v>
      </c>
      <c r="B135" s="106" t="s">
        <v>216</v>
      </c>
      <c r="C135" s="106"/>
      <c r="D135" s="113"/>
      <c r="E135" s="107"/>
      <c r="F135" s="108"/>
      <c r="G135" s="157">
        <f t="shared" si="4"/>
        <v>0</v>
      </c>
      <c r="H135" s="98"/>
      <c r="I135" s="155"/>
      <c r="J135" s="98"/>
      <c r="K135" s="155"/>
      <c r="L135" s="155"/>
      <c r="M135" s="155"/>
      <c r="N135" s="155"/>
      <c r="O135" s="155"/>
      <c r="P135" s="369"/>
      <c r="Q135" s="158"/>
      <c r="R135" s="383"/>
      <c r="S135" s="383"/>
      <c r="T135" s="98"/>
      <c r="U135" s="98"/>
      <c r="V135" s="98"/>
      <c r="W135" s="98"/>
      <c r="X135" s="26"/>
      <c r="Y135" s="26"/>
      <c r="Z135" s="26"/>
      <c r="AA135" s="26"/>
      <c r="AB135" s="26"/>
      <c r="AC135" s="26"/>
      <c r="AD135" s="26"/>
      <c r="AE135" s="26"/>
    </row>
    <row r="136" spans="1:31">
      <c r="A136" s="105" t="s">
        <v>72</v>
      </c>
      <c r="B136" s="106" t="s">
        <v>217</v>
      </c>
      <c r="C136" s="106"/>
      <c r="D136" s="113">
        <v>34.949475</v>
      </c>
      <c r="E136" s="107" t="s">
        <v>62</v>
      </c>
      <c r="F136" s="108">
        <v>12600</v>
      </c>
      <c r="G136" s="157">
        <f t="shared" si="4"/>
        <v>440363.38500000001</v>
      </c>
      <c r="H136" s="98"/>
      <c r="I136" s="155"/>
      <c r="J136" s="98"/>
      <c r="K136" s="155"/>
      <c r="L136" s="155"/>
      <c r="M136" s="155"/>
      <c r="N136" s="155"/>
      <c r="O136" s="155"/>
      <c r="P136" s="369">
        <f>'Civil JMR RA Bill 09 '!H319</f>
        <v>1</v>
      </c>
      <c r="Q136" s="162">
        <f>F136*P136</f>
        <v>12600</v>
      </c>
      <c r="R136" s="387"/>
      <c r="S136" s="387"/>
      <c r="T136" s="98"/>
      <c r="U136" s="98"/>
      <c r="V136" s="98"/>
      <c r="W136" s="98"/>
      <c r="X136" s="26"/>
      <c r="Y136" s="26"/>
      <c r="Z136" s="26"/>
      <c r="AA136" s="26"/>
      <c r="AB136" s="26"/>
      <c r="AC136" s="26"/>
      <c r="AD136" s="26"/>
      <c r="AE136" s="26"/>
    </row>
    <row r="137" spans="1:31">
      <c r="A137" s="105" t="s">
        <v>75</v>
      </c>
      <c r="B137" s="106" t="s">
        <v>218</v>
      </c>
      <c r="C137" s="106"/>
      <c r="D137" s="113">
        <v>0</v>
      </c>
      <c r="E137" s="107" t="s">
        <v>62</v>
      </c>
      <c r="F137" s="108">
        <v>17600</v>
      </c>
      <c r="G137" s="157">
        <f t="shared" si="4"/>
        <v>0</v>
      </c>
      <c r="H137" s="98"/>
      <c r="I137" s="155"/>
      <c r="J137" s="98"/>
      <c r="K137" s="155"/>
      <c r="L137" s="155"/>
      <c r="M137" s="155"/>
      <c r="N137" s="155"/>
      <c r="O137" s="155"/>
      <c r="P137" s="369"/>
      <c r="Q137" s="158"/>
      <c r="R137" s="383"/>
      <c r="S137" s="383"/>
      <c r="T137" s="98"/>
      <c r="U137" s="98"/>
      <c r="V137" s="98"/>
      <c r="W137" s="98"/>
      <c r="X137" s="26"/>
      <c r="Y137" s="26"/>
      <c r="Z137" s="26"/>
      <c r="AA137" s="26"/>
      <c r="AB137" s="26"/>
      <c r="AC137" s="26"/>
      <c r="AD137" s="26"/>
      <c r="AE137" s="26"/>
    </row>
    <row r="138" spans="1:31" ht="114.75">
      <c r="A138" s="105">
        <v>22</v>
      </c>
      <c r="B138" s="106" t="s">
        <v>219</v>
      </c>
      <c r="C138" s="106"/>
      <c r="D138" s="113"/>
      <c r="E138" s="107"/>
      <c r="F138" s="108"/>
      <c r="G138" s="157">
        <f t="shared" si="4"/>
        <v>0</v>
      </c>
      <c r="H138" s="98"/>
      <c r="I138" s="155"/>
      <c r="J138" s="98"/>
      <c r="K138" s="155"/>
      <c r="L138" s="155"/>
      <c r="M138" s="155"/>
      <c r="N138" s="155"/>
      <c r="O138" s="155"/>
      <c r="P138" s="369"/>
      <c r="Q138" s="158"/>
      <c r="R138" s="383"/>
      <c r="S138" s="383"/>
      <c r="T138" s="98"/>
      <c r="U138" s="98"/>
      <c r="V138" s="98"/>
      <c r="W138" s="98"/>
      <c r="X138" s="26"/>
      <c r="Y138" s="26"/>
      <c r="Z138" s="26"/>
      <c r="AA138" s="26"/>
      <c r="AB138" s="26"/>
      <c r="AC138" s="26"/>
      <c r="AD138" s="26"/>
      <c r="AE138" s="26"/>
    </row>
    <row r="139" spans="1:31" ht="21.6" customHeight="1">
      <c r="A139" s="152" t="s">
        <v>72</v>
      </c>
      <c r="B139" s="133" t="s">
        <v>220</v>
      </c>
      <c r="C139" s="133"/>
      <c r="D139" s="134">
        <v>2</v>
      </c>
      <c r="E139" s="135" t="s">
        <v>221</v>
      </c>
      <c r="F139" s="136">
        <v>65000</v>
      </c>
      <c r="G139" s="181">
        <f t="shared" si="4"/>
        <v>130000</v>
      </c>
      <c r="H139" s="137"/>
      <c r="I139" s="158"/>
      <c r="J139" s="137"/>
      <c r="K139" s="158"/>
      <c r="L139" s="158"/>
      <c r="M139" s="158"/>
      <c r="N139" s="158">
        <f>'Civil JMR RA Bill 8'!N138</f>
        <v>1.4</v>
      </c>
      <c r="O139" s="162">
        <f>F139*N139</f>
        <v>91000</v>
      </c>
      <c r="P139" s="375">
        <f>'Civil JMR RA Bill 09 '!H328</f>
        <v>0.60000000000000009</v>
      </c>
      <c r="Q139" s="162">
        <f>F139*P139</f>
        <v>39000.000000000007</v>
      </c>
      <c r="R139" s="387"/>
      <c r="S139" s="387"/>
      <c r="T139" s="137"/>
      <c r="U139" s="137"/>
      <c r="V139" s="137"/>
      <c r="W139" s="137"/>
      <c r="X139" s="26"/>
      <c r="Y139" s="26"/>
      <c r="Z139" s="26"/>
      <c r="AA139" s="26"/>
      <c r="AB139" s="26"/>
      <c r="AC139" s="26"/>
      <c r="AD139" s="26"/>
      <c r="AE139" s="26"/>
    </row>
    <row r="140" spans="1:31" ht="21.95" customHeight="1">
      <c r="A140" s="152" t="s">
        <v>75</v>
      </c>
      <c r="B140" s="133" t="s">
        <v>222</v>
      </c>
      <c r="C140" s="133"/>
      <c r="D140" s="134">
        <v>2</v>
      </c>
      <c r="E140" s="135" t="s">
        <v>221</v>
      </c>
      <c r="F140" s="136">
        <v>54000</v>
      </c>
      <c r="G140" s="181">
        <f t="shared" si="4"/>
        <v>108000</v>
      </c>
      <c r="H140" s="137"/>
      <c r="I140" s="158"/>
      <c r="J140" s="137"/>
      <c r="K140" s="158"/>
      <c r="L140" s="158"/>
      <c r="M140" s="158"/>
      <c r="N140" s="158"/>
      <c r="O140" s="158"/>
      <c r="P140" s="369">
        <f>'Civil JMR RA Bill 09 '!H336</f>
        <v>2</v>
      </c>
      <c r="Q140" s="162">
        <f>F140*P140</f>
        <v>108000</v>
      </c>
      <c r="R140" s="387">
        <f>'Civil JMR RA Bill 09 '!H334</f>
        <v>2</v>
      </c>
      <c r="S140" s="387">
        <f>F140*R140</f>
        <v>108000</v>
      </c>
      <c r="T140" s="137"/>
      <c r="U140" s="137"/>
      <c r="V140" s="137"/>
      <c r="W140" s="137"/>
      <c r="X140" s="26"/>
      <c r="Y140" s="26"/>
      <c r="Z140" s="26"/>
      <c r="AA140" s="26"/>
      <c r="AB140" s="26"/>
      <c r="AC140" s="26"/>
      <c r="AD140" s="26"/>
      <c r="AE140" s="26"/>
    </row>
    <row r="141" spans="1:31" ht="114.75">
      <c r="A141" s="105">
        <v>23</v>
      </c>
      <c r="B141" s="106" t="s">
        <v>223</v>
      </c>
      <c r="C141" s="106"/>
      <c r="D141" s="113">
        <v>66</v>
      </c>
      <c r="E141" s="107" t="s">
        <v>224</v>
      </c>
      <c r="F141" s="108">
        <v>2100</v>
      </c>
      <c r="G141" s="157">
        <f t="shared" si="4"/>
        <v>138600</v>
      </c>
      <c r="H141" s="98"/>
      <c r="I141" s="155"/>
      <c r="J141" s="98"/>
      <c r="K141" s="155"/>
      <c r="L141" s="155"/>
      <c r="M141" s="155"/>
      <c r="N141" s="155"/>
      <c r="O141" s="155"/>
      <c r="P141" s="369"/>
      <c r="Q141" s="158"/>
      <c r="R141" s="383"/>
      <c r="S141" s="383"/>
      <c r="T141" s="98"/>
      <c r="U141" s="98"/>
      <c r="V141" s="98"/>
      <c r="W141" s="98"/>
      <c r="X141" s="26"/>
      <c r="Y141" s="26"/>
      <c r="Z141" s="26"/>
      <c r="AA141" s="26"/>
      <c r="AB141" s="26"/>
      <c r="AC141" s="26"/>
      <c r="AD141" s="26"/>
      <c r="AE141" s="26"/>
    </row>
    <row r="142" spans="1:31" ht="76.5">
      <c r="A142" s="105">
        <v>24</v>
      </c>
      <c r="B142" s="106" t="s">
        <v>225</v>
      </c>
      <c r="C142" s="106"/>
      <c r="D142" s="113"/>
      <c r="E142" s="107"/>
      <c r="F142" s="108"/>
      <c r="G142" s="157">
        <f t="shared" si="4"/>
        <v>0</v>
      </c>
      <c r="H142" s="98"/>
      <c r="I142" s="155"/>
      <c r="J142" s="98"/>
      <c r="K142" s="155"/>
      <c r="L142" s="155"/>
      <c r="M142" s="155"/>
      <c r="N142" s="155"/>
      <c r="O142" s="155"/>
      <c r="P142" s="369"/>
      <c r="Q142" s="158"/>
      <c r="R142" s="383"/>
      <c r="S142" s="383"/>
      <c r="T142" s="98"/>
      <c r="U142" s="98"/>
      <c r="V142" s="98"/>
      <c r="W142" s="98"/>
      <c r="X142" s="26"/>
      <c r="Y142" s="26"/>
      <c r="Z142" s="26"/>
      <c r="AA142" s="26"/>
      <c r="AB142" s="26"/>
      <c r="AC142" s="26"/>
      <c r="AD142" s="26"/>
      <c r="AE142" s="26"/>
    </row>
    <row r="143" spans="1:31">
      <c r="A143" s="105" t="s">
        <v>226</v>
      </c>
      <c r="B143" s="106" t="s">
        <v>227</v>
      </c>
      <c r="C143" s="106"/>
      <c r="D143" s="113"/>
      <c r="E143" s="107"/>
      <c r="F143" s="108"/>
      <c r="G143" s="157">
        <f t="shared" si="4"/>
        <v>0</v>
      </c>
      <c r="H143" s="98"/>
      <c r="I143" s="155"/>
      <c r="J143" s="98"/>
      <c r="K143" s="155"/>
      <c r="L143" s="155"/>
      <c r="M143" s="155"/>
      <c r="N143" s="155"/>
      <c r="O143" s="155"/>
      <c r="P143" s="369"/>
      <c r="Q143" s="158"/>
      <c r="R143" s="383"/>
      <c r="S143" s="383"/>
      <c r="T143" s="98"/>
      <c r="U143" s="98"/>
      <c r="V143" s="98"/>
      <c r="W143" s="98"/>
      <c r="X143" s="26"/>
      <c r="Y143" s="26"/>
      <c r="Z143" s="26"/>
      <c r="AA143" s="26"/>
      <c r="AB143" s="26"/>
      <c r="AC143" s="26"/>
      <c r="AD143" s="26"/>
      <c r="AE143" s="26"/>
    </row>
    <row r="144" spans="1:31" ht="89.25">
      <c r="A144" s="152">
        <v>1</v>
      </c>
      <c r="B144" s="133" t="s">
        <v>228</v>
      </c>
      <c r="C144" s="133"/>
      <c r="D144" s="134">
        <v>211.67300000000003</v>
      </c>
      <c r="E144" s="135" t="s">
        <v>85</v>
      </c>
      <c r="F144" s="136">
        <v>4500</v>
      </c>
      <c r="G144" s="181">
        <f t="shared" si="4"/>
        <v>952528.50000000012</v>
      </c>
      <c r="H144" s="137"/>
      <c r="I144" s="158"/>
      <c r="J144" s="137"/>
      <c r="K144" s="158"/>
      <c r="L144" s="158"/>
      <c r="M144" s="158"/>
      <c r="N144" s="158">
        <f>'Civil JMR RA Bill 8'!N141</f>
        <v>145.6</v>
      </c>
      <c r="O144" s="162">
        <f>F144*N144</f>
        <v>655200</v>
      </c>
      <c r="P144" s="375">
        <f>'Civil JMR RA Bill 09 '!H345</f>
        <v>66.069999999999993</v>
      </c>
      <c r="Q144" s="162">
        <f>F144*P144</f>
        <v>297314.99999999994</v>
      </c>
      <c r="R144" s="387">
        <f>'Civil JMR RA Bill 09 '!H346</f>
        <v>58.630000000000024</v>
      </c>
      <c r="S144" s="387">
        <f>F144*R144</f>
        <v>263835.00000000012</v>
      </c>
      <c r="T144" s="137"/>
      <c r="U144" s="137"/>
      <c r="V144" s="137"/>
      <c r="W144" s="137"/>
      <c r="X144" s="26"/>
      <c r="Y144" s="26"/>
      <c r="Z144" s="26"/>
      <c r="AA144" s="26"/>
      <c r="AB144" s="26"/>
      <c r="AC144" s="26"/>
      <c r="AD144" s="26"/>
      <c r="AE144" s="26"/>
    </row>
    <row r="145" spans="1:31" ht="76.5">
      <c r="A145" s="105">
        <v>2</v>
      </c>
      <c r="B145" s="106" t="s">
        <v>229</v>
      </c>
      <c r="C145" s="106"/>
      <c r="D145" s="113"/>
      <c r="E145" s="107"/>
      <c r="F145" s="108"/>
      <c r="G145" s="157">
        <f t="shared" si="4"/>
        <v>0</v>
      </c>
      <c r="H145" s="98"/>
      <c r="I145" s="155"/>
      <c r="J145" s="98"/>
      <c r="K145" s="155"/>
      <c r="L145" s="155"/>
      <c r="M145" s="155"/>
      <c r="N145" s="155"/>
      <c r="O145" s="155"/>
      <c r="P145" s="369"/>
      <c r="Q145" s="158"/>
      <c r="R145" s="383"/>
      <c r="S145" s="383"/>
      <c r="T145" s="98"/>
      <c r="U145" s="98"/>
      <c r="V145" s="98"/>
      <c r="W145" s="98"/>
      <c r="X145" s="26"/>
      <c r="Y145" s="26"/>
      <c r="Z145" s="26"/>
      <c r="AA145" s="26"/>
      <c r="AB145" s="26"/>
      <c r="AC145" s="26"/>
      <c r="AD145" s="26"/>
      <c r="AE145" s="26"/>
    </row>
    <row r="146" spans="1:31" ht="63.75">
      <c r="A146" s="105" t="s">
        <v>230</v>
      </c>
      <c r="B146" s="106" t="s">
        <v>231</v>
      </c>
      <c r="C146" s="106"/>
      <c r="D146" s="113"/>
      <c r="E146" s="107"/>
      <c r="F146" s="108"/>
      <c r="G146" s="157">
        <f t="shared" si="4"/>
        <v>0</v>
      </c>
      <c r="H146" s="98"/>
      <c r="I146" s="155"/>
      <c r="J146" s="98"/>
      <c r="K146" s="155"/>
      <c r="L146" s="155"/>
      <c r="M146" s="155"/>
      <c r="N146" s="155"/>
      <c r="O146" s="155"/>
      <c r="P146" s="369"/>
      <c r="Q146" s="158"/>
      <c r="R146" s="383"/>
      <c r="S146" s="383"/>
      <c r="T146" s="98"/>
      <c r="U146" s="98"/>
      <c r="V146" s="98"/>
      <c r="W146" s="98"/>
      <c r="X146" s="26"/>
      <c r="Y146" s="26"/>
      <c r="Z146" s="26"/>
      <c r="AA146" s="26"/>
      <c r="AB146" s="26"/>
      <c r="AC146" s="26"/>
      <c r="AD146" s="26"/>
      <c r="AE146" s="26"/>
    </row>
    <row r="147" spans="1:31" ht="23.1" customHeight="1">
      <c r="A147" s="105" t="s">
        <v>72</v>
      </c>
      <c r="B147" s="106" t="s">
        <v>232</v>
      </c>
      <c r="C147" s="106"/>
      <c r="D147" s="113">
        <v>21</v>
      </c>
      <c r="E147" s="107" t="s">
        <v>74</v>
      </c>
      <c r="F147" s="108">
        <v>6500</v>
      </c>
      <c r="G147" s="157">
        <f t="shared" si="4"/>
        <v>136500</v>
      </c>
      <c r="H147" s="98"/>
      <c r="I147" s="155"/>
      <c r="J147" s="98"/>
      <c r="K147" s="155"/>
      <c r="L147" s="155"/>
      <c r="M147" s="155"/>
      <c r="N147" s="155"/>
      <c r="O147" s="155"/>
      <c r="P147" s="369">
        <f>'Civil JMR RA Bill 09 '!H355</f>
        <v>21</v>
      </c>
      <c r="Q147" s="162">
        <f>F147*P147</f>
        <v>136500</v>
      </c>
      <c r="R147" s="387"/>
      <c r="S147" s="387"/>
      <c r="T147" s="98"/>
      <c r="U147" s="98"/>
      <c r="V147" s="98"/>
      <c r="W147" s="98"/>
      <c r="X147" s="26"/>
      <c r="Y147" s="26"/>
      <c r="Z147" s="26"/>
      <c r="AA147" s="26"/>
      <c r="AB147" s="26"/>
      <c r="AC147" s="26"/>
      <c r="AD147" s="26"/>
      <c r="AE147" s="26"/>
    </row>
    <row r="148" spans="1:31" ht="21.95" customHeight="1">
      <c r="A148" s="105" t="s">
        <v>75</v>
      </c>
      <c r="B148" s="106" t="s">
        <v>233</v>
      </c>
      <c r="C148" s="106"/>
      <c r="D148" s="113">
        <v>19</v>
      </c>
      <c r="E148" s="107" t="s">
        <v>74</v>
      </c>
      <c r="F148" s="108">
        <v>7500</v>
      </c>
      <c r="G148" s="157">
        <f t="shared" si="4"/>
        <v>142500</v>
      </c>
      <c r="H148" s="98"/>
      <c r="I148" s="155"/>
      <c r="J148" s="98"/>
      <c r="K148" s="155"/>
      <c r="L148" s="155"/>
      <c r="M148" s="155"/>
      <c r="N148" s="155"/>
      <c r="O148" s="155"/>
      <c r="P148" s="369">
        <f>'Civil JMR RA Bill 09 '!H365</f>
        <v>19</v>
      </c>
      <c r="Q148" s="162">
        <f>F148*P148</f>
        <v>142500</v>
      </c>
      <c r="R148" s="387"/>
      <c r="S148" s="387"/>
      <c r="T148" s="98"/>
      <c r="U148" s="98"/>
      <c r="V148" s="98"/>
      <c r="W148" s="98"/>
      <c r="X148" s="26"/>
      <c r="Y148" s="26"/>
      <c r="Z148" s="26"/>
      <c r="AA148" s="26"/>
      <c r="AB148" s="26"/>
      <c r="AC148" s="26"/>
      <c r="AD148" s="26"/>
      <c r="AE148" s="26"/>
    </row>
    <row r="149" spans="1:31" ht="76.5">
      <c r="A149" s="105" t="s">
        <v>234</v>
      </c>
      <c r="B149" s="106" t="s">
        <v>235</v>
      </c>
      <c r="C149" s="106"/>
      <c r="D149" s="113"/>
      <c r="E149" s="107"/>
      <c r="F149" s="108"/>
      <c r="G149" s="157">
        <f t="shared" si="4"/>
        <v>0</v>
      </c>
      <c r="H149" s="98"/>
      <c r="I149" s="155"/>
      <c r="J149" s="98"/>
      <c r="K149" s="155"/>
      <c r="L149" s="155"/>
      <c r="M149" s="155"/>
      <c r="N149" s="155"/>
      <c r="O149" s="155"/>
      <c r="P149" s="369"/>
      <c r="Q149" s="158"/>
      <c r="R149" s="383"/>
      <c r="S149" s="383"/>
      <c r="T149" s="98"/>
      <c r="U149" s="98"/>
      <c r="V149" s="98"/>
      <c r="W149" s="98"/>
      <c r="X149" s="26"/>
      <c r="Y149" s="26"/>
      <c r="Z149" s="26"/>
      <c r="AA149" s="26"/>
      <c r="AB149" s="26"/>
      <c r="AC149" s="26"/>
      <c r="AD149" s="26"/>
      <c r="AE149" s="26"/>
    </row>
    <row r="150" spans="1:31" ht="26.45" customHeight="1">
      <c r="A150" s="105" t="s">
        <v>72</v>
      </c>
      <c r="B150" s="106" t="s">
        <v>236</v>
      </c>
      <c r="C150" s="106"/>
      <c r="D150" s="113">
        <v>11</v>
      </c>
      <c r="E150" s="107" t="s">
        <v>74</v>
      </c>
      <c r="F150" s="108">
        <v>3400</v>
      </c>
      <c r="G150" s="157">
        <f t="shared" si="4"/>
        <v>37400</v>
      </c>
      <c r="H150" s="98"/>
      <c r="I150" s="155"/>
      <c r="J150" s="98"/>
      <c r="K150" s="155"/>
      <c r="L150" s="155"/>
      <c r="M150" s="155"/>
      <c r="N150" s="155"/>
      <c r="O150" s="155"/>
      <c r="P150" s="369">
        <f>'Civil JMR RA Bill 09 '!H372</f>
        <v>11</v>
      </c>
      <c r="Q150" s="162">
        <f>F150*P150</f>
        <v>37400</v>
      </c>
      <c r="R150" s="387">
        <f>'Civil JMR RA Bill 09 '!H373</f>
        <v>2</v>
      </c>
      <c r="S150" s="387">
        <f>F150*R150</f>
        <v>6800</v>
      </c>
      <c r="T150" s="98"/>
      <c r="U150" s="98"/>
      <c r="V150" s="98"/>
      <c r="W150" s="98"/>
      <c r="X150" s="26"/>
      <c r="Y150" s="26"/>
      <c r="Z150" s="26"/>
      <c r="AA150" s="26"/>
      <c r="AB150" s="26"/>
      <c r="AC150" s="26"/>
      <c r="AD150" s="26"/>
      <c r="AE150" s="26"/>
    </row>
    <row r="151" spans="1:31" ht="89.25">
      <c r="A151" s="105" t="s">
        <v>237</v>
      </c>
      <c r="B151" s="106" t="s">
        <v>238</v>
      </c>
      <c r="C151" s="106"/>
      <c r="D151" s="113"/>
      <c r="E151" s="107"/>
      <c r="F151" s="108"/>
      <c r="G151" s="157">
        <f t="shared" si="4"/>
        <v>0</v>
      </c>
      <c r="H151" s="98"/>
      <c r="I151" s="155"/>
      <c r="J151" s="98"/>
      <c r="K151" s="155"/>
      <c r="L151" s="155"/>
      <c r="M151" s="155"/>
      <c r="N151" s="155"/>
      <c r="O151" s="155"/>
      <c r="P151" s="369"/>
      <c r="Q151" s="158"/>
      <c r="R151" s="383"/>
      <c r="S151" s="383"/>
      <c r="T151" s="98"/>
      <c r="U151" s="98"/>
      <c r="V151" s="98"/>
      <c r="W151" s="98"/>
      <c r="X151" s="26"/>
      <c r="Y151" s="26"/>
      <c r="Z151" s="26"/>
      <c r="AA151" s="26"/>
      <c r="AB151" s="26"/>
      <c r="AC151" s="26"/>
      <c r="AD151" s="26"/>
      <c r="AE151" s="26"/>
    </row>
    <row r="152" spans="1:31" ht="21.6" customHeight="1">
      <c r="A152" s="105" t="s">
        <v>72</v>
      </c>
      <c r="B152" s="106" t="s">
        <v>239</v>
      </c>
      <c r="C152" s="106"/>
      <c r="D152" s="113">
        <v>11</v>
      </c>
      <c r="E152" s="107" t="s">
        <v>74</v>
      </c>
      <c r="F152" s="108">
        <v>8600</v>
      </c>
      <c r="G152" s="157">
        <f t="shared" si="4"/>
        <v>94600</v>
      </c>
      <c r="H152" s="98"/>
      <c r="I152" s="155"/>
      <c r="J152" s="98"/>
      <c r="K152" s="155"/>
      <c r="L152" s="155"/>
      <c r="M152" s="155"/>
      <c r="N152" s="155"/>
      <c r="O152" s="155"/>
      <c r="P152" s="369">
        <f>'Civil JMR RA Bill 09 '!H380</f>
        <v>11</v>
      </c>
      <c r="Q152" s="162">
        <f>F152*P152</f>
        <v>94600</v>
      </c>
      <c r="R152" s="387"/>
      <c r="S152" s="387"/>
      <c r="T152" s="98"/>
      <c r="U152" s="98"/>
      <c r="V152" s="98"/>
      <c r="W152" s="98"/>
      <c r="X152" s="26"/>
      <c r="Y152" s="26"/>
      <c r="Z152" s="26"/>
      <c r="AA152" s="26"/>
      <c r="AB152" s="26"/>
      <c r="AC152" s="26"/>
      <c r="AD152" s="26"/>
      <c r="AE152" s="26"/>
    </row>
    <row r="153" spans="1:31" ht="27.95" customHeight="1">
      <c r="A153" s="105" t="s">
        <v>75</v>
      </c>
      <c r="B153" s="106" t="s">
        <v>240</v>
      </c>
      <c r="C153" s="106"/>
      <c r="D153" s="113">
        <v>10</v>
      </c>
      <c r="E153" s="107" t="s">
        <v>74</v>
      </c>
      <c r="F153" s="108">
        <v>8000</v>
      </c>
      <c r="G153" s="157">
        <f t="shared" si="4"/>
        <v>80000</v>
      </c>
      <c r="H153" s="98"/>
      <c r="I153" s="155"/>
      <c r="J153" s="98"/>
      <c r="K153" s="155"/>
      <c r="L153" s="155"/>
      <c r="M153" s="155"/>
      <c r="N153" s="155"/>
      <c r="O153" s="155"/>
      <c r="P153" s="369">
        <f>'Civil JMR RA Bill 09 '!H388</f>
        <v>10</v>
      </c>
      <c r="Q153" s="162">
        <f>F153*P153</f>
        <v>80000</v>
      </c>
      <c r="R153" s="387">
        <f>'Civil JMR RA Bill 09 '!H389</f>
        <v>2</v>
      </c>
      <c r="S153" s="387">
        <f>F153*R153</f>
        <v>16000</v>
      </c>
      <c r="T153" s="98"/>
      <c r="U153" s="98"/>
      <c r="V153" s="98"/>
      <c r="W153" s="98"/>
      <c r="X153" s="26"/>
      <c r="Y153" s="26"/>
      <c r="Z153" s="26"/>
      <c r="AA153" s="26"/>
      <c r="AB153" s="26"/>
      <c r="AC153" s="26"/>
      <c r="AD153" s="26"/>
      <c r="AE153" s="26"/>
    </row>
    <row r="154" spans="1:31">
      <c r="A154" s="105" t="s">
        <v>241</v>
      </c>
      <c r="B154" s="106" t="s">
        <v>242</v>
      </c>
      <c r="C154" s="106"/>
      <c r="D154" s="113"/>
      <c r="E154" s="107"/>
      <c r="F154" s="108"/>
      <c r="G154" s="157">
        <f t="shared" si="4"/>
        <v>0</v>
      </c>
      <c r="H154" s="98"/>
      <c r="I154" s="155"/>
      <c r="J154" s="98"/>
      <c r="K154" s="155"/>
      <c r="L154" s="155"/>
      <c r="M154" s="155"/>
      <c r="N154" s="155"/>
      <c r="O154" s="155"/>
      <c r="P154" s="369"/>
      <c r="Q154" s="158"/>
      <c r="R154" s="383"/>
      <c r="S154" s="383"/>
      <c r="T154" s="98"/>
      <c r="U154" s="98"/>
      <c r="V154" s="98"/>
      <c r="W154" s="98"/>
      <c r="X154" s="26"/>
      <c r="Y154" s="26"/>
      <c r="Z154" s="26"/>
      <c r="AA154" s="26"/>
      <c r="AB154" s="26"/>
      <c r="AC154" s="26"/>
      <c r="AD154" s="26"/>
      <c r="AE154" s="26"/>
    </row>
    <row r="155" spans="1:31" ht="89.25">
      <c r="A155" s="105">
        <v>1</v>
      </c>
      <c r="B155" s="106" t="s">
        <v>228</v>
      </c>
      <c r="C155" s="106"/>
      <c r="D155" s="113">
        <v>386.37500000000006</v>
      </c>
      <c r="E155" s="107" t="s">
        <v>85</v>
      </c>
      <c r="F155" s="108">
        <v>950</v>
      </c>
      <c r="G155" s="157">
        <f t="shared" si="4"/>
        <v>367056.25000000006</v>
      </c>
      <c r="H155" s="98"/>
      <c r="I155" s="155"/>
      <c r="J155" s="98"/>
      <c r="K155" s="155"/>
      <c r="L155" s="155"/>
      <c r="M155" s="155"/>
      <c r="N155" s="155"/>
      <c r="O155" s="155"/>
      <c r="P155" s="369">
        <f>'Civil JMR RA Bill 09 '!H398</f>
        <v>386</v>
      </c>
      <c r="Q155" s="162">
        <f>F155*P155</f>
        <v>366700</v>
      </c>
      <c r="R155" s="387">
        <f>'Civil JMR RA Bill 09 '!H399</f>
        <v>38.5</v>
      </c>
      <c r="S155" s="387">
        <f>F155*R155</f>
        <v>36575</v>
      </c>
      <c r="T155" s="98"/>
      <c r="U155" s="98"/>
      <c r="V155" s="98"/>
      <c r="W155" s="98"/>
      <c r="X155" s="26"/>
      <c r="Y155" s="26"/>
      <c r="Z155" s="26"/>
      <c r="AA155" s="26"/>
      <c r="AB155" s="26"/>
      <c r="AC155" s="26"/>
      <c r="AD155" s="26"/>
      <c r="AE155" s="26"/>
    </row>
    <row r="156" spans="1:31" ht="63.75">
      <c r="A156" s="105">
        <v>2</v>
      </c>
      <c r="B156" s="106" t="s">
        <v>243</v>
      </c>
      <c r="C156" s="106"/>
      <c r="D156" s="113"/>
      <c r="E156" s="107"/>
      <c r="F156" s="108"/>
      <c r="G156" s="157">
        <f t="shared" si="4"/>
        <v>0</v>
      </c>
      <c r="H156" s="98"/>
      <c r="I156" s="155"/>
      <c r="J156" s="98"/>
      <c r="K156" s="155"/>
      <c r="L156" s="155"/>
      <c r="M156" s="155"/>
      <c r="N156" s="155"/>
      <c r="O156" s="155"/>
      <c r="P156" s="369"/>
      <c r="Q156" s="158"/>
      <c r="R156" s="383"/>
      <c r="S156" s="383"/>
      <c r="T156" s="98"/>
      <c r="U156" s="98"/>
      <c r="V156" s="98"/>
      <c r="W156" s="98"/>
      <c r="X156" s="26"/>
      <c r="Y156" s="26"/>
      <c r="Z156" s="26"/>
      <c r="AA156" s="26"/>
      <c r="AB156" s="26"/>
      <c r="AC156" s="26"/>
      <c r="AD156" s="26"/>
      <c r="AE156" s="26"/>
    </row>
    <row r="157" spans="1:31" ht="63.75">
      <c r="A157" s="105" t="s">
        <v>230</v>
      </c>
      <c r="B157" s="106" t="s">
        <v>231</v>
      </c>
      <c r="C157" s="106"/>
      <c r="D157" s="113"/>
      <c r="E157" s="107"/>
      <c r="F157" s="108"/>
      <c r="G157" s="157">
        <f t="shared" si="4"/>
        <v>0</v>
      </c>
      <c r="H157" s="98"/>
      <c r="I157" s="155"/>
      <c r="J157" s="98"/>
      <c r="K157" s="155"/>
      <c r="L157" s="155"/>
      <c r="M157" s="155"/>
      <c r="N157" s="155"/>
      <c r="O157" s="155"/>
      <c r="P157" s="369"/>
      <c r="Q157" s="158"/>
      <c r="R157" s="383"/>
      <c r="S157" s="383"/>
      <c r="T157" s="98"/>
      <c r="U157" s="98"/>
      <c r="V157" s="98"/>
      <c r="W157" s="98"/>
      <c r="X157" s="26"/>
      <c r="Y157" s="26"/>
      <c r="Z157" s="26"/>
      <c r="AA157" s="26"/>
      <c r="AB157" s="26"/>
      <c r="AC157" s="26"/>
      <c r="AD157" s="26"/>
      <c r="AE157" s="26"/>
    </row>
    <row r="158" spans="1:31" ht="31.5" customHeight="1">
      <c r="A158" s="105" t="s">
        <v>72</v>
      </c>
      <c r="B158" s="106" t="s">
        <v>244</v>
      </c>
      <c r="C158" s="106"/>
      <c r="D158" s="113">
        <v>40</v>
      </c>
      <c r="E158" s="107" t="s">
        <v>74</v>
      </c>
      <c r="F158" s="108">
        <v>1500</v>
      </c>
      <c r="G158" s="157">
        <f t="shared" si="4"/>
        <v>60000</v>
      </c>
      <c r="H158" s="98"/>
      <c r="I158" s="155"/>
      <c r="J158" s="98"/>
      <c r="K158" s="155"/>
      <c r="L158" s="155"/>
      <c r="M158" s="155"/>
      <c r="N158" s="155"/>
      <c r="O158" s="155"/>
      <c r="P158" s="369">
        <f>'Civil JMR RA Bill 09 '!H408</f>
        <v>40</v>
      </c>
      <c r="Q158" s="162">
        <f>F158*P158</f>
        <v>60000</v>
      </c>
      <c r="R158" s="387"/>
      <c r="S158" s="387"/>
      <c r="T158" s="98"/>
      <c r="U158" s="98"/>
      <c r="V158" s="98"/>
      <c r="W158" s="98"/>
      <c r="X158" s="26"/>
      <c r="Y158" s="26"/>
      <c r="Z158" s="26"/>
      <c r="AA158" s="26"/>
      <c r="AB158" s="26"/>
      <c r="AC158" s="26"/>
      <c r="AD158" s="26"/>
      <c r="AE158" s="26"/>
    </row>
    <row r="159" spans="1:31" ht="29.45" customHeight="1">
      <c r="A159" s="105" t="s">
        <v>75</v>
      </c>
      <c r="B159" s="106" t="s">
        <v>233</v>
      </c>
      <c r="C159" s="106"/>
      <c r="D159" s="113">
        <v>36</v>
      </c>
      <c r="E159" s="107" t="s">
        <v>74</v>
      </c>
      <c r="F159" s="108">
        <v>1650</v>
      </c>
      <c r="G159" s="157">
        <f t="shared" si="4"/>
        <v>59400</v>
      </c>
      <c r="H159" s="98"/>
      <c r="I159" s="155"/>
      <c r="J159" s="98"/>
      <c r="K159" s="155"/>
      <c r="L159" s="155"/>
      <c r="M159" s="155"/>
      <c r="N159" s="155"/>
      <c r="O159" s="155"/>
      <c r="P159" s="369">
        <f>'Civil JMR RA Bill 09 '!H418</f>
        <v>36</v>
      </c>
      <c r="Q159" s="162">
        <f>F159*P159</f>
        <v>59400</v>
      </c>
      <c r="R159" s="387"/>
      <c r="S159" s="387"/>
      <c r="T159" s="98"/>
      <c r="U159" s="98"/>
      <c r="V159" s="98"/>
      <c r="W159" s="98"/>
      <c r="X159" s="26"/>
      <c r="Y159" s="26"/>
      <c r="Z159" s="26"/>
      <c r="AA159" s="26"/>
      <c r="AB159" s="26"/>
      <c r="AC159" s="26"/>
      <c r="AD159" s="26"/>
      <c r="AE159" s="26"/>
    </row>
    <row r="160" spans="1:31" ht="76.5">
      <c r="A160" s="105" t="s">
        <v>234</v>
      </c>
      <c r="B160" s="106" t="s">
        <v>235</v>
      </c>
      <c r="C160" s="106"/>
      <c r="D160" s="113"/>
      <c r="E160" s="107"/>
      <c r="F160" s="108"/>
      <c r="G160" s="157">
        <f t="shared" si="4"/>
        <v>0</v>
      </c>
      <c r="H160" s="98"/>
      <c r="I160" s="155"/>
      <c r="J160" s="98"/>
      <c r="K160" s="155"/>
      <c r="L160" s="155"/>
      <c r="M160" s="155"/>
      <c r="N160" s="155"/>
      <c r="O160" s="155"/>
      <c r="P160" s="369"/>
      <c r="Q160" s="158"/>
      <c r="R160" s="383"/>
      <c r="S160" s="383"/>
      <c r="T160" s="98"/>
      <c r="U160" s="98"/>
      <c r="V160" s="98"/>
      <c r="W160" s="98"/>
      <c r="X160" s="26"/>
      <c r="Y160" s="26"/>
      <c r="Z160" s="26"/>
      <c r="AA160" s="26"/>
      <c r="AB160" s="26"/>
      <c r="AC160" s="26"/>
      <c r="AD160" s="26"/>
      <c r="AE160" s="26"/>
    </row>
    <row r="161" spans="1:31" ht="32.1" customHeight="1">
      <c r="A161" s="105" t="s">
        <v>72</v>
      </c>
      <c r="B161" s="106" t="s">
        <v>236</v>
      </c>
      <c r="C161" s="106"/>
      <c r="D161" s="113">
        <v>11</v>
      </c>
      <c r="E161" s="107" t="s">
        <v>74</v>
      </c>
      <c r="F161" s="108">
        <v>1600</v>
      </c>
      <c r="G161" s="157">
        <f t="shared" si="4"/>
        <v>17600</v>
      </c>
      <c r="H161" s="98"/>
      <c r="I161" s="155"/>
      <c r="J161" s="98"/>
      <c r="K161" s="155"/>
      <c r="L161" s="155"/>
      <c r="M161" s="155"/>
      <c r="N161" s="155"/>
      <c r="O161" s="155"/>
      <c r="P161" s="369">
        <f>'Civil JMR RA Bill 09 '!H426</f>
        <v>11</v>
      </c>
      <c r="Q161" s="162">
        <f>F161*P161</f>
        <v>17600</v>
      </c>
      <c r="R161" s="387">
        <f>'Civil JMR RA Bill 09 '!H427</f>
        <v>8</v>
      </c>
      <c r="S161" s="387">
        <f>F161*R161</f>
        <v>12800</v>
      </c>
      <c r="T161" s="98"/>
      <c r="U161" s="98"/>
      <c r="V161" s="98"/>
      <c r="W161" s="98"/>
      <c r="X161" s="26"/>
      <c r="Y161" s="26"/>
      <c r="Z161" s="26"/>
      <c r="AA161" s="26"/>
      <c r="AB161" s="26"/>
      <c r="AC161" s="26"/>
      <c r="AD161" s="26"/>
      <c r="AE161" s="26"/>
    </row>
    <row r="162" spans="1:31" ht="75.95" customHeight="1">
      <c r="A162" s="105" t="s">
        <v>237</v>
      </c>
      <c r="B162" s="106" t="s">
        <v>245</v>
      </c>
      <c r="C162" s="106"/>
      <c r="D162" s="113"/>
      <c r="E162" s="107"/>
      <c r="F162" s="108"/>
      <c r="G162" s="157">
        <f t="shared" si="4"/>
        <v>0</v>
      </c>
      <c r="H162" s="98"/>
      <c r="I162" s="155"/>
      <c r="J162" s="98"/>
      <c r="K162" s="155"/>
      <c r="L162" s="155"/>
      <c r="M162" s="155"/>
      <c r="N162" s="155"/>
      <c r="O162" s="155"/>
      <c r="P162" s="369"/>
      <c r="Q162" s="158"/>
      <c r="R162" s="383"/>
      <c r="S162" s="383"/>
      <c r="T162" s="98"/>
      <c r="U162" s="98"/>
      <c r="V162" s="98"/>
      <c r="W162" s="98"/>
      <c r="X162" s="26"/>
      <c r="Y162" s="26"/>
      <c r="Z162" s="26"/>
      <c r="AA162" s="26"/>
      <c r="AB162" s="26"/>
      <c r="AC162" s="26"/>
      <c r="AD162" s="26"/>
      <c r="AE162" s="26"/>
    </row>
    <row r="163" spans="1:31" ht="29.1" customHeight="1">
      <c r="A163" s="105" t="s">
        <v>72</v>
      </c>
      <c r="B163" s="106" t="s">
        <v>246</v>
      </c>
      <c r="C163" s="106"/>
      <c r="D163" s="113">
        <v>16</v>
      </c>
      <c r="E163" s="107" t="s">
        <v>74</v>
      </c>
      <c r="F163" s="108">
        <v>1600</v>
      </c>
      <c r="G163" s="157">
        <f t="shared" si="4"/>
        <v>25600</v>
      </c>
      <c r="H163" s="98"/>
      <c r="I163" s="155"/>
      <c r="J163" s="98"/>
      <c r="K163" s="155"/>
      <c r="L163" s="155"/>
      <c r="M163" s="155"/>
      <c r="N163" s="155"/>
      <c r="O163" s="155"/>
      <c r="P163" s="369">
        <f>'Civil JMR RA Bill 09 '!H435</f>
        <v>16</v>
      </c>
      <c r="Q163" s="162">
        <f>F163*P163</f>
        <v>25600</v>
      </c>
      <c r="R163" s="387">
        <f>'Civil JMR RA Bill 09 '!H436</f>
        <v>7</v>
      </c>
      <c r="S163" s="387">
        <f>F163*R163</f>
        <v>11200</v>
      </c>
      <c r="T163" s="98"/>
      <c r="U163" s="98"/>
      <c r="V163" s="98"/>
      <c r="W163" s="98"/>
      <c r="X163" s="26"/>
      <c r="Y163" s="26"/>
      <c r="Z163" s="26"/>
      <c r="AA163" s="26"/>
      <c r="AB163" s="26"/>
      <c r="AC163" s="26"/>
      <c r="AD163" s="26"/>
      <c r="AE163" s="26"/>
    </row>
    <row r="164" spans="1:31" ht="25.5">
      <c r="A164" s="105" t="s">
        <v>75</v>
      </c>
      <c r="B164" s="106" t="s">
        <v>247</v>
      </c>
      <c r="C164" s="106"/>
      <c r="D164" s="113">
        <v>15</v>
      </c>
      <c r="E164" s="107" t="s">
        <v>74</v>
      </c>
      <c r="F164" s="108">
        <v>1600</v>
      </c>
      <c r="G164" s="157">
        <f t="shared" si="4"/>
        <v>24000</v>
      </c>
      <c r="H164" s="98"/>
      <c r="I164" s="155"/>
      <c r="J164" s="98"/>
      <c r="K164" s="155"/>
      <c r="L164" s="155"/>
      <c r="M164" s="155"/>
      <c r="N164" s="155"/>
      <c r="O164" s="155"/>
      <c r="P164" s="369">
        <f>'Civil JMR RA Bill 09 '!H445</f>
        <v>15</v>
      </c>
      <c r="Q164" s="162">
        <f>F164*P164</f>
        <v>24000</v>
      </c>
      <c r="R164" s="387">
        <f>'Civil JMR RA Bill 09 '!H446</f>
        <v>7</v>
      </c>
      <c r="S164" s="387">
        <f>F164*R164</f>
        <v>11200</v>
      </c>
      <c r="T164" s="98"/>
      <c r="U164" s="98"/>
      <c r="V164" s="98"/>
      <c r="W164" s="98"/>
      <c r="X164" s="26"/>
      <c r="Y164" s="26"/>
      <c r="Z164" s="26"/>
      <c r="AA164" s="26"/>
      <c r="AB164" s="26"/>
      <c r="AC164" s="26"/>
      <c r="AD164" s="26"/>
      <c r="AE164" s="26"/>
    </row>
    <row r="165" spans="1:31">
      <c r="A165" s="105" t="s">
        <v>248</v>
      </c>
      <c r="B165" s="106" t="s">
        <v>249</v>
      </c>
      <c r="C165" s="106"/>
      <c r="D165" s="113"/>
      <c r="E165" s="107"/>
      <c r="F165" s="108"/>
      <c r="G165" s="157">
        <f t="shared" si="4"/>
        <v>0</v>
      </c>
      <c r="H165" s="98"/>
      <c r="I165" s="155"/>
      <c r="J165" s="98"/>
      <c r="K165" s="155"/>
      <c r="L165" s="155"/>
      <c r="M165" s="155"/>
      <c r="N165" s="155"/>
      <c r="O165" s="155"/>
      <c r="P165" s="369"/>
      <c r="Q165" s="158"/>
      <c r="R165" s="383"/>
      <c r="S165" s="383"/>
      <c r="T165" s="98"/>
      <c r="U165" s="98"/>
      <c r="V165" s="98"/>
      <c r="W165" s="98"/>
      <c r="X165" s="26"/>
      <c r="Y165" s="26"/>
      <c r="Z165" s="26"/>
      <c r="AA165" s="26"/>
      <c r="AB165" s="26"/>
      <c r="AC165" s="26"/>
      <c r="AD165" s="26"/>
      <c r="AE165" s="26"/>
    </row>
    <row r="166" spans="1:31" ht="89.25">
      <c r="A166" s="152">
        <v>1</v>
      </c>
      <c r="B166" s="133" t="s">
        <v>228</v>
      </c>
      <c r="C166" s="133"/>
      <c r="D166" s="134">
        <v>139.09059999999999</v>
      </c>
      <c r="E166" s="135" t="s">
        <v>85</v>
      </c>
      <c r="F166" s="136">
        <v>950</v>
      </c>
      <c r="G166" s="181">
        <f t="shared" si="4"/>
        <v>132136.07</v>
      </c>
      <c r="H166" s="98"/>
      <c r="I166" s="155"/>
      <c r="J166" s="98"/>
      <c r="K166" s="155"/>
      <c r="L166" s="155"/>
      <c r="M166" s="155"/>
      <c r="N166" s="155"/>
      <c r="O166" s="155"/>
      <c r="P166" s="369"/>
      <c r="Q166" s="158"/>
      <c r="R166" s="383"/>
      <c r="S166" s="383"/>
      <c r="T166" s="98"/>
      <c r="U166" s="98"/>
      <c r="V166" s="98"/>
      <c r="W166" s="98"/>
      <c r="X166" s="26"/>
      <c r="Y166" s="26"/>
      <c r="Z166" s="26"/>
      <c r="AA166" s="26"/>
      <c r="AB166" s="26"/>
      <c r="AC166" s="26"/>
      <c r="AD166" s="26"/>
      <c r="AE166" s="26"/>
    </row>
    <row r="167" spans="1:31" ht="63.75">
      <c r="A167" s="152">
        <v>2</v>
      </c>
      <c r="B167" s="133" t="s">
        <v>243</v>
      </c>
      <c r="C167" s="133"/>
      <c r="D167" s="134"/>
      <c r="E167" s="135"/>
      <c r="F167" s="136"/>
      <c r="G167" s="181">
        <f t="shared" si="4"/>
        <v>0</v>
      </c>
      <c r="H167" s="155" t="s">
        <v>1055</v>
      </c>
      <c r="I167" s="155"/>
      <c r="J167" s="98"/>
      <c r="K167" s="155"/>
      <c r="L167" s="155"/>
      <c r="M167" s="155"/>
      <c r="N167" s="155"/>
      <c r="O167" s="155"/>
      <c r="P167" s="369"/>
      <c r="Q167" s="158"/>
      <c r="R167" s="383"/>
      <c r="S167" s="383"/>
      <c r="T167" s="98"/>
      <c r="U167" s="98"/>
      <c r="V167" s="98"/>
      <c r="W167" s="98"/>
      <c r="X167" s="26"/>
      <c r="Y167" s="26"/>
      <c r="Z167" s="26"/>
      <c r="AA167" s="26"/>
      <c r="AB167" s="26"/>
      <c r="AC167" s="26"/>
      <c r="AD167" s="26"/>
      <c r="AE167" s="26"/>
    </row>
    <row r="168" spans="1:31" ht="63.75">
      <c r="A168" s="152" t="s">
        <v>230</v>
      </c>
      <c r="B168" s="133" t="s">
        <v>231</v>
      </c>
      <c r="C168" s="133"/>
      <c r="D168" s="134"/>
      <c r="E168" s="135"/>
      <c r="F168" s="136"/>
      <c r="G168" s="181">
        <f t="shared" si="4"/>
        <v>0</v>
      </c>
      <c r="H168" s="98"/>
      <c r="I168" s="155"/>
      <c r="J168" s="98"/>
      <c r="K168" s="155"/>
      <c r="L168" s="155"/>
      <c r="M168" s="155"/>
      <c r="N168" s="155"/>
      <c r="O168" s="155"/>
      <c r="P168" s="369"/>
      <c r="Q168" s="158"/>
      <c r="R168" s="383"/>
      <c r="S168" s="383"/>
      <c r="T168" s="98"/>
      <c r="U168" s="98"/>
      <c r="V168" s="98"/>
      <c r="W168" s="98"/>
      <c r="X168" s="26"/>
      <c r="Y168" s="26"/>
      <c r="Z168" s="26"/>
      <c r="AA168" s="26"/>
      <c r="AB168" s="26"/>
      <c r="AC168" s="26"/>
      <c r="AD168" s="26"/>
      <c r="AE168" s="26"/>
    </row>
    <row r="169" spans="1:31">
      <c r="A169" s="152" t="s">
        <v>72</v>
      </c>
      <c r="B169" s="133" t="s">
        <v>250</v>
      </c>
      <c r="C169" s="133"/>
      <c r="D169" s="134">
        <v>46</v>
      </c>
      <c r="E169" s="135" t="s">
        <v>74</v>
      </c>
      <c r="F169" s="136">
        <v>1500</v>
      </c>
      <c r="G169" s="181">
        <f t="shared" si="4"/>
        <v>69000</v>
      </c>
      <c r="H169" s="98"/>
      <c r="I169" s="155"/>
      <c r="J169" s="98"/>
      <c r="K169" s="155"/>
      <c r="L169" s="155"/>
      <c r="M169" s="155"/>
      <c r="N169" s="155"/>
      <c r="O169" s="155"/>
      <c r="P169" s="369"/>
      <c r="Q169" s="158"/>
      <c r="R169" s="383"/>
      <c r="S169" s="383"/>
      <c r="T169" s="98"/>
      <c r="U169" s="98"/>
      <c r="V169" s="98"/>
      <c r="W169" s="98"/>
      <c r="X169" s="26"/>
      <c r="Y169" s="26"/>
      <c r="Z169" s="26"/>
      <c r="AA169" s="26"/>
      <c r="AB169" s="26"/>
      <c r="AC169" s="26"/>
      <c r="AD169" s="26"/>
      <c r="AE169" s="26"/>
    </row>
    <row r="170" spans="1:31">
      <c r="A170" s="152" t="s">
        <v>75</v>
      </c>
      <c r="B170" s="133" t="s">
        <v>251</v>
      </c>
      <c r="C170" s="133"/>
      <c r="D170" s="134">
        <v>46</v>
      </c>
      <c r="E170" s="135" t="s">
        <v>74</v>
      </c>
      <c r="F170" s="136">
        <v>1500</v>
      </c>
      <c r="G170" s="181">
        <f t="shared" si="4"/>
        <v>69000</v>
      </c>
      <c r="H170" s="98"/>
      <c r="I170" s="155"/>
      <c r="J170" s="98"/>
      <c r="K170" s="155"/>
      <c r="L170" s="155"/>
      <c r="M170" s="155"/>
      <c r="N170" s="155"/>
      <c r="O170" s="155"/>
      <c r="P170" s="369"/>
      <c r="Q170" s="158"/>
      <c r="R170" s="383"/>
      <c r="S170" s="383"/>
      <c r="T170" s="98"/>
      <c r="U170" s="98"/>
      <c r="V170" s="98"/>
      <c r="W170" s="98"/>
      <c r="X170" s="26"/>
      <c r="Y170" s="26"/>
      <c r="Z170" s="26"/>
      <c r="AA170" s="26"/>
      <c r="AB170" s="26"/>
      <c r="AC170" s="26"/>
      <c r="AD170" s="26"/>
      <c r="AE170" s="26"/>
    </row>
    <row r="171" spans="1:31">
      <c r="A171" s="105" t="s">
        <v>252</v>
      </c>
      <c r="B171" s="106" t="s">
        <v>253</v>
      </c>
      <c r="C171" s="106"/>
      <c r="D171" s="113"/>
      <c r="E171" s="107"/>
      <c r="F171" s="108"/>
      <c r="G171" s="157">
        <f t="shared" si="4"/>
        <v>0</v>
      </c>
      <c r="H171" s="98"/>
      <c r="I171" s="155"/>
      <c r="J171" s="98"/>
      <c r="K171" s="155"/>
      <c r="L171" s="155"/>
      <c r="M171" s="155"/>
      <c r="N171" s="155"/>
      <c r="O171" s="155"/>
      <c r="P171" s="369"/>
      <c r="Q171" s="158"/>
      <c r="R171" s="383"/>
      <c r="S171" s="383"/>
      <c r="T171" s="98"/>
      <c r="U171" s="98"/>
      <c r="V171" s="98"/>
      <c r="W171" s="98"/>
      <c r="X171" s="26"/>
      <c r="Y171" s="26"/>
      <c r="Z171" s="26"/>
      <c r="AA171" s="26"/>
      <c r="AB171" s="26"/>
      <c r="AC171" s="26"/>
      <c r="AD171" s="26"/>
      <c r="AE171" s="26"/>
    </row>
    <row r="172" spans="1:31" ht="102">
      <c r="A172" s="105">
        <v>1</v>
      </c>
      <c r="B172" s="106" t="s">
        <v>254</v>
      </c>
      <c r="C172" s="106"/>
      <c r="D172" s="113">
        <v>450.64800000000002</v>
      </c>
      <c r="E172" s="107" t="s">
        <v>85</v>
      </c>
      <c r="F172" s="108">
        <v>950</v>
      </c>
      <c r="G172" s="157">
        <f t="shared" si="4"/>
        <v>428115.60000000003</v>
      </c>
      <c r="H172" s="98"/>
      <c r="I172" s="155"/>
      <c r="J172" s="98"/>
      <c r="K172" s="155"/>
      <c r="L172" s="155"/>
      <c r="M172" s="155"/>
      <c r="N172" s="155"/>
      <c r="O172" s="155"/>
      <c r="P172" s="369">
        <f>'Civil JMR RA Bill 09 '!H457</f>
        <v>450.65</v>
      </c>
      <c r="Q172" s="162">
        <f>F172*P172</f>
        <v>428117.5</v>
      </c>
      <c r="R172" s="387">
        <f>'Civil JMR RA Bill 09 '!H458</f>
        <v>9.5500000000000114</v>
      </c>
      <c r="S172" s="387">
        <f>F172*R172</f>
        <v>9072.5000000000109</v>
      </c>
      <c r="T172" s="98"/>
      <c r="U172" s="98"/>
      <c r="V172" s="98"/>
      <c r="W172" s="98"/>
      <c r="X172" s="26"/>
      <c r="Y172" s="26"/>
      <c r="Z172" s="26"/>
      <c r="AA172" s="26"/>
      <c r="AB172" s="26"/>
      <c r="AC172" s="26"/>
      <c r="AD172" s="26"/>
      <c r="AE172" s="26"/>
    </row>
    <row r="173" spans="1:31" ht="63.75">
      <c r="A173" s="105">
        <v>2</v>
      </c>
      <c r="B173" s="106" t="s">
        <v>243</v>
      </c>
      <c r="C173" s="106"/>
      <c r="D173" s="113"/>
      <c r="E173" s="107"/>
      <c r="F173" s="108"/>
      <c r="G173" s="157">
        <f t="shared" si="4"/>
        <v>0</v>
      </c>
      <c r="H173" s="98"/>
      <c r="I173" s="155"/>
      <c r="J173" s="98"/>
      <c r="K173" s="155"/>
      <c r="L173" s="155"/>
      <c r="M173" s="155"/>
      <c r="N173" s="155"/>
      <c r="O173" s="155"/>
      <c r="P173" s="369"/>
      <c r="Q173" s="158"/>
      <c r="R173" s="383"/>
      <c r="S173" s="383"/>
      <c r="T173" s="98"/>
      <c r="U173" s="98"/>
      <c r="V173" s="98"/>
      <c r="W173" s="98"/>
      <c r="X173" s="26"/>
      <c r="Y173" s="26"/>
      <c r="Z173" s="26"/>
      <c r="AA173" s="26"/>
      <c r="AB173" s="26"/>
      <c r="AC173" s="26"/>
      <c r="AD173" s="26"/>
      <c r="AE173" s="26"/>
    </row>
    <row r="174" spans="1:31" ht="63.75">
      <c r="A174" s="105" t="s">
        <v>230</v>
      </c>
      <c r="B174" s="106" t="s">
        <v>255</v>
      </c>
      <c r="C174" s="106"/>
      <c r="D174" s="113"/>
      <c r="E174" s="107"/>
      <c r="F174" s="108"/>
      <c r="G174" s="157">
        <f t="shared" si="4"/>
        <v>0</v>
      </c>
      <c r="H174" s="98"/>
      <c r="I174" s="155"/>
      <c r="J174" s="98"/>
      <c r="K174" s="155"/>
      <c r="L174" s="155"/>
      <c r="M174" s="155"/>
      <c r="N174" s="155"/>
      <c r="O174" s="155"/>
      <c r="P174" s="369"/>
      <c r="Q174" s="158"/>
      <c r="R174" s="383"/>
      <c r="S174" s="383"/>
      <c r="T174" s="98"/>
      <c r="U174" s="98"/>
      <c r="V174" s="98"/>
      <c r="W174" s="98"/>
      <c r="X174" s="26"/>
      <c r="Y174" s="26"/>
      <c r="Z174" s="26"/>
      <c r="AA174" s="26"/>
      <c r="AB174" s="26"/>
      <c r="AC174" s="26"/>
      <c r="AD174" s="26"/>
      <c r="AE174" s="26"/>
    </row>
    <row r="175" spans="1:31" ht="25.5">
      <c r="A175" s="105" t="s">
        <v>72</v>
      </c>
      <c r="B175" s="106" t="s">
        <v>256</v>
      </c>
      <c r="C175" s="106"/>
      <c r="D175" s="113">
        <v>32</v>
      </c>
      <c r="E175" s="107" t="s">
        <v>74</v>
      </c>
      <c r="F175" s="108">
        <v>12000</v>
      </c>
      <c r="G175" s="157">
        <f t="shared" ref="G175:G183" si="7">(F175)*$D175</f>
        <v>384000</v>
      </c>
      <c r="H175" s="98"/>
      <c r="I175" s="155"/>
      <c r="J175" s="98"/>
      <c r="K175" s="155"/>
      <c r="L175" s="155"/>
      <c r="M175" s="155"/>
      <c r="N175" s="155"/>
      <c r="O175" s="155"/>
      <c r="P175" s="369">
        <f>'Civil JMR RA Bill 09 '!H466</f>
        <v>32</v>
      </c>
      <c r="Q175" s="162">
        <f>F175*P175</f>
        <v>384000</v>
      </c>
      <c r="R175" s="387"/>
      <c r="S175" s="387"/>
      <c r="T175" s="98"/>
      <c r="U175" s="98"/>
      <c r="V175" s="98"/>
      <c r="W175" s="98"/>
      <c r="X175" s="26"/>
      <c r="Y175" s="26"/>
      <c r="Z175" s="26"/>
      <c r="AA175" s="26"/>
      <c r="AB175" s="26"/>
      <c r="AC175" s="26"/>
      <c r="AD175" s="26"/>
      <c r="AE175" s="26"/>
    </row>
    <row r="176" spans="1:31" ht="25.5">
      <c r="A176" s="105" t="s">
        <v>75</v>
      </c>
      <c r="B176" s="106" t="s">
        <v>257</v>
      </c>
      <c r="C176" s="106"/>
      <c r="D176" s="113">
        <v>32</v>
      </c>
      <c r="E176" s="107" t="s">
        <v>74</v>
      </c>
      <c r="F176" s="108">
        <v>12000</v>
      </c>
      <c r="G176" s="157">
        <f t="shared" si="7"/>
        <v>384000</v>
      </c>
      <c r="H176" s="98"/>
      <c r="I176" s="155"/>
      <c r="J176" s="98"/>
      <c r="K176" s="155"/>
      <c r="L176" s="155"/>
      <c r="M176" s="155"/>
      <c r="N176" s="155"/>
      <c r="O176" s="155"/>
      <c r="P176" s="369">
        <f>'Civil JMR RA Bill 09 '!H475</f>
        <v>32</v>
      </c>
      <c r="Q176" s="162">
        <f t="shared" ref="Q176:Q180" si="8">F176*P176</f>
        <v>384000</v>
      </c>
      <c r="R176" s="387"/>
      <c r="S176" s="387"/>
      <c r="T176" s="98"/>
      <c r="U176" s="98"/>
      <c r="V176" s="98"/>
      <c r="W176" s="98"/>
      <c r="X176" s="26"/>
      <c r="Y176" s="26"/>
      <c r="Z176" s="26"/>
      <c r="AA176" s="26"/>
      <c r="AB176" s="26"/>
      <c r="AC176" s="26"/>
      <c r="AD176" s="26"/>
      <c r="AE176" s="26"/>
    </row>
    <row r="177" spans="1:31" ht="25.5">
      <c r="A177" s="105" t="s">
        <v>77</v>
      </c>
      <c r="B177" s="106" t="s">
        <v>258</v>
      </c>
      <c r="C177" s="106"/>
      <c r="D177" s="113">
        <v>35</v>
      </c>
      <c r="E177" s="107" t="s">
        <v>74</v>
      </c>
      <c r="F177" s="108">
        <v>12000</v>
      </c>
      <c r="G177" s="157">
        <f t="shared" si="7"/>
        <v>420000</v>
      </c>
      <c r="H177" s="98"/>
      <c r="I177" s="155"/>
      <c r="J177" s="98"/>
      <c r="K177" s="155"/>
      <c r="L177" s="155"/>
      <c r="M177" s="155"/>
      <c r="N177" s="155"/>
      <c r="O177" s="155"/>
      <c r="P177" s="369">
        <f>'Civil JMR RA Bill 09 '!H485</f>
        <v>35</v>
      </c>
      <c r="Q177" s="162">
        <f t="shared" si="8"/>
        <v>420000</v>
      </c>
      <c r="R177" s="387">
        <f>'Civil JMR RA Bill 09 '!H486</f>
        <v>10</v>
      </c>
      <c r="S177" s="387">
        <f>F177*R177</f>
        <v>120000</v>
      </c>
      <c r="T177" s="98"/>
      <c r="U177" s="98"/>
      <c r="V177" s="98"/>
      <c r="W177" s="98"/>
      <c r="X177" s="26"/>
      <c r="Y177" s="26"/>
      <c r="Z177" s="26"/>
      <c r="AA177" s="26"/>
      <c r="AB177" s="26"/>
      <c r="AC177" s="26"/>
      <c r="AD177" s="26"/>
      <c r="AE177" s="26"/>
    </row>
    <row r="178" spans="1:31" ht="77.45" customHeight="1">
      <c r="A178" s="105" t="s">
        <v>237</v>
      </c>
      <c r="B178" s="106" t="s">
        <v>245</v>
      </c>
      <c r="C178" s="106"/>
      <c r="D178" s="113"/>
      <c r="E178" s="107"/>
      <c r="F178" s="108"/>
      <c r="G178" s="157">
        <f t="shared" si="7"/>
        <v>0</v>
      </c>
      <c r="H178" s="98"/>
      <c r="I178" s="155"/>
      <c r="J178" s="98"/>
      <c r="K178" s="155"/>
      <c r="L178" s="155"/>
      <c r="M178" s="155"/>
      <c r="N178" s="155"/>
      <c r="O178" s="155"/>
      <c r="P178" s="369"/>
      <c r="Q178" s="162"/>
      <c r="R178" s="387"/>
      <c r="S178" s="387"/>
      <c r="T178" s="98"/>
      <c r="U178" s="98"/>
      <c r="V178" s="98"/>
      <c r="W178" s="98"/>
      <c r="X178" s="26"/>
      <c r="Y178" s="26"/>
      <c r="Z178" s="26"/>
      <c r="AA178" s="26"/>
      <c r="AB178" s="26"/>
      <c r="AC178" s="26"/>
      <c r="AD178" s="26"/>
      <c r="AE178" s="26"/>
    </row>
    <row r="179" spans="1:31" ht="25.5">
      <c r="A179" s="105" t="s">
        <v>72</v>
      </c>
      <c r="B179" s="106" t="s">
        <v>259</v>
      </c>
      <c r="C179" s="106"/>
      <c r="D179" s="113">
        <v>17</v>
      </c>
      <c r="E179" s="107" t="s">
        <v>74</v>
      </c>
      <c r="F179" s="108">
        <v>13000</v>
      </c>
      <c r="G179" s="157">
        <f t="shared" si="7"/>
        <v>221000</v>
      </c>
      <c r="H179" s="98"/>
      <c r="I179" s="155"/>
      <c r="J179" s="98"/>
      <c r="K179" s="155"/>
      <c r="L179" s="155"/>
      <c r="M179" s="155"/>
      <c r="N179" s="155"/>
      <c r="O179" s="155"/>
      <c r="P179" s="369">
        <f>'Civil JMR RA Bill 09 '!H494</f>
        <v>17</v>
      </c>
      <c r="Q179" s="162">
        <f t="shared" si="8"/>
        <v>221000</v>
      </c>
      <c r="R179" s="387"/>
      <c r="S179" s="387"/>
      <c r="T179" s="98"/>
      <c r="U179" s="98"/>
      <c r="V179" s="98"/>
      <c r="W179" s="98"/>
      <c r="X179" s="26"/>
      <c r="Y179" s="26"/>
      <c r="Z179" s="26"/>
      <c r="AA179" s="26"/>
      <c r="AB179" s="26"/>
      <c r="AC179" s="26"/>
      <c r="AD179" s="26"/>
      <c r="AE179" s="26"/>
    </row>
    <row r="180" spans="1:31" ht="25.5">
      <c r="A180" s="105" t="s">
        <v>75</v>
      </c>
      <c r="B180" s="106" t="s">
        <v>260</v>
      </c>
      <c r="C180" s="106"/>
      <c r="D180" s="113">
        <v>17</v>
      </c>
      <c r="E180" s="107" t="s">
        <v>74</v>
      </c>
      <c r="F180" s="108">
        <v>13000</v>
      </c>
      <c r="G180" s="157">
        <f t="shared" si="7"/>
        <v>221000</v>
      </c>
      <c r="H180" s="98"/>
      <c r="I180" s="155"/>
      <c r="J180" s="98"/>
      <c r="K180" s="155"/>
      <c r="L180" s="155"/>
      <c r="M180" s="155"/>
      <c r="N180" s="155"/>
      <c r="O180" s="155"/>
      <c r="P180" s="369">
        <f>'Civil JMR RA Bill 09 '!H503</f>
        <v>17</v>
      </c>
      <c r="Q180" s="162">
        <f t="shared" si="8"/>
        <v>221000</v>
      </c>
      <c r="R180" s="387"/>
      <c r="S180" s="387"/>
      <c r="T180" s="98"/>
      <c r="U180" s="98"/>
      <c r="V180" s="98"/>
      <c r="W180" s="98"/>
      <c r="X180" s="26"/>
      <c r="Y180" s="26"/>
      <c r="Z180" s="26"/>
      <c r="AA180" s="26"/>
      <c r="AB180" s="26"/>
      <c r="AC180" s="26"/>
      <c r="AD180" s="26"/>
      <c r="AE180" s="26"/>
    </row>
    <row r="181" spans="1:31" ht="127.5">
      <c r="A181" s="105">
        <v>26</v>
      </c>
      <c r="B181" s="106" t="s">
        <v>261</v>
      </c>
      <c r="C181" s="106"/>
      <c r="D181" s="113">
        <v>3</v>
      </c>
      <c r="E181" s="107" t="s">
        <v>74</v>
      </c>
      <c r="F181" s="108">
        <v>25000</v>
      </c>
      <c r="G181" s="157">
        <f t="shared" si="7"/>
        <v>75000</v>
      </c>
      <c r="H181" s="98"/>
      <c r="I181" s="155"/>
      <c r="J181" s="98"/>
      <c r="K181" s="155"/>
      <c r="L181" s="155"/>
      <c r="M181" s="155"/>
      <c r="N181" s="155"/>
      <c r="O181" s="155"/>
      <c r="P181" s="369"/>
      <c r="Q181" s="158"/>
      <c r="R181" s="383"/>
      <c r="S181" s="383"/>
      <c r="T181" s="98"/>
      <c r="U181" s="98"/>
      <c r="V181" s="98"/>
      <c r="W181" s="98"/>
      <c r="X181" s="26"/>
      <c r="Y181" s="26"/>
      <c r="Z181" s="26"/>
      <c r="AA181" s="26"/>
      <c r="AB181" s="26"/>
      <c r="AC181" s="26"/>
      <c r="AD181" s="26"/>
      <c r="AE181" s="26"/>
    </row>
    <row r="182" spans="1:31" ht="102">
      <c r="A182" s="105">
        <v>28</v>
      </c>
      <c r="B182" s="106" t="s">
        <v>262</v>
      </c>
      <c r="C182" s="106"/>
      <c r="D182" s="113">
        <v>29</v>
      </c>
      <c r="E182" s="107" t="s">
        <v>74</v>
      </c>
      <c r="F182" s="108">
        <v>1700</v>
      </c>
      <c r="G182" s="157">
        <f t="shared" si="7"/>
        <v>49300</v>
      </c>
      <c r="H182" s="98"/>
      <c r="I182" s="155"/>
      <c r="J182" s="98"/>
      <c r="K182" s="155"/>
      <c r="L182" s="155"/>
      <c r="M182" s="155"/>
      <c r="N182" s="155"/>
      <c r="O182" s="155"/>
      <c r="P182" s="369">
        <f>'Civil JMR RA Bill 09 '!H512</f>
        <v>29</v>
      </c>
      <c r="Q182" s="162">
        <f>F182*P182</f>
        <v>49300</v>
      </c>
      <c r="R182" s="387"/>
      <c r="S182" s="387"/>
      <c r="T182" s="98"/>
      <c r="U182" s="98"/>
      <c r="V182" s="98"/>
      <c r="W182" s="98"/>
      <c r="X182" s="26"/>
      <c r="Y182" s="26"/>
      <c r="Z182" s="26"/>
      <c r="AA182" s="26"/>
      <c r="AB182" s="26"/>
      <c r="AC182" s="26"/>
      <c r="AD182" s="26"/>
      <c r="AE182" s="26"/>
    </row>
    <row r="183" spans="1:31" ht="102">
      <c r="A183" s="152">
        <v>29</v>
      </c>
      <c r="B183" s="133" t="s">
        <v>263</v>
      </c>
      <c r="C183" s="133" t="s">
        <v>264</v>
      </c>
      <c r="D183" s="134">
        <v>37.437399999999997</v>
      </c>
      <c r="E183" s="135" t="s">
        <v>80</v>
      </c>
      <c r="F183" s="136">
        <v>8600</v>
      </c>
      <c r="G183" s="181">
        <f t="shared" si="7"/>
        <v>321961.63999999996</v>
      </c>
      <c r="H183" s="155" t="s">
        <v>1055</v>
      </c>
      <c r="I183" s="155"/>
      <c r="J183" s="98"/>
      <c r="K183" s="155"/>
      <c r="L183" s="155"/>
      <c r="M183" s="155"/>
      <c r="N183" s="155"/>
      <c r="O183" s="155"/>
      <c r="P183" s="369"/>
      <c r="Q183" s="158"/>
      <c r="R183" s="383"/>
      <c r="S183" s="383"/>
      <c r="T183" s="98"/>
      <c r="U183" s="98"/>
      <c r="V183" s="98"/>
      <c r="W183" s="98"/>
      <c r="X183" s="26"/>
      <c r="Y183" s="26"/>
      <c r="Z183" s="26"/>
      <c r="AA183" s="26"/>
      <c r="AB183" s="26"/>
      <c r="AC183" s="26"/>
      <c r="AD183" s="26"/>
      <c r="AE183" s="26"/>
    </row>
    <row r="184" spans="1:31" ht="24" customHeight="1">
      <c r="A184" s="182"/>
      <c r="B184" s="183" t="s">
        <v>265</v>
      </c>
      <c r="C184" s="183"/>
      <c r="D184" s="184"/>
      <c r="E184" s="185"/>
      <c r="F184" s="186"/>
      <c r="G184" s="187">
        <f>SUM(G111:G183)</f>
        <v>7183655.3769999994</v>
      </c>
      <c r="H184" s="188"/>
      <c r="I184" s="189"/>
      <c r="J184" s="188"/>
      <c r="K184" s="189"/>
      <c r="L184" s="189"/>
      <c r="M184" s="189"/>
      <c r="N184" s="189"/>
      <c r="O184" s="216">
        <f>SUM(O112:O183)</f>
        <v>1777418.02</v>
      </c>
      <c r="P184" s="381"/>
      <c r="Q184" s="216">
        <f>SUM(Q116:Q183)</f>
        <v>3850566.3250000002</v>
      </c>
      <c r="R184" s="216"/>
      <c r="S184" s="216">
        <f>SUM(S117:S183)</f>
        <v>595482.50000000012</v>
      </c>
      <c r="T184" s="188"/>
      <c r="U184" s="188"/>
      <c r="V184" s="188"/>
      <c r="W184" s="188"/>
      <c r="X184" s="26"/>
      <c r="Y184" s="26"/>
      <c r="Z184" s="26"/>
      <c r="AA184" s="26"/>
      <c r="AB184" s="26"/>
      <c r="AC184" s="26"/>
      <c r="AD184" s="26"/>
      <c r="AE184" s="26"/>
    </row>
    <row r="185" spans="1:31">
      <c r="A185" s="105"/>
      <c r="B185" s="110"/>
      <c r="C185" s="110"/>
      <c r="D185" s="9"/>
      <c r="E185" s="107"/>
      <c r="F185" s="108"/>
      <c r="G185" s="157"/>
      <c r="H185" s="98"/>
      <c r="I185" s="155"/>
      <c r="J185" s="98"/>
      <c r="K185" s="155"/>
      <c r="L185" s="155"/>
      <c r="M185" s="155"/>
      <c r="N185" s="155"/>
      <c r="O185" s="155"/>
      <c r="P185" s="369"/>
      <c r="Q185" s="158"/>
      <c r="R185" s="383"/>
      <c r="S185" s="383"/>
      <c r="T185" s="98"/>
      <c r="U185" s="98"/>
      <c r="V185" s="98"/>
      <c r="W185" s="98"/>
      <c r="X185" s="26"/>
      <c r="Y185" s="26"/>
      <c r="Z185" s="26"/>
      <c r="AA185" s="26"/>
      <c r="AB185" s="26"/>
      <c r="AC185" s="26"/>
      <c r="AD185" s="26"/>
      <c r="AE185" s="26"/>
    </row>
    <row r="186" spans="1:31">
      <c r="A186" s="105" t="s">
        <v>266</v>
      </c>
      <c r="B186" s="161" t="s">
        <v>17</v>
      </c>
      <c r="C186" s="110"/>
      <c r="D186" s="9"/>
      <c r="E186" s="107"/>
      <c r="F186" s="108"/>
      <c r="G186" s="157"/>
      <c r="H186" s="98"/>
      <c r="I186" s="155"/>
      <c r="J186" s="98"/>
      <c r="K186" s="155"/>
      <c r="L186" s="155"/>
      <c r="M186" s="155"/>
      <c r="N186" s="155"/>
      <c r="O186" s="155"/>
      <c r="P186" s="369"/>
      <c r="Q186" s="158"/>
      <c r="R186" s="383"/>
      <c r="S186" s="383"/>
      <c r="T186" s="98"/>
      <c r="U186" s="98"/>
      <c r="V186" s="98"/>
      <c r="W186" s="98"/>
      <c r="X186" s="26"/>
      <c r="Y186" s="26"/>
      <c r="Z186" s="26"/>
      <c r="AA186" s="26"/>
      <c r="AB186" s="26"/>
      <c r="AC186" s="26"/>
      <c r="AD186" s="26"/>
      <c r="AE186" s="26"/>
    </row>
    <row r="187" spans="1:31" ht="344.25">
      <c r="A187" s="152">
        <v>1</v>
      </c>
      <c r="B187" s="133" t="s">
        <v>267</v>
      </c>
      <c r="C187" s="133"/>
      <c r="D187" s="134">
        <v>108.18500000000003</v>
      </c>
      <c r="E187" s="135" t="s">
        <v>62</v>
      </c>
      <c r="F187" s="136">
        <v>2000</v>
      </c>
      <c r="G187" s="181">
        <f t="shared" ref="G187:G191" si="9">(F187)*$D187</f>
        <v>216370.00000000006</v>
      </c>
      <c r="H187" s="137"/>
      <c r="I187" s="158"/>
      <c r="J187" s="137" t="e">
        <f>#REF!</f>
        <v>#REF!</v>
      </c>
      <c r="K187" s="159" t="e">
        <f>F187*J187</f>
        <v>#REF!</v>
      </c>
      <c r="L187" s="158"/>
      <c r="M187" s="158"/>
      <c r="N187" s="158"/>
      <c r="O187" s="158"/>
      <c r="P187" s="369"/>
      <c r="Q187" s="158"/>
      <c r="R187" s="383"/>
      <c r="S187" s="383"/>
      <c r="T187" s="137"/>
      <c r="U187" s="137"/>
      <c r="V187" s="137"/>
      <c r="W187" s="137"/>
      <c r="X187" s="26"/>
      <c r="Y187" s="26"/>
      <c r="Z187" s="26"/>
      <c r="AA187" s="26"/>
      <c r="AB187" s="26"/>
      <c r="AC187" s="26"/>
      <c r="AD187" s="26"/>
      <c r="AE187" s="26"/>
    </row>
    <row r="188" spans="1:31" ht="165.75">
      <c r="A188" s="152">
        <v>2</v>
      </c>
      <c r="B188" s="133" t="s">
        <v>268</v>
      </c>
      <c r="C188" s="133"/>
      <c r="D188" s="134">
        <v>30.414999999999999</v>
      </c>
      <c r="E188" s="135" t="s">
        <v>62</v>
      </c>
      <c r="F188" s="136">
        <v>2300</v>
      </c>
      <c r="G188" s="181">
        <f t="shared" si="9"/>
        <v>69954.5</v>
      </c>
      <c r="H188" s="137"/>
      <c r="I188" s="158"/>
      <c r="J188" s="137" t="e">
        <f>#REF!</f>
        <v>#REF!</v>
      </c>
      <c r="K188" s="162" t="e">
        <f>F188*J188</f>
        <v>#REF!</v>
      </c>
      <c r="L188" s="158"/>
      <c r="M188" s="158"/>
      <c r="N188" s="158"/>
      <c r="O188" s="158"/>
      <c r="P188" s="369"/>
      <c r="Q188" s="158"/>
      <c r="R188" s="383"/>
      <c r="S188" s="383"/>
      <c r="T188" s="137"/>
      <c r="U188" s="137"/>
      <c r="V188" s="137"/>
      <c r="W188" s="137"/>
      <c r="X188" s="26"/>
      <c r="Y188" s="26"/>
      <c r="Z188" s="26"/>
      <c r="AA188" s="26"/>
      <c r="AB188" s="26"/>
      <c r="AC188" s="26"/>
      <c r="AD188" s="26"/>
      <c r="AE188" s="26"/>
    </row>
    <row r="189" spans="1:31" ht="191.25">
      <c r="A189" s="105">
        <v>3</v>
      </c>
      <c r="B189" s="106" t="s">
        <v>269</v>
      </c>
      <c r="C189" s="106"/>
      <c r="D189" s="113"/>
      <c r="E189" s="107"/>
      <c r="F189" s="108"/>
      <c r="G189" s="157">
        <f t="shared" si="9"/>
        <v>0</v>
      </c>
      <c r="H189" s="98"/>
      <c r="I189" s="155"/>
      <c r="J189" s="98"/>
      <c r="K189" s="155"/>
      <c r="L189" s="155"/>
      <c r="M189" s="155"/>
      <c r="N189" s="155"/>
      <c r="O189" s="155"/>
      <c r="P189" s="369"/>
      <c r="Q189" s="158"/>
      <c r="R189" s="383"/>
      <c r="S189" s="383"/>
      <c r="T189" s="98"/>
      <c r="U189" s="98"/>
      <c r="V189" s="98"/>
      <c r="W189" s="98"/>
      <c r="X189" s="26"/>
      <c r="Y189" s="26"/>
      <c r="Z189" s="26"/>
      <c r="AA189" s="26"/>
      <c r="AB189" s="26"/>
      <c r="AC189" s="26"/>
      <c r="AD189" s="26"/>
      <c r="AE189" s="26"/>
    </row>
    <row r="190" spans="1:31" s="25" customFormat="1" ht="63.75">
      <c r="A190" s="152"/>
      <c r="B190" s="133" t="s">
        <v>270</v>
      </c>
      <c r="C190" s="133"/>
      <c r="D190" s="134">
        <v>26.4</v>
      </c>
      <c r="E190" s="135" t="s">
        <v>62</v>
      </c>
      <c r="F190" s="136">
        <v>3600</v>
      </c>
      <c r="G190" s="181">
        <f t="shared" si="9"/>
        <v>95040</v>
      </c>
      <c r="H190" s="177"/>
      <c r="I190" s="178"/>
      <c r="J190" s="177"/>
      <c r="K190" s="178"/>
      <c r="L190" s="178" t="e">
        <f>#REF!</f>
        <v>#REF!</v>
      </c>
      <c r="M190" s="179" t="e">
        <f>F190*L190</f>
        <v>#REF!</v>
      </c>
      <c r="N190" s="178"/>
      <c r="O190" s="178"/>
      <c r="P190" s="373"/>
      <c r="Q190" s="178"/>
      <c r="R190" s="386"/>
      <c r="S190" s="386"/>
      <c r="T190" s="177"/>
      <c r="U190" s="177"/>
      <c r="V190" s="177"/>
      <c r="W190" s="177"/>
      <c r="X190" s="27"/>
      <c r="Y190" s="27"/>
      <c r="Z190" s="27"/>
      <c r="AA190" s="27"/>
      <c r="AB190" s="27"/>
      <c r="AC190" s="27"/>
      <c r="AD190" s="27"/>
      <c r="AE190" s="27"/>
    </row>
    <row r="191" spans="1:31" ht="114.75">
      <c r="A191" s="152">
        <v>4</v>
      </c>
      <c r="B191" s="133" t="s">
        <v>271</v>
      </c>
      <c r="C191" s="136"/>
      <c r="D191" s="134">
        <v>165</v>
      </c>
      <c r="E191" s="135" t="s">
        <v>80</v>
      </c>
      <c r="F191" s="136">
        <v>1800</v>
      </c>
      <c r="G191" s="181">
        <f t="shared" si="9"/>
        <v>297000</v>
      </c>
      <c r="H191" s="137"/>
      <c r="I191" s="158"/>
      <c r="J191" s="137" t="e">
        <f>#REF!</f>
        <v>#REF!</v>
      </c>
      <c r="K191" s="159" t="e">
        <f>F191*J191</f>
        <v>#REF!</v>
      </c>
      <c r="L191" s="158"/>
      <c r="M191" s="158"/>
      <c r="N191" s="158"/>
      <c r="O191" s="158"/>
      <c r="P191" s="369"/>
      <c r="Q191" s="158"/>
      <c r="R191" s="383"/>
      <c r="S191" s="383"/>
      <c r="T191" s="137"/>
      <c r="U191" s="137"/>
      <c r="V191" s="137"/>
      <c r="W191" s="137"/>
      <c r="X191" s="26"/>
      <c r="Y191" s="26"/>
      <c r="Z191" s="26"/>
      <c r="AA191" s="26"/>
      <c r="AB191" s="26"/>
      <c r="AC191" s="26"/>
      <c r="AD191" s="26"/>
      <c r="AE191" s="26"/>
    </row>
    <row r="192" spans="1:31" ht="29.45" customHeight="1">
      <c r="A192" s="182"/>
      <c r="B192" s="183" t="s">
        <v>272</v>
      </c>
      <c r="C192" s="183"/>
      <c r="D192" s="184"/>
      <c r="E192" s="185"/>
      <c r="F192" s="186"/>
      <c r="G192" s="187">
        <f>SUM(G187:G191)</f>
        <v>678364.5</v>
      </c>
      <c r="H192" s="188"/>
      <c r="I192" s="189"/>
      <c r="J192" s="188"/>
      <c r="K192" s="216" t="e">
        <f>SUM(K187:K191)</f>
        <v>#REF!</v>
      </c>
      <c r="L192" s="189"/>
      <c r="M192" s="189" t="e">
        <f>SUM(M187:M191)</f>
        <v>#REF!</v>
      </c>
      <c r="N192" s="189"/>
      <c r="O192" s="189"/>
      <c r="P192" s="370"/>
      <c r="Q192" s="189"/>
      <c r="R192" s="189"/>
      <c r="S192" s="189"/>
      <c r="T192" s="188"/>
      <c r="U192" s="188"/>
      <c r="V192" s="188"/>
      <c r="W192" s="188"/>
      <c r="X192" s="26"/>
      <c r="Y192" s="26"/>
      <c r="Z192" s="26"/>
      <c r="AA192" s="26"/>
      <c r="AB192" s="26"/>
      <c r="AC192" s="26"/>
      <c r="AD192" s="26"/>
      <c r="AE192" s="26"/>
    </row>
    <row r="193" spans="1:31">
      <c r="A193" s="105"/>
      <c r="B193" s="110"/>
      <c r="C193" s="110"/>
      <c r="D193" s="9"/>
      <c r="E193" s="107"/>
      <c r="F193" s="108"/>
      <c r="G193" s="157"/>
      <c r="H193" s="98"/>
      <c r="I193" s="155"/>
      <c r="J193" s="98"/>
      <c r="K193" s="155"/>
      <c r="L193" s="155"/>
      <c r="M193" s="155"/>
      <c r="N193" s="155"/>
      <c r="O193" s="155"/>
      <c r="P193" s="369"/>
      <c r="Q193" s="158"/>
      <c r="R193" s="383"/>
      <c r="S193" s="383"/>
      <c r="T193" s="98"/>
      <c r="U193" s="98"/>
      <c r="V193" s="98"/>
      <c r="W193" s="98"/>
      <c r="X193" s="26"/>
      <c r="Y193" s="26"/>
      <c r="Z193" s="26"/>
      <c r="AA193" s="26"/>
      <c r="AB193" s="26"/>
      <c r="AC193" s="26"/>
      <c r="AD193" s="26"/>
      <c r="AE193" s="26"/>
    </row>
    <row r="194" spans="1:31">
      <c r="A194" s="105" t="s">
        <v>273</v>
      </c>
      <c r="B194" s="161" t="s">
        <v>19</v>
      </c>
      <c r="C194" s="110"/>
      <c r="D194" s="9"/>
      <c r="E194" s="107"/>
      <c r="F194" s="108"/>
      <c r="G194" s="157"/>
      <c r="H194" s="98"/>
      <c r="I194" s="155"/>
      <c r="J194" s="98"/>
      <c r="K194" s="155"/>
      <c r="L194" s="155"/>
      <c r="M194" s="155"/>
      <c r="N194" s="155"/>
      <c r="O194" s="155"/>
      <c r="P194" s="369"/>
      <c r="Q194" s="158"/>
      <c r="R194" s="383"/>
      <c r="S194" s="383"/>
      <c r="T194" s="98"/>
      <c r="U194" s="98"/>
      <c r="V194" s="98"/>
      <c r="W194" s="98"/>
      <c r="X194" s="26"/>
      <c r="Y194" s="26"/>
      <c r="Z194" s="26"/>
      <c r="AA194" s="26"/>
      <c r="AB194" s="26"/>
      <c r="AC194" s="26"/>
      <c r="AD194" s="26"/>
      <c r="AE194" s="26"/>
    </row>
    <row r="195" spans="1:31" ht="140.25">
      <c r="A195" s="105">
        <v>1</v>
      </c>
      <c r="B195" s="106" t="s">
        <v>274</v>
      </c>
      <c r="C195" s="106"/>
      <c r="D195" s="113"/>
      <c r="E195" s="107"/>
      <c r="F195" s="108"/>
      <c r="G195" s="157">
        <f t="shared" ref="G195:G200" si="10">(F195)*$D195</f>
        <v>0</v>
      </c>
      <c r="H195" s="98"/>
      <c r="I195" s="155"/>
      <c r="J195" s="98"/>
      <c r="K195" s="155"/>
      <c r="L195" s="155"/>
      <c r="M195" s="155"/>
      <c r="N195" s="155"/>
      <c r="O195" s="155"/>
      <c r="P195" s="369"/>
      <c r="Q195" s="158"/>
      <c r="R195" s="383"/>
      <c r="S195" s="383"/>
      <c r="T195" s="98"/>
      <c r="U195" s="98"/>
      <c r="V195" s="98"/>
      <c r="W195" s="98"/>
      <c r="X195" s="26"/>
      <c r="Y195" s="26"/>
      <c r="Z195" s="26"/>
      <c r="AA195" s="26"/>
      <c r="AB195" s="26"/>
      <c r="AC195" s="26"/>
      <c r="AD195" s="26"/>
      <c r="AE195" s="26"/>
    </row>
    <row r="196" spans="1:31" ht="127.5">
      <c r="A196" s="105" t="s">
        <v>72</v>
      </c>
      <c r="B196" s="106" t="s">
        <v>275</v>
      </c>
      <c r="C196" s="106"/>
      <c r="D196" s="113">
        <v>0</v>
      </c>
      <c r="E196" s="107" t="s">
        <v>62</v>
      </c>
      <c r="F196" s="108">
        <v>2900</v>
      </c>
      <c r="G196" s="157">
        <f t="shared" si="10"/>
        <v>0</v>
      </c>
      <c r="H196" s="98"/>
      <c r="I196" s="155"/>
      <c r="J196" s="98"/>
      <c r="K196" s="155"/>
      <c r="L196" s="155"/>
      <c r="M196" s="155"/>
      <c r="N196" s="155"/>
      <c r="O196" s="155"/>
      <c r="P196" s="369"/>
      <c r="Q196" s="158"/>
      <c r="R196" s="383"/>
      <c r="S196" s="383"/>
      <c r="T196" s="98"/>
      <c r="U196" s="98"/>
      <c r="V196" s="98"/>
      <c r="W196" s="98"/>
      <c r="X196" s="26"/>
      <c r="Y196" s="26"/>
      <c r="Z196" s="26"/>
      <c r="AA196" s="26"/>
      <c r="AB196" s="26"/>
      <c r="AC196" s="26"/>
      <c r="AD196" s="26"/>
      <c r="AE196" s="26"/>
    </row>
    <row r="197" spans="1:31" ht="114.75">
      <c r="A197" s="152" t="s">
        <v>75</v>
      </c>
      <c r="B197" s="133" t="s">
        <v>276</v>
      </c>
      <c r="C197" s="133" t="s">
        <v>277</v>
      </c>
      <c r="D197" s="134">
        <v>280</v>
      </c>
      <c r="E197" s="135" t="s">
        <v>62</v>
      </c>
      <c r="F197" s="136">
        <v>1320</v>
      </c>
      <c r="G197" s="181">
        <f t="shared" si="10"/>
        <v>369600</v>
      </c>
      <c r="H197" s="137"/>
      <c r="I197" s="158"/>
      <c r="J197" s="137"/>
      <c r="K197" s="158"/>
      <c r="L197" s="158" t="e">
        <f>#REF!</f>
        <v>#REF!</v>
      </c>
      <c r="M197" s="162" t="e">
        <f>F197*L197</f>
        <v>#REF!</v>
      </c>
      <c r="N197" s="158"/>
      <c r="O197" s="158"/>
      <c r="P197" s="369"/>
      <c r="Q197" s="158"/>
      <c r="R197" s="383"/>
      <c r="S197" s="383"/>
      <c r="T197" s="137"/>
      <c r="U197" s="137"/>
      <c r="V197" s="137"/>
      <c r="W197" s="137"/>
      <c r="X197" s="26"/>
      <c r="Y197" s="26"/>
      <c r="Z197" s="26"/>
      <c r="AA197" s="26"/>
      <c r="AB197" s="26"/>
      <c r="AC197" s="26"/>
      <c r="AD197" s="26"/>
      <c r="AE197" s="26"/>
    </row>
    <row r="198" spans="1:31" s="25" customFormat="1" ht="51">
      <c r="A198" s="152">
        <v>2</v>
      </c>
      <c r="B198" s="133" t="s">
        <v>278</v>
      </c>
      <c r="C198" s="133"/>
      <c r="D198" s="134">
        <v>200</v>
      </c>
      <c r="E198" s="135" t="s">
        <v>62</v>
      </c>
      <c r="F198" s="136">
        <v>400</v>
      </c>
      <c r="G198" s="181">
        <f t="shared" si="10"/>
        <v>80000</v>
      </c>
      <c r="H198" s="177"/>
      <c r="I198" s="178"/>
      <c r="J198" s="177"/>
      <c r="K198" s="178"/>
      <c r="L198" s="178" t="e">
        <f>#REF!</f>
        <v>#REF!</v>
      </c>
      <c r="M198" s="162" t="e">
        <f>F198*L198</f>
        <v>#REF!</v>
      </c>
      <c r="N198" s="178"/>
      <c r="O198" s="178"/>
      <c r="P198" s="373"/>
      <c r="Q198" s="178"/>
      <c r="R198" s="386"/>
      <c r="S198" s="386"/>
      <c r="T198" s="177"/>
      <c r="U198" s="177"/>
      <c r="V198" s="177"/>
      <c r="W198" s="177"/>
      <c r="X198" s="27"/>
      <c r="Y198" s="27"/>
      <c r="Z198" s="27"/>
      <c r="AA198" s="27"/>
      <c r="AB198" s="27"/>
      <c r="AC198" s="27"/>
      <c r="AD198" s="27"/>
      <c r="AE198" s="27"/>
    </row>
    <row r="199" spans="1:31" ht="76.5">
      <c r="A199" s="105">
        <v>3</v>
      </c>
      <c r="B199" s="106" t="s">
        <v>279</v>
      </c>
      <c r="C199" s="106"/>
      <c r="D199" s="113">
        <v>15</v>
      </c>
      <c r="E199" s="107" t="s">
        <v>57</v>
      </c>
      <c r="F199" s="108">
        <v>4000</v>
      </c>
      <c r="G199" s="157">
        <f t="shared" si="10"/>
        <v>60000</v>
      </c>
      <c r="H199" s="98"/>
      <c r="I199" s="155"/>
      <c r="J199" s="98"/>
      <c r="K199" s="155"/>
      <c r="L199" s="155"/>
      <c r="M199" s="155"/>
      <c r="N199" s="155"/>
      <c r="O199" s="155"/>
      <c r="P199" s="369"/>
      <c r="Q199" s="158"/>
      <c r="R199" s="383"/>
      <c r="S199" s="383"/>
      <c r="T199" s="98"/>
      <c r="U199" s="98"/>
      <c r="V199" s="98"/>
      <c r="W199" s="98"/>
      <c r="X199" s="26"/>
      <c r="Y199" s="26"/>
      <c r="Z199" s="26"/>
      <c r="AA199" s="26"/>
      <c r="AB199" s="26"/>
      <c r="AC199" s="26"/>
      <c r="AD199" s="26"/>
      <c r="AE199" s="26"/>
    </row>
    <row r="200" spans="1:31" ht="51">
      <c r="A200" s="152">
        <v>4</v>
      </c>
      <c r="B200" s="133" t="s">
        <v>280</v>
      </c>
      <c r="C200" s="133" t="s">
        <v>281</v>
      </c>
      <c r="D200" s="134">
        <v>409.15732000000003</v>
      </c>
      <c r="E200" s="135" t="s">
        <v>62</v>
      </c>
      <c r="F200" s="136">
        <v>1350</v>
      </c>
      <c r="G200" s="181">
        <f t="shared" si="10"/>
        <v>552362.38199999998</v>
      </c>
      <c r="H200" s="137"/>
      <c r="I200" s="158"/>
      <c r="J200" s="137"/>
      <c r="K200" s="158"/>
      <c r="L200" s="158"/>
      <c r="M200" s="162">
        <f>F200*L200</f>
        <v>0</v>
      </c>
      <c r="N200" s="158">
        <f>'Civil JMR RA Bill 8'!J151</f>
        <v>312</v>
      </c>
      <c r="O200" s="162">
        <f>F200*N200</f>
        <v>421200</v>
      </c>
      <c r="P200" s="375">
        <f>'Civil JMR RA Bill 09 '!H557</f>
        <v>55.828900000000147</v>
      </c>
      <c r="Q200" s="162">
        <f>F200*P200</f>
        <v>75369.015000000203</v>
      </c>
      <c r="R200" s="387"/>
      <c r="S200" s="387"/>
      <c r="T200" s="137"/>
      <c r="U200" s="137"/>
      <c r="V200" s="137"/>
      <c r="W200" s="137"/>
      <c r="X200" s="26"/>
      <c r="Y200" s="26"/>
      <c r="Z200" s="26"/>
      <c r="AA200" s="26"/>
      <c r="AB200" s="26"/>
      <c r="AC200" s="26"/>
      <c r="AD200" s="26"/>
      <c r="AE200" s="26"/>
    </row>
    <row r="201" spans="1:31" ht="23.45" customHeight="1">
      <c r="A201" s="182"/>
      <c r="B201" s="183" t="s">
        <v>282</v>
      </c>
      <c r="C201" s="183"/>
      <c r="D201" s="184"/>
      <c r="E201" s="185"/>
      <c r="F201" s="186"/>
      <c r="G201" s="187">
        <f>SUM(G195:G200)</f>
        <v>1061962.382</v>
      </c>
      <c r="H201" s="188"/>
      <c r="I201" s="189"/>
      <c r="J201" s="188"/>
      <c r="K201" s="189"/>
      <c r="L201" s="189"/>
      <c r="M201" s="190" t="e">
        <f>SUM(M197:M200)</f>
        <v>#REF!</v>
      </c>
      <c r="N201" s="189"/>
      <c r="O201" s="189">
        <f>SUM(O195:O200)</f>
        <v>421200</v>
      </c>
      <c r="P201" s="370"/>
      <c r="Q201" s="190">
        <f>Q200</f>
        <v>75369.015000000203</v>
      </c>
      <c r="R201" s="190"/>
      <c r="S201" s="190"/>
      <c r="T201" s="188"/>
      <c r="U201" s="188"/>
      <c r="V201" s="188"/>
      <c r="W201" s="188"/>
      <c r="X201" s="26"/>
      <c r="Y201" s="26"/>
      <c r="Z201" s="26"/>
      <c r="AA201" s="26"/>
      <c r="AB201" s="26"/>
      <c r="AC201" s="26"/>
      <c r="AD201" s="26"/>
      <c r="AE201" s="26"/>
    </row>
    <row r="202" spans="1:31">
      <c r="A202" s="105"/>
      <c r="B202" s="110"/>
      <c r="C202" s="110"/>
      <c r="D202" s="9"/>
      <c r="E202" s="107"/>
      <c r="F202" s="108"/>
      <c r="G202" s="157"/>
      <c r="H202" s="98"/>
      <c r="I202" s="155"/>
      <c r="J202" s="98"/>
      <c r="K202" s="155"/>
      <c r="L202" s="155"/>
      <c r="M202" s="155"/>
      <c r="N202" s="155"/>
      <c r="O202" s="155"/>
      <c r="P202" s="369"/>
      <c r="Q202" s="158"/>
      <c r="R202" s="383"/>
      <c r="S202" s="383"/>
      <c r="T202" s="98"/>
      <c r="U202" s="98"/>
      <c r="V202" s="98"/>
      <c r="W202" s="98"/>
      <c r="X202" s="26"/>
      <c r="Y202" s="26"/>
      <c r="Z202" s="26"/>
      <c r="AA202" s="26"/>
      <c r="AB202" s="26"/>
      <c r="AC202" s="26"/>
      <c r="AD202" s="26"/>
      <c r="AE202" s="26"/>
    </row>
    <row r="203" spans="1:31">
      <c r="A203" s="105" t="s">
        <v>273</v>
      </c>
      <c r="B203" s="110" t="s">
        <v>21</v>
      </c>
      <c r="C203" s="110"/>
      <c r="D203" s="9"/>
      <c r="E203" s="107"/>
      <c r="F203" s="108"/>
      <c r="G203" s="157"/>
      <c r="H203" s="98"/>
      <c r="I203" s="155"/>
      <c r="J203" s="98"/>
      <c r="K203" s="155"/>
      <c r="L203" s="155"/>
      <c r="M203" s="155"/>
      <c r="N203" s="155"/>
      <c r="O203" s="155"/>
      <c r="P203" s="369"/>
      <c r="Q203" s="158"/>
      <c r="R203" s="383"/>
      <c r="S203" s="383"/>
      <c r="T203" s="98"/>
      <c r="U203" s="98"/>
      <c r="V203" s="98"/>
      <c r="W203" s="98"/>
      <c r="X203" s="26"/>
      <c r="Y203" s="26"/>
      <c r="Z203" s="26"/>
      <c r="AA203" s="26"/>
      <c r="AB203" s="26"/>
      <c r="AC203" s="26"/>
      <c r="AD203" s="26"/>
      <c r="AE203" s="26"/>
    </row>
    <row r="204" spans="1:31" ht="25.5">
      <c r="A204" s="105">
        <v>1</v>
      </c>
      <c r="B204" s="106" t="s">
        <v>283</v>
      </c>
      <c r="C204" s="106"/>
      <c r="D204" s="113">
        <v>0</v>
      </c>
      <c r="E204" s="107" t="s">
        <v>62</v>
      </c>
      <c r="F204" s="108">
        <v>550</v>
      </c>
      <c r="G204" s="157">
        <f t="shared" ref="G204:G242" si="11">(F204)*$D204</f>
        <v>0</v>
      </c>
      <c r="H204" s="98"/>
      <c r="I204" s="155"/>
      <c r="J204" s="98"/>
      <c r="K204" s="155"/>
      <c r="L204" s="155"/>
      <c r="M204" s="155"/>
      <c r="N204" s="155"/>
      <c r="O204" s="155"/>
      <c r="P204" s="369"/>
      <c r="Q204" s="158"/>
      <c r="R204" s="383"/>
      <c r="S204" s="383"/>
      <c r="T204" s="98"/>
      <c r="U204" s="98"/>
      <c r="V204" s="98"/>
      <c r="W204" s="98"/>
      <c r="X204" s="26"/>
      <c r="Y204" s="26"/>
      <c r="Z204" s="26"/>
      <c r="AA204" s="26"/>
      <c r="AB204" s="26"/>
      <c r="AC204" s="26"/>
      <c r="AD204" s="26"/>
      <c r="AE204" s="26"/>
    </row>
    <row r="205" spans="1:31" ht="51">
      <c r="A205" s="105">
        <v>2</v>
      </c>
      <c r="B205" s="106" t="s">
        <v>284</v>
      </c>
      <c r="C205" s="106"/>
      <c r="D205" s="113"/>
      <c r="E205" s="107"/>
      <c r="F205" s="108"/>
      <c r="G205" s="157">
        <f t="shared" si="11"/>
        <v>0</v>
      </c>
      <c r="H205" s="98"/>
      <c r="I205" s="155"/>
      <c r="J205" s="98"/>
      <c r="K205" s="155"/>
      <c r="L205" s="155"/>
      <c r="M205" s="155"/>
      <c r="N205" s="155"/>
      <c r="O205" s="155"/>
      <c r="P205" s="369"/>
      <c r="Q205" s="158"/>
      <c r="R205" s="383"/>
      <c r="S205" s="383"/>
      <c r="T205" s="98"/>
      <c r="U205" s="98"/>
      <c r="V205" s="98"/>
      <c r="W205" s="98"/>
      <c r="X205" s="26"/>
      <c r="Y205" s="26"/>
      <c r="Z205" s="26"/>
      <c r="AA205" s="26"/>
      <c r="AB205" s="26"/>
      <c r="AC205" s="26"/>
      <c r="AD205" s="26"/>
      <c r="AE205" s="26"/>
    </row>
    <row r="206" spans="1:31" ht="24" customHeight="1">
      <c r="A206" s="105" t="s">
        <v>72</v>
      </c>
      <c r="B206" s="106" t="s">
        <v>285</v>
      </c>
      <c r="C206" s="106"/>
      <c r="D206" s="113">
        <v>2</v>
      </c>
      <c r="E206" s="107" t="s">
        <v>62</v>
      </c>
      <c r="F206" s="108">
        <v>2750</v>
      </c>
      <c r="G206" s="157">
        <f t="shared" si="11"/>
        <v>5500</v>
      </c>
      <c r="H206" s="98"/>
      <c r="I206" s="155"/>
      <c r="J206" s="98"/>
      <c r="K206" s="155"/>
      <c r="L206" s="155"/>
      <c r="M206" s="155"/>
      <c r="N206" s="155"/>
      <c r="O206" s="155"/>
      <c r="P206" s="369">
        <f>'Civil JMR RA Bill 09 '!H567</f>
        <v>2</v>
      </c>
      <c r="Q206" s="162">
        <f>F206*P206</f>
        <v>5500</v>
      </c>
      <c r="R206" s="387"/>
      <c r="S206" s="387"/>
      <c r="T206" s="98"/>
      <c r="U206" s="98"/>
      <c r="V206" s="98"/>
      <c r="W206" s="98"/>
      <c r="X206" s="26"/>
      <c r="Y206" s="26"/>
      <c r="Z206" s="26"/>
      <c r="AA206" s="26"/>
      <c r="AB206" s="26"/>
      <c r="AC206" s="26"/>
      <c r="AD206" s="26"/>
      <c r="AE206" s="26"/>
    </row>
    <row r="207" spans="1:31" ht="25.5">
      <c r="A207" s="105" t="s">
        <v>75</v>
      </c>
      <c r="B207" s="106" t="s">
        <v>286</v>
      </c>
      <c r="C207" s="106"/>
      <c r="D207" s="113">
        <v>5</v>
      </c>
      <c r="E207" s="107" t="s">
        <v>74</v>
      </c>
      <c r="F207" s="108">
        <v>4500</v>
      </c>
      <c r="G207" s="157">
        <f t="shared" si="11"/>
        <v>22500</v>
      </c>
      <c r="H207" s="98"/>
      <c r="I207" s="155"/>
      <c r="J207" s="98"/>
      <c r="K207" s="155"/>
      <c r="L207" s="155"/>
      <c r="M207" s="155"/>
      <c r="N207" s="155"/>
      <c r="O207" s="155"/>
      <c r="P207" s="369">
        <f>'Civil JMR RA Bill 09 '!H577</f>
        <v>2</v>
      </c>
      <c r="Q207" s="162">
        <f t="shared" ref="Q207:Q242" si="12">F207*P207</f>
        <v>9000</v>
      </c>
      <c r="R207" s="387"/>
      <c r="S207" s="387"/>
      <c r="T207" s="98"/>
      <c r="U207" s="98"/>
      <c r="V207" s="98"/>
      <c r="W207" s="98"/>
      <c r="X207" s="26"/>
      <c r="Y207" s="26"/>
      <c r="Z207" s="26"/>
      <c r="AA207" s="26"/>
      <c r="AB207" s="26"/>
      <c r="AC207" s="26"/>
      <c r="AD207" s="26"/>
      <c r="AE207" s="26"/>
    </row>
    <row r="208" spans="1:31" ht="38.25">
      <c r="A208" s="105">
        <v>3</v>
      </c>
      <c r="B208" s="106" t="s">
        <v>287</v>
      </c>
      <c r="C208" s="106"/>
      <c r="D208" s="113"/>
      <c r="E208" s="107"/>
      <c r="F208" s="108"/>
      <c r="G208" s="157">
        <f t="shared" si="11"/>
        <v>0</v>
      </c>
      <c r="H208" s="98"/>
      <c r="I208" s="155"/>
      <c r="J208" s="98"/>
      <c r="K208" s="155"/>
      <c r="L208" s="155"/>
      <c r="M208" s="155"/>
      <c r="N208" s="155"/>
      <c r="O208" s="155"/>
      <c r="P208" s="369"/>
      <c r="Q208" s="162">
        <f t="shared" si="12"/>
        <v>0</v>
      </c>
      <c r="R208" s="387"/>
      <c r="S208" s="387"/>
      <c r="T208" s="98"/>
      <c r="U208" s="98"/>
      <c r="V208" s="98"/>
      <c r="W208" s="98"/>
      <c r="X208" s="26"/>
      <c r="Y208" s="26"/>
      <c r="Z208" s="26"/>
      <c r="AA208" s="26"/>
      <c r="AB208" s="26"/>
      <c r="AC208" s="26"/>
      <c r="AD208" s="26"/>
      <c r="AE208" s="26"/>
    </row>
    <row r="209" spans="1:31" ht="25.5">
      <c r="A209" s="105" t="s">
        <v>6</v>
      </c>
      <c r="B209" s="106" t="s">
        <v>288</v>
      </c>
      <c r="C209" s="106" t="s">
        <v>289</v>
      </c>
      <c r="D209" s="113">
        <v>55</v>
      </c>
      <c r="E209" s="107" t="s">
        <v>290</v>
      </c>
      <c r="F209" s="108">
        <v>550</v>
      </c>
      <c r="G209" s="157">
        <f t="shared" si="11"/>
        <v>30250</v>
      </c>
      <c r="H209" s="98"/>
      <c r="I209" s="155"/>
      <c r="J209" s="98"/>
      <c r="K209" s="155"/>
      <c r="L209" s="155"/>
      <c r="M209" s="155"/>
      <c r="N209" s="155"/>
      <c r="O209" s="155"/>
      <c r="P209" s="369">
        <f>'Civil JMR RA Bill 09 '!H587</f>
        <v>55</v>
      </c>
      <c r="Q209" s="162">
        <f t="shared" si="12"/>
        <v>30250</v>
      </c>
      <c r="R209" s="387">
        <f>'Civil JMR RA Bill 09 '!H588</f>
        <v>17.260000000000005</v>
      </c>
      <c r="S209" s="387">
        <f>F209*R209</f>
        <v>9493.0000000000036</v>
      </c>
      <c r="T209" s="98"/>
      <c r="U209" s="98"/>
      <c r="V209" s="98"/>
      <c r="W209" s="98"/>
      <c r="X209" s="26"/>
      <c r="Y209" s="26"/>
      <c r="Z209" s="26"/>
      <c r="AA209" s="26"/>
      <c r="AB209" s="26"/>
      <c r="AC209" s="26"/>
      <c r="AD209" s="26"/>
      <c r="AE209" s="26"/>
    </row>
    <row r="210" spans="1:31" ht="25.5">
      <c r="A210" s="105" t="s">
        <v>8</v>
      </c>
      <c r="B210" s="106" t="s">
        <v>291</v>
      </c>
      <c r="C210" s="106" t="s">
        <v>289</v>
      </c>
      <c r="D210" s="113">
        <v>15</v>
      </c>
      <c r="E210" s="107" t="s">
        <v>290</v>
      </c>
      <c r="F210" s="108">
        <v>650</v>
      </c>
      <c r="G210" s="157">
        <f t="shared" si="11"/>
        <v>9750</v>
      </c>
      <c r="H210" s="98"/>
      <c r="I210" s="155"/>
      <c r="J210" s="98"/>
      <c r="K210" s="155"/>
      <c r="L210" s="155"/>
      <c r="M210" s="155"/>
      <c r="N210" s="155"/>
      <c r="O210" s="155"/>
      <c r="P210" s="369">
        <f>'Civil JMR RA Bill 09 '!H597</f>
        <v>15</v>
      </c>
      <c r="Q210" s="162">
        <f t="shared" si="12"/>
        <v>9750</v>
      </c>
      <c r="R210" s="387">
        <f>'Civil JMR RA Bill 09 '!H598</f>
        <v>79</v>
      </c>
      <c r="S210" s="387">
        <f t="shared" ref="S210:S211" si="13">F210*R210</f>
        <v>51350</v>
      </c>
      <c r="T210" s="98"/>
      <c r="U210" s="98"/>
      <c r="V210" s="98"/>
      <c r="W210" s="98"/>
      <c r="X210" s="26"/>
      <c r="Y210" s="26"/>
      <c r="Z210" s="26"/>
      <c r="AA210" s="26"/>
      <c r="AB210" s="26"/>
      <c r="AC210" s="26"/>
      <c r="AD210" s="26"/>
      <c r="AE210" s="26"/>
    </row>
    <row r="211" spans="1:31" ht="25.5">
      <c r="A211" s="105" t="s">
        <v>10</v>
      </c>
      <c r="B211" s="106" t="s">
        <v>292</v>
      </c>
      <c r="C211" s="106" t="s">
        <v>289</v>
      </c>
      <c r="D211" s="113">
        <v>25</v>
      </c>
      <c r="E211" s="107" t="s">
        <v>290</v>
      </c>
      <c r="F211" s="108">
        <v>860</v>
      </c>
      <c r="G211" s="157">
        <f t="shared" si="11"/>
        <v>21500</v>
      </c>
      <c r="H211" s="98"/>
      <c r="I211" s="155"/>
      <c r="J211" s="98"/>
      <c r="K211" s="155"/>
      <c r="L211" s="155"/>
      <c r="M211" s="155"/>
      <c r="N211" s="155"/>
      <c r="O211" s="155"/>
      <c r="P211" s="369">
        <f>'Civil JMR RA Bill 09 '!H607</f>
        <v>26.6</v>
      </c>
      <c r="Q211" s="162">
        <f t="shared" si="12"/>
        <v>22876</v>
      </c>
      <c r="R211" s="387">
        <f>'Civil JMR RA Bill 09 '!H608</f>
        <v>1.6000000000000014</v>
      </c>
      <c r="S211" s="387">
        <f t="shared" si="13"/>
        <v>1376.0000000000011</v>
      </c>
      <c r="T211" s="98"/>
      <c r="U211" s="98"/>
      <c r="V211" s="98"/>
      <c r="W211" s="98"/>
      <c r="X211" s="26"/>
      <c r="Y211" s="26"/>
      <c r="Z211" s="26"/>
      <c r="AA211" s="26"/>
      <c r="AB211" s="26"/>
      <c r="AC211" s="26"/>
      <c r="AD211" s="26"/>
      <c r="AE211" s="26"/>
    </row>
    <row r="212" spans="1:31" ht="63.75">
      <c r="A212" s="105">
        <v>4</v>
      </c>
      <c r="B212" s="106" t="s">
        <v>293</v>
      </c>
      <c r="C212" s="106"/>
      <c r="D212" s="113"/>
      <c r="E212" s="107"/>
      <c r="F212" s="108"/>
      <c r="G212" s="157">
        <f t="shared" si="11"/>
        <v>0</v>
      </c>
      <c r="H212" s="98"/>
      <c r="I212" s="155"/>
      <c r="J212" s="98"/>
      <c r="K212" s="155"/>
      <c r="L212" s="155"/>
      <c r="M212" s="155"/>
      <c r="N212" s="155"/>
      <c r="O212" s="155"/>
      <c r="P212" s="369"/>
      <c r="Q212" s="162">
        <f t="shared" si="12"/>
        <v>0</v>
      </c>
      <c r="R212" s="387"/>
      <c r="S212" s="387"/>
      <c r="T212" s="98"/>
      <c r="U212" s="98"/>
      <c r="V212" s="98"/>
      <c r="W212" s="98"/>
      <c r="X212" s="26"/>
      <c r="Y212" s="26"/>
      <c r="Z212" s="26"/>
      <c r="AA212" s="26"/>
      <c r="AB212" s="26"/>
      <c r="AC212" s="26"/>
      <c r="AD212" s="26"/>
      <c r="AE212" s="26"/>
    </row>
    <row r="213" spans="1:31">
      <c r="A213" s="105" t="s">
        <v>6</v>
      </c>
      <c r="B213" s="106" t="s">
        <v>294</v>
      </c>
      <c r="C213" s="106"/>
      <c r="D213" s="113">
        <v>10</v>
      </c>
      <c r="E213" s="107" t="s">
        <v>85</v>
      </c>
      <c r="F213" s="108">
        <v>2450</v>
      </c>
      <c r="G213" s="157">
        <f t="shared" si="11"/>
        <v>24500</v>
      </c>
      <c r="H213" s="98"/>
      <c r="I213" s="155"/>
      <c r="J213" s="98"/>
      <c r="K213" s="155"/>
      <c r="L213" s="155"/>
      <c r="M213" s="155"/>
      <c r="N213" s="155"/>
      <c r="O213" s="155"/>
      <c r="P213" s="369"/>
      <c r="Q213" s="162">
        <f t="shared" si="12"/>
        <v>0</v>
      </c>
      <c r="R213" s="387"/>
      <c r="S213" s="387"/>
      <c r="T213" s="98"/>
      <c r="U213" s="98"/>
      <c r="V213" s="98"/>
      <c r="W213" s="98"/>
      <c r="X213" s="26"/>
      <c r="Y213" s="26"/>
      <c r="Z213" s="26"/>
      <c r="AA213" s="26"/>
      <c r="AB213" s="26"/>
      <c r="AC213" s="26"/>
      <c r="AD213" s="26"/>
      <c r="AE213" s="26"/>
    </row>
    <row r="214" spans="1:31">
      <c r="A214" s="105" t="s">
        <v>8</v>
      </c>
      <c r="B214" s="106" t="s">
        <v>295</v>
      </c>
      <c r="C214" s="106"/>
      <c r="D214" s="113">
        <v>7</v>
      </c>
      <c r="E214" s="107" t="s">
        <v>85</v>
      </c>
      <c r="F214" s="108">
        <v>2450</v>
      </c>
      <c r="G214" s="157">
        <f t="shared" si="11"/>
        <v>17150</v>
      </c>
      <c r="H214" s="98"/>
      <c r="I214" s="155"/>
      <c r="J214" s="98"/>
      <c r="K214" s="155"/>
      <c r="L214" s="155"/>
      <c r="M214" s="155"/>
      <c r="N214" s="155"/>
      <c r="O214" s="155"/>
      <c r="P214" s="369"/>
      <c r="Q214" s="162">
        <f t="shared" si="12"/>
        <v>0</v>
      </c>
      <c r="R214" s="387"/>
      <c r="S214" s="387"/>
      <c r="T214" s="98"/>
      <c r="U214" s="98"/>
      <c r="V214" s="98"/>
      <c r="W214" s="98"/>
      <c r="X214" s="26"/>
      <c r="Y214" s="26"/>
      <c r="Z214" s="26"/>
      <c r="AA214" s="26"/>
      <c r="AB214" s="26"/>
      <c r="AC214" s="26"/>
      <c r="AD214" s="26"/>
      <c r="AE214" s="26"/>
    </row>
    <row r="215" spans="1:31" ht="51">
      <c r="A215" s="105">
        <v>5</v>
      </c>
      <c r="B215" s="106" t="s">
        <v>296</v>
      </c>
      <c r="C215" s="106"/>
      <c r="D215" s="113"/>
      <c r="E215" s="107"/>
      <c r="F215" s="108"/>
      <c r="G215" s="157">
        <f t="shared" si="11"/>
        <v>0</v>
      </c>
      <c r="H215" s="98"/>
      <c r="I215" s="155"/>
      <c r="J215" s="98"/>
      <c r="K215" s="155"/>
      <c r="L215" s="155"/>
      <c r="M215" s="155"/>
      <c r="N215" s="155"/>
      <c r="O215" s="155"/>
      <c r="P215" s="369"/>
      <c r="Q215" s="162">
        <f t="shared" si="12"/>
        <v>0</v>
      </c>
      <c r="R215" s="387"/>
      <c r="S215" s="387"/>
      <c r="T215" s="98"/>
      <c r="U215" s="98"/>
      <c r="V215" s="98"/>
      <c r="W215" s="98"/>
      <c r="X215" s="26"/>
      <c r="Y215" s="26"/>
      <c r="Z215" s="26"/>
      <c r="AA215" s="26"/>
      <c r="AB215" s="26"/>
      <c r="AC215" s="26"/>
      <c r="AD215" s="26"/>
      <c r="AE215" s="26"/>
    </row>
    <row r="216" spans="1:31">
      <c r="A216" s="105" t="s">
        <v>72</v>
      </c>
      <c r="B216" s="106" t="s">
        <v>297</v>
      </c>
      <c r="C216" s="106"/>
      <c r="D216" s="113">
        <v>0</v>
      </c>
      <c r="E216" s="107" t="s">
        <v>80</v>
      </c>
      <c r="F216" s="108">
        <v>650</v>
      </c>
      <c r="G216" s="157">
        <f t="shared" si="11"/>
        <v>0</v>
      </c>
      <c r="H216" s="98"/>
      <c r="I216" s="155"/>
      <c r="J216" s="98"/>
      <c r="K216" s="155"/>
      <c r="L216" s="155"/>
      <c r="M216" s="155"/>
      <c r="N216" s="155"/>
      <c r="O216" s="155"/>
      <c r="P216" s="369"/>
      <c r="Q216" s="162">
        <f t="shared" si="12"/>
        <v>0</v>
      </c>
      <c r="R216" s="387"/>
      <c r="S216" s="387"/>
      <c r="T216" s="98"/>
      <c r="U216" s="98"/>
      <c r="V216" s="98"/>
      <c r="W216" s="98"/>
      <c r="X216" s="26"/>
      <c r="Y216" s="26"/>
      <c r="Z216" s="26"/>
      <c r="AA216" s="26"/>
      <c r="AB216" s="26"/>
      <c r="AC216" s="26"/>
      <c r="AD216" s="26"/>
      <c r="AE216" s="26"/>
    </row>
    <row r="217" spans="1:31">
      <c r="A217" s="105" t="s">
        <v>75</v>
      </c>
      <c r="B217" s="106" t="s">
        <v>298</v>
      </c>
      <c r="C217" s="106"/>
      <c r="D217" s="113">
        <v>0</v>
      </c>
      <c r="E217" s="107" t="s">
        <v>80</v>
      </c>
      <c r="F217" s="108">
        <v>1050</v>
      </c>
      <c r="G217" s="157">
        <f t="shared" si="11"/>
        <v>0</v>
      </c>
      <c r="H217" s="98"/>
      <c r="I217" s="155"/>
      <c r="J217" s="98"/>
      <c r="K217" s="155"/>
      <c r="L217" s="155"/>
      <c r="M217" s="155"/>
      <c r="N217" s="155"/>
      <c r="O217" s="155"/>
      <c r="P217" s="369"/>
      <c r="Q217" s="162">
        <f t="shared" si="12"/>
        <v>0</v>
      </c>
      <c r="R217" s="387"/>
      <c r="S217" s="387"/>
      <c r="T217" s="98"/>
      <c r="U217" s="98"/>
      <c r="V217" s="98"/>
      <c r="W217" s="98"/>
      <c r="X217" s="26"/>
      <c r="Y217" s="26"/>
      <c r="Z217" s="26"/>
      <c r="AA217" s="26"/>
      <c r="AB217" s="26"/>
      <c r="AC217" s="26"/>
      <c r="AD217" s="26"/>
      <c r="AE217" s="26"/>
    </row>
    <row r="218" spans="1:31" ht="280.5">
      <c r="A218" s="105">
        <v>6</v>
      </c>
      <c r="B218" s="106" t="s">
        <v>299</v>
      </c>
      <c r="C218" s="106"/>
      <c r="D218" s="113">
        <v>0</v>
      </c>
      <c r="E218" s="107" t="s">
        <v>62</v>
      </c>
      <c r="F218" s="108">
        <v>3200</v>
      </c>
      <c r="G218" s="157">
        <f t="shared" si="11"/>
        <v>0</v>
      </c>
      <c r="H218" s="98"/>
      <c r="I218" s="155"/>
      <c r="J218" s="98"/>
      <c r="K218" s="155"/>
      <c r="L218" s="155"/>
      <c r="M218" s="155"/>
      <c r="N218" s="155"/>
      <c r="O218" s="155"/>
      <c r="P218" s="369"/>
      <c r="Q218" s="162">
        <f t="shared" si="12"/>
        <v>0</v>
      </c>
      <c r="R218" s="387"/>
      <c r="S218" s="387"/>
      <c r="T218" s="98"/>
      <c r="U218" s="98"/>
      <c r="V218" s="98"/>
      <c r="W218" s="98"/>
      <c r="X218" s="26"/>
      <c r="Y218" s="26"/>
      <c r="Z218" s="26"/>
      <c r="AA218" s="26"/>
      <c r="AB218" s="26"/>
      <c r="AC218" s="26"/>
      <c r="AD218" s="26"/>
      <c r="AE218" s="26"/>
    </row>
    <row r="219" spans="1:31" ht="51">
      <c r="A219" s="152">
        <v>7</v>
      </c>
      <c r="B219" s="133" t="s">
        <v>300</v>
      </c>
      <c r="C219" s="133"/>
      <c r="D219" s="134">
        <v>37.312000000000005</v>
      </c>
      <c r="E219" s="135" t="s">
        <v>62</v>
      </c>
      <c r="F219" s="136">
        <v>3200</v>
      </c>
      <c r="G219" s="181">
        <f t="shared" si="11"/>
        <v>119398.40000000001</v>
      </c>
      <c r="H219" s="137"/>
      <c r="I219" s="158"/>
      <c r="J219" s="137"/>
      <c r="K219" s="158"/>
      <c r="L219" s="158"/>
      <c r="M219" s="158"/>
      <c r="N219" s="158">
        <f>'Civil JMR RA Bill 8'!N147</f>
        <v>28.273549999999997</v>
      </c>
      <c r="O219" s="159">
        <f>F219*N219</f>
        <v>90475.359999999986</v>
      </c>
      <c r="P219" s="371"/>
      <c r="Q219" s="162">
        <f t="shared" si="12"/>
        <v>0</v>
      </c>
      <c r="R219" s="387"/>
      <c r="S219" s="387"/>
      <c r="T219" s="137"/>
      <c r="U219" s="137"/>
      <c r="V219" s="137"/>
      <c r="W219" s="137"/>
      <c r="X219" s="26"/>
      <c r="Y219" s="26"/>
      <c r="Z219" s="26"/>
      <c r="AA219" s="26"/>
      <c r="AB219" s="26"/>
      <c r="AC219" s="26"/>
      <c r="AD219" s="26"/>
      <c r="AE219" s="26"/>
    </row>
    <row r="220" spans="1:31" ht="76.5">
      <c r="A220" s="152">
        <v>8</v>
      </c>
      <c r="B220" s="133" t="s">
        <v>301</v>
      </c>
      <c r="C220" s="133"/>
      <c r="D220" s="134">
        <v>7</v>
      </c>
      <c r="E220" s="135" t="s">
        <v>74</v>
      </c>
      <c r="F220" s="136">
        <v>27000</v>
      </c>
      <c r="G220" s="181">
        <f t="shared" si="11"/>
        <v>189000</v>
      </c>
      <c r="H220" s="137"/>
      <c r="I220" s="158"/>
      <c r="J220" s="137"/>
      <c r="K220" s="158"/>
      <c r="L220" s="158"/>
      <c r="M220" s="158"/>
      <c r="N220" s="158">
        <f>'Civil JMR RA Bill 8'!J148</f>
        <v>8</v>
      </c>
      <c r="O220" s="159">
        <f t="shared" ref="O220:O221" si="14">F220*N220</f>
        <v>216000</v>
      </c>
      <c r="P220" s="371"/>
      <c r="Q220" s="162">
        <f t="shared" si="12"/>
        <v>0</v>
      </c>
      <c r="R220" s="387"/>
      <c r="S220" s="387"/>
      <c r="T220" s="137"/>
      <c r="U220" s="137"/>
      <c r="V220" s="137"/>
      <c r="W220" s="137"/>
      <c r="X220" s="26"/>
      <c r="Y220" s="26"/>
      <c r="Z220" s="26"/>
      <c r="AA220" s="26"/>
      <c r="AB220" s="26"/>
      <c r="AC220" s="26"/>
      <c r="AD220" s="26"/>
      <c r="AE220" s="26"/>
    </row>
    <row r="221" spans="1:31" ht="89.25">
      <c r="A221" s="152">
        <v>9</v>
      </c>
      <c r="B221" s="133" t="s">
        <v>302</v>
      </c>
      <c r="C221" s="133"/>
      <c r="D221" s="134">
        <v>3</v>
      </c>
      <c r="E221" s="135" t="s">
        <v>74</v>
      </c>
      <c r="F221" s="136">
        <v>1200</v>
      </c>
      <c r="G221" s="181">
        <f t="shared" si="11"/>
        <v>3600</v>
      </c>
      <c r="H221" s="137"/>
      <c r="I221" s="158"/>
      <c r="J221" s="137"/>
      <c r="K221" s="158"/>
      <c r="L221" s="158"/>
      <c r="M221" s="158"/>
      <c r="N221" s="158">
        <f>'Civil JMR RA Bill 8'!J149</f>
        <v>4</v>
      </c>
      <c r="O221" s="159">
        <f t="shared" si="14"/>
        <v>4800</v>
      </c>
      <c r="P221" s="371"/>
      <c r="Q221" s="162">
        <f t="shared" si="12"/>
        <v>0</v>
      </c>
      <c r="R221" s="387"/>
      <c r="S221" s="387"/>
      <c r="T221" s="137"/>
      <c r="U221" s="137"/>
      <c r="V221" s="137"/>
      <c r="W221" s="137"/>
      <c r="X221" s="26"/>
      <c r="Y221" s="26"/>
      <c r="Z221" s="26"/>
      <c r="AA221" s="26"/>
      <c r="AB221" s="26"/>
      <c r="AC221" s="26"/>
      <c r="AD221" s="26"/>
      <c r="AE221" s="26"/>
    </row>
    <row r="222" spans="1:31" ht="38.25">
      <c r="A222" s="105">
        <v>6</v>
      </c>
      <c r="B222" s="106" t="s">
        <v>303</v>
      </c>
      <c r="C222" s="106"/>
      <c r="D222" s="113">
        <v>0</v>
      </c>
      <c r="E222" s="107" t="s">
        <v>74</v>
      </c>
      <c r="F222" s="108">
        <v>3000</v>
      </c>
      <c r="G222" s="157">
        <f t="shared" si="11"/>
        <v>0</v>
      </c>
      <c r="H222" s="98"/>
      <c r="I222" s="155"/>
      <c r="J222" s="98"/>
      <c r="K222" s="155"/>
      <c r="L222" s="155"/>
      <c r="M222" s="155"/>
      <c r="N222" s="155"/>
      <c r="O222" s="155"/>
      <c r="P222" s="369"/>
      <c r="Q222" s="162">
        <f t="shared" si="12"/>
        <v>0</v>
      </c>
      <c r="R222" s="387"/>
      <c r="S222" s="387"/>
      <c r="T222" s="98"/>
      <c r="U222" s="98"/>
      <c r="V222" s="98"/>
      <c r="W222" s="98"/>
      <c r="X222" s="26"/>
      <c r="Y222" s="26"/>
      <c r="Z222" s="26"/>
      <c r="AA222" s="26"/>
      <c r="AB222" s="26"/>
      <c r="AC222" s="26"/>
      <c r="AD222" s="26"/>
      <c r="AE222" s="26"/>
    </row>
    <row r="223" spans="1:31" ht="63.75">
      <c r="A223" s="105">
        <v>7</v>
      </c>
      <c r="B223" s="106" t="s">
        <v>304</v>
      </c>
      <c r="C223" s="106"/>
      <c r="D223" s="113"/>
      <c r="E223" s="107"/>
      <c r="F223" s="108"/>
      <c r="G223" s="157">
        <f t="shared" si="11"/>
        <v>0</v>
      </c>
      <c r="H223" s="98"/>
      <c r="I223" s="155"/>
      <c r="J223" s="98"/>
      <c r="K223" s="155"/>
      <c r="L223" s="155"/>
      <c r="M223" s="155"/>
      <c r="N223" s="155"/>
      <c r="O223" s="155"/>
      <c r="P223" s="369"/>
      <c r="Q223" s="162">
        <f t="shared" si="12"/>
        <v>0</v>
      </c>
      <c r="R223" s="387"/>
      <c r="S223" s="387"/>
      <c r="T223" s="98"/>
      <c r="U223" s="98"/>
      <c r="V223" s="98"/>
      <c r="W223" s="98"/>
      <c r="X223" s="26"/>
      <c r="Y223" s="26"/>
      <c r="Z223" s="26"/>
      <c r="AA223" s="26"/>
      <c r="AB223" s="26"/>
      <c r="AC223" s="26"/>
      <c r="AD223" s="26"/>
      <c r="AE223" s="26"/>
    </row>
    <row r="224" spans="1:31">
      <c r="A224" s="105" t="s">
        <v>6</v>
      </c>
      <c r="B224" s="106" t="s">
        <v>305</v>
      </c>
      <c r="C224" s="106"/>
      <c r="D224" s="113">
        <v>11.09</v>
      </c>
      <c r="E224" s="107" t="s">
        <v>85</v>
      </c>
      <c r="F224" s="108">
        <v>650</v>
      </c>
      <c r="G224" s="157">
        <f t="shared" si="11"/>
        <v>7208.5</v>
      </c>
      <c r="H224" s="98"/>
      <c r="I224" s="155"/>
      <c r="J224" s="98"/>
      <c r="K224" s="155"/>
      <c r="L224" s="155"/>
      <c r="M224" s="155"/>
      <c r="N224" s="155"/>
      <c r="O224" s="155"/>
      <c r="P224" s="369"/>
      <c r="Q224" s="162">
        <f t="shared" si="12"/>
        <v>0</v>
      </c>
      <c r="R224" s="387"/>
      <c r="S224" s="387"/>
      <c r="T224" s="98"/>
      <c r="U224" s="98"/>
      <c r="V224" s="98"/>
      <c r="W224" s="98"/>
      <c r="X224" s="26"/>
      <c r="Y224" s="26"/>
      <c r="Z224" s="26"/>
      <c r="AA224" s="26"/>
      <c r="AB224" s="26"/>
      <c r="AC224" s="26"/>
      <c r="AD224" s="26"/>
      <c r="AE224" s="26"/>
    </row>
    <row r="225" spans="1:31">
      <c r="A225" s="105" t="s">
        <v>8</v>
      </c>
      <c r="B225" s="106" t="s">
        <v>306</v>
      </c>
      <c r="C225" s="106"/>
      <c r="D225" s="113">
        <v>11.09</v>
      </c>
      <c r="E225" s="107" t="s">
        <v>85</v>
      </c>
      <c r="F225" s="108">
        <v>650</v>
      </c>
      <c r="G225" s="157">
        <f t="shared" si="11"/>
        <v>7208.5</v>
      </c>
      <c r="H225" s="98"/>
      <c r="I225" s="155"/>
      <c r="J225" s="98"/>
      <c r="K225" s="155"/>
      <c r="L225" s="155"/>
      <c r="M225" s="155"/>
      <c r="N225" s="155"/>
      <c r="O225" s="155"/>
      <c r="P225" s="369"/>
      <c r="Q225" s="162">
        <f t="shared" si="12"/>
        <v>0</v>
      </c>
      <c r="R225" s="387"/>
      <c r="S225" s="387"/>
      <c r="T225" s="98"/>
      <c r="U225" s="98"/>
      <c r="V225" s="98"/>
      <c r="W225" s="98"/>
      <c r="X225" s="26"/>
      <c r="Y225" s="26"/>
      <c r="Z225" s="26"/>
      <c r="AA225" s="26"/>
      <c r="AB225" s="26"/>
      <c r="AC225" s="26"/>
      <c r="AD225" s="26"/>
      <c r="AE225" s="26"/>
    </row>
    <row r="226" spans="1:31" ht="19.5" customHeight="1">
      <c r="A226" s="105" t="s">
        <v>10</v>
      </c>
      <c r="B226" s="106" t="s">
        <v>307</v>
      </c>
      <c r="C226" s="106"/>
      <c r="D226" s="113">
        <v>28</v>
      </c>
      <c r="E226" s="107" t="s">
        <v>85</v>
      </c>
      <c r="F226" s="108">
        <v>650</v>
      </c>
      <c r="G226" s="157">
        <f t="shared" si="11"/>
        <v>18200</v>
      </c>
      <c r="H226" s="98"/>
      <c r="I226" s="155"/>
      <c r="J226" s="98"/>
      <c r="K226" s="155"/>
      <c r="L226" s="155"/>
      <c r="M226" s="155"/>
      <c r="N226" s="155"/>
      <c r="O226" s="155"/>
      <c r="P226" s="369">
        <f>'Civil JMR RA Bill 09 '!H617</f>
        <v>26.4</v>
      </c>
      <c r="Q226" s="162">
        <f t="shared" si="12"/>
        <v>17160</v>
      </c>
      <c r="R226" s="387"/>
      <c r="S226" s="387"/>
      <c r="T226" s="98"/>
      <c r="U226" s="98"/>
      <c r="V226" s="98"/>
      <c r="W226" s="98"/>
      <c r="X226" s="26"/>
      <c r="Y226" s="26"/>
      <c r="Z226" s="26"/>
      <c r="AA226" s="26"/>
      <c r="AB226" s="26"/>
      <c r="AC226" s="26"/>
      <c r="AD226" s="26"/>
      <c r="AE226" s="26"/>
    </row>
    <row r="227" spans="1:31" ht="25.5">
      <c r="A227" s="105">
        <v>9</v>
      </c>
      <c r="B227" s="106" t="s">
        <v>308</v>
      </c>
      <c r="C227" s="106"/>
      <c r="D227" s="113"/>
      <c r="E227" s="107"/>
      <c r="F227" s="108"/>
      <c r="G227" s="157">
        <f t="shared" si="11"/>
        <v>0</v>
      </c>
      <c r="H227" s="98"/>
      <c r="I227" s="155"/>
      <c r="J227" s="98"/>
      <c r="K227" s="155"/>
      <c r="L227" s="155"/>
      <c r="M227" s="155"/>
      <c r="N227" s="155"/>
      <c r="O227" s="155"/>
      <c r="P227" s="369"/>
      <c r="Q227" s="162">
        <f t="shared" si="12"/>
        <v>0</v>
      </c>
      <c r="R227" s="387"/>
      <c r="S227" s="387"/>
      <c r="T227" s="98"/>
      <c r="U227" s="98"/>
      <c r="V227" s="98"/>
      <c r="W227" s="98"/>
      <c r="X227" s="26"/>
      <c r="Y227" s="26"/>
      <c r="Z227" s="26"/>
      <c r="AA227" s="26"/>
      <c r="AB227" s="26"/>
      <c r="AC227" s="26"/>
      <c r="AD227" s="26"/>
      <c r="AE227" s="26"/>
    </row>
    <row r="228" spans="1:31" ht="21.95" customHeight="1">
      <c r="A228" s="105" t="s">
        <v>72</v>
      </c>
      <c r="B228" s="106" t="s">
        <v>309</v>
      </c>
      <c r="C228" s="106" t="s">
        <v>310</v>
      </c>
      <c r="D228" s="113">
        <v>6</v>
      </c>
      <c r="E228" s="107" t="s">
        <v>65</v>
      </c>
      <c r="F228" s="108">
        <v>295000</v>
      </c>
      <c r="G228" s="157">
        <f t="shared" si="11"/>
        <v>1770000</v>
      </c>
      <c r="H228" s="98"/>
      <c r="I228" s="155"/>
      <c r="J228" s="98"/>
      <c r="K228" s="155"/>
      <c r="L228" s="155"/>
      <c r="M228" s="155"/>
      <c r="N228" s="155"/>
      <c r="O228" s="155"/>
      <c r="P228" s="369">
        <f>'Civil JMR RA Bill 09 '!H626</f>
        <v>6</v>
      </c>
      <c r="Q228" s="162">
        <f t="shared" si="12"/>
        <v>1770000</v>
      </c>
      <c r="R228" s="387"/>
      <c r="S228" s="387"/>
      <c r="T228" s="98"/>
      <c r="U228" s="98"/>
      <c r="V228" s="98"/>
      <c r="W228" s="98"/>
      <c r="X228" s="26"/>
      <c r="Y228" s="26"/>
      <c r="Z228" s="26"/>
      <c r="AA228" s="26"/>
      <c r="AB228" s="26"/>
      <c r="AC228" s="26"/>
      <c r="AD228" s="26"/>
      <c r="AE228" s="26"/>
    </row>
    <row r="229" spans="1:31" s="25" customFormat="1">
      <c r="A229" s="105" t="s">
        <v>75</v>
      </c>
      <c r="B229" s="106" t="s">
        <v>311</v>
      </c>
      <c r="C229" s="106"/>
      <c r="D229" s="113">
        <v>0</v>
      </c>
      <c r="E229" s="107" t="s">
        <v>65</v>
      </c>
      <c r="F229" s="108">
        <v>240000</v>
      </c>
      <c r="G229" s="157">
        <f t="shared" si="11"/>
        <v>0</v>
      </c>
      <c r="H229" s="99"/>
      <c r="I229" s="156"/>
      <c r="J229" s="99"/>
      <c r="K229" s="156"/>
      <c r="L229" s="156"/>
      <c r="M229" s="156"/>
      <c r="N229" s="156"/>
      <c r="O229" s="156"/>
      <c r="P229" s="373"/>
      <c r="Q229" s="162">
        <f t="shared" si="12"/>
        <v>0</v>
      </c>
      <c r="R229" s="387"/>
      <c r="S229" s="387"/>
      <c r="T229" s="99"/>
      <c r="U229" s="99"/>
      <c r="V229" s="99"/>
      <c r="W229" s="99"/>
      <c r="X229" s="27"/>
      <c r="Y229" s="27"/>
      <c r="Z229" s="27"/>
      <c r="AA229" s="27"/>
      <c r="AB229" s="27"/>
      <c r="AC229" s="27"/>
      <c r="AD229" s="27"/>
      <c r="AE229" s="27"/>
    </row>
    <row r="230" spans="1:31">
      <c r="A230" s="105" t="s">
        <v>77</v>
      </c>
      <c r="B230" s="106" t="s">
        <v>312</v>
      </c>
      <c r="C230" s="106"/>
      <c r="D230" s="113">
        <v>0</v>
      </c>
      <c r="E230" s="107" t="s">
        <v>65</v>
      </c>
      <c r="F230" s="108">
        <v>160000</v>
      </c>
      <c r="G230" s="157">
        <f t="shared" si="11"/>
        <v>0</v>
      </c>
      <c r="H230" s="98"/>
      <c r="I230" s="155"/>
      <c r="J230" s="98"/>
      <c r="K230" s="155"/>
      <c r="L230" s="155"/>
      <c r="M230" s="155"/>
      <c r="N230" s="155"/>
      <c r="O230" s="155"/>
      <c r="P230" s="369"/>
      <c r="Q230" s="162">
        <f t="shared" si="12"/>
        <v>0</v>
      </c>
      <c r="R230" s="387"/>
      <c r="S230" s="387"/>
      <c r="T230" s="98"/>
      <c r="U230" s="98"/>
      <c r="V230" s="98"/>
      <c r="W230" s="98"/>
      <c r="X230" s="26"/>
      <c r="Y230" s="26"/>
      <c r="Z230" s="26"/>
      <c r="AA230" s="26"/>
      <c r="AB230" s="26"/>
      <c r="AC230" s="26"/>
      <c r="AD230" s="26"/>
      <c r="AE230" s="26"/>
    </row>
    <row r="231" spans="1:31" ht="38.25">
      <c r="A231" s="152" t="s">
        <v>313</v>
      </c>
      <c r="B231" s="133" t="s">
        <v>314</v>
      </c>
      <c r="C231" s="133" t="s">
        <v>315</v>
      </c>
      <c r="D231" s="134">
        <v>13</v>
      </c>
      <c r="E231" s="135" t="s">
        <v>65</v>
      </c>
      <c r="F231" s="136">
        <v>12500</v>
      </c>
      <c r="G231" s="181">
        <f t="shared" si="11"/>
        <v>162500</v>
      </c>
      <c r="H231" s="137"/>
      <c r="I231" s="158"/>
      <c r="J231" s="137"/>
      <c r="K231" s="158"/>
      <c r="L231" s="158"/>
      <c r="M231" s="158"/>
      <c r="N231" s="158">
        <f>'Civil JMR RA Bill 8'!J152</f>
        <v>13</v>
      </c>
      <c r="O231" s="162">
        <f>F231*N231</f>
        <v>162500</v>
      </c>
      <c r="P231" s="375"/>
      <c r="Q231" s="162">
        <f t="shared" si="12"/>
        <v>0</v>
      </c>
      <c r="R231" s="387"/>
      <c r="S231" s="387"/>
      <c r="T231" s="137"/>
      <c r="U231" s="137"/>
      <c r="V231" s="137"/>
      <c r="W231" s="137"/>
      <c r="X231" s="26"/>
      <c r="Y231" s="26"/>
      <c r="Z231" s="26"/>
      <c r="AA231" s="26"/>
      <c r="AB231" s="26"/>
      <c r="AC231" s="26"/>
      <c r="AD231" s="26"/>
      <c r="AE231" s="26"/>
    </row>
    <row r="232" spans="1:31" s="25" customFormat="1" ht="38.25">
      <c r="A232" s="152" t="s">
        <v>316</v>
      </c>
      <c r="B232" s="133" t="s">
        <v>317</v>
      </c>
      <c r="C232" s="133" t="s">
        <v>315</v>
      </c>
      <c r="D232" s="134">
        <v>23</v>
      </c>
      <c r="E232" s="135" t="s">
        <v>65</v>
      </c>
      <c r="F232" s="136">
        <v>22500</v>
      </c>
      <c r="G232" s="181">
        <f t="shared" si="11"/>
        <v>517500</v>
      </c>
      <c r="H232" s="177"/>
      <c r="I232" s="178"/>
      <c r="J232" s="177"/>
      <c r="K232" s="178"/>
      <c r="L232" s="178"/>
      <c r="M232" s="178"/>
      <c r="N232" s="178">
        <f>'Civil JMR RA Bill 8'!J153</f>
        <v>23</v>
      </c>
      <c r="O232" s="179">
        <f>F232*N232</f>
        <v>517500</v>
      </c>
      <c r="P232" s="376"/>
      <c r="Q232" s="162">
        <f t="shared" si="12"/>
        <v>0</v>
      </c>
      <c r="R232" s="387"/>
      <c r="S232" s="387"/>
      <c r="T232" s="177"/>
      <c r="U232" s="177"/>
      <c r="V232" s="177"/>
      <c r="W232" s="177"/>
      <c r="X232" s="27"/>
      <c r="Y232" s="27"/>
      <c r="Z232" s="27"/>
      <c r="AA232" s="27"/>
      <c r="AB232" s="27"/>
      <c r="AC232" s="27"/>
      <c r="AD232" s="27"/>
      <c r="AE232" s="27"/>
    </row>
    <row r="233" spans="1:31" ht="76.5">
      <c r="A233" s="105" t="s">
        <v>318</v>
      </c>
      <c r="B233" s="106" t="s">
        <v>319</v>
      </c>
      <c r="C233" s="106" t="s">
        <v>320</v>
      </c>
      <c r="D233" s="113">
        <v>1</v>
      </c>
      <c r="E233" s="107" t="s">
        <v>321</v>
      </c>
      <c r="F233" s="108">
        <v>25000</v>
      </c>
      <c r="G233" s="157">
        <f t="shared" si="11"/>
        <v>25000</v>
      </c>
      <c r="H233" s="98"/>
      <c r="I233" s="155"/>
      <c r="J233" s="98"/>
      <c r="K233" s="155"/>
      <c r="L233" s="155"/>
      <c r="M233" s="155"/>
      <c r="N233" s="155"/>
      <c r="O233" s="155"/>
      <c r="P233" s="369">
        <f>'Civil JMR RA Bill 09 '!H634</f>
        <v>1</v>
      </c>
      <c r="Q233" s="162">
        <f t="shared" si="12"/>
        <v>25000</v>
      </c>
      <c r="R233" s="387"/>
      <c r="S233" s="387"/>
      <c r="T233" s="98"/>
      <c r="U233" s="98"/>
      <c r="V233" s="98"/>
      <c r="W233" s="98"/>
      <c r="X233" s="26"/>
      <c r="Y233" s="26"/>
      <c r="Z233" s="26"/>
      <c r="AA233" s="26"/>
      <c r="AB233" s="26"/>
      <c r="AC233" s="26"/>
      <c r="AD233" s="26"/>
      <c r="AE233" s="26"/>
    </row>
    <row r="234" spans="1:31" ht="76.5">
      <c r="A234" s="105">
        <v>11</v>
      </c>
      <c r="B234" s="106" t="s">
        <v>322</v>
      </c>
      <c r="C234" s="106"/>
      <c r="D234" s="113"/>
      <c r="E234" s="107"/>
      <c r="F234" s="108"/>
      <c r="G234" s="157">
        <f t="shared" si="11"/>
        <v>0</v>
      </c>
      <c r="H234" s="98"/>
      <c r="I234" s="155"/>
      <c r="J234" s="98"/>
      <c r="K234" s="155"/>
      <c r="L234" s="155"/>
      <c r="M234" s="155"/>
      <c r="N234" s="155"/>
      <c r="O234" s="155"/>
      <c r="P234" s="369"/>
      <c r="Q234" s="162">
        <f t="shared" si="12"/>
        <v>0</v>
      </c>
      <c r="R234" s="387"/>
      <c r="S234" s="387"/>
      <c r="T234" s="98"/>
      <c r="U234" s="98"/>
      <c r="V234" s="98"/>
      <c r="W234" s="98"/>
      <c r="X234" s="26"/>
      <c r="Y234" s="26"/>
      <c r="Z234" s="26"/>
      <c r="AA234" s="26"/>
      <c r="AB234" s="26"/>
      <c r="AC234" s="26"/>
      <c r="AD234" s="26"/>
      <c r="AE234" s="26"/>
    </row>
    <row r="235" spans="1:31" s="25" customFormat="1" ht="23.1" customHeight="1">
      <c r="A235" s="105" t="s">
        <v>6</v>
      </c>
      <c r="B235" s="106" t="s">
        <v>323</v>
      </c>
      <c r="C235" s="106"/>
      <c r="D235" s="113">
        <v>4</v>
      </c>
      <c r="E235" s="107" t="s">
        <v>65</v>
      </c>
      <c r="F235" s="108">
        <v>3200</v>
      </c>
      <c r="G235" s="157">
        <f t="shared" si="11"/>
        <v>12800</v>
      </c>
      <c r="H235" s="99"/>
      <c r="I235" s="156"/>
      <c r="J235" s="99"/>
      <c r="K235" s="156"/>
      <c r="L235" s="156"/>
      <c r="M235" s="156"/>
      <c r="N235" s="156"/>
      <c r="O235" s="156"/>
      <c r="P235" s="373">
        <f>'Civil JMR RA Bill 09 '!H641</f>
        <v>4</v>
      </c>
      <c r="Q235" s="162">
        <f t="shared" si="12"/>
        <v>12800</v>
      </c>
      <c r="R235" s="387"/>
      <c r="S235" s="387"/>
      <c r="T235" s="99"/>
      <c r="U235" s="99"/>
      <c r="V235" s="99"/>
      <c r="W235" s="99"/>
      <c r="X235" s="27"/>
      <c r="Y235" s="27"/>
      <c r="Z235" s="27"/>
      <c r="AA235" s="27"/>
      <c r="AB235" s="27"/>
      <c r="AC235" s="27"/>
      <c r="AD235" s="27"/>
      <c r="AE235" s="27"/>
    </row>
    <row r="236" spans="1:31" ht="127.5">
      <c r="A236" s="105">
        <v>23</v>
      </c>
      <c r="B236" s="106" t="s">
        <v>324</v>
      </c>
      <c r="C236" s="106"/>
      <c r="D236" s="113"/>
      <c r="E236" s="107"/>
      <c r="F236" s="108"/>
      <c r="G236" s="157">
        <f t="shared" si="11"/>
        <v>0</v>
      </c>
      <c r="H236" s="98"/>
      <c r="I236" s="155"/>
      <c r="J236" s="98"/>
      <c r="K236" s="155"/>
      <c r="L236" s="155"/>
      <c r="M236" s="155"/>
      <c r="N236" s="155"/>
      <c r="O236" s="155"/>
      <c r="P236" s="369"/>
      <c r="Q236" s="162">
        <f t="shared" si="12"/>
        <v>0</v>
      </c>
      <c r="R236" s="387"/>
      <c r="S236" s="387"/>
      <c r="T236" s="98"/>
      <c r="U236" s="98"/>
      <c r="V236" s="98"/>
      <c r="W236" s="98"/>
      <c r="X236" s="26"/>
      <c r="Y236" s="26"/>
      <c r="Z236" s="26"/>
      <c r="AA236" s="26"/>
      <c r="AB236" s="26"/>
      <c r="AC236" s="26"/>
      <c r="AD236" s="26"/>
      <c r="AE236" s="26"/>
    </row>
    <row r="237" spans="1:31" ht="63.75">
      <c r="A237" s="105"/>
      <c r="B237" s="106" t="s">
        <v>325</v>
      </c>
      <c r="C237" s="106"/>
      <c r="D237" s="113"/>
      <c r="E237" s="107"/>
      <c r="F237" s="108"/>
      <c r="G237" s="157">
        <f t="shared" si="11"/>
        <v>0</v>
      </c>
      <c r="H237" s="98"/>
      <c r="I237" s="155"/>
      <c r="J237" s="98"/>
      <c r="K237" s="155"/>
      <c r="L237" s="155"/>
      <c r="M237" s="155"/>
      <c r="N237" s="155"/>
      <c r="O237" s="155"/>
      <c r="P237" s="369"/>
      <c r="Q237" s="162">
        <f t="shared" si="12"/>
        <v>0</v>
      </c>
      <c r="R237" s="387"/>
      <c r="S237" s="387"/>
      <c r="T237" s="98"/>
      <c r="U237" s="98"/>
      <c r="V237" s="98"/>
      <c r="W237" s="98"/>
      <c r="X237" s="26"/>
      <c r="Y237" s="26"/>
      <c r="Z237" s="26"/>
      <c r="AA237" s="26"/>
      <c r="AB237" s="26"/>
      <c r="AC237" s="26"/>
      <c r="AD237" s="26"/>
      <c r="AE237" s="26"/>
    </row>
    <row r="238" spans="1:31" s="25" customFormat="1" ht="76.5">
      <c r="A238" s="105"/>
      <c r="B238" s="106" t="s">
        <v>326</v>
      </c>
      <c r="C238" s="106"/>
      <c r="D238" s="113"/>
      <c r="E238" s="107"/>
      <c r="F238" s="108"/>
      <c r="G238" s="157">
        <f t="shared" si="11"/>
        <v>0</v>
      </c>
      <c r="H238" s="99"/>
      <c r="I238" s="156"/>
      <c r="J238" s="99"/>
      <c r="K238" s="156"/>
      <c r="L238" s="156"/>
      <c r="M238" s="156"/>
      <c r="N238" s="156"/>
      <c r="O238" s="156"/>
      <c r="P238" s="373"/>
      <c r="Q238" s="162">
        <f t="shared" si="12"/>
        <v>0</v>
      </c>
      <c r="R238" s="387"/>
      <c r="S238" s="387"/>
      <c r="T238" s="99"/>
      <c r="U238" s="99"/>
      <c r="V238" s="99"/>
      <c r="W238" s="99"/>
      <c r="X238" s="27"/>
      <c r="Y238" s="27"/>
      <c r="Z238" s="27"/>
      <c r="AA238" s="27"/>
      <c r="AB238" s="27"/>
      <c r="AC238" s="27"/>
      <c r="AD238" s="27"/>
      <c r="AE238" s="27"/>
    </row>
    <row r="239" spans="1:31" ht="51">
      <c r="A239" s="105"/>
      <c r="B239" s="106" t="s">
        <v>327</v>
      </c>
      <c r="C239" s="106"/>
      <c r="D239" s="113"/>
      <c r="E239" s="107"/>
      <c r="F239" s="108"/>
      <c r="G239" s="157">
        <f t="shared" si="11"/>
        <v>0</v>
      </c>
      <c r="H239" s="98"/>
      <c r="I239" s="155"/>
      <c r="J239" s="98"/>
      <c r="K239" s="155"/>
      <c r="L239" s="155"/>
      <c r="M239" s="155"/>
      <c r="N239" s="155"/>
      <c r="O239" s="155"/>
      <c r="P239" s="369"/>
      <c r="Q239" s="162">
        <f t="shared" si="12"/>
        <v>0</v>
      </c>
      <c r="R239" s="387"/>
      <c r="S239" s="387"/>
      <c r="T239" s="98"/>
      <c r="U239" s="98"/>
      <c r="V239" s="98"/>
      <c r="W239" s="98"/>
      <c r="X239" s="26"/>
      <c r="Y239" s="26"/>
      <c r="Z239" s="26"/>
      <c r="AA239" s="26"/>
      <c r="AB239" s="26"/>
      <c r="AC239" s="26"/>
      <c r="AD239" s="26"/>
      <c r="AE239" s="26"/>
    </row>
    <row r="240" spans="1:31" ht="127.5">
      <c r="A240" s="105"/>
      <c r="B240" s="106" t="s">
        <v>328</v>
      </c>
      <c r="C240" s="106"/>
      <c r="D240" s="113"/>
      <c r="E240" s="107"/>
      <c r="F240" s="108"/>
      <c r="G240" s="157">
        <f t="shared" si="11"/>
        <v>0</v>
      </c>
      <c r="H240" s="98"/>
      <c r="I240" s="155"/>
      <c r="J240" s="98"/>
      <c r="K240" s="155"/>
      <c r="L240" s="155"/>
      <c r="M240" s="155"/>
      <c r="N240" s="155"/>
      <c r="O240" s="155"/>
      <c r="P240" s="369"/>
      <c r="Q240" s="162">
        <f t="shared" si="12"/>
        <v>0</v>
      </c>
      <c r="R240" s="387"/>
      <c r="S240" s="387"/>
      <c r="T240" s="98"/>
      <c r="U240" s="98"/>
      <c r="V240" s="98"/>
      <c r="W240" s="98"/>
      <c r="X240" s="26"/>
      <c r="Y240" s="26"/>
      <c r="Z240" s="26"/>
      <c r="AA240" s="26"/>
      <c r="AB240" s="26"/>
      <c r="AC240" s="26"/>
      <c r="AD240" s="26"/>
      <c r="AE240" s="26"/>
    </row>
    <row r="241" spans="1:31" s="25" customFormat="1" ht="25.5">
      <c r="A241" s="105"/>
      <c r="B241" s="106" t="s">
        <v>329</v>
      </c>
      <c r="C241" s="106"/>
      <c r="D241" s="113">
        <v>4</v>
      </c>
      <c r="E241" s="107" t="s">
        <v>74</v>
      </c>
      <c r="F241" s="108">
        <v>30500</v>
      </c>
      <c r="G241" s="157">
        <f t="shared" si="11"/>
        <v>122000</v>
      </c>
      <c r="H241" s="99"/>
      <c r="I241" s="156"/>
      <c r="J241" s="99"/>
      <c r="K241" s="156"/>
      <c r="L241" s="156"/>
      <c r="M241" s="156"/>
      <c r="N241" s="156"/>
      <c r="O241" s="156"/>
      <c r="P241" s="373">
        <f>'Civil JMR RA Bill 09 '!H650</f>
        <v>4</v>
      </c>
      <c r="Q241" s="162">
        <f t="shared" si="12"/>
        <v>122000</v>
      </c>
      <c r="R241" s="387"/>
      <c r="S241" s="387"/>
      <c r="T241" s="99"/>
      <c r="U241" s="99"/>
      <c r="V241" s="99"/>
      <c r="W241" s="99"/>
      <c r="X241" s="27"/>
      <c r="Y241" s="27"/>
      <c r="Z241" s="27"/>
      <c r="AA241" s="27"/>
      <c r="AB241" s="27"/>
      <c r="AC241" s="27"/>
      <c r="AD241" s="27"/>
      <c r="AE241" s="27"/>
    </row>
    <row r="242" spans="1:31" ht="114.75">
      <c r="A242" s="105">
        <v>24</v>
      </c>
      <c r="B242" s="106" t="s">
        <v>330</v>
      </c>
      <c r="C242" s="106" t="s">
        <v>331</v>
      </c>
      <c r="D242" s="113">
        <v>18.656000000000002</v>
      </c>
      <c r="E242" s="107" t="s">
        <v>80</v>
      </c>
      <c r="F242" s="108">
        <v>1800</v>
      </c>
      <c r="G242" s="157">
        <f t="shared" si="11"/>
        <v>33580.800000000003</v>
      </c>
      <c r="H242" s="98"/>
      <c r="I242" s="155"/>
      <c r="J242" s="98"/>
      <c r="K242" s="155"/>
      <c r="L242" s="155"/>
      <c r="M242" s="155"/>
      <c r="N242" s="155"/>
      <c r="O242" s="155"/>
      <c r="P242" s="369">
        <f>'Civil JMR RA Bill 09 '!H657</f>
        <v>18.66</v>
      </c>
      <c r="Q242" s="162">
        <f t="shared" si="12"/>
        <v>33588</v>
      </c>
      <c r="R242" s="387">
        <f>'Civil JMR RA Bill 09 '!H658</f>
        <v>9.7169999999999987</v>
      </c>
      <c r="S242" s="387">
        <f>F242*R242</f>
        <v>17490.599999999999</v>
      </c>
      <c r="T242" s="98"/>
      <c r="U242" s="98"/>
      <c r="V242" s="98"/>
      <c r="W242" s="98"/>
      <c r="X242" s="26"/>
      <c r="Y242" s="26"/>
      <c r="Z242" s="26"/>
      <c r="AA242" s="26"/>
      <c r="AB242" s="26"/>
      <c r="AC242" s="26"/>
      <c r="AD242" s="26"/>
      <c r="AE242" s="26"/>
    </row>
    <row r="243" spans="1:31" ht="23.1" customHeight="1">
      <c r="A243" s="182"/>
      <c r="B243" s="183" t="s">
        <v>332</v>
      </c>
      <c r="C243" s="183"/>
      <c r="D243" s="184"/>
      <c r="E243" s="185"/>
      <c r="F243" s="186"/>
      <c r="G243" s="187">
        <f>SUM(G204:G242)</f>
        <v>3119146.1999999997</v>
      </c>
      <c r="H243" s="191">
        <f t="shared" ref="H243:M243" si="15">SUM(H204:H242)</f>
        <v>0</v>
      </c>
      <c r="I243" s="187">
        <f t="shared" si="15"/>
        <v>0</v>
      </c>
      <c r="J243" s="191">
        <f t="shared" si="15"/>
        <v>0</v>
      </c>
      <c r="K243" s="187">
        <f t="shared" si="15"/>
        <v>0</v>
      </c>
      <c r="L243" s="187">
        <f t="shared" si="15"/>
        <v>0</v>
      </c>
      <c r="M243" s="187">
        <f t="shared" si="15"/>
        <v>0</v>
      </c>
      <c r="N243" s="187">
        <f t="shared" ref="N243" si="16">SUM(N204:N242)</f>
        <v>76.27355</v>
      </c>
      <c r="O243" s="187">
        <f>SUM(O204:O242)</f>
        <v>991275.36</v>
      </c>
      <c r="P243" s="374"/>
      <c r="Q243" s="187">
        <f>SUM(Q206:Q242)</f>
        <v>2057924</v>
      </c>
      <c r="R243" s="187"/>
      <c r="S243" s="187">
        <f>SUM(S209:S242)</f>
        <v>79709.600000000006</v>
      </c>
      <c r="T243" s="191">
        <f t="shared" ref="T243" si="17">SUM(T204:T242)</f>
        <v>0</v>
      </c>
      <c r="U243" s="191">
        <f t="shared" ref="U243" si="18">SUM(U204:U242)</f>
        <v>0</v>
      </c>
      <c r="V243" s="109">
        <f t="shared" ref="V243" si="19">SUM(V204:V242)</f>
        <v>0</v>
      </c>
      <c r="W243" s="109">
        <f t="shared" ref="W243" si="20">SUM(W204:W242)</f>
        <v>0</v>
      </c>
      <c r="X243" s="26"/>
      <c r="Y243" s="26"/>
      <c r="Z243" s="26"/>
      <c r="AA243" s="26"/>
      <c r="AB243" s="26"/>
      <c r="AC243" s="26"/>
      <c r="AD243" s="26"/>
      <c r="AE243" s="26"/>
    </row>
    <row r="244" spans="1:31">
      <c r="A244" s="105"/>
      <c r="B244" s="106"/>
      <c r="C244" s="106"/>
      <c r="D244" s="9"/>
      <c r="E244" s="107"/>
      <c r="F244" s="108"/>
      <c r="G244" s="157"/>
      <c r="H244" s="98"/>
      <c r="I244" s="155"/>
      <c r="J244" s="98"/>
      <c r="K244" s="155"/>
      <c r="L244" s="155"/>
      <c r="M244" s="155"/>
      <c r="N244" s="155"/>
      <c r="O244" s="155"/>
      <c r="P244" s="377"/>
      <c r="Q244" s="155"/>
      <c r="R244" s="155"/>
      <c r="S244" s="155"/>
      <c r="T244" s="98"/>
      <c r="U244" s="98"/>
      <c r="V244" s="98"/>
      <c r="W244" s="98"/>
      <c r="X244" s="26"/>
      <c r="Y244" s="26"/>
      <c r="Z244" s="26"/>
      <c r="AA244" s="26"/>
      <c r="AB244" s="26"/>
      <c r="AC244" s="26"/>
      <c r="AD244" s="26"/>
      <c r="AE244" s="26"/>
    </row>
    <row r="245" spans="1:31">
      <c r="A245" s="105" t="s">
        <v>55</v>
      </c>
      <c r="B245" s="114" t="s">
        <v>333</v>
      </c>
      <c r="C245" s="114"/>
      <c r="D245" s="9"/>
      <c r="E245" s="107" t="s">
        <v>334</v>
      </c>
      <c r="F245" s="109"/>
      <c r="G245" s="157">
        <f>SUM(G6:G244)/2</f>
        <v>18918369.38075652</v>
      </c>
      <c r="H245" s="109" t="e">
        <f t="shared" ref="H245:L245" si="21">SUM(H6:H244)/2</f>
        <v>#REF!</v>
      </c>
      <c r="I245" s="157" t="e">
        <f>SUM(I6:I244)</f>
        <v>#REF!</v>
      </c>
      <c r="J245" s="109" t="e">
        <f t="shared" si="21"/>
        <v>#REF!</v>
      </c>
      <c r="K245" s="157" t="e">
        <f t="shared" si="21"/>
        <v>#REF!</v>
      </c>
      <c r="L245" s="157" t="e">
        <f t="shared" si="21"/>
        <v>#REF!</v>
      </c>
      <c r="M245" s="157" t="e">
        <f>M201+M192+M87+M41</f>
        <v>#REF!</v>
      </c>
      <c r="N245" s="157">
        <f t="shared" ref="N245" si="22">SUM(N6:N244)/2</f>
        <v>423.78008999999997</v>
      </c>
      <c r="O245" s="157">
        <f>O243+O201+O184+O108+O87+O41</f>
        <v>3821193.7655569594</v>
      </c>
      <c r="P245" s="378"/>
      <c r="Q245" s="157">
        <f>Q243+Q201+Q184+Q108+Q87</f>
        <v>8098719.2599999998</v>
      </c>
      <c r="R245" s="157"/>
      <c r="S245" s="157">
        <f>S243+S184+S108+S87</f>
        <v>1189566.56</v>
      </c>
      <c r="T245" s="109">
        <f t="shared" ref="T245" si="23">SUM(T6:T244)/2</f>
        <v>0</v>
      </c>
      <c r="U245" s="109">
        <f t="shared" ref="U245" si="24">SUM(U6:U244)/2</f>
        <v>0</v>
      </c>
      <c r="V245" s="109">
        <f t="shared" ref="V245" si="25">SUM(V6:V244)/2</f>
        <v>0</v>
      </c>
      <c r="W245" s="109">
        <f t="shared" ref="W245" si="26">SUM(W6:W244)/2</f>
        <v>0</v>
      </c>
    </row>
    <row r="246" spans="1:31">
      <c r="A246" s="105" t="s">
        <v>82</v>
      </c>
      <c r="B246" s="114" t="s">
        <v>335</v>
      </c>
      <c r="C246" s="114"/>
      <c r="D246" s="115"/>
      <c r="E246" s="107" t="s">
        <v>334</v>
      </c>
      <c r="F246" s="116"/>
      <c r="G246" s="160">
        <f>G245*0.18</f>
        <v>3405306.4885361735</v>
      </c>
      <c r="H246" s="108" t="e">
        <f t="shared" ref="H246:M246" si="27">H245*0.18</f>
        <v>#REF!</v>
      </c>
      <c r="I246" s="160" t="e">
        <f t="shared" si="27"/>
        <v>#REF!</v>
      </c>
      <c r="J246" s="108" t="e">
        <f t="shared" si="27"/>
        <v>#REF!</v>
      </c>
      <c r="K246" s="160" t="e">
        <f>K245*18%</f>
        <v>#REF!</v>
      </c>
      <c r="L246" s="160" t="e">
        <f t="shared" si="27"/>
        <v>#REF!</v>
      </c>
      <c r="M246" s="160" t="e">
        <f t="shared" si="27"/>
        <v>#REF!</v>
      </c>
      <c r="N246" s="160">
        <f t="shared" ref="N246" si="28">N245*0.18</f>
        <v>76.280416199999991</v>
      </c>
      <c r="O246" s="160">
        <f t="shared" ref="O246" si="29">O245*0.18</f>
        <v>687814.87780025264</v>
      </c>
      <c r="P246" s="379"/>
      <c r="Q246" s="160"/>
      <c r="R246" s="160"/>
      <c r="S246" s="160"/>
      <c r="T246" s="108">
        <f t="shared" ref="T246" si="30">T245*0.18</f>
        <v>0</v>
      </c>
      <c r="U246" s="108">
        <f t="shared" ref="U246" si="31">U245*0.18</f>
        <v>0</v>
      </c>
      <c r="V246" s="108">
        <f t="shared" ref="V246" si="32">V245*0.18</f>
        <v>0</v>
      </c>
      <c r="W246" s="108">
        <f t="shared" ref="W246" si="33">W245*0.18</f>
        <v>0</v>
      </c>
    </row>
    <row r="247" spans="1:31">
      <c r="A247" s="105" t="s">
        <v>101</v>
      </c>
      <c r="B247" s="114" t="s">
        <v>336</v>
      </c>
      <c r="C247" s="114"/>
      <c r="D247" s="117"/>
      <c r="E247" s="107" t="s">
        <v>334</v>
      </c>
      <c r="F247" s="109"/>
      <c r="G247" s="157">
        <f>SUM(G245:G246)</f>
        <v>22323675.869292691</v>
      </c>
      <c r="H247" s="109" t="e">
        <f t="shared" ref="H247:M247" si="34">SUM(H245:H246)</f>
        <v>#REF!</v>
      </c>
      <c r="I247" s="157" t="e">
        <f t="shared" si="34"/>
        <v>#REF!</v>
      </c>
      <c r="J247" s="109" t="e">
        <f t="shared" si="34"/>
        <v>#REF!</v>
      </c>
      <c r="K247" s="157" t="e">
        <f>K246+K245</f>
        <v>#REF!</v>
      </c>
      <c r="L247" s="157" t="e">
        <f t="shared" si="34"/>
        <v>#REF!</v>
      </c>
      <c r="M247" s="157" t="e">
        <f t="shared" si="34"/>
        <v>#REF!</v>
      </c>
      <c r="N247" s="157">
        <f t="shared" ref="N247" si="35">SUM(N245:N246)</f>
        <v>500.06050619999996</v>
      </c>
      <c r="O247" s="157">
        <f t="shared" ref="O247" si="36">SUM(O245:O246)</f>
        <v>4509008.6433572117</v>
      </c>
      <c r="P247" s="378"/>
      <c r="Q247" s="157"/>
      <c r="R247" s="157"/>
      <c r="S247" s="157"/>
      <c r="T247" s="109">
        <f t="shared" ref="T247" si="37">SUM(T245:T246)</f>
        <v>0</v>
      </c>
      <c r="U247" s="109">
        <f t="shared" ref="U247" si="38">SUM(U245:U246)</f>
        <v>0</v>
      </c>
      <c r="V247" s="109">
        <f t="shared" ref="V247" si="39">SUM(V245:V246)</f>
        <v>0</v>
      </c>
      <c r="W247" s="109">
        <f t="shared" ref="W247" si="40">SUM(W245:W246)</f>
        <v>0</v>
      </c>
    </row>
  </sheetData>
  <mergeCells count="31">
    <mergeCell ref="V3:W3"/>
    <mergeCell ref="V4:V5"/>
    <mergeCell ref="W4:W5"/>
    <mergeCell ref="L3:M3"/>
    <mergeCell ref="L4:L5"/>
    <mergeCell ref="M4:M5"/>
    <mergeCell ref="T3:U3"/>
    <mergeCell ref="T4:T5"/>
    <mergeCell ref="U4:U5"/>
    <mergeCell ref="S4:S5"/>
    <mergeCell ref="C2:U2"/>
    <mergeCell ref="N3:O3"/>
    <mergeCell ref="N4:N5"/>
    <mergeCell ref="H3:I3"/>
    <mergeCell ref="H4:H5"/>
    <mergeCell ref="I4:I5"/>
    <mergeCell ref="J3:K3"/>
    <mergeCell ref="J4:J5"/>
    <mergeCell ref="K4:K5"/>
    <mergeCell ref="F3:G3"/>
    <mergeCell ref="O4:O5"/>
    <mergeCell ref="P3:Q3"/>
    <mergeCell ref="P4:P5"/>
    <mergeCell ref="Q4:Q5"/>
    <mergeCell ref="R3:S3"/>
    <mergeCell ref="R4:R5"/>
    <mergeCell ref="A3:A5"/>
    <mergeCell ref="B3:B5"/>
    <mergeCell ref="C3:C5"/>
    <mergeCell ref="D3:D5"/>
    <mergeCell ref="E3:E5"/>
  </mergeCells>
  <pageMargins left="0.70866141732283472" right="0.70866141732283472" top="0.74803149606299213" bottom="0.74803149606299213" header="0.31496062992125984" footer="0.31496062992125984"/>
  <pageSetup paperSize="8" scale="30" fitToHeight="1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D54"/>
  <sheetViews>
    <sheetView showZeros="0" view="pageBreakPreview" zoomScaleNormal="110" zoomScaleSheetLayoutView="100" workbookViewId="0">
      <selection activeCell="C11" sqref="C11"/>
    </sheetView>
  </sheetViews>
  <sheetFormatPr defaultColWidth="9.140625" defaultRowHeight="12.75"/>
  <cols>
    <col min="1" max="1" width="9.42578125" style="17" customWidth="1"/>
    <col min="2" max="2" width="55.140625" style="2" customWidth="1"/>
    <col min="3" max="3" width="19.140625" style="2" customWidth="1"/>
    <col min="4" max="16384" width="9.140625" style="2"/>
  </cols>
  <sheetData>
    <row r="1" spans="1:4">
      <c r="A1" s="426" t="s">
        <v>0</v>
      </c>
      <c r="B1" s="426"/>
      <c r="C1" s="1"/>
    </row>
    <row r="2" spans="1:4" ht="27.75" customHeight="1">
      <c r="A2" s="427" t="str">
        <f>'Abstract Civil &amp; Dismantling'!B2</f>
        <v>Finishing work for CIP Lounge at Terminal-03, CCSI Airport, Lucknow</v>
      </c>
      <c r="B2" s="427"/>
      <c r="C2" s="3"/>
    </row>
    <row r="3" spans="1:4" ht="3.75" customHeight="1">
      <c r="A3" s="4"/>
      <c r="B3" s="4"/>
      <c r="C3" s="4"/>
    </row>
    <row r="4" spans="1:4" ht="25.5" customHeight="1">
      <c r="A4" s="5" t="s">
        <v>1</v>
      </c>
      <c r="B4" s="6" t="s">
        <v>2</v>
      </c>
      <c r="C4" s="7" t="str">
        <f>'Abstract Civil &amp; Dismantling'!F3</f>
        <v>Impulse Branding</v>
      </c>
    </row>
    <row r="5" spans="1:4">
      <c r="A5" s="5"/>
      <c r="B5" s="6"/>
      <c r="C5" s="8" t="s">
        <v>3</v>
      </c>
      <c r="D5" s="97" t="s">
        <v>4</v>
      </c>
    </row>
    <row r="6" spans="1:4" ht="15" customHeight="1">
      <c r="A6" s="5"/>
      <c r="B6" s="6"/>
      <c r="C6" s="8"/>
    </row>
    <row r="7" spans="1:4" s="12" customFormat="1">
      <c r="A7" s="9">
        <v>1</v>
      </c>
      <c r="B7" s="10" t="s">
        <v>5</v>
      </c>
      <c r="C7" s="11"/>
    </row>
    <row r="8" spans="1:4" s="12" customFormat="1">
      <c r="A8" s="13" t="s">
        <v>6</v>
      </c>
      <c r="B8" s="14" t="s">
        <v>7</v>
      </c>
      <c r="C8" s="11">
        <f>'Abstract Civil &amp; Dismantling'!G24</f>
        <v>0</v>
      </c>
    </row>
    <row r="9" spans="1:4" s="12" customFormat="1">
      <c r="A9" s="13" t="s">
        <v>8</v>
      </c>
      <c r="B9" s="14" t="s">
        <v>9</v>
      </c>
      <c r="C9" s="11">
        <f>'Abstract Civil &amp; Dismantling'!G41</f>
        <v>402008.03415652004</v>
      </c>
    </row>
    <row r="10" spans="1:4" s="12" customFormat="1">
      <c r="A10" s="13" t="s">
        <v>10</v>
      </c>
      <c r="B10" s="14" t="s">
        <v>11</v>
      </c>
      <c r="C10" s="11">
        <f>'Abstract Civil &amp; Dismantling'!G87</f>
        <v>5844562.5560000008</v>
      </c>
    </row>
    <row r="11" spans="1:4" s="12" customFormat="1">
      <c r="A11" s="13" t="s">
        <v>12</v>
      </c>
      <c r="B11" s="14" t="s">
        <v>13</v>
      </c>
      <c r="C11" s="11">
        <f>'Abstract Civil &amp; Dismantling'!G108</f>
        <v>628670.33160000003</v>
      </c>
    </row>
    <row r="12" spans="1:4" s="12" customFormat="1" ht="25.5">
      <c r="A12" s="13" t="s">
        <v>14</v>
      </c>
      <c r="B12" s="14" t="s">
        <v>15</v>
      </c>
      <c r="C12" s="11">
        <f>'Abstract Civil &amp; Dismantling'!G184</f>
        <v>7183655.3769999994</v>
      </c>
    </row>
    <row r="13" spans="1:4" s="12" customFormat="1">
      <c r="A13" s="13" t="s">
        <v>16</v>
      </c>
      <c r="B13" s="14" t="s">
        <v>17</v>
      </c>
      <c r="C13" s="11">
        <f>'Abstract Civil &amp; Dismantling'!G192</f>
        <v>678364.5</v>
      </c>
    </row>
    <row r="14" spans="1:4" s="12" customFormat="1">
      <c r="A14" s="13" t="s">
        <v>18</v>
      </c>
      <c r="B14" s="14" t="s">
        <v>19</v>
      </c>
      <c r="C14" s="11">
        <f>'Abstract Civil &amp; Dismantling'!G201</f>
        <v>1061962.382</v>
      </c>
    </row>
    <row r="15" spans="1:4" s="12" customFormat="1">
      <c r="A15" s="13" t="s">
        <v>20</v>
      </c>
      <c r="B15" s="14" t="s">
        <v>21</v>
      </c>
      <c r="C15" s="11">
        <f>'Abstract Civil &amp; Dismantling'!G243</f>
        <v>3119146.1999999997</v>
      </c>
    </row>
    <row r="16" spans="1:4" s="12" customFormat="1">
      <c r="A16" s="9">
        <v>2</v>
      </c>
      <c r="B16" s="10" t="s">
        <v>22</v>
      </c>
      <c r="C16" s="11">
        <f>'[8]Structural Steel'!F31</f>
        <v>546000</v>
      </c>
    </row>
    <row r="17" spans="1:3" s="12" customFormat="1">
      <c r="A17" s="9">
        <v>3</v>
      </c>
      <c r="B17" s="10" t="s">
        <v>23</v>
      </c>
      <c r="C17" s="11"/>
    </row>
    <row r="18" spans="1:3" s="12" customFormat="1">
      <c r="A18" s="13" t="s">
        <v>6</v>
      </c>
      <c r="B18" s="14" t="s">
        <v>24</v>
      </c>
      <c r="C18" s="11">
        <f>'[8]Electrical Work'!F60</f>
        <v>2253020</v>
      </c>
    </row>
    <row r="19" spans="1:3" s="12" customFormat="1">
      <c r="A19" s="13" t="s">
        <v>8</v>
      </c>
      <c r="B19" s="14" t="s">
        <v>25</v>
      </c>
      <c r="C19" s="11">
        <f>'[8]Electrical Work'!F95</f>
        <v>424200</v>
      </c>
    </row>
    <row r="20" spans="1:3" s="12" customFormat="1">
      <c r="A20" s="13" t="s">
        <v>10</v>
      </c>
      <c r="B20" s="14" t="s">
        <v>26</v>
      </c>
      <c r="C20" s="11">
        <f>'[8]Electrical Work'!F138</f>
        <v>727650</v>
      </c>
    </row>
    <row r="21" spans="1:3" s="12" customFormat="1">
      <c r="A21" s="13" t="s">
        <v>12</v>
      </c>
      <c r="B21" s="14" t="s">
        <v>27</v>
      </c>
      <c r="C21" s="11">
        <f>'[8]Electrical Work'!F162</f>
        <v>519300</v>
      </c>
    </row>
    <row r="22" spans="1:3" s="12" customFormat="1">
      <c r="A22" s="13" t="s">
        <v>14</v>
      </c>
      <c r="B22" s="14" t="s">
        <v>28</v>
      </c>
      <c r="C22" s="11">
        <f>'[8]Electrical Work'!F168</f>
        <v>114550</v>
      </c>
    </row>
    <row r="23" spans="1:3" s="12" customFormat="1">
      <c r="A23" s="9">
        <v>4</v>
      </c>
      <c r="B23" s="10" t="s">
        <v>29</v>
      </c>
      <c r="C23" s="11"/>
    </row>
    <row r="24" spans="1:3" s="12" customFormat="1">
      <c r="A24" s="13" t="s">
        <v>6</v>
      </c>
      <c r="B24" s="14" t="s">
        <v>30</v>
      </c>
      <c r="C24" s="11">
        <f>'[8]PHE and FF'!F42</f>
        <v>538400</v>
      </c>
    </row>
    <row r="25" spans="1:3" s="12" customFormat="1">
      <c r="A25" s="13" t="s">
        <v>8</v>
      </c>
      <c r="B25" s="14" t="s">
        <v>31</v>
      </c>
      <c r="C25" s="11">
        <f>'[8]PHE and FF'!F73</f>
        <v>97725</v>
      </c>
    </row>
    <row r="26" spans="1:3" s="12" customFormat="1">
      <c r="A26" s="13" t="s">
        <v>10</v>
      </c>
      <c r="B26" s="14" t="s">
        <v>32</v>
      </c>
      <c r="C26" s="11">
        <f>'[8]PHE and FF'!F88</f>
        <v>94480</v>
      </c>
    </row>
    <row r="27" spans="1:3" s="12" customFormat="1">
      <c r="A27" s="13" t="s">
        <v>12</v>
      </c>
      <c r="B27" s="14" t="s">
        <v>33</v>
      </c>
      <c r="C27" s="11">
        <f>'[8]PHE and FF'!F114</f>
        <v>499170</v>
      </c>
    </row>
    <row r="28" spans="1:3" s="12" customFormat="1">
      <c r="A28" s="9">
        <v>5</v>
      </c>
      <c r="B28" s="10" t="s">
        <v>34</v>
      </c>
      <c r="C28" s="11"/>
    </row>
    <row r="29" spans="1:3" s="12" customFormat="1">
      <c r="A29" s="13" t="s">
        <v>6</v>
      </c>
      <c r="B29" s="14" t="s">
        <v>35</v>
      </c>
      <c r="C29" s="11">
        <f>[8]HVAC!F56</f>
        <v>1148700</v>
      </c>
    </row>
    <row r="30" spans="1:3" s="12" customFormat="1">
      <c r="A30" s="13" t="s">
        <v>8</v>
      </c>
      <c r="B30" s="14" t="s">
        <v>36</v>
      </c>
      <c r="C30" s="11">
        <f>[8]HVAC!F80</f>
        <v>490000</v>
      </c>
    </row>
    <row r="31" spans="1:3" s="12" customFormat="1">
      <c r="A31" s="9">
        <v>6</v>
      </c>
      <c r="B31" s="10" t="s">
        <v>37</v>
      </c>
      <c r="C31" s="11">
        <f>[8]Furniture!F47</f>
        <v>3636500</v>
      </c>
    </row>
    <row r="32" spans="1:3" s="12" customFormat="1">
      <c r="A32" s="9">
        <v>7</v>
      </c>
      <c r="B32" s="10" t="s">
        <v>38</v>
      </c>
      <c r="C32" s="11">
        <f>'[8]Light Fixtures'!G36</f>
        <v>1905480</v>
      </c>
    </row>
    <row r="33" spans="1:3" s="16" customFormat="1">
      <c r="A33" s="9"/>
      <c r="B33" s="10" t="s">
        <v>39</v>
      </c>
      <c r="C33" s="15">
        <f t="shared" ref="C33" si="0">SUM(C8:C32)</f>
        <v>31913544.38075652</v>
      </c>
    </row>
    <row r="34" spans="1:3" s="16" customFormat="1">
      <c r="A34" s="9"/>
      <c r="B34" s="10" t="s">
        <v>40</v>
      </c>
      <c r="C34" s="15">
        <f t="shared" ref="C34" si="1">C33*0.18</f>
        <v>5744437.9885361735</v>
      </c>
    </row>
    <row r="35" spans="1:3" s="16" customFormat="1">
      <c r="A35" s="9"/>
      <c r="B35" s="10" t="s">
        <v>41</v>
      </c>
      <c r="C35" s="15">
        <f t="shared" ref="C35" si="2">C33+C34</f>
        <v>37657982.369292691</v>
      </c>
    </row>
    <row r="54" spans="1:3" s="19" customFormat="1">
      <c r="A54" s="17"/>
      <c r="B54" s="18"/>
      <c r="C54" s="18"/>
    </row>
  </sheetData>
  <mergeCells count="2">
    <mergeCell ref="A1:B1"/>
    <mergeCell ref="A2:B2"/>
  </mergeCells>
  <printOptions horizontalCentered="1"/>
  <pageMargins left="0.15748031496062992" right="0.19685039370078741" top="0.47244094488188981" bottom="0.70866141732283472" header="0.15748031496062992" footer="0.15748031496062992"/>
  <pageSetup paperSize="9" fitToHeight="100" orientation="landscape" r:id="rId1"/>
  <headerFooter alignWithMargins="0">
    <oddFooter>&amp;RPage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pane ySplit="6" topLeftCell="A7" activePane="bottomLeft" state="frozen"/>
      <selection activeCell="E7" sqref="E7"/>
      <selection pane="bottomLeft" activeCell="D8" sqref="D8"/>
    </sheetView>
  </sheetViews>
  <sheetFormatPr defaultRowHeight="15"/>
  <cols>
    <col min="1" max="1" width="4.42578125" bestFit="1" customWidth="1"/>
    <col min="2" max="2" width="27.42578125" customWidth="1"/>
    <col min="3" max="3" width="14.42578125" bestFit="1" customWidth="1"/>
    <col min="4" max="4" width="14.28515625" style="360" customWidth="1"/>
    <col min="5" max="5" width="11.42578125" style="313" customWidth="1"/>
    <col min="7" max="7" width="9.5703125" bestFit="1" customWidth="1"/>
  </cols>
  <sheetData>
    <row r="1" spans="1:7" ht="21">
      <c r="A1" s="406" t="s">
        <v>360</v>
      </c>
      <c r="B1" s="361"/>
      <c r="C1" s="361"/>
      <c r="D1" s="361"/>
      <c r="E1" s="389"/>
    </row>
    <row r="2" spans="1:7">
      <c r="A2" s="96" t="s">
        <v>361</v>
      </c>
      <c r="B2" s="361"/>
      <c r="C2" s="361"/>
      <c r="D2" s="361"/>
      <c r="E2" s="389"/>
    </row>
    <row r="3" spans="1:7">
      <c r="A3" s="96" t="s">
        <v>362</v>
      </c>
      <c r="B3" s="361"/>
      <c r="C3" s="361"/>
      <c r="D3" s="361"/>
      <c r="E3" s="389"/>
    </row>
    <row r="4" spans="1:7">
      <c r="A4" s="96" t="s">
        <v>1097</v>
      </c>
      <c r="B4" s="361"/>
      <c r="C4" s="361"/>
      <c r="D4" s="361"/>
      <c r="E4" s="389"/>
    </row>
    <row r="5" spans="1:7">
      <c r="A5" s="428" t="s">
        <v>364</v>
      </c>
      <c r="B5" s="428"/>
      <c r="C5" s="428"/>
      <c r="D5" s="428"/>
      <c r="E5" s="428"/>
    </row>
    <row r="6" spans="1:7">
      <c r="A6" s="95" t="s">
        <v>365</v>
      </c>
      <c r="B6" s="95" t="s">
        <v>366</v>
      </c>
      <c r="C6" s="95" t="s">
        <v>367</v>
      </c>
      <c r="D6" s="95" t="s">
        <v>1087</v>
      </c>
      <c r="E6" s="95" t="s">
        <v>387</v>
      </c>
    </row>
    <row r="7" spans="1:7" s="360" customFormat="1">
      <c r="A7" s="401"/>
      <c r="B7" s="403" t="s">
        <v>1093</v>
      </c>
      <c r="C7" s="56"/>
      <c r="D7" s="382">
        <f>'Abstract Electrical'!O171</f>
        <v>1084968.5</v>
      </c>
      <c r="E7" s="389"/>
      <c r="G7" s="319"/>
    </row>
    <row r="8" spans="1:7" s="360" customFormat="1">
      <c r="A8" s="401"/>
      <c r="B8" s="403" t="s">
        <v>1095</v>
      </c>
      <c r="C8" s="56"/>
      <c r="D8" s="382">
        <f>'Abstract LIGHTS &amp; PANELS'!M33</f>
        <v>238820</v>
      </c>
      <c r="E8" s="389"/>
    </row>
    <row r="9" spans="1:7">
      <c r="A9" s="401">
        <v>8</v>
      </c>
      <c r="B9" s="403" t="s">
        <v>1096</v>
      </c>
      <c r="C9" s="56"/>
      <c r="D9" s="382">
        <f>'Abstract Civil &amp; Dismantling'!S245</f>
        <v>1189566.56</v>
      </c>
      <c r="E9" s="389"/>
    </row>
    <row r="10" spans="1:7">
      <c r="A10" s="420" t="s">
        <v>389</v>
      </c>
      <c r="B10" s="420"/>
      <c r="C10" s="77">
        <f>SUM(C7:C9)</f>
        <v>0</v>
      </c>
      <c r="D10" s="77">
        <f>SUM(D7:D9)</f>
        <v>2513355.06</v>
      </c>
      <c r="E10" s="407"/>
    </row>
    <row r="11" spans="1:7">
      <c r="A11" s="413" t="s">
        <v>379</v>
      </c>
      <c r="B11" s="413"/>
      <c r="C11" s="75">
        <f>+C10*18/100</f>
        <v>0</v>
      </c>
      <c r="D11" s="75">
        <f t="shared" ref="D11" si="0">+D10*18/100</f>
        <v>452403.91079999995</v>
      </c>
      <c r="E11" s="389"/>
    </row>
    <row r="12" spans="1:7">
      <c r="A12" s="420" t="s">
        <v>380</v>
      </c>
      <c r="B12" s="420"/>
      <c r="C12" s="77">
        <f>+C10+C11</f>
        <v>0</v>
      </c>
      <c r="D12" s="77">
        <f>SUM(D10:D11)</f>
        <v>2965758.9708000002</v>
      </c>
      <c r="E12" s="408"/>
    </row>
  </sheetData>
  <mergeCells count="4">
    <mergeCell ref="A5:E5"/>
    <mergeCell ref="A10:B10"/>
    <mergeCell ref="A11:B11"/>
    <mergeCell ref="A12:B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91"/>
  <sheetViews>
    <sheetView topLeftCell="B178" zoomScale="80" zoomScaleNormal="80" workbookViewId="0">
      <selection activeCell="M189" sqref="M189"/>
    </sheetView>
  </sheetViews>
  <sheetFormatPr defaultRowHeight="15"/>
  <cols>
    <col min="1" max="1" width="55.7109375" bestFit="1" customWidth="1"/>
    <col min="2" max="2" width="14.5703125" bestFit="1" customWidth="1"/>
    <col min="3" max="3" width="58.7109375" customWidth="1"/>
    <col min="4" max="4" width="40.28515625" bestFit="1" customWidth="1"/>
    <col min="5" max="5" width="6.5703125" bestFit="1" customWidth="1"/>
    <col min="6" max="7" width="5.5703125" bestFit="1" customWidth="1"/>
    <col min="8" max="8" width="6.140625" bestFit="1" customWidth="1"/>
    <col min="9" max="9" width="2.28515625" bestFit="1" customWidth="1"/>
    <col min="10" max="10" width="10.42578125" bestFit="1" customWidth="1"/>
    <col min="11" max="11" width="8" bestFit="1" customWidth="1"/>
    <col min="12" max="12" width="7.7109375" bestFit="1" customWidth="1"/>
    <col min="13" max="13" width="19.140625" bestFit="1" customWidth="1"/>
    <col min="14" max="14" width="11.85546875" bestFit="1" customWidth="1"/>
    <col min="15" max="15" width="15.5703125" bestFit="1" customWidth="1"/>
  </cols>
  <sheetData>
    <row r="2" spans="1:15" ht="18.75">
      <c r="A2" s="434"/>
      <c r="B2" s="434"/>
      <c r="C2" s="434"/>
      <c r="D2" s="434"/>
      <c r="E2" s="434"/>
      <c r="F2" s="434"/>
      <c r="G2" s="434"/>
      <c r="H2" s="434"/>
      <c r="I2" s="434"/>
      <c r="J2" s="434"/>
      <c r="K2" s="192"/>
      <c r="L2" s="141"/>
      <c r="M2" s="193" t="s">
        <v>416</v>
      </c>
      <c r="N2" s="194"/>
      <c r="O2" s="195"/>
    </row>
    <row r="3" spans="1:15" ht="18.75">
      <c r="A3" s="435" t="s">
        <v>398</v>
      </c>
      <c r="B3" s="435"/>
      <c r="C3" s="435"/>
      <c r="D3" s="435"/>
      <c r="E3" s="435"/>
      <c r="F3" s="435"/>
      <c r="G3" s="435"/>
      <c r="H3" s="435"/>
      <c r="I3" s="435"/>
      <c r="J3" s="435"/>
      <c r="K3" s="196"/>
      <c r="L3" s="141"/>
      <c r="M3" s="141"/>
      <c r="N3" s="194"/>
      <c r="O3" s="195"/>
    </row>
    <row r="4" spans="1:15" ht="18.75">
      <c r="A4" s="197" t="s">
        <v>399</v>
      </c>
      <c r="B4" s="165"/>
      <c r="C4" s="198"/>
      <c r="D4" s="198"/>
      <c r="E4" s="198"/>
      <c r="F4" s="198"/>
      <c r="G4" s="198"/>
      <c r="H4" s="199"/>
      <c r="I4" s="199"/>
      <c r="J4" s="199"/>
      <c r="K4" s="199"/>
      <c r="L4" s="141"/>
      <c r="M4" s="141"/>
      <c r="N4" s="194"/>
      <c r="O4" s="195"/>
    </row>
    <row r="5" spans="1:15" ht="18.75">
      <c r="A5" s="197" t="s">
        <v>400</v>
      </c>
      <c r="B5" s="165"/>
      <c r="C5" s="200"/>
      <c r="D5" s="200"/>
      <c r="E5" s="200"/>
      <c r="F5" s="200"/>
      <c r="G5" s="200"/>
      <c r="H5" s="199"/>
      <c r="I5" s="199"/>
      <c r="J5" s="199"/>
      <c r="K5" s="199"/>
      <c r="L5" s="141"/>
      <c r="M5" s="141"/>
      <c r="N5" s="194"/>
      <c r="O5" s="195"/>
    </row>
    <row r="6" spans="1:15" ht="15.75">
      <c r="A6" s="148"/>
      <c r="B6" s="148"/>
      <c r="C6" s="148"/>
      <c r="D6" s="148"/>
      <c r="E6" s="148"/>
      <c r="F6" s="148"/>
      <c r="G6" s="148"/>
      <c r="H6" s="150"/>
      <c r="I6" s="150"/>
      <c r="J6" s="150"/>
      <c r="K6" s="150"/>
      <c r="L6" s="141"/>
      <c r="M6" s="141"/>
      <c r="N6" s="194"/>
      <c r="O6" s="195"/>
    </row>
    <row r="7" spans="1:15" ht="18.75">
      <c r="A7" s="436" t="s">
        <v>532</v>
      </c>
      <c r="B7" s="436"/>
      <c r="C7" s="436"/>
      <c r="D7" s="436"/>
      <c r="E7" s="436"/>
      <c r="F7" s="436"/>
      <c r="G7" s="436"/>
      <c r="H7" s="436"/>
      <c r="I7" s="436"/>
      <c r="J7" s="436"/>
      <c r="K7" s="201"/>
      <c r="L7" s="141"/>
      <c r="M7" s="141"/>
      <c r="N7" s="194"/>
      <c r="O7" s="195"/>
    </row>
    <row r="8" spans="1:15" ht="37.5">
      <c r="A8" s="171" t="s">
        <v>1</v>
      </c>
      <c r="B8" s="171" t="s">
        <v>341</v>
      </c>
      <c r="C8" s="171" t="s">
        <v>342</v>
      </c>
      <c r="D8" s="171" t="s">
        <v>417</v>
      </c>
      <c r="E8" s="171" t="s">
        <v>344</v>
      </c>
      <c r="F8" s="171" t="s">
        <v>82</v>
      </c>
      <c r="G8" s="171" t="s">
        <v>418</v>
      </c>
      <c r="H8" s="172" t="s">
        <v>347</v>
      </c>
      <c r="I8" s="172"/>
      <c r="J8" s="172" t="s">
        <v>419</v>
      </c>
      <c r="K8" s="172" t="s">
        <v>420</v>
      </c>
      <c r="L8" s="172" t="s">
        <v>396</v>
      </c>
      <c r="M8" s="172" t="s">
        <v>349</v>
      </c>
      <c r="N8" s="172" t="s">
        <v>421</v>
      </c>
      <c r="O8" s="172" t="s">
        <v>422</v>
      </c>
    </row>
    <row r="9" spans="1:15">
      <c r="A9" s="45"/>
      <c r="B9" s="202" t="s">
        <v>82</v>
      </c>
      <c r="C9" s="96" t="s">
        <v>9</v>
      </c>
      <c r="D9" s="96"/>
      <c r="E9" s="96"/>
      <c r="F9" s="96"/>
      <c r="G9" s="96"/>
      <c r="H9" s="45"/>
      <c r="I9" s="45"/>
      <c r="J9" s="45"/>
      <c r="K9" s="45"/>
      <c r="L9" s="45"/>
      <c r="M9" s="45"/>
      <c r="N9" s="45"/>
      <c r="O9" s="31"/>
    </row>
    <row r="10" spans="1:15" ht="182.1" customHeight="1">
      <c r="A10" s="45"/>
      <c r="B10" s="45">
        <v>2</v>
      </c>
      <c r="C10" s="203" t="s">
        <v>423</v>
      </c>
      <c r="D10" s="203"/>
      <c r="E10" s="203"/>
      <c r="F10" s="203"/>
      <c r="G10" s="203"/>
      <c r="H10" s="45"/>
      <c r="I10" s="45"/>
      <c r="J10" s="45"/>
      <c r="K10" s="45"/>
      <c r="L10" s="45"/>
      <c r="M10" s="45"/>
      <c r="N10" s="45"/>
      <c r="O10" s="31"/>
    </row>
    <row r="11" spans="1:15" ht="45">
      <c r="B11" s="45"/>
      <c r="C11" s="203"/>
      <c r="D11" s="203" t="s">
        <v>424</v>
      </c>
      <c r="E11" s="203">
        <v>1.4</v>
      </c>
      <c r="F11" s="203"/>
      <c r="G11" s="203"/>
      <c r="H11" s="45" t="s">
        <v>425</v>
      </c>
      <c r="I11" s="45"/>
      <c r="J11" s="45"/>
      <c r="K11" s="45"/>
      <c r="L11" s="45"/>
      <c r="M11" s="45"/>
      <c r="N11" s="45"/>
      <c r="O11" s="31"/>
    </row>
    <row r="12" spans="1:15" ht="45">
      <c r="B12" s="45"/>
      <c r="C12" s="203"/>
      <c r="D12" s="203" t="s">
        <v>426</v>
      </c>
      <c r="E12" s="203">
        <v>1.2</v>
      </c>
      <c r="F12" s="203"/>
      <c r="G12" s="203"/>
      <c r="H12" s="45" t="s">
        <v>425</v>
      </c>
      <c r="I12" s="45"/>
      <c r="J12" s="45"/>
      <c r="K12" s="45"/>
      <c r="L12" s="45"/>
      <c r="M12" s="45"/>
      <c r="N12" s="45"/>
      <c r="O12" s="31"/>
    </row>
    <row r="13" spans="1:15" ht="45">
      <c r="B13" s="45"/>
      <c r="C13" s="203"/>
      <c r="D13" s="203" t="s">
        <v>403</v>
      </c>
      <c r="E13" s="203">
        <v>1.2</v>
      </c>
      <c r="F13" s="203"/>
      <c r="G13" s="203"/>
      <c r="H13" s="45" t="s">
        <v>425</v>
      </c>
      <c r="I13" s="45"/>
      <c r="J13" s="45"/>
      <c r="K13" s="45"/>
      <c r="L13" s="45"/>
      <c r="M13" s="45"/>
      <c r="N13" s="45"/>
      <c r="O13" s="31"/>
    </row>
    <row r="14" spans="1:15" ht="45">
      <c r="B14" s="45"/>
      <c r="C14" s="203"/>
      <c r="D14" s="203" t="s">
        <v>402</v>
      </c>
      <c r="E14" s="203">
        <v>1.4</v>
      </c>
      <c r="F14" s="203"/>
      <c r="G14" s="203"/>
      <c r="H14" s="45" t="s">
        <v>425</v>
      </c>
      <c r="I14" s="45"/>
      <c r="J14" s="45"/>
      <c r="K14" s="45"/>
      <c r="L14" s="45"/>
      <c r="M14" s="45"/>
      <c r="N14" s="45"/>
      <c r="O14" s="31"/>
    </row>
    <row r="15" spans="1:15">
      <c r="B15" s="45"/>
      <c r="C15" s="203"/>
      <c r="D15" s="203"/>
      <c r="E15" s="203"/>
      <c r="F15" s="437"/>
      <c r="G15" s="438"/>
      <c r="H15" s="204" t="s">
        <v>425</v>
      </c>
      <c r="I15" s="204"/>
      <c r="J15" s="205">
        <f>E11+E12+E13+E14</f>
        <v>5.1999999999999993</v>
      </c>
      <c r="K15" s="206">
        <v>9.9</v>
      </c>
      <c r="L15" s="204">
        <v>944</v>
      </c>
      <c r="M15" s="204">
        <f>J15*L15</f>
        <v>4908.7999999999993</v>
      </c>
      <c r="N15" s="45"/>
      <c r="O15" s="31"/>
    </row>
    <row r="16" spans="1:15" ht="84.95" customHeight="1">
      <c r="B16" s="45">
        <v>4</v>
      </c>
      <c r="C16" s="139" t="s">
        <v>427</v>
      </c>
      <c r="D16" s="139"/>
      <c r="E16" s="139"/>
      <c r="F16" s="139"/>
      <c r="G16" s="139"/>
      <c r="H16" s="45"/>
      <c r="I16" s="45"/>
      <c r="J16" s="45"/>
      <c r="K16" s="45"/>
      <c r="L16" s="45"/>
      <c r="M16" s="45"/>
      <c r="N16" s="45"/>
      <c r="O16" s="31"/>
    </row>
    <row r="17" spans="2:15" ht="45">
      <c r="B17" s="45"/>
      <c r="C17" s="139"/>
      <c r="D17" s="139" t="s">
        <v>404</v>
      </c>
      <c r="E17" s="139">
        <v>2.2999999999999998</v>
      </c>
      <c r="F17" s="139">
        <v>0.55000000000000004</v>
      </c>
      <c r="G17" s="139"/>
      <c r="H17" s="45" t="s">
        <v>62</v>
      </c>
      <c r="I17" s="45"/>
      <c r="J17" s="45">
        <f>E17*F17</f>
        <v>1.2649999999999999</v>
      </c>
      <c r="K17" s="45"/>
      <c r="L17" s="45"/>
      <c r="M17" s="45"/>
      <c r="N17" s="45"/>
      <c r="O17" s="31"/>
    </row>
    <row r="18" spans="2:15" ht="45">
      <c r="B18" s="45"/>
      <c r="C18" s="139"/>
      <c r="D18" s="139" t="s">
        <v>403</v>
      </c>
      <c r="E18" s="139">
        <v>1.75</v>
      </c>
      <c r="F18" s="139">
        <v>0.55000000000000004</v>
      </c>
      <c r="G18" s="139"/>
      <c r="H18" s="45" t="s">
        <v>62</v>
      </c>
      <c r="I18" s="45"/>
      <c r="J18" s="45">
        <f>E18*F18</f>
        <v>0.96250000000000013</v>
      </c>
      <c r="K18" s="45"/>
      <c r="L18" s="45"/>
      <c r="M18" s="45"/>
      <c r="N18" s="45"/>
      <c r="O18" s="31"/>
    </row>
    <row r="19" spans="2:15">
      <c r="B19" s="45"/>
      <c r="C19" s="31"/>
      <c r="D19" s="31"/>
      <c r="E19" s="31"/>
      <c r="F19" s="31"/>
      <c r="G19" s="31"/>
      <c r="H19" s="45"/>
      <c r="I19" s="45"/>
      <c r="J19" s="45"/>
      <c r="K19" s="45"/>
      <c r="L19" s="45"/>
      <c r="M19" s="45"/>
      <c r="N19" s="45"/>
      <c r="O19" s="31"/>
    </row>
    <row r="20" spans="2:15">
      <c r="B20" s="202" t="s">
        <v>101</v>
      </c>
      <c r="C20" s="96" t="s">
        <v>11</v>
      </c>
      <c r="D20" s="96"/>
      <c r="E20" s="96"/>
      <c r="F20" s="439"/>
      <c r="G20" s="440"/>
      <c r="H20" s="204" t="s">
        <v>62</v>
      </c>
      <c r="I20" s="204"/>
      <c r="J20" s="205">
        <f>SUM(J17:J19)</f>
        <v>2.2275</v>
      </c>
      <c r="K20" s="206">
        <v>2.71</v>
      </c>
      <c r="L20" s="204">
        <v>1950</v>
      </c>
      <c r="M20" s="204">
        <f>J20*L20</f>
        <v>4343.625</v>
      </c>
      <c r="N20" s="45"/>
      <c r="O20" s="31"/>
    </row>
    <row r="21" spans="2:15">
      <c r="B21" s="202">
        <v>3.1</v>
      </c>
      <c r="C21" s="96" t="s">
        <v>102</v>
      </c>
      <c r="D21" s="96"/>
      <c r="E21" s="96"/>
      <c r="F21" s="96"/>
      <c r="G21" s="96"/>
      <c r="H21" s="45"/>
      <c r="I21" s="45"/>
      <c r="J21" s="45"/>
      <c r="K21" s="45"/>
      <c r="L21" s="45"/>
      <c r="M21" s="45"/>
      <c r="N21" s="45"/>
      <c r="O21" s="31"/>
    </row>
    <row r="22" spans="2:15" ht="194.1" customHeight="1">
      <c r="B22" s="45">
        <v>1</v>
      </c>
      <c r="C22" s="139" t="s">
        <v>428</v>
      </c>
      <c r="D22" s="139"/>
      <c r="E22" s="139"/>
      <c r="F22" s="139"/>
      <c r="G22" s="139"/>
      <c r="H22" s="45"/>
      <c r="I22" s="45"/>
      <c r="J22" s="45"/>
      <c r="K22" s="45"/>
      <c r="L22" s="45"/>
      <c r="M22" s="45"/>
      <c r="N22" s="45"/>
      <c r="O22" s="31"/>
    </row>
    <row r="23" spans="2:15">
      <c r="B23" s="202" t="s">
        <v>6</v>
      </c>
      <c r="C23" s="31" t="s">
        <v>429</v>
      </c>
      <c r="D23" s="31"/>
      <c r="E23" s="31"/>
      <c r="F23" s="31"/>
      <c r="G23" s="31"/>
      <c r="H23" s="45"/>
      <c r="I23" s="45"/>
      <c r="J23" s="45"/>
      <c r="K23" s="45"/>
      <c r="L23" s="45"/>
      <c r="M23" s="45"/>
      <c r="N23" s="45"/>
      <c r="O23" s="31"/>
    </row>
    <row r="24" spans="2:15">
      <c r="B24" s="202"/>
      <c r="C24" s="31"/>
      <c r="D24" s="31" t="s">
        <v>403</v>
      </c>
      <c r="E24" s="31">
        <v>5.26</v>
      </c>
      <c r="F24" s="31">
        <v>2.2000000000000002</v>
      </c>
      <c r="G24" s="31"/>
      <c r="H24" s="45" t="s">
        <v>62</v>
      </c>
      <c r="I24" s="45"/>
      <c r="J24" s="45">
        <f>E24*F24</f>
        <v>11.572000000000001</v>
      </c>
      <c r="K24" s="45"/>
      <c r="L24" s="45"/>
      <c r="M24" s="45"/>
      <c r="N24" s="45"/>
      <c r="O24" s="31"/>
    </row>
    <row r="25" spans="2:15">
      <c r="B25" s="202"/>
      <c r="C25" s="31"/>
      <c r="D25" s="31" t="s">
        <v>404</v>
      </c>
      <c r="E25" s="31">
        <v>4</v>
      </c>
      <c r="F25" s="31">
        <v>2.34</v>
      </c>
      <c r="G25" s="31"/>
      <c r="H25" s="45" t="s">
        <v>62</v>
      </c>
      <c r="I25" s="45"/>
      <c r="J25" s="45">
        <f t="shared" ref="J25" si="0">E25*F25</f>
        <v>9.36</v>
      </c>
      <c r="K25" s="45"/>
      <c r="L25" s="45"/>
      <c r="M25" s="45"/>
      <c r="N25" s="45"/>
      <c r="O25" s="31"/>
    </row>
    <row r="26" spans="2:15">
      <c r="B26" s="202"/>
      <c r="C26" s="31"/>
      <c r="D26" s="31" t="s">
        <v>402</v>
      </c>
      <c r="E26" s="31"/>
      <c r="F26" s="31"/>
      <c r="G26" s="31"/>
      <c r="H26" s="45"/>
      <c r="I26" s="45"/>
      <c r="J26" s="45"/>
      <c r="K26" s="45"/>
      <c r="L26" s="45"/>
      <c r="M26" s="45"/>
      <c r="N26" s="45"/>
      <c r="O26" s="31"/>
    </row>
    <row r="27" spans="2:15">
      <c r="B27" s="202"/>
      <c r="C27" s="31"/>
      <c r="D27" s="31"/>
      <c r="E27" s="31"/>
      <c r="F27" s="441"/>
      <c r="G27" s="442"/>
      <c r="H27" s="204" t="s">
        <v>62</v>
      </c>
      <c r="I27" s="204"/>
      <c r="J27" s="205">
        <f>J24+J25+J26</f>
        <v>20.932000000000002</v>
      </c>
      <c r="K27" s="206">
        <v>39.020000000000003</v>
      </c>
      <c r="L27" s="204">
        <v>2300</v>
      </c>
      <c r="M27" s="204">
        <f>J27*L27</f>
        <v>48143.600000000006</v>
      </c>
      <c r="N27" s="45"/>
      <c r="O27" s="31"/>
    </row>
    <row r="28" spans="2:15" ht="198.6" customHeight="1">
      <c r="B28" s="45">
        <v>3.3</v>
      </c>
      <c r="C28" s="139" t="s">
        <v>430</v>
      </c>
      <c r="D28" s="207"/>
      <c r="E28" s="139"/>
      <c r="F28" s="139"/>
      <c r="G28" s="139"/>
      <c r="H28" s="45"/>
      <c r="I28" s="45"/>
      <c r="J28" s="45"/>
      <c r="K28" s="45"/>
      <c r="L28" s="45"/>
      <c r="M28" s="45"/>
      <c r="N28" s="45"/>
      <c r="O28" s="31"/>
    </row>
    <row r="29" spans="2:15">
      <c r="B29" s="45"/>
      <c r="C29" s="139"/>
      <c r="D29" s="207" t="s">
        <v>405</v>
      </c>
      <c r="E29" s="139"/>
      <c r="F29" s="139"/>
      <c r="G29" s="139"/>
      <c r="H29" s="45" t="s">
        <v>62</v>
      </c>
      <c r="I29" s="45"/>
      <c r="J29" s="205">
        <v>0</v>
      </c>
      <c r="K29" s="206">
        <v>5</v>
      </c>
      <c r="L29" s="45">
        <v>2300</v>
      </c>
      <c r="M29" s="45">
        <f t="shared" ref="M29:M153" si="1">J29*L29</f>
        <v>0</v>
      </c>
      <c r="N29" s="45"/>
      <c r="O29" s="208" t="s">
        <v>431</v>
      </c>
    </row>
    <row r="30" spans="2:15" ht="149.1" customHeight="1">
      <c r="B30" s="45">
        <v>3.4</v>
      </c>
      <c r="C30" s="139" t="s">
        <v>432</v>
      </c>
      <c r="D30" s="139"/>
      <c r="E30" s="139"/>
      <c r="F30" s="139"/>
      <c r="G30" s="139"/>
      <c r="H30" s="45"/>
      <c r="I30" s="45"/>
      <c r="J30" s="45"/>
      <c r="K30" s="45"/>
      <c r="L30" s="45"/>
      <c r="M30" s="45"/>
      <c r="N30" s="45"/>
      <c r="O30" s="31"/>
    </row>
    <row r="31" spans="2:15">
      <c r="B31" s="45"/>
      <c r="C31" s="139"/>
      <c r="D31" s="139" t="s">
        <v>433</v>
      </c>
      <c r="E31" s="139">
        <v>15</v>
      </c>
      <c r="F31" s="139"/>
      <c r="G31" s="139"/>
      <c r="H31" s="204" t="s">
        <v>85</v>
      </c>
      <c r="I31" s="204"/>
      <c r="J31" s="205">
        <v>0</v>
      </c>
      <c r="K31" s="206">
        <v>15</v>
      </c>
      <c r="L31" s="204">
        <v>1500</v>
      </c>
      <c r="M31" s="204">
        <f>J31*L31</f>
        <v>0</v>
      </c>
      <c r="N31" s="45"/>
      <c r="O31" s="208" t="s">
        <v>431</v>
      </c>
    </row>
    <row r="32" spans="2:15" ht="156.94999999999999" customHeight="1">
      <c r="B32" s="45">
        <v>4</v>
      </c>
      <c r="C32" s="139" t="s">
        <v>434</v>
      </c>
      <c r="D32" s="139"/>
      <c r="E32" s="139"/>
      <c r="F32" s="139"/>
      <c r="G32" s="139"/>
      <c r="H32" s="45"/>
      <c r="I32" s="45"/>
      <c r="J32" s="45"/>
      <c r="K32" s="45"/>
      <c r="L32" s="45"/>
      <c r="M32" s="45"/>
      <c r="N32" s="45"/>
      <c r="O32" s="31"/>
    </row>
    <row r="33" spans="2:15" ht="45">
      <c r="B33" s="45"/>
      <c r="C33" s="139"/>
      <c r="D33" s="139" t="s">
        <v>404</v>
      </c>
      <c r="E33" s="139"/>
      <c r="F33" s="139"/>
      <c r="G33" s="139"/>
      <c r="H33" s="45"/>
      <c r="I33" s="45"/>
      <c r="J33" s="45"/>
      <c r="K33" s="45"/>
      <c r="L33" s="45"/>
      <c r="M33" s="45"/>
      <c r="N33" s="45"/>
      <c r="O33" s="31"/>
    </row>
    <row r="34" spans="2:15">
      <c r="B34" s="45"/>
      <c r="C34" s="139"/>
      <c r="D34" s="139" t="s">
        <v>435</v>
      </c>
      <c r="E34" s="139">
        <v>2.2999999999999998</v>
      </c>
      <c r="F34" s="139">
        <v>2.9</v>
      </c>
      <c r="G34" s="139"/>
      <c r="H34" s="45" t="s">
        <v>62</v>
      </c>
      <c r="I34" s="45"/>
      <c r="J34" s="45">
        <f>E34*F34</f>
        <v>6.669999999999999</v>
      </c>
      <c r="K34" s="45"/>
      <c r="L34" s="45"/>
      <c r="M34" s="45"/>
      <c r="N34" s="45"/>
      <c r="O34" s="31"/>
    </row>
    <row r="35" spans="2:15" ht="30">
      <c r="B35" s="45"/>
      <c r="C35" s="139"/>
      <c r="D35" s="139" t="s">
        <v>436</v>
      </c>
      <c r="E35" s="139">
        <v>3.32</v>
      </c>
      <c r="F35" s="139">
        <v>2.9</v>
      </c>
      <c r="G35" s="139"/>
      <c r="H35" s="45" t="s">
        <v>62</v>
      </c>
      <c r="I35" s="45"/>
      <c r="J35" s="45">
        <f t="shared" ref="J35:J43" si="2">E35*F35</f>
        <v>9.6280000000000001</v>
      </c>
      <c r="K35" s="45"/>
      <c r="L35" s="45"/>
      <c r="M35" s="45"/>
      <c r="N35" s="45"/>
      <c r="O35" s="31"/>
    </row>
    <row r="36" spans="2:15" ht="30">
      <c r="B36" s="45"/>
      <c r="C36" s="139"/>
      <c r="D36" s="139" t="s">
        <v>437</v>
      </c>
      <c r="E36" s="139">
        <v>2.2999999999999998</v>
      </c>
      <c r="F36" s="139">
        <v>1.04</v>
      </c>
      <c r="G36" s="139"/>
      <c r="H36" s="45" t="s">
        <v>62</v>
      </c>
      <c r="I36" s="45"/>
      <c r="J36" s="45">
        <f t="shared" si="2"/>
        <v>2.3919999999999999</v>
      </c>
      <c r="K36" s="45"/>
      <c r="L36" s="45"/>
      <c r="M36" s="45"/>
      <c r="N36" s="45"/>
      <c r="O36" s="31"/>
    </row>
    <row r="37" spans="2:15">
      <c r="B37" s="45"/>
      <c r="C37" s="139"/>
      <c r="D37" s="139"/>
      <c r="E37" s="139">
        <v>1.32</v>
      </c>
      <c r="F37" s="139">
        <v>0.4</v>
      </c>
      <c r="G37" s="139"/>
      <c r="H37" s="45" t="s">
        <v>438</v>
      </c>
      <c r="I37" s="45"/>
      <c r="J37" s="45">
        <f t="shared" si="2"/>
        <v>0.52800000000000002</v>
      </c>
      <c r="K37" s="45"/>
      <c r="L37" s="45"/>
      <c r="M37" s="45"/>
      <c r="N37" s="45"/>
      <c r="O37" s="31"/>
    </row>
    <row r="38" spans="2:15">
      <c r="B38" s="45"/>
      <c r="C38" s="139"/>
      <c r="D38" s="139" t="s">
        <v>439</v>
      </c>
      <c r="E38" s="139">
        <v>1.5</v>
      </c>
      <c r="F38" s="139">
        <f>2*0.15</f>
        <v>0.3</v>
      </c>
      <c r="G38" s="139"/>
      <c r="H38" s="45" t="s">
        <v>62</v>
      </c>
      <c r="I38" s="45"/>
      <c r="J38" s="45">
        <f t="shared" si="2"/>
        <v>0.44999999999999996</v>
      </c>
      <c r="K38" s="45"/>
      <c r="L38" s="45"/>
      <c r="M38" s="45"/>
      <c r="N38" s="45"/>
      <c r="O38" s="31"/>
    </row>
    <row r="39" spans="2:15" ht="45">
      <c r="B39" s="45"/>
      <c r="C39" s="139"/>
      <c r="D39" s="139" t="s">
        <v>403</v>
      </c>
      <c r="E39" s="139"/>
      <c r="F39" s="139"/>
      <c r="G39" s="139"/>
      <c r="H39" s="45"/>
      <c r="I39" s="45"/>
      <c r="J39" s="45"/>
      <c r="K39" s="45"/>
      <c r="L39" s="45"/>
      <c r="M39" s="45"/>
      <c r="N39" s="45"/>
      <c r="O39" s="31"/>
    </row>
    <row r="40" spans="2:15" ht="30">
      <c r="B40" s="45"/>
      <c r="C40" s="139"/>
      <c r="D40" s="139" t="s">
        <v>436</v>
      </c>
      <c r="E40" s="139">
        <v>3</v>
      </c>
      <c r="F40" s="139">
        <v>2.1800000000000002</v>
      </c>
      <c r="G40" s="139"/>
      <c r="H40" s="45" t="s">
        <v>62</v>
      </c>
      <c r="I40" s="45"/>
      <c r="J40" s="45">
        <f t="shared" si="2"/>
        <v>6.5400000000000009</v>
      </c>
      <c r="K40" s="45"/>
      <c r="L40" s="45"/>
      <c r="M40" s="45"/>
      <c r="N40" s="45"/>
      <c r="O40" s="31"/>
    </row>
    <row r="41" spans="2:15" ht="30">
      <c r="B41" s="45"/>
      <c r="C41" s="139"/>
      <c r="D41" s="139" t="s">
        <v>437</v>
      </c>
      <c r="E41" s="139">
        <v>3.44</v>
      </c>
      <c r="F41" s="139">
        <v>1.04</v>
      </c>
      <c r="G41" s="139"/>
      <c r="H41" s="45" t="s">
        <v>62</v>
      </c>
      <c r="I41" s="45"/>
      <c r="J41" s="45">
        <f t="shared" si="2"/>
        <v>3.5775999999999999</v>
      </c>
      <c r="K41" s="45"/>
      <c r="L41" s="45"/>
      <c r="M41" s="45"/>
      <c r="N41" s="45"/>
      <c r="O41" s="31"/>
    </row>
    <row r="42" spans="2:15">
      <c r="B42" s="45"/>
      <c r="C42" s="139"/>
      <c r="D42" s="139"/>
      <c r="E42" s="139">
        <v>0.7</v>
      </c>
      <c r="F42" s="139">
        <v>0.9</v>
      </c>
      <c r="G42" s="139"/>
      <c r="H42" s="45" t="s">
        <v>62</v>
      </c>
      <c r="I42" s="45"/>
      <c r="J42" s="45">
        <f t="shared" si="2"/>
        <v>0.63</v>
      </c>
      <c r="K42" s="45"/>
      <c r="L42" s="45"/>
      <c r="M42" s="45"/>
      <c r="N42" s="45"/>
      <c r="O42" s="31"/>
    </row>
    <row r="43" spans="2:15">
      <c r="B43" s="45"/>
      <c r="C43" s="139"/>
      <c r="D43" s="139" t="s">
        <v>439</v>
      </c>
      <c r="E43" s="139">
        <v>1.5</v>
      </c>
      <c r="F43" s="139">
        <f>2*0.15</f>
        <v>0.3</v>
      </c>
      <c r="G43" s="139"/>
      <c r="H43" s="45" t="s">
        <v>62</v>
      </c>
      <c r="I43" s="45"/>
      <c r="J43" s="45">
        <f t="shared" si="2"/>
        <v>0.44999999999999996</v>
      </c>
      <c r="K43" s="45"/>
      <c r="L43" s="45"/>
      <c r="M43" s="45"/>
      <c r="N43" s="45"/>
      <c r="O43" s="31"/>
    </row>
    <row r="44" spans="2:15">
      <c r="B44" s="45"/>
      <c r="C44" s="139"/>
      <c r="D44" s="139"/>
      <c r="E44" s="139"/>
      <c r="F44" s="429"/>
      <c r="G44" s="430"/>
      <c r="H44" s="204" t="s">
        <v>62</v>
      </c>
      <c r="I44" s="204"/>
      <c r="J44" s="205">
        <f>SUM(J34:J43)</f>
        <v>30.865599999999997</v>
      </c>
      <c r="K44" s="206">
        <v>35.06</v>
      </c>
      <c r="L44" s="204">
        <v>13000</v>
      </c>
      <c r="M44" s="204">
        <f>J44*L44</f>
        <v>401252.8</v>
      </c>
      <c r="N44" s="45"/>
      <c r="O44" s="31"/>
    </row>
    <row r="45" spans="2:15" ht="167.45" customHeight="1">
      <c r="B45" s="45">
        <v>12</v>
      </c>
      <c r="C45" s="139" t="s">
        <v>440</v>
      </c>
      <c r="D45" s="139"/>
      <c r="E45" s="139"/>
      <c r="F45" s="139"/>
      <c r="G45" s="139"/>
      <c r="H45" s="45"/>
      <c r="I45" s="45"/>
      <c r="J45" s="45"/>
      <c r="K45" s="45"/>
      <c r="L45" s="45"/>
      <c r="M45" s="45"/>
      <c r="N45" s="45"/>
      <c r="O45" s="31"/>
    </row>
    <row r="46" spans="2:15">
      <c r="B46" s="45"/>
      <c r="C46" s="139"/>
      <c r="D46" s="139" t="s">
        <v>441</v>
      </c>
      <c r="E46" s="139">
        <v>7</v>
      </c>
      <c r="F46" s="139">
        <v>3.41</v>
      </c>
      <c r="G46" s="139"/>
      <c r="H46" s="204" t="s">
        <v>62</v>
      </c>
      <c r="I46" s="204"/>
      <c r="J46" s="205">
        <f>E46*F46</f>
        <v>23.87</v>
      </c>
      <c r="K46" s="206">
        <v>26.67</v>
      </c>
      <c r="L46" s="204">
        <v>1750</v>
      </c>
      <c r="M46" s="204">
        <f>J46*L46</f>
        <v>41772.5</v>
      </c>
      <c r="N46" s="45"/>
      <c r="O46" s="31"/>
    </row>
    <row r="47" spans="2:15">
      <c r="B47" s="202" t="s">
        <v>157</v>
      </c>
      <c r="C47" s="96" t="s">
        <v>442</v>
      </c>
      <c r="D47" s="96"/>
      <c r="E47" s="96"/>
      <c r="F47" s="96"/>
      <c r="G47" s="96"/>
      <c r="H47" s="45"/>
      <c r="I47" s="45"/>
      <c r="J47" s="45"/>
      <c r="K47" s="45"/>
      <c r="L47" s="45"/>
      <c r="M47" s="45"/>
      <c r="N47" s="45"/>
      <c r="O47" s="31"/>
    </row>
    <row r="48" spans="2:15" ht="189.95" customHeight="1">
      <c r="B48" s="45">
        <v>1</v>
      </c>
      <c r="C48" s="139" t="s">
        <v>443</v>
      </c>
      <c r="D48" s="139"/>
      <c r="E48" s="139"/>
      <c r="F48" s="139"/>
      <c r="G48" s="139"/>
      <c r="H48" s="45"/>
      <c r="I48" s="45"/>
      <c r="J48" s="45"/>
      <c r="K48" s="45"/>
      <c r="L48" s="209"/>
      <c r="M48" s="45"/>
      <c r="N48" s="45"/>
      <c r="O48" s="31"/>
    </row>
    <row r="49" spans="2:15">
      <c r="B49" s="45"/>
      <c r="C49" s="139"/>
      <c r="D49" s="139" t="s">
        <v>441</v>
      </c>
      <c r="E49" s="139">
        <v>5.95</v>
      </c>
      <c r="F49" s="139">
        <v>0.1</v>
      </c>
      <c r="G49" s="139">
        <v>0.1</v>
      </c>
      <c r="H49" s="45" t="s">
        <v>60</v>
      </c>
      <c r="I49" s="45"/>
      <c r="J49" s="45">
        <f>E49*F49*G49</f>
        <v>5.9500000000000011E-2</v>
      </c>
      <c r="K49" s="45"/>
      <c r="L49" s="209"/>
      <c r="M49" s="45"/>
      <c r="N49" s="45"/>
      <c r="O49" s="31"/>
    </row>
    <row r="50" spans="2:15">
      <c r="B50" s="45"/>
      <c r="C50" s="139"/>
      <c r="D50" s="139" t="s">
        <v>355</v>
      </c>
      <c r="E50" s="139">
        <v>5.8540000000000001</v>
      </c>
      <c r="F50" s="139">
        <v>0.1</v>
      </c>
      <c r="G50" s="139">
        <v>0.1</v>
      </c>
      <c r="H50" s="45" t="s">
        <v>60</v>
      </c>
      <c r="I50" s="45"/>
      <c r="J50" s="45">
        <f t="shared" ref="J50:J55" si="3">E50*F50*G50</f>
        <v>5.8540000000000009E-2</v>
      </c>
      <c r="K50" s="45"/>
      <c r="L50" s="209"/>
      <c r="M50" s="45"/>
      <c r="N50" s="45"/>
      <c r="O50" s="31"/>
    </row>
    <row r="51" spans="2:15" ht="30">
      <c r="B51" s="45"/>
      <c r="C51" s="139"/>
      <c r="D51" s="139" t="s">
        <v>407</v>
      </c>
      <c r="E51" s="139">
        <v>5.7119999999999997</v>
      </c>
      <c r="F51" s="139">
        <v>0.1</v>
      </c>
      <c r="G51" s="139">
        <v>0.1</v>
      </c>
      <c r="H51" s="45" t="s">
        <v>60</v>
      </c>
      <c r="I51" s="45"/>
      <c r="J51" s="45">
        <f t="shared" si="3"/>
        <v>5.7120000000000004E-2</v>
      </c>
      <c r="K51" s="45"/>
      <c r="L51" s="209"/>
      <c r="M51" s="45"/>
      <c r="N51" s="45"/>
      <c r="O51" s="31"/>
    </row>
    <row r="52" spans="2:15" ht="45">
      <c r="B52" s="45"/>
      <c r="C52" s="139"/>
      <c r="D52" s="139" t="s">
        <v>403</v>
      </c>
      <c r="E52" s="139">
        <v>5.7240000000000002</v>
      </c>
      <c r="F52" s="139">
        <v>0.1</v>
      </c>
      <c r="G52" s="139">
        <v>0.1</v>
      </c>
      <c r="H52" s="45" t="s">
        <v>60</v>
      </c>
      <c r="I52" s="45"/>
      <c r="J52" s="45">
        <f t="shared" si="3"/>
        <v>5.7240000000000006E-2</v>
      </c>
      <c r="K52" s="45"/>
      <c r="L52" s="209"/>
      <c r="M52" s="45"/>
      <c r="N52" s="45"/>
      <c r="O52" s="31"/>
    </row>
    <row r="53" spans="2:15" ht="45">
      <c r="B53" s="45"/>
      <c r="C53" s="139"/>
      <c r="D53" s="139" t="s">
        <v>404</v>
      </c>
      <c r="E53" s="139">
        <v>5.7240000000000002</v>
      </c>
      <c r="F53" s="139">
        <v>0.1</v>
      </c>
      <c r="G53" s="139">
        <v>0.1</v>
      </c>
      <c r="H53" s="45" t="s">
        <v>60</v>
      </c>
      <c r="I53" s="45"/>
      <c r="J53" s="45">
        <f t="shared" si="3"/>
        <v>5.7240000000000006E-2</v>
      </c>
      <c r="K53" s="45"/>
      <c r="L53" s="209"/>
      <c r="M53" s="45"/>
      <c r="N53" s="45"/>
      <c r="O53" s="31"/>
    </row>
    <row r="54" spans="2:15" ht="45">
      <c r="B54" s="45"/>
      <c r="C54" s="139"/>
      <c r="D54" s="139" t="s">
        <v>402</v>
      </c>
      <c r="E54" s="139">
        <v>5.8739999999999997</v>
      </c>
      <c r="F54" s="139">
        <v>0.1</v>
      </c>
      <c r="G54" s="139">
        <v>0.1</v>
      </c>
      <c r="H54" s="45" t="s">
        <v>60</v>
      </c>
      <c r="I54" s="45"/>
      <c r="J54" s="45">
        <f t="shared" si="3"/>
        <v>5.8740000000000007E-2</v>
      </c>
      <c r="K54" s="45"/>
      <c r="L54" s="209"/>
      <c r="M54" s="45"/>
      <c r="N54" s="45"/>
      <c r="O54" s="31"/>
    </row>
    <row r="55" spans="2:15" ht="30">
      <c r="B55" s="45"/>
      <c r="C55" s="139"/>
      <c r="D55" s="139" t="s">
        <v>444</v>
      </c>
      <c r="E55" s="139">
        <v>5.7</v>
      </c>
      <c r="F55" s="139">
        <v>0.1</v>
      </c>
      <c r="G55" s="139">
        <v>0.1</v>
      </c>
      <c r="H55" s="45" t="s">
        <v>60</v>
      </c>
      <c r="I55" s="45"/>
      <c r="J55" s="45">
        <f t="shared" si="3"/>
        <v>5.7000000000000009E-2</v>
      </c>
      <c r="K55" s="45"/>
      <c r="L55" s="209"/>
      <c r="M55" s="45"/>
      <c r="N55" s="45"/>
      <c r="O55" s="31"/>
    </row>
    <row r="56" spans="2:15">
      <c r="B56" s="45"/>
      <c r="C56" s="139"/>
      <c r="D56" s="139"/>
      <c r="E56" s="139"/>
      <c r="F56" s="139"/>
      <c r="G56" s="139"/>
      <c r="H56" s="45"/>
      <c r="I56" s="45"/>
      <c r="J56" s="205">
        <f>SUM(J49:J55)</f>
        <v>0.40538000000000007</v>
      </c>
      <c r="K56" s="206">
        <v>0.15</v>
      </c>
      <c r="L56" s="209">
        <v>150000</v>
      </c>
      <c r="M56" s="45">
        <f>N56*L56</f>
        <v>38307.000000000007</v>
      </c>
      <c r="N56" s="45">
        <f>J56-K56</f>
        <v>0.25538000000000005</v>
      </c>
      <c r="O56" s="31"/>
    </row>
    <row r="57" spans="2:15" ht="229.5" customHeight="1">
      <c r="B57" s="45">
        <v>3</v>
      </c>
      <c r="C57" s="139" t="s">
        <v>445</v>
      </c>
      <c r="D57" s="139"/>
      <c r="E57" s="139"/>
      <c r="F57" s="139"/>
      <c r="G57" s="139"/>
      <c r="H57" s="45"/>
      <c r="I57" s="45"/>
      <c r="J57" s="45"/>
      <c r="K57" s="45"/>
      <c r="L57" s="45"/>
      <c r="M57" s="45"/>
      <c r="N57" s="45"/>
      <c r="O57" s="31"/>
    </row>
    <row r="58" spans="2:15">
      <c r="B58" s="45" t="s">
        <v>6</v>
      </c>
      <c r="C58" s="31" t="s">
        <v>446</v>
      </c>
      <c r="D58" s="31"/>
      <c r="E58" s="31"/>
      <c r="F58" s="31"/>
      <c r="G58" s="31"/>
      <c r="H58" s="45"/>
      <c r="I58" s="45"/>
      <c r="J58" s="45"/>
      <c r="K58" s="45"/>
      <c r="L58" s="45"/>
      <c r="M58" s="45"/>
      <c r="N58" s="45"/>
      <c r="O58" s="31"/>
    </row>
    <row r="59" spans="2:15">
      <c r="B59" s="45"/>
      <c r="C59" s="31"/>
      <c r="D59" s="31" t="s">
        <v>355</v>
      </c>
      <c r="E59" s="31">
        <v>2.4</v>
      </c>
      <c r="F59" s="31">
        <v>1</v>
      </c>
      <c r="G59" s="31"/>
      <c r="H59" s="45" t="s">
        <v>62</v>
      </c>
      <c r="I59" s="45"/>
      <c r="J59" s="45">
        <f>E59*F59</f>
        <v>2.4</v>
      </c>
      <c r="K59" s="45"/>
      <c r="L59" s="45"/>
      <c r="M59" s="45"/>
      <c r="N59" s="45"/>
      <c r="O59" s="31"/>
    </row>
    <row r="60" spans="2:15">
      <c r="B60" s="45"/>
      <c r="C60" s="31"/>
      <c r="D60" s="31" t="s">
        <v>401</v>
      </c>
      <c r="E60" s="31">
        <v>2.4</v>
      </c>
      <c r="F60" s="31">
        <v>0.9</v>
      </c>
      <c r="G60" s="31"/>
      <c r="H60" s="45" t="s">
        <v>62</v>
      </c>
      <c r="I60" s="45"/>
      <c r="J60" s="45">
        <f>E60*F60</f>
        <v>2.16</v>
      </c>
      <c r="K60" s="45"/>
      <c r="L60" s="45"/>
      <c r="M60" s="45"/>
      <c r="N60" s="45"/>
      <c r="O60" s="31"/>
    </row>
    <row r="61" spans="2:15">
      <c r="B61" s="45"/>
      <c r="C61" s="31"/>
      <c r="D61" s="31"/>
      <c r="E61" s="31"/>
      <c r="F61" s="31"/>
      <c r="G61" s="31"/>
      <c r="H61" s="45"/>
      <c r="I61" s="45"/>
      <c r="J61" s="205">
        <f>SUM(J59:J60)</f>
        <v>4.5600000000000005</v>
      </c>
      <c r="K61" s="206">
        <v>5.28</v>
      </c>
      <c r="L61" s="45">
        <v>10500</v>
      </c>
      <c r="M61" s="45">
        <f>N61*L61</f>
        <v>38304.000000000007</v>
      </c>
      <c r="N61" s="31">
        <f>J61*80%</f>
        <v>3.6480000000000006</v>
      </c>
      <c r="O61" s="49" t="s">
        <v>447</v>
      </c>
    </row>
    <row r="62" spans="2:15">
      <c r="B62" s="45" t="s">
        <v>6</v>
      </c>
      <c r="C62" s="31" t="s">
        <v>448</v>
      </c>
      <c r="D62" s="31"/>
      <c r="E62" s="31"/>
      <c r="F62" s="31"/>
      <c r="G62" s="31"/>
      <c r="H62" s="45" t="s">
        <v>74</v>
      </c>
      <c r="I62" s="45"/>
      <c r="J62" s="205">
        <v>3</v>
      </c>
      <c r="K62" s="206">
        <v>3</v>
      </c>
      <c r="L62" s="45">
        <v>17000</v>
      </c>
      <c r="M62" s="45">
        <f>N62*L62</f>
        <v>40800.000000000007</v>
      </c>
      <c r="N62">
        <f>J62*80%</f>
        <v>2.4000000000000004</v>
      </c>
      <c r="O62" s="49" t="s">
        <v>447</v>
      </c>
    </row>
    <row r="63" spans="2:15">
      <c r="B63" s="45" t="s">
        <v>8</v>
      </c>
      <c r="C63" s="31" t="s">
        <v>449</v>
      </c>
      <c r="D63" s="31"/>
      <c r="E63" s="31"/>
      <c r="F63" s="31"/>
      <c r="G63" s="31"/>
      <c r="H63" s="45"/>
      <c r="I63" s="45"/>
      <c r="J63" s="45"/>
      <c r="K63" s="45"/>
      <c r="L63" s="45"/>
      <c r="M63" s="45"/>
      <c r="N63" s="45"/>
      <c r="O63" s="31"/>
    </row>
    <row r="64" spans="2:15">
      <c r="B64" s="45"/>
      <c r="C64" s="31"/>
      <c r="D64" s="31" t="s">
        <v>441</v>
      </c>
      <c r="E64" s="31">
        <v>2.4</v>
      </c>
      <c r="F64" s="31">
        <v>1.2</v>
      </c>
      <c r="G64" s="31"/>
      <c r="H64" s="45" t="s">
        <v>62</v>
      </c>
      <c r="I64" s="45"/>
      <c r="J64" s="45">
        <f>E64*F64</f>
        <v>2.88</v>
      </c>
      <c r="K64" s="45"/>
      <c r="L64" s="45"/>
      <c r="M64" s="45"/>
      <c r="N64" s="45"/>
      <c r="O64" s="31"/>
    </row>
    <row r="65" spans="2:15">
      <c r="B65" s="45"/>
      <c r="C65" s="31"/>
      <c r="D65" s="31" t="s">
        <v>407</v>
      </c>
      <c r="E65" s="31">
        <v>2.4</v>
      </c>
      <c r="F65" s="31">
        <v>0.9</v>
      </c>
      <c r="G65" s="31"/>
      <c r="H65" s="45" t="s">
        <v>62</v>
      </c>
      <c r="I65" s="45"/>
      <c r="J65" s="45">
        <f>E65*F65</f>
        <v>2.16</v>
      </c>
      <c r="K65" s="45"/>
      <c r="L65" s="45"/>
      <c r="M65" s="45"/>
      <c r="N65" s="45"/>
      <c r="O65" s="31"/>
    </row>
    <row r="66" spans="2:15">
      <c r="B66" s="45"/>
      <c r="C66" s="31"/>
      <c r="D66" s="31"/>
      <c r="E66" s="31"/>
      <c r="F66" s="31"/>
      <c r="G66" s="31"/>
      <c r="H66" s="45"/>
      <c r="I66" s="45"/>
      <c r="J66" s="205">
        <f>SUM(J64:J65)</f>
        <v>5.04</v>
      </c>
      <c r="K66" s="206">
        <v>8.15</v>
      </c>
      <c r="L66" s="45">
        <v>9700</v>
      </c>
      <c r="M66" s="45">
        <f>N66*L66</f>
        <v>39110.400000000001</v>
      </c>
      <c r="N66" s="45">
        <f>J66*80%</f>
        <v>4.032</v>
      </c>
      <c r="O66" s="49" t="s">
        <v>447</v>
      </c>
    </row>
    <row r="67" spans="2:15" ht="226.5" customHeight="1">
      <c r="B67" s="45">
        <v>6</v>
      </c>
      <c r="C67" s="210" t="s">
        <v>450</v>
      </c>
      <c r="D67" s="139"/>
      <c r="E67" s="139"/>
      <c r="F67" s="139"/>
      <c r="G67" s="139"/>
      <c r="H67" s="45"/>
      <c r="I67" s="45"/>
      <c r="J67" s="45"/>
      <c r="K67" s="45"/>
      <c r="L67" s="45"/>
      <c r="M67" s="45"/>
      <c r="N67" s="45"/>
      <c r="O67" s="31"/>
    </row>
    <row r="68" spans="2:15">
      <c r="B68" s="45" t="s">
        <v>6</v>
      </c>
      <c r="C68" s="31" t="s">
        <v>172</v>
      </c>
      <c r="D68" s="31"/>
      <c r="E68" s="31"/>
      <c r="F68" s="31"/>
      <c r="G68" s="31"/>
      <c r="H68" s="45" t="s">
        <v>62</v>
      </c>
      <c r="I68" s="45"/>
      <c r="J68" s="205">
        <v>0</v>
      </c>
      <c r="K68" s="206">
        <v>4.38</v>
      </c>
      <c r="L68" s="45">
        <v>7609</v>
      </c>
      <c r="M68" s="45">
        <f>J68*L68</f>
        <v>0</v>
      </c>
      <c r="N68" s="45"/>
      <c r="O68" s="208" t="s">
        <v>431</v>
      </c>
    </row>
    <row r="69" spans="2:15">
      <c r="B69" s="45" t="s">
        <v>8</v>
      </c>
      <c r="C69" s="31" t="s">
        <v>173</v>
      </c>
      <c r="D69" s="31"/>
      <c r="E69" s="31"/>
      <c r="F69" s="31"/>
      <c r="G69" s="31"/>
      <c r="H69" s="45"/>
      <c r="I69" s="45"/>
      <c r="J69" s="45"/>
      <c r="K69" s="45"/>
      <c r="L69" s="45"/>
      <c r="M69" s="45"/>
      <c r="N69" s="45"/>
      <c r="O69" s="31"/>
    </row>
    <row r="70" spans="2:15">
      <c r="B70" s="45"/>
      <c r="C70" s="31"/>
      <c r="D70" s="31" t="s">
        <v>451</v>
      </c>
      <c r="E70" s="31">
        <v>2.16</v>
      </c>
      <c r="F70" s="31">
        <v>2.7</v>
      </c>
      <c r="G70" s="31"/>
      <c r="H70" s="45" t="s">
        <v>62</v>
      </c>
      <c r="I70" s="45"/>
      <c r="J70" s="45">
        <v>5.8320000000000007</v>
      </c>
      <c r="K70" s="45"/>
      <c r="L70" s="45"/>
      <c r="M70" s="45"/>
      <c r="N70" s="45"/>
      <c r="O70" s="31"/>
    </row>
    <row r="71" spans="2:15">
      <c r="B71" s="45"/>
      <c r="C71" s="31"/>
      <c r="D71" s="31" t="s">
        <v>411</v>
      </c>
      <c r="E71" s="31">
        <v>2.96</v>
      </c>
      <c r="F71" s="31">
        <v>2.7</v>
      </c>
      <c r="G71" s="31"/>
      <c r="H71" s="45" t="s">
        <v>62</v>
      </c>
      <c r="I71" s="45"/>
      <c r="J71" s="45">
        <v>7.992</v>
      </c>
      <c r="K71" s="45"/>
      <c r="L71" s="45"/>
      <c r="M71" s="45"/>
      <c r="N71" s="45"/>
      <c r="O71" s="31"/>
    </row>
    <row r="72" spans="2:15">
      <c r="B72" s="45"/>
      <c r="C72" s="31"/>
      <c r="D72" s="31"/>
      <c r="E72" s="31">
        <v>2.79</v>
      </c>
      <c r="F72" s="31">
        <v>2.7</v>
      </c>
      <c r="G72" s="31"/>
      <c r="H72" s="45" t="s">
        <v>62</v>
      </c>
      <c r="I72" s="45"/>
      <c r="J72" s="45">
        <v>7.5330000000000004</v>
      </c>
      <c r="K72" s="45"/>
      <c r="L72" s="45"/>
      <c r="M72" s="45"/>
      <c r="N72" s="45"/>
      <c r="O72" s="31"/>
    </row>
    <row r="73" spans="2:15">
      <c r="B73" s="45"/>
      <c r="C73" s="31"/>
      <c r="D73" s="31"/>
      <c r="E73" s="31">
        <v>2.6</v>
      </c>
      <c r="F73" s="31">
        <v>2.7</v>
      </c>
      <c r="G73" s="31"/>
      <c r="H73" s="45" t="s">
        <v>62</v>
      </c>
      <c r="I73" s="45"/>
      <c r="J73" s="45">
        <v>7.0200000000000005</v>
      </c>
      <c r="K73" s="45"/>
      <c r="L73" s="45"/>
      <c r="M73" s="45"/>
      <c r="N73" s="45"/>
      <c r="O73" s="31"/>
    </row>
    <row r="74" spans="2:15">
      <c r="B74" s="45"/>
      <c r="C74" s="31"/>
      <c r="D74" s="31"/>
      <c r="E74" s="31"/>
      <c r="F74" s="31"/>
      <c r="G74" s="31"/>
      <c r="H74" s="45"/>
      <c r="I74" s="45"/>
      <c r="J74" s="205">
        <v>28.377000000000002</v>
      </c>
      <c r="K74" s="206">
        <v>28.51</v>
      </c>
      <c r="L74" s="45">
        <v>8600</v>
      </c>
      <c r="M74" s="45">
        <v>0</v>
      </c>
      <c r="N74" s="45"/>
      <c r="O74" s="208" t="s">
        <v>431</v>
      </c>
    </row>
    <row r="75" spans="2:15" ht="90">
      <c r="B75" s="45">
        <v>7</v>
      </c>
      <c r="C75" s="139" t="s">
        <v>452</v>
      </c>
      <c r="D75" s="139" t="s">
        <v>453</v>
      </c>
      <c r="E75" s="139"/>
      <c r="F75" s="139"/>
      <c r="G75" s="139"/>
      <c r="H75" s="45" t="s">
        <v>74</v>
      </c>
      <c r="I75" s="45"/>
      <c r="J75" s="205">
        <v>0</v>
      </c>
      <c r="K75" s="206">
        <v>4</v>
      </c>
      <c r="L75" s="45">
        <v>6700</v>
      </c>
      <c r="M75" s="45">
        <f>J75*L75</f>
        <v>0</v>
      </c>
      <c r="N75" s="45"/>
      <c r="O75" s="208" t="s">
        <v>431</v>
      </c>
    </row>
    <row r="76" spans="2:15" ht="75">
      <c r="B76" s="45">
        <v>8</v>
      </c>
      <c r="C76" s="139" t="s">
        <v>454</v>
      </c>
      <c r="D76" s="139" t="s">
        <v>455</v>
      </c>
      <c r="E76" s="139"/>
      <c r="F76" s="139"/>
      <c r="G76" s="139"/>
      <c r="H76" s="45" t="s">
        <v>74</v>
      </c>
      <c r="I76" s="45"/>
      <c r="J76" s="205">
        <v>0</v>
      </c>
      <c r="K76" s="206">
        <v>5</v>
      </c>
      <c r="L76" s="45">
        <v>6500</v>
      </c>
      <c r="M76" s="45">
        <f t="shared" ref="M76:M77" si="4">J76*L76</f>
        <v>0</v>
      </c>
      <c r="N76" s="45"/>
      <c r="O76" s="208" t="s">
        <v>431</v>
      </c>
    </row>
    <row r="77" spans="2:15" ht="60">
      <c r="B77" s="45">
        <v>11</v>
      </c>
      <c r="C77" s="139" t="s">
        <v>456</v>
      </c>
      <c r="D77" s="139"/>
      <c r="E77" s="139"/>
      <c r="F77" s="139"/>
      <c r="G77" s="139"/>
      <c r="H77" s="45" t="s">
        <v>181</v>
      </c>
      <c r="I77" s="45"/>
      <c r="J77" s="205">
        <v>0</v>
      </c>
      <c r="K77" s="206">
        <v>2</v>
      </c>
      <c r="L77" s="45">
        <v>6500</v>
      </c>
      <c r="M77" s="45">
        <f t="shared" si="4"/>
        <v>0</v>
      </c>
      <c r="N77" s="45"/>
      <c r="O77" s="208" t="s">
        <v>431</v>
      </c>
    </row>
    <row r="78" spans="2:15">
      <c r="B78" s="202" t="s">
        <v>183</v>
      </c>
      <c r="C78" s="96" t="s">
        <v>457</v>
      </c>
      <c r="D78" s="96"/>
      <c r="E78" s="96"/>
      <c r="F78" s="96"/>
      <c r="G78" s="96"/>
      <c r="H78" s="45"/>
      <c r="I78" s="45"/>
      <c r="J78" s="45"/>
      <c r="K78" s="45"/>
      <c r="L78" s="45"/>
      <c r="M78" s="45"/>
      <c r="N78" s="45"/>
      <c r="O78" s="31"/>
    </row>
    <row r="79" spans="2:15" ht="129.6" customHeight="1">
      <c r="B79" s="202">
        <v>2</v>
      </c>
      <c r="C79" s="139" t="s">
        <v>458</v>
      </c>
      <c r="D79" s="139"/>
      <c r="E79" s="139"/>
      <c r="F79" s="139"/>
      <c r="G79" s="139"/>
      <c r="H79" s="45"/>
      <c r="I79" s="45"/>
      <c r="J79" s="45"/>
      <c r="K79" s="45"/>
      <c r="L79" s="45"/>
      <c r="M79" s="45"/>
      <c r="N79" s="45"/>
      <c r="O79" s="31"/>
    </row>
    <row r="80" spans="2:15">
      <c r="B80" s="202"/>
      <c r="C80" s="139"/>
      <c r="D80" s="47" t="s">
        <v>350</v>
      </c>
      <c r="E80" s="31"/>
      <c r="F80" s="31"/>
      <c r="G80" s="31"/>
      <c r="H80" s="31"/>
      <c r="I80" s="31"/>
      <c r="J80" s="31"/>
      <c r="K80" s="45"/>
      <c r="L80" s="45"/>
      <c r="M80" s="45"/>
      <c r="N80" s="45"/>
      <c r="O80" s="31"/>
    </row>
    <row r="81" spans="2:15">
      <c r="B81" s="202"/>
      <c r="C81" s="139"/>
      <c r="D81" s="31" t="s">
        <v>459</v>
      </c>
      <c r="E81" s="31"/>
      <c r="F81" s="45">
        <v>640</v>
      </c>
      <c r="G81" s="45">
        <v>3300</v>
      </c>
      <c r="H81" s="45" t="s">
        <v>62</v>
      </c>
      <c r="I81" s="45">
        <v>1</v>
      </c>
      <c r="J81" s="45">
        <f>F81/1000*G81/1000*I81</f>
        <v>2.1120000000000001</v>
      </c>
      <c r="K81" s="45"/>
      <c r="L81" s="45"/>
      <c r="M81" s="45"/>
      <c r="N81" s="45"/>
      <c r="O81" s="31"/>
    </row>
    <row r="82" spans="2:15">
      <c r="B82" s="202"/>
      <c r="C82" s="139"/>
      <c r="D82" s="31" t="s">
        <v>460</v>
      </c>
      <c r="E82" s="31"/>
      <c r="F82" s="45">
        <v>640</v>
      </c>
      <c r="G82" s="45">
        <v>3300</v>
      </c>
      <c r="H82" s="45" t="s">
        <v>62</v>
      </c>
      <c r="I82" s="45">
        <v>1</v>
      </c>
      <c r="J82" s="45">
        <f t="shared" ref="J82:J85" si="5">F82/1000*G82/1000*I82</f>
        <v>2.1120000000000001</v>
      </c>
      <c r="K82" s="45"/>
      <c r="L82" s="45"/>
      <c r="M82" s="45"/>
      <c r="N82" s="45"/>
      <c r="O82" s="31"/>
    </row>
    <row r="83" spans="2:15">
      <c r="B83" s="202"/>
      <c r="C83" s="139"/>
      <c r="D83" s="31" t="s">
        <v>461</v>
      </c>
      <c r="E83" s="31"/>
      <c r="F83" s="45">
        <v>600</v>
      </c>
      <c r="G83" s="45">
        <v>2140</v>
      </c>
      <c r="H83" s="45" t="s">
        <v>62</v>
      </c>
      <c r="I83" s="45">
        <v>1</v>
      </c>
      <c r="J83" s="45">
        <f t="shared" si="5"/>
        <v>1.284</v>
      </c>
      <c r="K83" s="45"/>
      <c r="L83" s="45"/>
      <c r="M83" s="45"/>
      <c r="N83" s="45"/>
      <c r="O83" s="31"/>
    </row>
    <row r="84" spans="2:15">
      <c r="B84" s="202"/>
      <c r="C84" s="139"/>
      <c r="D84" s="31" t="s">
        <v>462</v>
      </c>
      <c r="E84" s="31"/>
      <c r="F84" s="45">
        <v>740</v>
      </c>
      <c r="G84" s="45">
        <v>2750</v>
      </c>
      <c r="H84" s="45" t="s">
        <v>62</v>
      </c>
      <c r="I84" s="45">
        <v>1</v>
      </c>
      <c r="J84" s="45">
        <f t="shared" si="5"/>
        <v>2.0350000000000001</v>
      </c>
      <c r="K84" s="45"/>
      <c r="L84" s="45"/>
      <c r="M84" s="45"/>
      <c r="N84" s="45"/>
      <c r="O84" s="31"/>
    </row>
    <row r="85" spans="2:15">
      <c r="B85" s="202"/>
      <c r="C85" s="139"/>
      <c r="D85" s="31" t="s">
        <v>463</v>
      </c>
      <c r="E85" s="31"/>
      <c r="F85" s="45">
        <v>675</v>
      </c>
      <c r="G85" s="45">
        <v>2750</v>
      </c>
      <c r="H85" s="45" t="s">
        <v>62</v>
      </c>
      <c r="I85" s="45">
        <v>1</v>
      </c>
      <c r="J85" s="45">
        <f t="shared" si="5"/>
        <v>1.8562500000000002</v>
      </c>
      <c r="K85" s="45"/>
      <c r="L85" s="45"/>
      <c r="M85" s="45"/>
      <c r="N85" s="45"/>
      <c r="O85" s="31"/>
    </row>
    <row r="86" spans="2:15">
      <c r="B86" s="202"/>
      <c r="C86" s="139"/>
      <c r="D86" s="47" t="s">
        <v>359</v>
      </c>
      <c r="E86" s="31"/>
      <c r="F86" s="45"/>
      <c r="G86" s="45"/>
      <c r="H86" s="45"/>
      <c r="I86" s="45"/>
      <c r="J86" s="45"/>
      <c r="K86" s="45"/>
      <c r="L86" s="45"/>
      <c r="M86" s="45"/>
      <c r="N86" s="45"/>
      <c r="O86" s="31"/>
    </row>
    <row r="87" spans="2:15">
      <c r="B87" s="202"/>
      <c r="C87" s="139"/>
      <c r="D87" s="31" t="s">
        <v>464</v>
      </c>
      <c r="E87" s="31"/>
      <c r="F87" s="45">
        <v>6990</v>
      </c>
      <c r="G87" s="45">
        <v>3400</v>
      </c>
      <c r="H87" s="45" t="s">
        <v>62</v>
      </c>
      <c r="I87" s="45">
        <v>1</v>
      </c>
      <c r="J87" s="45">
        <f t="shared" ref="J87:J117" si="6">F87/1000*G87/1000*I87</f>
        <v>23.765999999999998</v>
      </c>
      <c r="K87" s="45"/>
      <c r="L87" s="45"/>
      <c r="M87" s="45"/>
      <c r="N87" s="45"/>
      <c r="O87" s="31"/>
    </row>
    <row r="88" spans="2:15">
      <c r="B88" s="202"/>
      <c r="C88" s="139"/>
      <c r="D88" s="31" t="s">
        <v>465</v>
      </c>
      <c r="E88" s="31"/>
      <c r="F88" s="45">
        <v>1220</v>
      </c>
      <c r="G88" s="45">
        <v>2750</v>
      </c>
      <c r="H88" s="45" t="s">
        <v>62</v>
      </c>
      <c r="I88" s="45">
        <v>1</v>
      </c>
      <c r="J88" s="45">
        <f t="shared" si="6"/>
        <v>3.355</v>
      </c>
      <c r="K88" s="45"/>
      <c r="L88" s="45"/>
      <c r="M88" s="45"/>
      <c r="N88" s="45"/>
      <c r="O88" s="31"/>
    </row>
    <row r="89" spans="2:15">
      <c r="B89" s="202"/>
      <c r="C89" s="139"/>
      <c r="D89" s="47" t="s">
        <v>358</v>
      </c>
      <c r="E89" s="31"/>
      <c r="F89" s="45"/>
      <c r="G89" s="45"/>
      <c r="H89" s="45"/>
      <c r="I89" s="45"/>
      <c r="J89" s="45">
        <f t="shared" si="6"/>
        <v>0</v>
      </c>
      <c r="K89" s="45"/>
      <c r="L89" s="45"/>
      <c r="M89" s="45"/>
      <c r="N89" s="45"/>
      <c r="O89" s="31"/>
    </row>
    <row r="90" spans="2:15">
      <c r="B90" s="202"/>
      <c r="C90" s="139"/>
      <c r="D90" s="31" t="s">
        <v>466</v>
      </c>
      <c r="E90" s="31"/>
      <c r="F90" s="45">
        <v>6920</v>
      </c>
      <c r="G90" s="45">
        <v>3400</v>
      </c>
      <c r="H90" s="45" t="s">
        <v>62</v>
      </c>
      <c r="I90" s="45">
        <v>1</v>
      </c>
      <c r="J90" s="45">
        <f t="shared" si="6"/>
        <v>23.527999999999999</v>
      </c>
      <c r="K90" s="45"/>
      <c r="L90" s="45"/>
      <c r="M90" s="45"/>
      <c r="N90" s="45"/>
      <c r="O90" s="31"/>
    </row>
    <row r="91" spans="2:15">
      <c r="B91" s="202"/>
      <c r="C91" s="139"/>
      <c r="D91" s="31" t="s">
        <v>467</v>
      </c>
      <c r="E91" s="31"/>
      <c r="F91" s="45"/>
      <c r="G91" s="45"/>
      <c r="H91" s="45"/>
      <c r="I91" s="45"/>
      <c r="J91" s="45"/>
      <c r="K91" s="45"/>
      <c r="L91" s="45"/>
      <c r="M91" s="45"/>
      <c r="N91" s="45"/>
      <c r="O91" s="31"/>
    </row>
    <row r="92" spans="2:15">
      <c r="B92" s="202"/>
      <c r="C92" s="139"/>
      <c r="D92" s="31" t="s">
        <v>468</v>
      </c>
      <c r="E92" s="31"/>
      <c r="F92" s="45">
        <v>0.9</v>
      </c>
      <c r="G92" s="45">
        <v>2.4</v>
      </c>
      <c r="H92" s="45" t="s">
        <v>62</v>
      </c>
      <c r="I92" s="45">
        <v>1</v>
      </c>
      <c r="J92" s="45">
        <f>-F92*G92</f>
        <v>-2.16</v>
      </c>
      <c r="K92" s="45"/>
      <c r="L92" s="45"/>
      <c r="M92" s="45"/>
      <c r="N92" s="45"/>
      <c r="O92" s="31"/>
    </row>
    <row r="93" spans="2:15">
      <c r="B93" s="202"/>
      <c r="C93" s="139"/>
      <c r="D93" s="31" t="s">
        <v>469</v>
      </c>
      <c r="E93" s="31"/>
      <c r="F93" s="45">
        <v>560</v>
      </c>
      <c r="G93" s="45">
        <v>3300</v>
      </c>
      <c r="H93" s="45" t="s">
        <v>62</v>
      </c>
      <c r="I93" s="45">
        <v>1</v>
      </c>
      <c r="J93" s="45">
        <f t="shared" si="6"/>
        <v>1.8480000000000003</v>
      </c>
      <c r="K93" s="45"/>
      <c r="L93" s="45"/>
      <c r="M93" s="45"/>
      <c r="N93" s="45"/>
      <c r="O93" s="31"/>
    </row>
    <row r="94" spans="2:15">
      <c r="B94" s="202"/>
      <c r="C94" s="139"/>
      <c r="D94" s="47" t="s">
        <v>357</v>
      </c>
      <c r="E94" s="31"/>
      <c r="F94" s="45"/>
      <c r="G94" s="45"/>
      <c r="H94" s="45"/>
      <c r="I94" s="45"/>
      <c r="J94" s="45">
        <f t="shared" si="6"/>
        <v>0</v>
      </c>
      <c r="K94" s="45"/>
      <c r="L94" s="45"/>
      <c r="M94" s="45"/>
      <c r="N94" s="45"/>
      <c r="O94" s="31"/>
    </row>
    <row r="95" spans="2:15">
      <c r="B95" s="202"/>
      <c r="C95" s="139"/>
      <c r="D95" s="31" t="s">
        <v>410</v>
      </c>
      <c r="E95" s="31"/>
      <c r="F95" s="45">
        <v>2500</v>
      </c>
      <c r="G95" s="45">
        <v>3300</v>
      </c>
      <c r="H95" s="45" t="s">
        <v>62</v>
      </c>
      <c r="I95" s="45">
        <v>1</v>
      </c>
      <c r="J95" s="45">
        <f t="shared" si="6"/>
        <v>8.25</v>
      </c>
      <c r="K95" s="45"/>
      <c r="L95" s="45"/>
      <c r="M95" s="45"/>
      <c r="N95" s="45"/>
      <c r="O95" s="31"/>
    </row>
    <row r="96" spans="2:15">
      <c r="B96" s="202"/>
      <c r="C96" s="139"/>
      <c r="D96" s="31" t="s">
        <v>470</v>
      </c>
      <c r="E96" s="31"/>
      <c r="F96" s="45">
        <v>2980</v>
      </c>
      <c r="G96" s="45">
        <v>600</v>
      </c>
      <c r="H96" s="45" t="s">
        <v>62</v>
      </c>
      <c r="I96" s="45">
        <v>1</v>
      </c>
      <c r="J96" s="45">
        <f t="shared" si="6"/>
        <v>1.788</v>
      </c>
      <c r="K96" s="45"/>
      <c r="L96" s="45"/>
      <c r="M96" s="45"/>
      <c r="N96" s="45"/>
      <c r="O96" s="31"/>
    </row>
    <row r="97" spans="2:15">
      <c r="B97" s="202"/>
      <c r="C97" s="139"/>
      <c r="D97" s="31" t="s">
        <v>471</v>
      </c>
      <c r="E97" s="31"/>
      <c r="F97" s="45">
        <v>2780</v>
      </c>
      <c r="G97" s="45">
        <v>600</v>
      </c>
      <c r="H97" s="45" t="s">
        <v>62</v>
      </c>
      <c r="I97" s="45">
        <v>1</v>
      </c>
      <c r="J97" s="45">
        <f t="shared" si="6"/>
        <v>1.6679999999999997</v>
      </c>
      <c r="K97" s="45"/>
      <c r="L97" s="45"/>
      <c r="M97" s="45"/>
      <c r="N97" s="45"/>
      <c r="O97" s="31"/>
    </row>
    <row r="98" spans="2:15">
      <c r="B98" s="202"/>
      <c r="C98" s="139"/>
      <c r="D98" s="31" t="s">
        <v>472</v>
      </c>
      <c r="E98" s="31"/>
      <c r="F98" s="45">
        <v>5100</v>
      </c>
      <c r="G98" s="45">
        <v>2750</v>
      </c>
      <c r="H98" s="45" t="s">
        <v>62</v>
      </c>
      <c r="I98" s="45">
        <v>1</v>
      </c>
      <c r="J98" s="45">
        <f t="shared" si="6"/>
        <v>14.024999999999999</v>
      </c>
      <c r="K98" s="45"/>
      <c r="L98" s="45"/>
      <c r="M98" s="45"/>
      <c r="N98" s="45"/>
      <c r="O98" s="31"/>
    </row>
    <row r="99" spans="2:15">
      <c r="B99" s="202"/>
      <c r="C99" s="139"/>
      <c r="D99" s="31" t="s">
        <v>473</v>
      </c>
      <c r="E99" s="31"/>
      <c r="F99" s="45"/>
      <c r="G99" s="45"/>
      <c r="H99" s="45"/>
      <c r="I99" s="45"/>
      <c r="J99" s="45">
        <f t="shared" si="6"/>
        <v>0</v>
      </c>
      <c r="K99" s="45"/>
      <c r="L99" s="45"/>
      <c r="M99" s="45"/>
      <c r="N99" s="45"/>
      <c r="O99" s="31"/>
    </row>
    <row r="100" spans="2:15">
      <c r="B100" s="202"/>
      <c r="C100" s="139"/>
      <c r="D100" s="47" t="s">
        <v>474</v>
      </c>
      <c r="E100" s="31"/>
      <c r="F100" s="45">
        <v>6800</v>
      </c>
      <c r="G100" s="45">
        <v>3330</v>
      </c>
      <c r="H100" s="45" t="s">
        <v>62</v>
      </c>
      <c r="I100" s="45">
        <v>1</v>
      </c>
      <c r="J100" s="45">
        <f t="shared" si="6"/>
        <v>22.643999999999998</v>
      </c>
      <c r="K100" s="45"/>
      <c r="L100" s="45"/>
      <c r="M100" s="45"/>
      <c r="N100" s="45"/>
      <c r="O100" s="31"/>
    </row>
    <row r="101" spans="2:15">
      <c r="B101" s="202"/>
      <c r="C101" s="139"/>
      <c r="D101" s="47" t="s">
        <v>405</v>
      </c>
      <c r="E101" s="31"/>
      <c r="F101" s="45"/>
      <c r="G101" s="45"/>
      <c r="H101" s="45"/>
      <c r="I101" s="45"/>
      <c r="J101" s="45">
        <f t="shared" si="6"/>
        <v>0</v>
      </c>
      <c r="K101" s="45"/>
      <c r="L101" s="45"/>
      <c r="M101" s="45"/>
      <c r="N101" s="45"/>
      <c r="O101" s="31"/>
    </row>
    <row r="102" spans="2:15">
      <c r="B102" s="202"/>
      <c r="C102" s="139"/>
      <c r="D102" s="31" t="s">
        <v>475</v>
      </c>
      <c r="E102" s="31"/>
      <c r="F102" s="45">
        <v>940</v>
      </c>
      <c r="G102" s="45">
        <v>3240</v>
      </c>
      <c r="H102" s="45" t="s">
        <v>62</v>
      </c>
      <c r="I102" s="45">
        <v>1</v>
      </c>
      <c r="J102" s="45">
        <f t="shared" si="6"/>
        <v>3.0455999999999999</v>
      </c>
      <c r="K102" s="45"/>
      <c r="L102" s="45"/>
      <c r="M102" s="45"/>
      <c r="N102" s="45"/>
      <c r="O102" s="31"/>
    </row>
    <row r="103" spans="2:15">
      <c r="B103" s="202"/>
      <c r="C103" s="139"/>
      <c r="D103" s="31" t="s">
        <v>476</v>
      </c>
      <c r="E103" s="31"/>
      <c r="F103" s="45">
        <v>3550</v>
      </c>
      <c r="G103" s="45">
        <v>3300</v>
      </c>
      <c r="H103" s="45" t="s">
        <v>62</v>
      </c>
      <c r="I103" s="45">
        <v>1</v>
      </c>
      <c r="J103" s="45">
        <f t="shared" si="6"/>
        <v>11.715</v>
      </c>
      <c r="K103" s="45"/>
      <c r="L103" s="45"/>
      <c r="M103" s="45"/>
      <c r="N103" s="45"/>
      <c r="O103" s="31"/>
    </row>
    <row r="104" spans="2:15">
      <c r="B104" s="202"/>
      <c r="C104" s="139"/>
      <c r="D104" s="47" t="s">
        <v>355</v>
      </c>
      <c r="E104" s="31"/>
      <c r="F104" s="45"/>
      <c r="G104" s="45"/>
      <c r="H104" s="45"/>
      <c r="I104" s="45"/>
      <c r="J104" s="45">
        <f t="shared" si="6"/>
        <v>0</v>
      </c>
      <c r="K104" s="45"/>
      <c r="L104" s="45"/>
      <c r="M104" s="45"/>
      <c r="N104" s="45"/>
      <c r="O104" s="31"/>
    </row>
    <row r="105" spans="2:15">
      <c r="B105" s="202"/>
      <c r="C105" s="139"/>
      <c r="D105" s="31" t="s">
        <v>477</v>
      </c>
      <c r="E105" s="31"/>
      <c r="F105" s="45">
        <v>900</v>
      </c>
      <c r="G105" s="45">
        <v>3100</v>
      </c>
      <c r="H105" s="45" t="s">
        <v>62</v>
      </c>
      <c r="I105" s="45">
        <v>1</v>
      </c>
      <c r="J105" s="45">
        <f t="shared" si="6"/>
        <v>2.79</v>
      </c>
      <c r="K105" s="45"/>
      <c r="L105" s="45"/>
      <c r="M105" s="45"/>
      <c r="N105" s="45"/>
      <c r="O105" s="31"/>
    </row>
    <row r="106" spans="2:15">
      <c r="B106" s="202"/>
      <c r="C106" s="139"/>
      <c r="D106" s="31" t="s">
        <v>461</v>
      </c>
      <c r="E106" s="31"/>
      <c r="F106" s="45">
        <v>400</v>
      </c>
      <c r="G106" s="45">
        <v>2650</v>
      </c>
      <c r="H106" s="45" t="s">
        <v>62</v>
      </c>
      <c r="I106" s="45">
        <v>1</v>
      </c>
      <c r="J106" s="45">
        <f t="shared" si="6"/>
        <v>1.06</v>
      </c>
      <c r="K106" s="45"/>
      <c r="L106" s="45"/>
      <c r="M106" s="45"/>
      <c r="N106" s="45"/>
      <c r="O106" s="31"/>
    </row>
    <row r="107" spans="2:15">
      <c r="B107" s="202"/>
      <c r="C107" s="139"/>
      <c r="D107" s="31" t="s">
        <v>478</v>
      </c>
      <c r="E107" s="31"/>
      <c r="F107" s="45">
        <v>1470</v>
      </c>
      <c r="G107" s="45">
        <v>3300</v>
      </c>
      <c r="H107" s="45" t="s">
        <v>62</v>
      </c>
      <c r="I107" s="45">
        <v>1</v>
      </c>
      <c r="J107" s="45">
        <f t="shared" si="6"/>
        <v>4.851</v>
      </c>
      <c r="K107" s="45"/>
      <c r="L107" s="45"/>
      <c r="M107" s="45"/>
      <c r="N107" s="45"/>
      <c r="O107" s="31"/>
    </row>
    <row r="108" spans="2:15">
      <c r="B108" s="202"/>
      <c r="C108" s="139"/>
      <c r="D108" s="31" t="s">
        <v>479</v>
      </c>
      <c r="E108" s="31"/>
      <c r="F108" s="45">
        <v>725</v>
      </c>
      <c r="G108" s="45">
        <v>2750</v>
      </c>
      <c r="H108" s="45" t="s">
        <v>62</v>
      </c>
      <c r="I108" s="45">
        <v>1</v>
      </c>
      <c r="J108" s="45">
        <f t="shared" si="6"/>
        <v>1.9937499999999999</v>
      </c>
      <c r="K108" s="45"/>
      <c r="L108" s="45"/>
      <c r="M108" s="45"/>
      <c r="N108" s="45"/>
      <c r="O108" s="31"/>
    </row>
    <row r="109" spans="2:15">
      <c r="B109" s="202"/>
      <c r="C109" s="139"/>
      <c r="D109" s="31" t="s">
        <v>480</v>
      </c>
      <c r="E109" s="31"/>
      <c r="F109" s="45"/>
      <c r="G109" s="45"/>
      <c r="H109" s="45"/>
      <c r="I109" s="45"/>
      <c r="J109" s="45">
        <f t="shared" si="6"/>
        <v>0</v>
      </c>
      <c r="K109" s="45"/>
      <c r="L109" s="45"/>
      <c r="M109" s="45"/>
      <c r="N109" s="45"/>
      <c r="O109" s="31"/>
    </row>
    <row r="110" spans="2:15">
      <c r="B110" s="202"/>
      <c r="C110" s="139"/>
      <c r="D110" s="47" t="s">
        <v>407</v>
      </c>
      <c r="E110" s="31"/>
      <c r="F110" s="45"/>
      <c r="G110" s="45"/>
      <c r="H110" s="45"/>
      <c r="I110" s="45"/>
      <c r="J110" s="45"/>
      <c r="K110" s="45"/>
      <c r="L110" s="45"/>
      <c r="M110" s="45"/>
      <c r="N110" s="45"/>
      <c r="O110" s="31"/>
    </row>
    <row r="111" spans="2:15">
      <c r="B111" s="202"/>
      <c r="C111" s="139"/>
      <c r="D111" s="31" t="s">
        <v>481</v>
      </c>
      <c r="E111" s="31"/>
      <c r="F111" s="45">
        <v>1850</v>
      </c>
      <c r="G111" s="45">
        <v>3400</v>
      </c>
      <c r="H111" s="45" t="s">
        <v>62</v>
      </c>
      <c r="I111" s="45">
        <v>1</v>
      </c>
      <c r="J111" s="45">
        <f t="shared" si="6"/>
        <v>6.29</v>
      </c>
      <c r="K111" s="45"/>
      <c r="L111" s="45"/>
      <c r="M111" s="45"/>
      <c r="N111" s="45"/>
      <c r="O111" s="31"/>
    </row>
    <row r="112" spans="2:15">
      <c r="B112" s="202"/>
      <c r="C112" s="139"/>
      <c r="D112" s="31" t="s">
        <v>482</v>
      </c>
      <c r="E112" s="31"/>
      <c r="F112" s="45">
        <v>1770</v>
      </c>
      <c r="G112" s="45">
        <v>3400</v>
      </c>
      <c r="H112" s="45" t="s">
        <v>62</v>
      </c>
      <c r="I112" s="45">
        <v>1</v>
      </c>
      <c r="J112" s="45">
        <f t="shared" si="6"/>
        <v>6.0179999999999998</v>
      </c>
      <c r="K112" s="45"/>
      <c r="L112" s="45"/>
      <c r="M112" s="45"/>
      <c r="N112" s="45"/>
      <c r="O112" s="31"/>
    </row>
    <row r="113" spans="2:15">
      <c r="B113" s="202"/>
      <c r="C113" s="139"/>
      <c r="D113" s="31" t="s">
        <v>483</v>
      </c>
      <c r="E113" s="31"/>
      <c r="F113" s="45">
        <v>550</v>
      </c>
      <c r="G113" s="45">
        <v>1100</v>
      </c>
      <c r="H113" s="45" t="s">
        <v>62</v>
      </c>
      <c r="I113" s="45">
        <v>2</v>
      </c>
      <c r="J113" s="45">
        <f t="shared" si="6"/>
        <v>1.21</v>
      </c>
      <c r="K113" s="45"/>
      <c r="L113" s="45"/>
      <c r="M113" s="45"/>
      <c r="N113" s="45"/>
      <c r="O113" s="31"/>
    </row>
    <row r="114" spans="2:15">
      <c r="B114" s="202"/>
      <c r="C114" s="139"/>
      <c r="D114" s="31" t="s">
        <v>484</v>
      </c>
      <c r="E114" s="31"/>
      <c r="F114" s="45"/>
      <c r="G114" s="45"/>
      <c r="H114" s="45"/>
      <c r="I114" s="45"/>
      <c r="J114" s="45">
        <f t="shared" si="6"/>
        <v>0</v>
      </c>
      <c r="K114" s="45"/>
      <c r="L114" s="45"/>
      <c r="M114" s="45"/>
      <c r="N114" s="45"/>
      <c r="O114" s="31"/>
    </row>
    <row r="115" spans="2:15">
      <c r="B115" s="202"/>
      <c r="C115" s="139"/>
      <c r="D115" s="47" t="s">
        <v>485</v>
      </c>
      <c r="E115" s="31"/>
      <c r="F115" s="45">
        <v>900</v>
      </c>
      <c r="G115" s="45">
        <v>1100</v>
      </c>
      <c r="H115" s="45" t="s">
        <v>62</v>
      </c>
      <c r="I115" s="45">
        <v>2</v>
      </c>
      <c r="J115" s="45">
        <f t="shared" si="6"/>
        <v>1.98</v>
      </c>
      <c r="K115" s="45"/>
      <c r="L115" s="45"/>
      <c r="M115" s="45"/>
      <c r="N115" s="45"/>
      <c r="O115" s="31"/>
    </row>
    <row r="116" spans="2:15">
      <c r="B116" s="202"/>
      <c r="C116" s="139"/>
      <c r="D116" s="47" t="s">
        <v>486</v>
      </c>
      <c r="E116" s="31"/>
      <c r="F116" s="45">
        <v>600</v>
      </c>
      <c r="G116" s="45">
        <v>1100</v>
      </c>
      <c r="H116" s="45" t="s">
        <v>62</v>
      </c>
      <c r="I116" s="45">
        <v>2</v>
      </c>
      <c r="J116" s="45">
        <f t="shared" si="6"/>
        <v>1.32</v>
      </c>
      <c r="K116" s="45"/>
      <c r="L116" s="45"/>
      <c r="M116" s="45"/>
      <c r="N116" s="45"/>
      <c r="O116" s="31"/>
    </row>
    <row r="117" spans="2:15">
      <c r="B117" s="202"/>
      <c r="C117" s="139"/>
      <c r="D117" s="31" t="s">
        <v>487</v>
      </c>
      <c r="E117" s="31"/>
      <c r="F117" s="45">
        <v>800</v>
      </c>
      <c r="G117" s="45">
        <v>3300</v>
      </c>
      <c r="H117" s="45" t="s">
        <v>62</v>
      </c>
      <c r="I117" s="45">
        <v>2</v>
      </c>
      <c r="J117" s="45">
        <f t="shared" si="6"/>
        <v>5.28</v>
      </c>
      <c r="K117" s="45"/>
      <c r="L117" s="45"/>
      <c r="M117" s="45"/>
      <c r="N117" s="45"/>
      <c r="O117" s="31"/>
    </row>
    <row r="118" spans="2:15">
      <c r="B118" s="202"/>
      <c r="C118" s="139"/>
      <c r="D118" s="31"/>
      <c r="E118" s="31"/>
      <c r="F118" s="45"/>
      <c r="G118" s="45"/>
      <c r="H118" s="45"/>
      <c r="I118" s="45"/>
      <c r="J118" s="45"/>
      <c r="K118" s="45"/>
      <c r="L118" s="45"/>
      <c r="M118" s="45"/>
      <c r="N118" s="45"/>
      <c r="O118" s="31"/>
    </row>
    <row r="119" spans="2:15">
      <c r="B119" s="202"/>
      <c r="C119" s="139"/>
      <c r="D119" s="31"/>
      <c r="E119" s="31"/>
      <c r="F119" s="45"/>
      <c r="G119" s="45"/>
      <c r="H119" s="45"/>
      <c r="I119" s="45"/>
      <c r="J119" s="205">
        <f>SUM(J80:J118)</f>
        <v>155.66460000000001</v>
      </c>
      <c r="K119" s="206">
        <v>192.33</v>
      </c>
      <c r="L119" s="45">
        <v>3200</v>
      </c>
      <c r="M119" s="45">
        <f>J119*L119</f>
        <v>498126.72000000003</v>
      </c>
      <c r="N119" s="45"/>
      <c r="O119" s="31"/>
    </row>
    <row r="120" spans="2:15">
      <c r="B120" s="202"/>
      <c r="C120" s="139"/>
      <c r="D120" s="31"/>
      <c r="E120" s="31"/>
      <c r="F120" s="45"/>
      <c r="G120" s="45"/>
      <c r="H120" s="45"/>
      <c r="I120" s="45"/>
      <c r="J120" s="45"/>
      <c r="K120" s="45"/>
      <c r="L120" s="45"/>
      <c r="M120" s="45"/>
      <c r="N120" s="45"/>
      <c r="O120" s="31"/>
    </row>
    <row r="121" spans="2:15" ht="190.5" customHeight="1">
      <c r="B121" s="45">
        <v>8</v>
      </c>
      <c r="C121" s="139" t="s">
        <v>488</v>
      </c>
      <c r="D121" s="31"/>
      <c r="E121" s="31"/>
      <c r="F121" s="45"/>
      <c r="G121" s="45"/>
      <c r="H121" s="45"/>
      <c r="I121" s="45"/>
      <c r="J121" s="45"/>
      <c r="K121" s="45"/>
      <c r="L121" s="45"/>
      <c r="M121" s="45"/>
      <c r="N121" s="45"/>
      <c r="O121" s="31"/>
    </row>
    <row r="122" spans="2:15">
      <c r="B122" s="45" t="s">
        <v>6</v>
      </c>
      <c r="C122" s="31" t="s">
        <v>489</v>
      </c>
      <c r="D122" s="31"/>
      <c r="E122" s="31"/>
      <c r="F122" s="31"/>
      <c r="G122" s="31"/>
      <c r="H122" s="45" t="s">
        <v>74</v>
      </c>
      <c r="I122" s="45"/>
      <c r="J122" s="205">
        <v>1</v>
      </c>
      <c r="K122" s="206">
        <v>1</v>
      </c>
      <c r="L122" s="45">
        <v>72765</v>
      </c>
      <c r="M122" s="45">
        <f>N122*L122</f>
        <v>50935.5</v>
      </c>
      <c r="N122" s="45">
        <f>J122*70%</f>
        <v>0.7</v>
      </c>
      <c r="O122" s="49" t="s">
        <v>490</v>
      </c>
    </row>
    <row r="123" spans="2:15">
      <c r="B123" s="45" t="s">
        <v>8</v>
      </c>
      <c r="C123" s="31" t="s">
        <v>491</v>
      </c>
      <c r="D123" s="31"/>
      <c r="E123" s="31"/>
      <c r="F123" s="31"/>
      <c r="G123" s="31"/>
      <c r="H123" s="45" t="s">
        <v>74</v>
      </c>
      <c r="I123" s="45"/>
      <c r="J123" s="205">
        <v>1</v>
      </c>
      <c r="K123" s="206">
        <v>1</v>
      </c>
      <c r="L123" s="45">
        <v>35000</v>
      </c>
      <c r="M123" s="45">
        <f>N123*L123</f>
        <v>24500</v>
      </c>
      <c r="N123" s="45">
        <f>J123*70%</f>
        <v>0.7</v>
      </c>
      <c r="O123" s="49" t="s">
        <v>490</v>
      </c>
    </row>
    <row r="124" spans="2:15" ht="166.5" customHeight="1">
      <c r="B124" s="45">
        <v>9</v>
      </c>
      <c r="C124" s="139" t="s">
        <v>492</v>
      </c>
      <c r="D124" s="139"/>
      <c r="E124" s="139"/>
      <c r="F124" s="139"/>
      <c r="G124" s="139"/>
      <c r="H124" s="45"/>
      <c r="I124" s="45"/>
      <c r="J124" s="45"/>
      <c r="K124" s="45"/>
      <c r="L124" s="45"/>
      <c r="M124" s="45"/>
      <c r="N124" s="45"/>
      <c r="O124" s="31"/>
    </row>
    <row r="125" spans="2:15">
      <c r="B125" s="45" t="s">
        <v>6</v>
      </c>
      <c r="C125" s="31" t="s">
        <v>493</v>
      </c>
      <c r="D125" s="31"/>
      <c r="E125" s="31"/>
      <c r="F125" s="31"/>
      <c r="G125" s="31"/>
      <c r="H125" s="45" t="s">
        <v>74</v>
      </c>
      <c r="I125" s="45"/>
      <c r="J125" s="205">
        <v>1</v>
      </c>
      <c r="K125" s="206">
        <v>1</v>
      </c>
      <c r="L125" s="45">
        <v>125000</v>
      </c>
      <c r="M125" s="45">
        <f t="shared" ref="M125:M126" si="7">N125*L125</f>
        <v>87500</v>
      </c>
      <c r="N125" s="45">
        <f>J125*70%</f>
        <v>0.7</v>
      </c>
      <c r="O125" s="49" t="s">
        <v>490</v>
      </c>
    </row>
    <row r="126" spans="2:15">
      <c r="B126" s="45" t="s">
        <v>8</v>
      </c>
      <c r="C126" s="31" t="s">
        <v>494</v>
      </c>
      <c r="D126" s="31"/>
      <c r="E126" s="31"/>
      <c r="F126" s="31"/>
      <c r="G126" s="31"/>
      <c r="H126" s="45" t="s">
        <v>74</v>
      </c>
      <c r="I126" s="45"/>
      <c r="J126" s="205">
        <v>1</v>
      </c>
      <c r="K126" s="206">
        <v>1</v>
      </c>
      <c r="L126" s="45">
        <v>72765</v>
      </c>
      <c r="M126" s="45">
        <f t="shared" si="7"/>
        <v>50935.5</v>
      </c>
      <c r="N126" s="45">
        <f t="shared" ref="N126:N127" si="8">J126*70%</f>
        <v>0.7</v>
      </c>
      <c r="O126" s="49" t="s">
        <v>490</v>
      </c>
    </row>
    <row r="127" spans="2:15">
      <c r="B127" s="45" t="s">
        <v>10</v>
      </c>
      <c r="C127" s="31" t="s">
        <v>495</v>
      </c>
      <c r="D127" s="31"/>
      <c r="E127" s="31"/>
      <c r="F127" s="31"/>
      <c r="G127" s="31"/>
      <c r="H127" s="45" t="s">
        <v>74</v>
      </c>
      <c r="I127" s="45"/>
      <c r="J127" s="205">
        <v>1</v>
      </c>
      <c r="K127" s="206">
        <v>1</v>
      </c>
      <c r="L127" s="45">
        <v>41580</v>
      </c>
      <c r="M127" s="45">
        <f>N127*L127</f>
        <v>29105.999999999996</v>
      </c>
      <c r="N127" s="45">
        <f t="shared" si="8"/>
        <v>0.7</v>
      </c>
      <c r="O127" s="49" t="s">
        <v>490</v>
      </c>
    </row>
    <row r="128" spans="2:15" ht="200.1" customHeight="1">
      <c r="B128" s="45">
        <v>10</v>
      </c>
      <c r="C128" s="139" t="s">
        <v>496</v>
      </c>
      <c r="D128" s="139"/>
      <c r="E128" s="139"/>
      <c r="F128" s="139"/>
      <c r="G128" s="139"/>
      <c r="H128" s="45"/>
      <c r="I128" s="45"/>
      <c r="J128" s="45"/>
      <c r="K128" s="45"/>
      <c r="L128" s="45"/>
      <c r="M128" s="45"/>
      <c r="N128" s="45"/>
      <c r="O128" s="31"/>
    </row>
    <row r="129" spans="2:15">
      <c r="B129" s="45" t="s">
        <v>6</v>
      </c>
      <c r="C129" s="31" t="s">
        <v>205</v>
      </c>
      <c r="D129" s="31"/>
      <c r="E129" s="31"/>
      <c r="F129" s="31"/>
      <c r="G129" s="31"/>
      <c r="H129" s="45" t="s">
        <v>74</v>
      </c>
      <c r="I129" s="45"/>
      <c r="J129" s="205">
        <v>1</v>
      </c>
      <c r="K129" s="206">
        <v>1</v>
      </c>
      <c r="L129" s="45">
        <v>121400</v>
      </c>
      <c r="M129" s="45">
        <f t="shared" ref="M129:M138" si="9">N129*L129</f>
        <v>84980</v>
      </c>
      <c r="N129" s="45">
        <f>J129*70%</f>
        <v>0.7</v>
      </c>
      <c r="O129" s="49" t="s">
        <v>490</v>
      </c>
    </row>
    <row r="130" spans="2:15" ht="207.6" customHeight="1">
      <c r="B130" s="45">
        <v>11</v>
      </c>
      <c r="C130" s="139" t="s">
        <v>497</v>
      </c>
      <c r="D130" s="139"/>
      <c r="E130" s="139"/>
      <c r="F130" s="139"/>
      <c r="G130" s="139"/>
      <c r="H130" s="45"/>
      <c r="I130" s="45"/>
      <c r="J130" s="45"/>
      <c r="K130" s="45"/>
      <c r="L130" s="45"/>
      <c r="M130" s="45"/>
      <c r="N130" s="45"/>
      <c r="O130" s="31"/>
    </row>
    <row r="131" spans="2:15" ht="60">
      <c r="B131" s="45" t="s">
        <v>6</v>
      </c>
      <c r="C131" s="139" t="s">
        <v>498</v>
      </c>
      <c r="D131" s="139"/>
      <c r="E131" s="139"/>
      <c r="F131" s="139"/>
      <c r="G131" s="139"/>
      <c r="H131" s="45" t="s">
        <v>74</v>
      </c>
      <c r="I131" s="45"/>
      <c r="J131" s="205">
        <v>1</v>
      </c>
      <c r="K131" s="206">
        <v>1</v>
      </c>
      <c r="L131" s="45">
        <v>92400</v>
      </c>
      <c r="M131" s="45">
        <f t="shared" si="9"/>
        <v>64679.999999999993</v>
      </c>
      <c r="N131" s="45">
        <f>J131*70%</f>
        <v>0.7</v>
      </c>
      <c r="O131" s="211" t="s">
        <v>490</v>
      </c>
    </row>
    <row r="132" spans="2:15" ht="189" customHeight="1">
      <c r="B132" s="45">
        <v>12</v>
      </c>
      <c r="C132" s="212" t="s">
        <v>499</v>
      </c>
      <c r="D132" s="139"/>
      <c r="E132" s="139"/>
      <c r="F132" s="139"/>
      <c r="G132" s="139"/>
      <c r="H132" s="45"/>
      <c r="I132" s="45"/>
      <c r="J132" s="45"/>
      <c r="K132" s="45"/>
      <c r="L132" s="45"/>
      <c r="M132" s="45"/>
      <c r="N132" s="45"/>
      <c r="O132" s="31"/>
    </row>
    <row r="133" spans="2:15">
      <c r="B133" s="45" t="s">
        <v>6</v>
      </c>
      <c r="C133" s="31" t="s">
        <v>500</v>
      </c>
      <c r="D133" s="31"/>
      <c r="E133" s="31"/>
      <c r="F133" s="31"/>
      <c r="G133" s="31"/>
      <c r="H133" s="45" t="s">
        <v>74</v>
      </c>
      <c r="I133" s="45"/>
      <c r="J133" s="205">
        <v>1</v>
      </c>
      <c r="K133" s="206">
        <v>1</v>
      </c>
      <c r="L133" s="45">
        <v>46200</v>
      </c>
      <c r="M133" s="45">
        <f t="shared" si="9"/>
        <v>32339.999999999996</v>
      </c>
      <c r="N133" s="45">
        <f>J133*70%</f>
        <v>0.7</v>
      </c>
      <c r="O133" s="211" t="s">
        <v>490</v>
      </c>
    </row>
    <row r="134" spans="2:15" ht="244.5" customHeight="1">
      <c r="B134" s="45">
        <v>13</v>
      </c>
      <c r="C134" s="151" t="s">
        <v>501</v>
      </c>
      <c r="D134" s="31"/>
      <c r="E134" s="31"/>
      <c r="F134" s="31"/>
      <c r="G134" s="31"/>
      <c r="H134" s="45" t="s">
        <v>74</v>
      </c>
      <c r="I134" s="45"/>
      <c r="J134" s="205">
        <v>2</v>
      </c>
      <c r="K134" s="206">
        <v>2</v>
      </c>
      <c r="L134" s="45">
        <v>45000</v>
      </c>
      <c r="M134" s="45">
        <f t="shared" si="9"/>
        <v>62999.999999999993</v>
      </c>
      <c r="N134" s="45">
        <f>J134*70%</f>
        <v>1.4</v>
      </c>
      <c r="O134" s="211" t="s">
        <v>490</v>
      </c>
    </row>
    <row r="135" spans="2:15" ht="122.1" customHeight="1">
      <c r="B135" s="45">
        <v>14</v>
      </c>
      <c r="C135" s="139" t="s">
        <v>502</v>
      </c>
      <c r="D135" s="139"/>
      <c r="E135" s="139"/>
      <c r="F135" s="139"/>
      <c r="G135" s="139"/>
      <c r="H135" s="45"/>
      <c r="I135" s="45"/>
      <c r="J135" s="45"/>
      <c r="K135" s="45"/>
      <c r="L135" s="45"/>
      <c r="M135" s="45"/>
      <c r="N135" s="45"/>
      <c r="O135" s="31"/>
    </row>
    <row r="136" spans="2:15" ht="45">
      <c r="B136" s="45" t="s">
        <v>6</v>
      </c>
      <c r="C136" s="139" t="s">
        <v>503</v>
      </c>
      <c r="D136" s="139"/>
      <c r="E136" s="139"/>
      <c r="F136" s="139"/>
      <c r="G136" s="139"/>
      <c r="H136" s="45" t="s">
        <v>74</v>
      </c>
      <c r="I136" s="45"/>
      <c r="J136" s="205">
        <v>1</v>
      </c>
      <c r="K136" s="206">
        <v>1</v>
      </c>
      <c r="L136" s="45">
        <v>64449</v>
      </c>
      <c r="M136" s="45">
        <f t="shared" si="9"/>
        <v>45114.299999999996</v>
      </c>
      <c r="N136" s="45">
        <f>J136*70%</f>
        <v>0.7</v>
      </c>
      <c r="O136" s="211" t="s">
        <v>490</v>
      </c>
    </row>
    <row r="137" spans="2:15" ht="153.6" customHeight="1">
      <c r="B137" s="45">
        <v>22</v>
      </c>
      <c r="C137" s="139" t="s">
        <v>504</v>
      </c>
      <c r="D137" s="139"/>
      <c r="E137" s="139"/>
      <c r="F137" s="139"/>
      <c r="G137" s="139"/>
      <c r="H137" s="45"/>
      <c r="I137" s="45"/>
      <c r="J137" s="45"/>
      <c r="K137" s="45"/>
      <c r="L137" s="45"/>
      <c r="M137" s="45"/>
      <c r="N137" s="45"/>
      <c r="O137" s="31"/>
    </row>
    <row r="138" spans="2:15">
      <c r="B138" s="45" t="s">
        <v>8</v>
      </c>
      <c r="C138" s="31" t="s">
        <v>505</v>
      </c>
      <c r="D138" s="31"/>
      <c r="E138" s="31"/>
      <c r="F138" s="31"/>
      <c r="G138" s="31"/>
      <c r="H138" s="45" t="s">
        <v>74</v>
      </c>
      <c r="I138" s="45"/>
      <c r="J138" s="205">
        <v>2</v>
      </c>
      <c r="K138" s="206">
        <v>2</v>
      </c>
      <c r="L138" s="45">
        <v>54000</v>
      </c>
      <c r="M138" s="45">
        <f t="shared" si="9"/>
        <v>75600</v>
      </c>
      <c r="N138" s="45">
        <f>J138*70%</f>
        <v>1.4</v>
      </c>
      <c r="O138" s="211" t="s">
        <v>490</v>
      </c>
    </row>
    <row r="139" spans="2:15" ht="145.5" customHeight="1">
      <c r="B139" s="45">
        <v>24</v>
      </c>
      <c r="C139" s="139" t="s">
        <v>506</v>
      </c>
      <c r="D139" s="139"/>
      <c r="E139" s="139"/>
      <c r="F139" s="139"/>
      <c r="G139" s="139"/>
      <c r="H139" s="45"/>
      <c r="I139" s="45"/>
      <c r="J139" s="45"/>
      <c r="K139" s="45"/>
      <c r="L139" s="45"/>
      <c r="M139" s="45"/>
      <c r="N139" s="45"/>
      <c r="O139" s="31"/>
    </row>
    <row r="140" spans="2:15">
      <c r="B140" s="45" t="s">
        <v>55</v>
      </c>
      <c r="C140" s="31" t="s">
        <v>227</v>
      </c>
      <c r="D140" s="31"/>
      <c r="E140" s="31"/>
      <c r="F140" s="31"/>
      <c r="G140" s="31"/>
      <c r="H140" s="45"/>
      <c r="I140" s="45"/>
      <c r="J140" s="45"/>
      <c r="K140" s="45"/>
      <c r="L140" s="45"/>
      <c r="M140" s="45"/>
      <c r="N140" s="45"/>
      <c r="O140" s="31"/>
    </row>
    <row r="141" spans="2:15" ht="156" customHeight="1">
      <c r="B141" s="45">
        <v>1</v>
      </c>
      <c r="C141" s="139" t="s">
        <v>228</v>
      </c>
      <c r="D141" s="176" t="s">
        <v>507</v>
      </c>
      <c r="E141" s="139"/>
      <c r="F141" s="139"/>
      <c r="G141" s="139"/>
      <c r="H141" s="45" t="s">
        <v>85</v>
      </c>
      <c r="I141" s="45"/>
      <c r="J141" s="205">
        <f>40*5.2</f>
        <v>208</v>
      </c>
      <c r="K141" s="206">
        <v>211.67</v>
      </c>
      <c r="L141" s="45">
        <v>4500</v>
      </c>
      <c r="M141" s="45">
        <f>N141*L141</f>
        <v>655200</v>
      </c>
      <c r="N141" s="45">
        <f>J141*70%</f>
        <v>145.6</v>
      </c>
      <c r="O141" s="211" t="s">
        <v>490</v>
      </c>
    </row>
    <row r="142" spans="2:15" ht="106.5" customHeight="1">
      <c r="B142" s="45">
        <v>7</v>
      </c>
      <c r="C142" s="139" t="s">
        <v>300</v>
      </c>
      <c r="D142" s="139"/>
      <c r="E142" s="139"/>
      <c r="F142" s="139"/>
      <c r="G142" s="139"/>
      <c r="H142" s="45"/>
      <c r="I142" s="45"/>
      <c r="J142" s="205"/>
      <c r="K142" s="206"/>
      <c r="L142" s="45"/>
      <c r="M142" s="45"/>
      <c r="N142" s="45"/>
      <c r="O142" s="31"/>
    </row>
    <row r="143" spans="2:15">
      <c r="B143" s="45"/>
      <c r="C143" s="139"/>
      <c r="D143" s="139" t="s">
        <v>451</v>
      </c>
      <c r="E143" s="139">
        <v>2.36</v>
      </c>
      <c r="F143" s="139">
        <v>2.9</v>
      </c>
      <c r="G143" s="139"/>
      <c r="H143" s="45" t="s">
        <v>62</v>
      </c>
      <c r="I143" s="45"/>
      <c r="J143" s="204">
        <f>E143*F143</f>
        <v>6.8439999999999994</v>
      </c>
      <c r="K143" s="204"/>
      <c r="L143" s="45"/>
      <c r="M143" s="45"/>
      <c r="N143" s="45"/>
      <c r="O143" s="31"/>
    </row>
    <row r="144" spans="2:15" ht="30">
      <c r="B144" s="45"/>
      <c r="C144" s="139"/>
      <c r="D144" s="139" t="s">
        <v>411</v>
      </c>
      <c r="E144" s="139">
        <v>3.07</v>
      </c>
      <c r="F144" s="139">
        <v>2.9</v>
      </c>
      <c r="G144" s="139"/>
      <c r="H144" s="45" t="s">
        <v>62</v>
      </c>
      <c r="I144" s="45"/>
      <c r="J144" s="204">
        <f t="shared" ref="J144:J146" si="10">E144*F144</f>
        <v>8.9029999999999987</v>
      </c>
      <c r="K144" s="204"/>
      <c r="L144" s="45"/>
      <c r="M144" s="45"/>
      <c r="N144" s="45"/>
      <c r="O144" s="31"/>
    </row>
    <row r="145" spans="2:15" ht="30">
      <c r="B145" s="45"/>
      <c r="C145" s="139"/>
      <c r="D145" s="139" t="s">
        <v>411</v>
      </c>
      <c r="E145" s="139">
        <v>3.09</v>
      </c>
      <c r="F145" s="139">
        <v>2.9</v>
      </c>
      <c r="G145" s="139"/>
      <c r="H145" s="45" t="s">
        <v>62</v>
      </c>
      <c r="I145" s="45"/>
      <c r="J145" s="204">
        <f t="shared" si="10"/>
        <v>8.9609999999999985</v>
      </c>
      <c r="K145" s="204"/>
      <c r="L145" s="45"/>
      <c r="M145" s="45"/>
      <c r="N145" s="45"/>
      <c r="O145" s="31"/>
    </row>
    <row r="146" spans="2:15">
      <c r="B146" s="45"/>
      <c r="C146" s="139"/>
      <c r="D146" s="139" t="s">
        <v>355</v>
      </c>
      <c r="E146" s="139">
        <v>2.95</v>
      </c>
      <c r="F146" s="139">
        <v>2.9</v>
      </c>
      <c r="G146" s="139"/>
      <c r="H146" s="45" t="s">
        <v>62</v>
      </c>
      <c r="I146" s="45"/>
      <c r="J146" s="204">
        <f t="shared" si="10"/>
        <v>8.5549999999999997</v>
      </c>
      <c r="K146" s="204"/>
      <c r="L146" s="45"/>
      <c r="M146" s="45"/>
      <c r="N146" s="45"/>
      <c r="O146" s="31"/>
    </row>
    <row r="147" spans="2:15">
      <c r="B147" s="45"/>
      <c r="C147" s="139"/>
      <c r="D147" s="139"/>
      <c r="E147" s="139"/>
      <c r="F147" s="139"/>
      <c r="G147" s="139"/>
      <c r="H147" s="45"/>
      <c r="I147" s="45"/>
      <c r="J147" s="205">
        <f>SUM(J143:J146)</f>
        <v>33.262999999999998</v>
      </c>
      <c r="K147" s="206">
        <v>37.31</v>
      </c>
      <c r="L147" s="45">
        <v>3200</v>
      </c>
      <c r="M147" s="45">
        <f>N147*L147</f>
        <v>90475.359999999986</v>
      </c>
      <c r="N147" s="45">
        <f>J147*85%</f>
        <v>28.273549999999997</v>
      </c>
      <c r="O147" s="49" t="s">
        <v>508</v>
      </c>
    </row>
    <row r="148" spans="2:15" ht="145.5" customHeight="1">
      <c r="B148" s="45">
        <v>8</v>
      </c>
      <c r="C148" s="139" t="s">
        <v>509</v>
      </c>
      <c r="D148" s="139" t="s">
        <v>510</v>
      </c>
      <c r="E148" s="139"/>
      <c r="F148" s="139"/>
      <c r="G148" s="139"/>
      <c r="H148" s="45" t="s">
        <v>74</v>
      </c>
      <c r="I148" s="45"/>
      <c r="J148" s="205">
        <v>8</v>
      </c>
      <c r="K148" s="206">
        <v>7</v>
      </c>
      <c r="L148" s="45">
        <v>27000</v>
      </c>
      <c r="M148" s="45">
        <f t="shared" si="1"/>
        <v>216000</v>
      </c>
      <c r="N148" s="45">
        <f>J148-K148</f>
        <v>1</v>
      </c>
      <c r="O148" s="31"/>
    </row>
    <row r="149" spans="2:15" ht="152.1" customHeight="1">
      <c r="B149" s="45">
        <v>9</v>
      </c>
      <c r="C149" s="139" t="s">
        <v>511</v>
      </c>
      <c r="D149" s="139" t="s">
        <v>512</v>
      </c>
      <c r="E149" s="139"/>
      <c r="F149" s="139"/>
      <c r="G149" s="139"/>
      <c r="H149" s="45" t="s">
        <v>74</v>
      </c>
      <c r="I149" s="45"/>
      <c r="J149" s="205">
        <v>4</v>
      </c>
      <c r="K149" s="213">
        <v>3</v>
      </c>
      <c r="L149" s="45">
        <v>1200</v>
      </c>
      <c r="M149" s="45">
        <f t="shared" si="1"/>
        <v>4800</v>
      </c>
      <c r="N149" s="45">
        <f t="shared" ref="N149:N151" si="11">J149-K149</f>
        <v>1</v>
      </c>
      <c r="O149" s="31"/>
    </row>
    <row r="150" spans="2:15">
      <c r="B150" s="202" t="s">
        <v>273</v>
      </c>
      <c r="C150" s="96" t="s">
        <v>19</v>
      </c>
      <c r="D150" s="96"/>
      <c r="E150" s="96"/>
      <c r="F150" s="96"/>
      <c r="G150" s="96"/>
      <c r="H150" s="45"/>
      <c r="I150" s="45"/>
      <c r="J150" s="45"/>
      <c r="K150" s="45"/>
      <c r="L150" s="45"/>
      <c r="M150" s="45"/>
      <c r="N150" s="45">
        <f t="shared" si="11"/>
        <v>0</v>
      </c>
      <c r="O150" s="31"/>
    </row>
    <row r="151" spans="2:15" ht="98.45" customHeight="1">
      <c r="B151" s="45">
        <v>4</v>
      </c>
      <c r="C151" s="139" t="s">
        <v>513</v>
      </c>
      <c r="D151" s="139" t="s">
        <v>514</v>
      </c>
      <c r="E151" s="139"/>
      <c r="F151" s="139"/>
      <c r="G151" s="139"/>
      <c r="H151" s="45" t="s">
        <v>62</v>
      </c>
      <c r="I151" s="45"/>
      <c r="J151" s="205">
        <v>312</v>
      </c>
      <c r="K151" s="213">
        <v>409.16</v>
      </c>
      <c r="L151" s="45">
        <v>1350</v>
      </c>
      <c r="M151" s="45">
        <f t="shared" si="1"/>
        <v>421200</v>
      </c>
      <c r="N151" s="45">
        <f t="shared" si="11"/>
        <v>-97.160000000000025</v>
      </c>
      <c r="O151" s="31"/>
    </row>
    <row r="152" spans="2:15" ht="99.95" customHeight="1">
      <c r="B152" s="45" t="s">
        <v>12</v>
      </c>
      <c r="C152" s="139" t="s">
        <v>314</v>
      </c>
      <c r="D152" s="139" t="s">
        <v>515</v>
      </c>
      <c r="E152" s="139"/>
      <c r="F152" s="139"/>
      <c r="G152" s="139"/>
      <c r="H152" s="45" t="s">
        <v>74</v>
      </c>
      <c r="I152" s="45"/>
      <c r="J152" s="205">
        <v>13</v>
      </c>
      <c r="K152" s="213">
        <v>13</v>
      </c>
      <c r="L152" s="45">
        <v>12500</v>
      </c>
      <c r="M152" s="45">
        <f t="shared" si="1"/>
        <v>162500</v>
      </c>
      <c r="N152" s="45"/>
      <c r="O152" s="31"/>
    </row>
    <row r="153" spans="2:15" ht="95.1" customHeight="1">
      <c r="B153" s="45" t="s">
        <v>14</v>
      </c>
      <c r="C153" s="139" t="s">
        <v>317</v>
      </c>
      <c r="D153" s="139" t="s">
        <v>515</v>
      </c>
      <c r="E153" s="139"/>
      <c r="F153" s="139"/>
      <c r="G153" s="139"/>
      <c r="H153" s="45" t="s">
        <v>74</v>
      </c>
      <c r="I153" s="45"/>
      <c r="J153" s="205">
        <v>23</v>
      </c>
      <c r="K153" s="213">
        <v>23</v>
      </c>
      <c r="L153" s="45">
        <v>22500</v>
      </c>
      <c r="M153" s="45">
        <f t="shared" si="1"/>
        <v>517500</v>
      </c>
      <c r="N153" s="45"/>
      <c r="O153" s="31"/>
    </row>
    <row r="154" spans="2:15">
      <c r="B154" s="202" t="s">
        <v>101</v>
      </c>
      <c r="C154" s="96" t="s">
        <v>11</v>
      </c>
      <c r="D154" s="96"/>
      <c r="E154" s="96"/>
      <c r="F154" s="96"/>
      <c r="G154" s="96"/>
      <c r="H154" s="45"/>
      <c r="I154" s="45"/>
      <c r="J154" s="45"/>
      <c r="K154" s="45"/>
      <c r="L154" s="45"/>
      <c r="M154" s="45"/>
      <c r="N154" s="45"/>
      <c r="O154" s="31"/>
    </row>
    <row r="155" spans="2:15" ht="152.44999999999999" customHeight="1">
      <c r="B155" s="45">
        <v>7</v>
      </c>
      <c r="C155" s="139" t="s">
        <v>516</v>
      </c>
      <c r="D155" s="139"/>
      <c r="E155" s="139"/>
      <c r="F155" s="139"/>
      <c r="G155" s="139"/>
      <c r="H155" s="45"/>
      <c r="I155" s="45"/>
      <c r="J155" s="45"/>
      <c r="K155" s="45"/>
      <c r="L155" s="45"/>
      <c r="M155" s="45"/>
      <c r="N155" s="45"/>
      <c r="O155" s="31"/>
    </row>
    <row r="156" spans="2:15">
      <c r="B156" s="45" t="s">
        <v>6</v>
      </c>
      <c r="C156" s="31" t="s">
        <v>517</v>
      </c>
      <c r="D156" s="31"/>
      <c r="E156" s="31"/>
      <c r="F156" s="31"/>
      <c r="G156" s="31"/>
      <c r="H156" s="45"/>
      <c r="I156" s="45"/>
      <c r="J156" s="45"/>
      <c r="K156" s="45"/>
      <c r="L156" s="45"/>
      <c r="M156" s="45"/>
      <c r="N156" s="45"/>
      <c r="O156" s="31"/>
    </row>
    <row r="157" spans="2:15">
      <c r="B157" s="45"/>
      <c r="C157" s="31"/>
      <c r="D157" s="31" t="s">
        <v>518</v>
      </c>
      <c r="E157" s="31">
        <v>5.9189999999999996</v>
      </c>
      <c r="F157" s="31">
        <v>0.25</v>
      </c>
      <c r="G157" s="31"/>
      <c r="H157" s="45" t="s">
        <v>62</v>
      </c>
      <c r="I157" s="45"/>
      <c r="J157" s="45">
        <f>E157*F157</f>
        <v>1.4797499999999999</v>
      </c>
      <c r="K157" s="45"/>
      <c r="L157" s="45"/>
      <c r="M157" s="45"/>
      <c r="N157" s="45"/>
      <c r="O157" s="31"/>
    </row>
    <row r="158" spans="2:15">
      <c r="B158" s="45"/>
      <c r="C158" s="31"/>
      <c r="D158" s="31" t="s">
        <v>519</v>
      </c>
      <c r="E158" s="31">
        <v>3.46</v>
      </c>
      <c r="F158" s="31">
        <v>0.25</v>
      </c>
      <c r="G158" s="31"/>
      <c r="H158" s="45" t="s">
        <v>62</v>
      </c>
      <c r="I158" s="45"/>
      <c r="J158" s="45">
        <f t="shared" ref="J158:J163" si="12">E158*F158</f>
        <v>0.86499999999999999</v>
      </c>
      <c r="K158" s="45"/>
      <c r="L158" s="45"/>
      <c r="M158" s="45"/>
      <c r="N158" s="45"/>
      <c r="O158" s="31"/>
    </row>
    <row r="159" spans="2:15">
      <c r="B159" s="45"/>
      <c r="C159" s="31"/>
      <c r="D159" s="31" t="s">
        <v>520</v>
      </c>
      <c r="E159" s="31">
        <v>2.0499999999999998</v>
      </c>
      <c r="F159" s="31">
        <v>0.25</v>
      </c>
      <c r="G159" s="31"/>
      <c r="H159" s="45" t="s">
        <v>62</v>
      </c>
      <c r="I159" s="45"/>
      <c r="J159" s="45">
        <f t="shared" si="12"/>
        <v>0.51249999999999996</v>
      </c>
      <c r="K159" s="45"/>
      <c r="L159" s="45"/>
      <c r="M159" s="45"/>
      <c r="N159" s="45"/>
      <c r="O159" s="31"/>
    </row>
    <row r="160" spans="2:15">
      <c r="B160" s="45"/>
      <c r="C160" s="31"/>
      <c r="D160" s="31"/>
      <c r="E160" s="31">
        <v>1.5</v>
      </c>
      <c r="F160" s="31">
        <v>1.1000000000000001</v>
      </c>
      <c r="G160" s="31"/>
      <c r="H160" s="45" t="s">
        <v>62</v>
      </c>
      <c r="I160" s="45"/>
      <c r="J160" s="45">
        <f t="shared" si="12"/>
        <v>1.6500000000000001</v>
      </c>
      <c r="K160" s="45"/>
      <c r="L160" s="45"/>
      <c r="M160" s="45"/>
      <c r="N160" s="45"/>
      <c r="O160" s="31"/>
    </row>
    <row r="161" spans="2:15">
      <c r="B161" s="45"/>
      <c r="C161" s="31"/>
      <c r="D161" s="31" t="s">
        <v>521</v>
      </c>
      <c r="E161" s="31">
        <v>3.512</v>
      </c>
      <c r="F161" s="31">
        <v>0.1</v>
      </c>
      <c r="G161" s="31"/>
      <c r="H161" s="45" t="s">
        <v>62</v>
      </c>
      <c r="I161" s="45"/>
      <c r="J161" s="45">
        <f t="shared" si="12"/>
        <v>0.35120000000000001</v>
      </c>
      <c r="K161" s="45"/>
      <c r="L161" s="45"/>
      <c r="M161" s="45"/>
      <c r="N161" s="45"/>
      <c r="O161" s="31"/>
    </row>
    <row r="162" spans="2:15">
      <c r="B162" s="45"/>
      <c r="C162" s="31"/>
      <c r="D162" s="31" t="s">
        <v>522</v>
      </c>
      <c r="E162" s="31">
        <v>2.4</v>
      </c>
      <c r="F162" s="31">
        <v>0.25</v>
      </c>
      <c r="G162" s="31"/>
      <c r="H162" s="45" t="s">
        <v>62</v>
      </c>
      <c r="I162" s="45"/>
      <c r="J162" s="45">
        <f t="shared" si="12"/>
        <v>0.6</v>
      </c>
      <c r="K162" s="45"/>
      <c r="L162" s="45"/>
      <c r="M162" s="45"/>
      <c r="N162" s="45"/>
      <c r="O162" s="31"/>
    </row>
    <row r="163" spans="2:15">
      <c r="B163" s="45"/>
      <c r="C163" s="31"/>
      <c r="D163" s="31" t="s">
        <v>523</v>
      </c>
      <c r="E163" s="31">
        <v>1.75</v>
      </c>
      <c r="F163" s="31">
        <v>0.2</v>
      </c>
      <c r="G163" s="31"/>
      <c r="H163" s="45" t="s">
        <v>62</v>
      </c>
      <c r="I163" s="45"/>
      <c r="J163" s="45">
        <f t="shared" si="12"/>
        <v>0.35000000000000003</v>
      </c>
      <c r="K163" s="45"/>
      <c r="L163" s="45"/>
      <c r="M163" s="45"/>
      <c r="N163" s="45"/>
      <c r="O163" s="31"/>
    </row>
    <row r="164" spans="2:15">
      <c r="B164" s="45"/>
      <c r="C164" s="31"/>
      <c r="D164" s="31"/>
      <c r="E164" s="31"/>
      <c r="F164" s="31"/>
      <c r="G164" s="31"/>
      <c r="H164" s="45"/>
      <c r="I164" s="45"/>
      <c r="J164" s="205">
        <v>0</v>
      </c>
      <c r="K164" s="206">
        <v>11.86</v>
      </c>
      <c r="L164" s="45">
        <v>9300</v>
      </c>
      <c r="M164" s="45">
        <f>J164*L164</f>
        <v>0</v>
      </c>
      <c r="N164" s="45"/>
      <c r="O164" s="208" t="s">
        <v>431</v>
      </c>
    </row>
    <row r="165" spans="2:15">
      <c r="B165" s="45"/>
      <c r="C165" s="31"/>
      <c r="D165" s="31"/>
      <c r="E165" s="31"/>
      <c r="F165" s="31"/>
      <c r="G165" s="31"/>
      <c r="H165" s="45"/>
      <c r="I165" s="45"/>
      <c r="J165" s="45"/>
      <c r="K165" s="45"/>
      <c r="L165" s="45"/>
      <c r="M165" s="45"/>
      <c r="N165" s="45"/>
      <c r="O165" s="31"/>
    </row>
    <row r="166" spans="2:15">
      <c r="B166" s="45"/>
      <c r="C166" s="31"/>
      <c r="D166" s="31"/>
      <c r="E166" s="31"/>
      <c r="F166" s="31"/>
      <c r="G166" s="31"/>
      <c r="H166" s="45"/>
      <c r="I166" s="45"/>
      <c r="J166" s="45"/>
      <c r="K166" s="45"/>
      <c r="L166" s="45"/>
      <c r="M166" s="45"/>
      <c r="N166" s="45"/>
      <c r="O166" s="31"/>
    </row>
    <row r="167" spans="2:15">
      <c r="B167" s="45"/>
      <c r="C167" s="31"/>
      <c r="D167" s="31"/>
      <c r="E167" s="31"/>
      <c r="F167" s="31"/>
      <c r="G167" s="31"/>
      <c r="H167" s="45"/>
      <c r="I167" s="45"/>
      <c r="J167" s="45"/>
      <c r="K167" s="45"/>
      <c r="L167" s="45"/>
      <c r="M167" s="45"/>
      <c r="N167" s="45"/>
      <c r="O167" s="31"/>
    </row>
    <row r="168" spans="2:15">
      <c r="B168" s="45"/>
      <c r="C168" s="31"/>
      <c r="D168" s="31"/>
      <c r="E168" s="31"/>
      <c r="F168" s="31"/>
      <c r="G168" s="31"/>
      <c r="H168" s="45"/>
      <c r="I168" s="45"/>
      <c r="J168" s="45"/>
      <c r="K168" s="45"/>
      <c r="L168" s="45"/>
      <c r="M168" s="45"/>
      <c r="N168" s="45"/>
      <c r="O168" s="31"/>
    </row>
    <row r="169" spans="2:15">
      <c r="B169" s="45"/>
      <c r="C169" s="31"/>
      <c r="D169" s="31"/>
      <c r="E169" s="31"/>
      <c r="F169" s="31"/>
      <c r="G169" s="31"/>
      <c r="H169" s="45"/>
      <c r="I169" s="45"/>
      <c r="J169" s="45"/>
      <c r="K169" s="45"/>
      <c r="L169" s="45"/>
      <c r="M169" s="45"/>
      <c r="N169" s="45"/>
      <c r="O169" s="31"/>
    </row>
    <row r="170" spans="2:15" ht="207" customHeight="1">
      <c r="B170" s="45">
        <v>8</v>
      </c>
      <c r="C170" s="139" t="s">
        <v>524</v>
      </c>
      <c r="D170" s="139"/>
      <c r="E170" s="139"/>
      <c r="F170" s="139"/>
      <c r="G170" s="139"/>
      <c r="H170" s="45"/>
      <c r="I170" s="45"/>
      <c r="J170" s="45"/>
      <c r="K170" s="45"/>
      <c r="L170" s="45"/>
      <c r="M170" s="45"/>
      <c r="N170" s="45"/>
      <c r="O170" s="31"/>
    </row>
    <row r="171" spans="2:15" ht="45">
      <c r="B171" s="45" t="s">
        <v>6</v>
      </c>
      <c r="C171" s="139" t="s">
        <v>525</v>
      </c>
      <c r="D171" s="31"/>
      <c r="E171" s="31"/>
      <c r="F171" s="31"/>
      <c r="G171" s="31"/>
      <c r="H171" s="45"/>
      <c r="I171" s="45"/>
      <c r="J171" s="45"/>
      <c r="K171" s="45"/>
      <c r="L171" s="45"/>
      <c r="M171" s="45"/>
      <c r="N171" s="45"/>
      <c r="O171" s="31"/>
    </row>
    <row r="172" spans="2:15">
      <c r="B172" s="45"/>
      <c r="C172" s="31"/>
      <c r="D172" s="214" t="s">
        <v>526</v>
      </c>
      <c r="E172" s="31"/>
      <c r="F172" s="31"/>
      <c r="G172" s="31"/>
      <c r="H172" s="45"/>
      <c r="I172" s="45"/>
      <c r="J172" s="45"/>
      <c r="K172" s="45"/>
      <c r="L172" s="45"/>
      <c r="M172" s="45"/>
      <c r="N172" s="45"/>
      <c r="O172" s="31"/>
    </row>
    <row r="173" spans="2:15">
      <c r="B173" s="45"/>
      <c r="C173" s="31"/>
      <c r="D173" s="31" t="s">
        <v>527</v>
      </c>
      <c r="E173" s="31">
        <v>3.78</v>
      </c>
      <c r="F173" s="31"/>
      <c r="G173" s="31">
        <v>2.7</v>
      </c>
      <c r="H173" s="45" t="s">
        <v>62</v>
      </c>
      <c r="I173" s="45"/>
      <c r="J173" s="45">
        <f>E173*G173</f>
        <v>10.206</v>
      </c>
      <c r="K173" s="45"/>
      <c r="L173" s="45"/>
      <c r="M173" s="45"/>
      <c r="N173" s="45"/>
      <c r="O173" s="31"/>
    </row>
    <row r="174" spans="2:15">
      <c r="B174" s="45"/>
      <c r="C174" s="31"/>
      <c r="D174" s="31" t="s">
        <v>528</v>
      </c>
      <c r="E174" s="31">
        <v>3.78</v>
      </c>
      <c r="F174" s="31"/>
      <c r="G174" s="31">
        <v>2.7</v>
      </c>
      <c r="H174" s="45" t="s">
        <v>62</v>
      </c>
      <c r="I174" s="45"/>
      <c r="J174" s="45">
        <f>E174*G174</f>
        <v>10.206</v>
      </c>
      <c r="K174" s="45"/>
      <c r="L174" s="45"/>
      <c r="M174" s="45"/>
      <c r="N174" s="45"/>
      <c r="O174" s="31"/>
    </row>
    <row r="175" spans="2:15">
      <c r="B175" s="45"/>
      <c r="C175" s="31"/>
      <c r="D175" s="31" t="s">
        <v>352</v>
      </c>
      <c r="E175" s="31">
        <v>2.4</v>
      </c>
      <c r="F175" s="31"/>
      <c r="G175" s="31">
        <v>0.9</v>
      </c>
      <c r="H175" s="45" t="s">
        <v>62</v>
      </c>
      <c r="I175" s="45"/>
      <c r="J175" s="45">
        <f>-E175*G175</f>
        <v>-2.16</v>
      </c>
      <c r="K175" s="45"/>
      <c r="L175" s="45"/>
      <c r="M175" s="45"/>
      <c r="N175" s="45"/>
      <c r="O175" s="31"/>
    </row>
    <row r="176" spans="2:15">
      <c r="B176" s="45"/>
      <c r="C176" s="31"/>
      <c r="D176" s="214" t="s">
        <v>403</v>
      </c>
      <c r="E176" s="31"/>
      <c r="F176" s="31"/>
      <c r="G176" s="31"/>
      <c r="H176" s="45"/>
      <c r="I176" s="45"/>
      <c r="J176" s="45"/>
      <c r="K176" s="45"/>
      <c r="L176" s="45"/>
      <c r="M176" s="45"/>
      <c r="N176" s="45"/>
      <c r="O176" s="31"/>
    </row>
    <row r="177" spans="2:15">
      <c r="B177" s="45"/>
      <c r="C177" s="31"/>
      <c r="D177" s="31" t="s">
        <v>527</v>
      </c>
      <c r="E177" s="31">
        <v>5.42</v>
      </c>
      <c r="F177" s="31"/>
      <c r="G177" s="31">
        <v>2.7</v>
      </c>
      <c r="H177" s="45" t="s">
        <v>62</v>
      </c>
      <c r="I177" s="45"/>
      <c r="J177" s="45">
        <f>E177*G177</f>
        <v>14.634</v>
      </c>
      <c r="K177" s="45"/>
      <c r="L177" s="45"/>
      <c r="M177" s="45"/>
      <c r="N177" s="45"/>
      <c r="O177" s="31"/>
    </row>
    <row r="178" spans="2:15">
      <c r="B178" s="45"/>
      <c r="C178" s="31"/>
      <c r="D178" s="31" t="s">
        <v>528</v>
      </c>
      <c r="E178" s="31">
        <v>5.42</v>
      </c>
      <c r="F178" s="31"/>
      <c r="G178" s="31">
        <v>2.7</v>
      </c>
      <c r="H178" s="45" t="s">
        <v>62</v>
      </c>
      <c r="I178" s="45"/>
      <c r="J178" s="45">
        <f t="shared" ref="J178:J179" si="13">E178*G178</f>
        <v>14.634</v>
      </c>
      <c r="K178" s="45"/>
      <c r="L178" s="45"/>
      <c r="M178" s="45"/>
      <c r="N178" s="45"/>
      <c r="O178" s="31"/>
    </row>
    <row r="179" spans="2:15">
      <c r="B179" s="45"/>
      <c r="C179" s="31"/>
      <c r="D179" s="31" t="s">
        <v>408</v>
      </c>
      <c r="E179" s="31">
        <v>2.14</v>
      </c>
      <c r="F179" s="31"/>
      <c r="G179" s="31">
        <v>2.7</v>
      </c>
      <c r="H179" s="45" t="s">
        <v>62</v>
      </c>
      <c r="I179" s="45"/>
      <c r="J179" s="45">
        <f t="shared" si="13"/>
        <v>5.7780000000000005</v>
      </c>
      <c r="K179" s="45"/>
      <c r="L179" s="45"/>
      <c r="M179" s="45"/>
      <c r="N179" s="45"/>
      <c r="O179" s="31"/>
    </row>
    <row r="180" spans="2:15">
      <c r="B180" s="45"/>
      <c r="C180" s="31"/>
      <c r="D180" s="31" t="s">
        <v>352</v>
      </c>
      <c r="E180" s="31">
        <v>2.4</v>
      </c>
      <c r="F180" s="31"/>
      <c r="G180" s="31">
        <v>0.9</v>
      </c>
      <c r="H180" s="45" t="s">
        <v>62</v>
      </c>
      <c r="I180" s="45"/>
      <c r="J180" s="45">
        <f>-E180*G180</f>
        <v>-2.16</v>
      </c>
      <c r="K180" s="45"/>
      <c r="L180" s="45"/>
      <c r="M180" s="45"/>
      <c r="N180" s="45"/>
      <c r="O180" s="31"/>
    </row>
    <row r="181" spans="2:15">
      <c r="B181" s="45"/>
      <c r="C181" s="31"/>
      <c r="D181" s="31" t="s">
        <v>529</v>
      </c>
      <c r="E181" s="31">
        <v>1.75</v>
      </c>
      <c r="F181" s="31"/>
      <c r="G181" s="31">
        <v>1.1499999999999999</v>
      </c>
      <c r="H181" s="45" t="s">
        <v>62</v>
      </c>
      <c r="I181" s="45"/>
      <c r="J181" s="45">
        <f>-E181*G181</f>
        <v>-2.0124999999999997</v>
      </c>
      <c r="K181" s="45"/>
      <c r="L181" s="45"/>
      <c r="M181" s="45"/>
      <c r="N181" s="45"/>
      <c r="O181" s="31"/>
    </row>
    <row r="182" spans="2:15">
      <c r="B182" s="45"/>
      <c r="C182" s="31"/>
      <c r="D182" s="214" t="s">
        <v>530</v>
      </c>
      <c r="E182" s="31"/>
      <c r="F182" s="31"/>
      <c r="G182" s="31"/>
      <c r="H182" s="45"/>
      <c r="I182" s="45"/>
      <c r="J182" s="45"/>
      <c r="K182" s="45"/>
      <c r="L182" s="45"/>
      <c r="M182" s="45"/>
      <c r="N182" s="45"/>
      <c r="O182" s="31"/>
    </row>
    <row r="183" spans="2:15">
      <c r="B183" s="45"/>
      <c r="C183" s="31"/>
      <c r="D183" s="31" t="s">
        <v>527</v>
      </c>
      <c r="E183" s="31">
        <v>3.55</v>
      </c>
      <c r="F183" s="31"/>
      <c r="G183" s="31">
        <v>2.7</v>
      </c>
      <c r="H183" s="45" t="s">
        <v>62</v>
      </c>
      <c r="I183" s="45"/>
      <c r="J183" s="45">
        <f>E183*G183</f>
        <v>9.5850000000000009</v>
      </c>
      <c r="K183" s="45"/>
      <c r="L183" s="45"/>
      <c r="M183" s="45"/>
      <c r="N183" s="45"/>
      <c r="O183" s="31"/>
    </row>
    <row r="184" spans="2:15">
      <c r="B184" s="45"/>
      <c r="C184" s="31"/>
      <c r="D184" s="31" t="s">
        <v>528</v>
      </c>
      <c r="E184" s="31">
        <v>3.55</v>
      </c>
      <c r="F184" s="31"/>
      <c r="G184" s="31">
        <v>2.7</v>
      </c>
      <c r="H184" s="45" t="s">
        <v>62</v>
      </c>
      <c r="I184" s="45"/>
      <c r="J184" s="45">
        <f t="shared" ref="J184:J186" si="14">E184*G184</f>
        <v>9.5850000000000009</v>
      </c>
      <c r="K184" s="45"/>
      <c r="L184" s="45"/>
      <c r="M184" s="45"/>
      <c r="N184" s="45"/>
      <c r="O184" s="31"/>
    </row>
    <row r="185" spans="2:15">
      <c r="B185" s="45"/>
      <c r="C185" s="31"/>
      <c r="D185" s="31" t="s">
        <v>436</v>
      </c>
      <c r="E185" s="31">
        <v>1.52</v>
      </c>
      <c r="F185" s="31"/>
      <c r="G185" s="31">
        <v>2.7</v>
      </c>
      <c r="H185" s="45" t="s">
        <v>62</v>
      </c>
      <c r="I185" s="45"/>
      <c r="J185" s="45">
        <f t="shared" si="14"/>
        <v>4.1040000000000001</v>
      </c>
      <c r="K185" s="45"/>
      <c r="L185" s="45"/>
      <c r="M185" s="45"/>
      <c r="N185" s="45"/>
      <c r="O185" s="31"/>
    </row>
    <row r="186" spans="2:15">
      <c r="B186" s="45"/>
      <c r="C186" s="31"/>
      <c r="D186" s="31" t="s">
        <v>435</v>
      </c>
      <c r="E186" s="31">
        <v>1.52</v>
      </c>
      <c r="F186" s="31"/>
      <c r="G186" s="31">
        <v>2.7</v>
      </c>
      <c r="H186" s="45" t="s">
        <v>62</v>
      </c>
      <c r="I186" s="45"/>
      <c r="J186" s="45">
        <f t="shared" si="14"/>
        <v>4.1040000000000001</v>
      </c>
      <c r="K186" s="45"/>
      <c r="L186" s="45"/>
      <c r="M186" s="45"/>
      <c r="N186" s="45"/>
      <c r="O186" s="31"/>
    </row>
    <row r="187" spans="2:15">
      <c r="B187" s="45"/>
      <c r="C187" s="31"/>
      <c r="D187" s="31" t="s">
        <v>352</v>
      </c>
      <c r="E187" s="31">
        <v>2.4</v>
      </c>
      <c r="F187" s="31"/>
      <c r="G187" s="31">
        <v>1</v>
      </c>
      <c r="H187" s="45" t="s">
        <v>62</v>
      </c>
      <c r="I187" s="45"/>
      <c r="J187" s="45">
        <f>-E187*G187</f>
        <v>-2.4</v>
      </c>
      <c r="K187" s="45"/>
      <c r="L187" s="45"/>
      <c r="M187" s="45"/>
      <c r="N187" s="45"/>
      <c r="O187" s="31"/>
    </row>
    <row r="188" spans="2:15">
      <c r="B188" s="45"/>
      <c r="C188" s="31"/>
      <c r="D188" s="31"/>
      <c r="E188" s="31"/>
      <c r="F188" s="431"/>
      <c r="G188" s="431"/>
      <c r="H188" s="204"/>
      <c r="I188" s="204"/>
      <c r="J188" s="205">
        <v>0</v>
      </c>
      <c r="K188" s="206">
        <v>67.14</v>
      </c>
      <c r="L188" s="204">
        <v>8500</v>
      </c>
      <c r="M188" s="204">
        <f>J188*K188</f>
        <v>0</v>
      </c>
      <c r="N188" s="45"/>
      <c r="O188" s="208" t="s">
        <v>431</v>
      </c>
    </row>
    <row r="189" spans="2:15" ht="15.75">
      <c r="B189" s="45"/>
      <c r="C189" s="31"/>
      <c r="D189" s="31"/>
      <c r="E189" s="31"/>
      <c r="F189" s="31"/>
      <c r="G189" s="31"/>
      <c r="H189" s="45"/>
      <c r="I189" s="45"/>
      <c r="J189" s="45"/>
      <c r="K189" s="432" t="s">
        <v>531</v>
      </c>
      <c r="L189" s="433"/>
      <c r="M189" s="173">
        <f>SUM(M10:M188)</f>
        <v>3831436.105</v>
      </c>
      <c r="N189" s="45"/>
      <c r="O189" s="31"/>
    </row>
    <row r="190" spans="2:15" ht="15.75">
      <c r="B190" s="45"/>
      <c r="C190" s="31"/>
      <c r="D190" s="31"/>
      <c r="E190" s="31"/>
      <c r="F190" s="31"/>
      <c r="G190" s="31"/>
      <c r="H190" s="45"/>
      <c r="I190" s="45"/>
      <c r="J190" s="45"/>
      <c r="K190" s="45"/>
      <c r="L190" s="215"/>
      <c r="M190" s="215"/>
      <c r="N190" s="45"/>
      <c r="O190" s="31"/>
    </row>
    <row r="191" spans="2:15">
      <c r="B191" s="45"/>
      <c r="C191" s="31"/>
      <c r="D191" s="31"/>
      <c r="E191" s="31"/>
      <c r="F191" s="31"/>
      <c r="G191" s="31"/>
      <c r="H191" s="45"/>
      <c r="I191" s="45"/>
      <c r="J191" s="45"/>
      <c r="K191" s="45"/>
      <c r="L191" s="45"/>
      <c r="M191" s="45"/>
      <c r="N191" s="45"/>
      <c r="O191" s="31"/>
    </row>
  </sheetData>
  <mergeCells count="9">
    <mergeCell ref="F44:G44"/>
    <mergeCell ref="F188:G188"/>
    <mergeCell ref="K189:L189"/>
    <mergeCell ref="A2:J2"/>
    <mergeCell ref="A3:J3"/>
    <mergeCell ref="A7:J7"/>
    <mergeCell ref="F15:G15"/>
    <mergeCell ref="F20:G20"/>
    <mergeCell ref="F27:G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5"/>
  <sheetViews>
    <sheetView topLeftCell="C23" workbookViewId="0">
      <selection activeCell="E14" sqref="E14"/>
    </sheetView>
  </sheetViews>
  <sheetFormatPr defaultRowHeight="15"/>
  <cols>
    <col min="3" max="3" width="36.42578125" customWidth="1"/>
    <col min="5" max="5" width="15.85546875" customWidth="1"/>
    <col min="10" max="10" width="11" customWidth="1"/>
  </cols>
  <sheetData>
    <row r="2" spans="1:11" ht="23.25">
      <c r="A2" s="141"/>
      <c r="B2" s="443" t="s">
        <v>337</v>
      </c>
      <c r="C2" s="443"/>
      <c r="D2" s="443"/>
      <c r="E2" s="443"/>
      <c r="F2" s="443"/>
      <c r="G2" s="174"/>
      <c r="H2" s="141"/>
      <c r="I2" s="141"/>
      <c r="J2" s="141"/>
      <c r="K2" s="141"/>
    </row>
    <row r="3" spans="1:11" ht="18.75">
      <c r="A3" s="444" t="s">
        <v>338</v>
      </c>
      <c r="B3" s="444"/>
      <c r="C3" s="444"/>
      <c r="D3" s="444"/>
      <c r="E3" s="444"/>
      <c r="F3" s="444"/>
      <c r="G3" s="175"/>
      <c r="H3" s="141"/>
      <c r="I3" s="141"/>
      <c r="J3" s="141"/>
      <c r="K3" s="141"/>
    </row>
    <row r="4" spans="1:11" ht="18.75">
      <c r="A4" s="434"/>
      <c r="B4" s="434"/>
      <c r="C4" s="434"/>
      <c r="D4" s="434"/>
      <c r="E4" s="434"/>
      <c r="F4" s="434"/>
      <c r="G4" s="192"/>
      <c r="H4" s="141"/>
      <c r="I4" s="242" t="s">
        <v>416</v>
      </c>
      <c r="J4" s="242"/>
      <c r="K4" s="141"/>
    </row>
    <row r="5" spans="1:11" ht="18.75">
      <c r="A5" s="445" t="s">
        <v>398</v>
      </c>
      <c r="B5" s="445"/>
      <c r="C5" s="445"/>
      <c r="D5" s="445"/>
      <c r="E5" s="445"/>
      <c r="F5" s="445"/>
      <c r="G5" s="163"/>
      <c r="H5" s="141"/>
      <c r="I5" s="141"/>
      <c r="J5" s="141"/>
      <c r="K5" s="141"/>
    </row>
    <row r="6" spans="1:11" ht="18.75">
      <c r="A6" s="164" t="s">
        <v>399</v>
      </c>
      <c r="B6" s="165"/>
      <c r="C6" s="166"/>
      <c r="D6" s="168"/>
      <c r="E6" s="168"/>
      <c r="F6" s="168"/>
      <c r="G6" s="168"/>
      <c r="H6" s="141"/>
      <c r="I6" s="141"/>
      <c r="J6" s="141"/>
      <c r="K6" s="141"/>
    </row>
    <row r="7" spans="1:11" ht="18.75">
      <c r="A7" s="164" t="s">
        <v>552</v>
      </c>
      <c r="B7" s="165"/>
      <c r="C7" s="169"/>
      <c r="D7" s="168"/>
      <c r="E7" s="168"/>
      <c r="F7" s="168"/>
      <c r="G7" s="168"/>
      <c r="H7" s="141"/>
      <c r="I7" s="141"/>
      <c r="J7" s="141"/>
      <c r="K7" s="141"/>
    </row>
    <row r="8" spans="1:11" ht="15.75">
      <c r="A8" s="148"/>
      <c r="B8" s="148"/>
      <c r="C8" s="148"/>
      <c r="D8" s="150"/>
      <c r="E8" s="150"/>
      <c r="F8" s="150"/>
      <c r="G8" s="150"/>
      <c r="H8" s="150"/>
      <c r="I8" s="150"/>
      <c r="J8" s="150"/>
      <c r="K8" s="141"/>
    </row>
    <row r="9" spans="1:11" ht="18.75">
      <c r="A9" s="436" t="s">
        <v>553</v>
      </c>
      <c r="B9" s="436"/>
      <c r="C9" s="436"/>
      <c r="D9" s="436"/>
      <c r="E9" s="436"/>
      <c r="F9" s="436"/>
      <c r="G9" s="201"/>
      <c r="H9" s="141"/>
      <c r="I9" s="141"/>
      <c r="J9" s="141"/>
      <c r="K9" s="141"/>
    </row>
    <row r="10" spans="1:11" ht="37.5">
      <c r="A10" s="171" t="s">
        <v>1</v>
      </c>
      <c r="B10" s="171" t="s">
        <v>341</v>
      </c>
      <c r="C10" s="171" t="s">
        <v>342</v>
      </c>
      <c r="D10" s="172" t="s">
        <v>347</v>
      </c>
      <c r="E10" s="172" t="s">
        <v>554</v>
      </c>
      <c r="F10" s="172" t="s">
        <v>419</v>
      </c>
      <c r="G10" s="172" t="s">
        <v>555</v>
      </c>
      <c r="H10" s="172" t="s">
        <v>396</v>
      </c>
      <c r="I10" s="172" t="s">
        <v>349</v>
      </c>
      <c r="J10" s="172" t="s">
        <v>421</v>
      </c>
      <c r="K10" s="172" t="s">
        <v>422</v>
      </c>
    </row>
    <row r="11" spans="1:11" ht="93.6" customHeight="1">
      <c r="A11" s="45"/>
      <c r="B11" s="45" t="s">
        <v>55</v>
      </c>
      <c r="C11" s="139" t="s">
        <v>535</v>
      </c>
      <c r="D11" s="45"/>
      <c r="E11" s="45"/>
      <c r="F11" s="45"/>
      <c r="G11" s="205"/>
      <c r="H11" s="45"/>
      <c r="I11" s="45"/>
      <c r="J11" s="45"/>
      <c r="K11" s="31"/>
    </row>
    <row r="12" spans="1:11">
      <c r="A12" s="45"/>
      <c r="B12" s="45"/>
      <c r="C12" s="31"/>
      <c r="D12" s="45"/>
      <c r="E12" s="45"/>
      <c r="F12" s="45"/>
      <c r="G12" s="205"/>
      <c r="H12" s="45"/>
      <c r="I12" s="45"/>
      <c r="J12" s="45"/>
      <c r="K12" s="31"/>
    </row>
    <row r="13" spans="1:11" ht="63.6" customHeight="1">
      <c r="A13" s="45"/>
      <c r="B13" s="45">
        <v>1</v>
      </c>
      <c r="C13" s="203" t="s">
        <v>556</v>
      </c>
      <c r="D13" s="45" t="s">
        <v>74</v>
      </c>
      <c r="E13" s="176" t="s">
        <v>557</v>
      </c>
      <c r="F13" s="45">
        <v>16</v>
      </c>
      <c r="G13" s="205">
        <v>16</v>
      </c>
      <c r="H13" s="45">
        <v>1560</v>
      </c>
      <c r="I13" s="45">
        <f>F13*H13</f>
        <v>24960</v>
      </c>
      <c r="J13" s="45"/>
      <c r="K13" s="50"/>
    </row>
    <row r="14" spans="1:11" ht="60">
      <c r="A14" s="45"/>
      <c r="B14" s="45">
        <v>2</v>
      </c>
      <c r="C14" s="203" t="s">
        <v>558</v>
      </c>
      <c r="D14" s="45" t="s">
        <v>74</v>
      </c>
      <c r="E14" s="45" t="s">
        <v>559</v>
      </c>
      <c r="F14" s="45">
        <v>2</v>
      </c>
      <c r="G14" s="205">
        <v>2</v>
      </c>
      <c r="H14" s="45">
        <v>1750</v>
      </c>
      <c r="I14" s="45">
        <f t="shared" ref="I14:I22" si="0">F14*H14</f>
        <v>3500</v>
      </c>
      <c r="J14" s="45"/>
      <c r="K14" s="50"/>
    </row>
    <row r="15" spans="1:11" ht="71.45" customHeight="1">
      <c r="A15" s="45"/>
      <c r="B15" s="45">
        <v>4</v>
      </c>
      <c r="C15" s="203" t="s">
        <v>560</v>
      </c>
      <c r="D15" s="45" t="s">
        <v>74</v>
      </c>
      <c r="E15" s="176" t="s">
        <v>561</v>
      </c>
      <c r="F15" s="45">
        <v>20</v>
      </c>
      <c r="G15" s="205">
        <v>22</v>
      </c>
      <c r="H15" s="45">
        <v>1500</v>
      </c>
      <c r="I15" s="45">
        <f t="shared" si="0"/>
        <v>30000</v>
      </c>
      <c r="J15" s="45"/>
      <c r="K15" s="208" t="s">
        <v>562</v>
      </c>
    </row>
    <row r="16" spans="1:11" ht="75">
      <c r="A16" s="45"/>
      <c r="B16" s="45">
        <v>6</v>
      </c>
      <c r="C16" s="203" t="s">
        <v>563</v>
      </c>
      <c r="D16" s="45" t="s">
        <v>74</v>
      </c>
      <c r="E16" s="45" t="s">
        <v>564</v>
      </c>
      <c r="F16" s="45">
        <v>6</v>
      </c>
      <c r="G16" s="205">
        <v>31</v>
      </c>
      <c r="H16" s="45">
        <v>750</v>
      </c>
      <c r="I16" s="45">
        <f t="shared" si="0"/>
        <v>4500</v>
      </c>
      <c r="J16" s="45"/>
      <c r="K16" s="208" t="s">
        <v>565</v>
      </c>
    </row>
    <row r="17" spans="1:11" ht="90">
      <c r="A17" s="45"/>
      <c r="B17" s="45">
        <v>7</v>
      </c>
      <c r="C17" s="228" t="s">
        <v>566</v>
      </c>
      <c r="D17" s="45" t="s">
        <v>74</v>
      </c>
      <c r="E17" s="176" t="s">
        <v>567</v>
      </c>
      <c r="F17" s="45">
        <v>0</v>
      </c>
      <c r="G17" s="205">
        <v>29</v>
      </c>
      <c r="H17" s="45">
        <v>430</v>
      </c>
      <c r="I17" s="45">
        <f t="shared" si="0"/>
        <v>0</v>
      </c>
      <c r="J17" s="45"/>
      <c r="K17" s="208" t="s">
        <v>568</v>
      </c>
    </row>
    <row r="18" spans="1:11" ht="75">
      <c r="A18" s="45"/>
      <c r="B18" s="45">
        <v>8</v>
      </c>
      <c r="C18" s="203" t="s">
        <v>569</v>
      </c>
      <c r="D18" s="45" t="s">
        <v>74</v>
      </c>
      <c r="E18" s="45" t="s">
        <v>570</v>
      </c>
      <c r="F18" s="45">
        <v>5</v>
      </c>
      <c r="G18" s="205">
        <v>5</v>
      </c>
      <c r="H18" s="45">
        <v>3600</v>
      </c>
      <c r="I18" s="45">
        <f t="shared" si="0"/>
        <v>18000</v>
      </c>
      <c r="J18" s="45"/>
      <c r="K18" s="50"/>
    </row>
    <row r="19" spans="1:11">
      <c r="A19" s="45"/>
      <c r="B19" s="45"/>
      <c r="C19" s="50"/>
      <c r="D19" s="45"/>
      <c r="E19" s="45"/>
      <c r="F19" s="45"/>
      <c r="G19" s="205"/>
      <c r="H19" s="45"/>
      <c r="I19" s="45"/>
      <c r="J19" s="45"/>
      <c r="K19" s="50"/>
    </row>
    <row r="20" spans="1:11" ht="60">
      <c r="A20" s="45"/>
      <c r="B20" s="45"/>
      <c r="C20" s="243" t="s">
        <v>571</v>
      </c>
      <c r="D20" s="45"/>
      <c r="E20" s="45"/>
      <c r="F20" s="45"/>
      <c r="G20" s="205"/>
      <c r="H20" s="45"/>
      <c r="I20" s="45"/>
      <c r="J20" s="45"/>
      <c r="K20" s="50"/>
    </row>
    <row r="21" spans="1:11">
      <c r="A21" s="45"/>
      <c r="B21" s="45"/>
      <c r="C21" s="50"/>
      <c r="D21" s="45"/>
      <c r="E21" s="45"/>
      <c r="F21" s="45"/>
      <c r="G21" s="205"/>
      <c r="H21" s="45"/>
      <c r="I21" s="45"/>
      <c r="J21" s="45"/>
      <c r="K21" s="50"/>
    </row>
    <row r="22" spans="1:11" ht="150" customHeight="1">
      <c r="A22" s="45"/>
      <c r="B22" s="45">
        <v>2</v>
      </c>
      <c r="C22" s="203" t="s">
        <v>572</v>
      </c>
      <c r="D22" s="45" t="s">
        <v>74</v>
      </c>
      <c r="E22" s="176" t="s">
        <v>573</v>
      </c>
      <c r="F22" s="45">
        <v>72</v>
      </c>
      <c r="G22" s="205">
        <v>75</v>
      </c>
      <c r="H22" s="45">
        <v>3600</v>
      </c>
      <c r="I22" s="45">
        <f t="shared" si="0"/>
        <v>259200</v>
      </c>
      <c r="J22" s="244">
        <v>11</v>
      </c>
      <c r="K22" s="245" t="s">
        <v>574</v>
      </c>
    </row>
    <row r="23" spans="1:11">
      <c r="A23" s="45"/>
      <c r="B23" s="45"/>
      <c r="C23" s="50"/>
      <c r="D23" s="45"/>
      <c r="E23" s="45"/>
      <c r="F23" s="45"/>
      <c r="G23" s="45"/>
      <c r="H23" s="45"/>
      <c r="I23" s="45"/>
      <c r="J23" s="45"/>
      <c r="K23" s="50"/>
    </row>
    <row r="24" spans="1:11" ht="15.75">
      <c r="A24" s="45"/>
      <c r="B24" s="45"/>
      <c r="C24" s="31"/>
      <c r="D24" s="45"/>
      <c r="E24" s="45"/>
      <c r="F24" s="45"/>
      <c r="G24" s="45"/>
      <c r="H24" s="173" t="s">
        <v>53</v>
      </c>
      <c r="I24" s="173">
        <f>SUM(I13:I23)</f>
        <v>340160</v>
      </c>
      <c r="J24" s="173"/>
      <c r="K24" s="31"/>
    </row>
    <row r="25" spans="1:11">
      <c r="A25" s="45"/>
      <c r="B25" s="45"/>
      <c r="C25" s="31"/>
      <c r="D25" s="45"/>
      <c r="E25" s="45"/>
      <c r="F25" s="45"/>
      <c r="G25" s="45"/>
      <c r="H25" s="45"/>
      <c r="I25" s="45"/>
      <c r="J25" s="225"/>
    </row>
  </sheetData>
  <mergeCells count="5">
    <mergeCell ref="B2:F2"/>
    <mergeCell ref="A3:F3"/>
    <mergeCell ref="A4:F4"/>
    <mergeCell ref="A5:F5"/>
    <mergeCell ref="A9:F9"/>
  </mergeCells>
  <conditionalFormatting sqref="A9">
    <cfRule type="duplicateValues" dxfId="394" priority="6"/>
  </conditionalFormatting>
  <conditionalFormatting sqref="A6">
    <cfRule type="duplicateValues" dxfId="393" priority="5"/>
  </conditionalFormatting>
  <conditionalFormatting sqref="A8">
    <cfRule type="duplicateValues" dxfId="392" priority="4"/>
  </conditionalFormatting>
  <conditionalFormatting sqref="A5">
    <cfRule type="duplicateValues" dxfId="391" priority="3"/>
  </conditionalFormatting>
  <conditionalFormatting sqref="A5">
    <cfRule type="duplicateValues" dxfId="390" priority="2"/>
  </conditionalFormatting>
  <conditionalFormatting sqref="A7">
    <cfRule type="duplicateValues" dxfId="389"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5"/>
  <sheetViews>
    <sheetView topLeftCell="A167" zoomScale="82" workbookViewId="0">
      <selection activeCell="O171" sqref="O171"/>
    </sheetView>
  </sheetViews>
  <sheetFormatPr defaultRowHeight="15"/>
  <cols>
    <col min="2" max="2" width="54.7109375" customWidth="1"/>
    <col min="8" max="8" width="8.7109375" style="225"/>
    <col min="9" max="11" width="9.7109375" customWidth="1"/>
    <col min="12" max="15" width="9.7109375" style="360" customWidth="1"/>
  </cols>
  <sheetData>
    <row r="1" spans="1:19">
      <c r="A1" s="31"/>
      <c r="B1" s="31"/>
      <c r="C1" s="31"/>
      <c r="D1" s="31"/>
      <c r="E1" s="31"/>
      <c r="F1" s="31"/>
      <c r="G1" s="31"/>
      <c r="H1" s="45"/>
      <c r="I1" s="31"/>
      <c r="J1" s="31"/>
      <c r="K1" s="31"/>
      <c r="L1" s="361"/>
      <c r="M1" s="361"/>
      <c r="N1" s="361"/>
      <c r="O1" s="361"/>
      <c r="P1" s="31"/>
      <c r="Q1" s="31"/>
      <c r="R1" s="31"/>
      <c r="S1" s="31"/>
    </row>
    <row r="2" spans="1:19">
      <c r="A2" s="31"/>
      <c r="B2" s="31"/>
      <c r="C2" s="31"/>
      <c r="D2" s="31"/>
      <c r="E2" s="31"/>
      <c r="F2" s="31"/>
      <c r="G2" s="31"/>
      <c r="H2" s="45"/>
      <c r="I2" s="31"/>
      <c r="J2" s="31"/>
      <c r="K2" s="31"/>
      <c r="L2" s="361"/>
      <c r="M2" s="361"/>
      <c r="N2" s="361"/>
      <c r="O2" s="361"/>
      <c r="P2" s="31"/>
      <c r="Q2" s="31"/>
      <c r="R2" s="31"/>
      <c r="S2" s="31"/>
    </row>
    <row r="3" spans="1:19" ht="25.5">
      <c r="A3" s="102" t="s">
        <v>42</v>
      </c>
      <c r="B3" s="103" t="s">
        <v>43</v>
      </c>
      <c r="C3" s="103"/>
      <c r="D3" s="102"/>
      <c r="E3" s="102"/>
      <c r="F3" s="102"/>
      <c r="G3" s="219"/>
      <c r="H3" s="217"/>
      <c r="I3" s="217"/>
      <c r="J3" s="217"/>
      <c r="K3" s="217"/>
      <c r="L3" s="217"/>
      <c r="M3" s="217"/>
      <c r="N3" s="217"/>
      <c r="O3" s="217"/>
      <c r="P3" s="218"/>
      <c r="Q3" s="218"/>
      <c r="R3" s="218"/>
      <c r="S3" s="218"/>
    </row>
    <row r="4" spans="1:19" ht="25.5">
      <c r="A4" s="102" t="s">
        <v>44</v>
      </c>
      <c r="B4" s="103" t="s">
        <v>45</v>
      </c>
      <c r="C4" s="446"/>
      <c r="D4" s="446"/>
      <c r="E4" s="446"/>
      <c r="F4" s="446"/>
      <c r="G4" s="446"/>
      <c r="H4" s="446"/>
      <c r="I4" s="446"/>
      <c r="J4" s="446"/>
      <c r="K4" s="446"/>
      <c r="L4" s="446"/>
      <c r="M4" s="446"/>
      <c r="N4" s="446"/>
      <c r="O4" s="446"/>
      <c r="P4" s="446"/>
      <c r="Q4" s="446"/>
      <c r="R4" s="220"/>
      <c r="S4" s="220"/>
    </row>
    <row r="5" spans="1:19">
      <c r="A5" s="447" t="s">
        <v>46</v>
      </c>
      <c r="B5" s="447" t="s">
        <v>47</v>
      </c>
      <c r="C5" s="447" t="s">
        <v>48</v>
      </c>
      <c r="D5" s="447" t="s">
        <v>49</v>
      </c>
      <c r="E5" s="447" t="s">
        <v>50</v>
      </c>
      <c r="F5" s="446" t="s">
        <v>51</v>
      </c>
      <c r="G5" s="446"/>
      <c r="H5" s="448" t="s">
        <v>415</v>
      </c>
      <c r="I5" s="448"/>
      <c r="J5" s="448" t="s">
        <v>392</v>
      </c>
      <c r="K5" s="448"/>
      <c r="L5" s="450" t="s">
        <v>1088</v>
      </c>
      <c r="M5" s="451"/>
      <c r="N5" s="450" t="s">
        <v>1091</v>
      </c>
      <c r="O5" s="451"/>
      <c r="P5" s="448" t="s">
        <v>394</v>
      </c>
      <c r="Q5" s="448"/>
      <c r="R5" s="448" t="s">
        <v>395</v>
      </c>
      <c r="S5" s="448"/>
    </row>
    <row r="6" spans="1:19" ht="23.1" customHeight="1">
      <c r="A6" s="447"/>
      <c r="B6" s="447"/>
      <c r="C6" s="447"/>
      <c r="D6" s="447"/>
      <c r="E6" s="447"/>
      <c r="F6" s="221" t="s">
        <v>52</v>
      </c>
      <c r="G6" s="221" t="s">
        <v>53</v>
      </c>
      <c r="H6" s="449" t="s">
        <v>390</v>
      </c>
      <c r="I6" s="449" t="s">
        <v>349</v>
      </c>
      <c r="J6" s="449" t="s">
        <v>390</v>
      </c>
      <c r="K6" s="449" t="s">
        <v>349</v>
      </c>
      <c r="L6" s="452" t="s">
        <v>390</v>
      </c>
      <c r="M6" s="452" t="s">
        <v>349</v>
      </c>
      <c r="N6" s="390"/>
      <c r="O6" s="390"/>
      <c r="P6" s="449" t="s">
        <v>390</v>
      </c>
      <c r="Q6" s="449" t="s">
        <v>349</v>
      </c>
      <c r="R6" s="449" t="s">
        <v>390</v>
      </c>
      <c r="S6" s="449" t="s">
        <v>349</v>
      </c>
    </row>
    <row r="7" spans="1:19" ht="12.6" customHeight="1">
      <c r="A7" s="447"/>
      <c r="B7" s="447"/>
      <c r="C7" s="447"/>
      <c r="D7" s="447"/>
      <c r="E7" s="447"/>
      <c r="F7" s="221" t="s">
        <v>54</v>
      </c>
      <c r="G7" s="221" t="s">
        <v>54</v>
      </c>
      <c r="H7" s="449"/>
      <c r="I7" s="449"/>
      <c r="J7" s="449"/>
      <c r="K7" s="449"/>
      <c r="L7" s="452"/>
      <c r="M7" s="452"/>
      <c r="N7" s="390"/>
      <c r="O7" s="390"/>
      <c r="P7" s="449"/>
      <c r="Q7" s="449"/>
      <c r="R7" s="449"/>
      <c r="S7" s="449"/>
    </row>
    <row r="8" spans="1:19">
      <c r="A8" s="31"/>
      <c r="B8" s="203" t="s">
        <v>388</v>
      </c>
      <c r="C8" s="50"/>
      <c r="D8" s="50"/>
      <c r="E8" s="50"/>
      <c r="F8" s="31"/>
      <c r="G8" s="31"/>
      <c r="H8" s="45"/>
      <c r="I8" s="31"/>
      <c r="J8" s="31"/>
      <c r="K8" s="31"/>
      <c r="L8" s="49"/>
      <c r="M8" s="49"/>
      <c r="N8" s="297"/>
      <c r="O8" s="297"/>
      <c r="P8" s="31"/>
      <c r="Q8" s="31"/>
      <c r="R8" s="31"/>
      <c r="S8" s="31"/>
    </row>
    <row r="9" spans="1:19">
      <c r="A9" s="31"/>
      <c r="B9" s="31" t="s">
        <v>575</v>
      </c>
      <c r="C9" s="31"/>
      <c r="D9" s="31"/>
      <c r="E9" s="31"/>
      <c r="F9" s="31"/>
      <c r="G9" s="31"/>
      <c r="H9" s="45"/>
      <c r="I9" s="31"/>
      <c r="J9" s="31"/>
      <c r="K9" s="31"/>
      <c r="L9" s="49"/>
      <c r="M9" s="49"/>
      <c r="N9" s="297"/>
      <c r="O9" s="297"/>
      <c r="P9" s="31"/>
      <c r="Q9" s="31"/>
      <c r="R9" s="31"/>
      <c r="S9" s="31"/>
    </row>
    <row r="10" spans="1:19">
      <c r="A10" s="31"/>
      <c r="B10" s="31"/>
      <c r="C10" s="31"/>
      <c r="D10" s="31"/>
      <c r="E10" s="31"/>
      <c r="F10" s="31"/>
      <c r="G10" s="31"/>
      <c r="H10" s="45"/>
      <c r="I10" s="31"/>
      <c r="J10" s="31"/>
      <c r="K10" s="31"/>
      <c r="L10" s="49"/>
      <c r="M10" s="49"/>
      <c r="N10" s="297"/>
      <c r="O10" s="297"/>
      <c r="P10" s="31"/>
      <c r="Q10" s="31"/>
      <c r="R10" s="31"/>
      <c r="S10" s="31"/>
    </row>
    <row r="11" spans="1:19">
      <c r="A11" s="31"/>
      <c r="B11" s="31"/>
      <c r="C11" s="31"/>
      <c r="D11" s="31"/>
      <c r="E11" s="31"/>
      <c r="F11" s="31"/>
      <c r="G11" s="31"/>
      <c r="H11" s="45"/>
      <c r="I11" s="31"/>
      <c r="J11" s="31"/>
      <c r="K11" s="31"/>
      <c r="L11" s="49"/>
      <c r="M11" s="49"/>
      <c r="N11" s="297"/>
      <c r="O11" s="297"/>
      <c r="P11" s="31"/>
      <c r="Q11" s="31"/>
      <c r="R11" s="31"/>
      <c r="S11" s="31"/>
    </row>
    <row r="12" spans="1:19" ht="112.5">
      <c r="A12" s="279">
        <v>1.1000000000000001</v>
      </c>
      <c r="B12" s="280" t="s">
        <v>576</v>
      </c>
      <c r="C12" s="31"/>
      <c r="D12" s="281">
        <v>30</v>
      </c>
      <c r="E12" s="282" t="s">
        <v>732</v>
      </c>
      <c r="F12" s="283">
        <v>3200</v>
      </c>
      <c r="G12" s="284">
        <v>96000</v>
      </c>
      <c r="H12" s="285">
        <f>'JMR  Electrical RA Bill 8'!E13</f>
        <v>21</v>
      </c>
      <c r="I12" s="45">
        <f>F12*H12</f>
        <v>67200</v>
      </c>
      <c r="J12" s="45"/>
      <c r="K12" s="45"/>
      <c r="L12" s="211">
        <f>'Electrical JMR RA Bill 09 '!H29</f>
        <v>9</v>
      </c>
      <c r="M12" s="211">
        <f>F12*L12</f>
        <v>28800</v>
      </c>
      <c r="N12" s="205">
        <f>'Electrical JMR RA Bill 09 '!H30</f>
        <v>3</v>
      </c>
      <c r="O12" s="205">
        <f>F12*N12</f>
        <v>9600</v>
      </c>
      <c r="P12" s="31"/>
      <c r="Q12" s="31"/>
      <c r="R12" s="31"/>
      <c r="S12" s="31"/>
    </row>
    <row r="13" spans="1:19" ht="101.25">
      <c r="A13" s="279">
        <v>1.2</v>
      </c>
      <c r="B13" s="280" t="s">
        <v>577</v>
      </c>
      <c r="C13" s="31"/>
      <c r="D13" s="281">
        <v>45</v>
      </c>
      <c r="E13" s="282" t="s">
        <v>732</v>
      </c>
      <c r="F13" s="283">
        <v>3200</v>
      </c>
      <c r="G13" s="282" t="s">
        <v>738</v>
      </c>
      <c r="H13" s="285">
        <f>'JMR  Electrical RA Bill 8'!E14</f>
        <v>31.5</v>
      </c>
      <c r="I13" s="45">
        <f t="shared" ref="I13:I58" si="0">F13*H13</f>
        <v>100800</v>
      </c>
      <c r="J13" s="45"/>
      <c r="K13" s="45"/>
      <c r="L13" s="211">
        <f>'Electrical JMR RA Bill 09 '!H48</f>
        <v>4.5</v>
      </c>
      <c r="M13" s="211">
        <f t="shared" ref="M13:M75" si="1">F13*L13</f>
        <v>14400</v>
      </c>
      <c r="N13" s="205"/>
      <c r="O13" s="205">
        <f t="shared" ref="O13:O58" si="2">F13*N13</f>
        <v>0</v>
      </c>
      <c r="P13" s="31"/>
      <c r="Q13" s="31"/>
      <c r="R13" s="31"/>
      <c r="S13" s="31"/>
    </row>
    <row r="14" spans="1:19" ht="101.25">
      <c r="A14" s="279">
        <v>1.3</v>
      </c>
      <c r="B14" s="280" t="s">
        <v>578</v>
      </c>
      <c r="C14" s="31"/>
      <c r="D14" s="281">
        <v>11</v>
      </c>
      <c r="E14" s="282" t="s">
        <v>732</v>
      </c>
      <c r="F14" s="283">
        <v>3200</v>
      </c>
      <c r="G14" s="284">
        <v>35200</v>
      </c>
      <c r="H14" s="285">
        <f>'JMR  Electrical RA Bill 8'!E15</f>
        <v>7.7</v>
      </c>
      <c r="I14" s="45">
        <f t="shared" si="0"/>
        <v>24640</v>
      </c>
      <c r="J14" s="45"/>
      <c r="K14" s="45"/>
      <c r="L14" s="211">
        <f>'Electrical JMR RA Bill 09 '!H70</f>
        <v>3.3</v>
      </c>
      <c r="M14" s="211">
        <f t="shared" si="1"/>
        <v>10560</v>
      </c>
      <c r="N14" s="205"/>
      <c r="O14" s="205">
        <f t="shared" si="2"/>
        <v>0</v>
      </c>
      <c r="P14" s="31"/>
      <c r="Q14" s="31"/>
      <c r="R14" s="31"/>
      <c r="S14" s="31"/>
    </row>
    <row r="15" spans="1:19" ht="90">
      <c r="A15" s="279">
        <v>1.4</v>
      </c>
      <c r="B15" s="280" t="s">
        <v>579</v>
      </c>
      <c r="C15" s="31"/>
      <c r="D15" s="281">
        <v>352</v>
      </c>
      <c r="E15" s="282" t="s">
        <v>732</v>
      </c>
      <c r="F15" s="283">
        <v>2100</v>
      </c>
      <c r="G15" s="282" t="s">
        <v>739</v>
      </c>
      <c r="H15" s="285">
        <f>'JMR  Electrical RA Bill 8'!E16</f>
        <v>246.4</v>
      </c>
      <c r="I15" s="45">
        <f t="shared" si="0"/>
        <v>517440</v>
      </c>
      <c r="J15" s="45"/>
      <c r="K15" s="45"/>
      <c r="L15" s="211">
        <f>'Electrical JMR RA Bill 09 '!H94</f>
        <v>105.6</v>
      </c>
      <c r="M15" s="211">
        <f t="shared" si="1"/>
        <v>221760</v>
      </c>
      <c r="N15" s="205">
        <f>'Electrical JMR RA Bill 09 '!H95</f>
        <v>44</v>
      </c>
      <c r="O15" s="205">
        <f t="shared" si="2"/>
        <v>92400</v>
      </c>
      <c r="P15" s="31"/>
      <c r="Q15" s="31"/>
      <c r="R15" s="31"/>
      <c r="S15" s="31"/>
    </row>
    <row r="16" spans="1:19" ht="90">
      <c r="A16" s="279">
        <v>1.5</v>
      </c>
      <c r="B16" s="280" t="s">
        <v>580</v>
      </c>
      <c r="C16" s="31"/>
      <c r="D16" s="281">
        <v>46</v>
      </c>
      <c r="E16" s="282" t="s">
        <v>732</v>
      </c>
      <c r="F16" s="283">
        <v>2100</v>
      </c>
      <c r="G16" s="284">
        <v>96600</v>
      </c>
      <c r="H16" s="285">
        <f>'JMR  Electrical RA Bill 8'!E17</f>
        <v>32.200000000000003</v>
      </c>
      <c r="I16" s="45">
        <f t="shared" si="0"/>
        <v>67620</v>
      </c>
      <c r="J16" s="45"/>
      <c r="K16" s="45"/>
      <c r="L16" s="211">
        <f>'Electrical JMR RA Bill 09 '!H114</f>
        <v>13.799999999999997</v>
      </c>
      <c r="M16" s="211">
        <f t="shared" si="1"/>
        <v>28979.999999999993</v>
      </c>
      <c r="N16" s="205">
        <f>'Electrical JMR RA Bill 09 '!H115</f>
        <v>17</v>
      </c>
      <c r="O16" s="205">
        <f t="shared" si="2"/>
        <v>35700</v>
      </c>
      <c r="P16" s="31"/>
      <c r="Q16" s="31"/>
      <c r="R16" s="31"/>
      <c r="S16" s="31"/>
    </row>
    <row r="17" spans="1:19" ht="146.25">
      <c r="A17" s="279">
        <v>1.6</v>
      </c>
      <c r="B17" s="280" t="s">
        <v>581</v>
      </c>
      <c r="C17" s="31"/>
      <c r="D17" s="281">
        <v>11</v>
      </c>
      <c r="E17" s="282" t="s">
        <v>732</v>
      </c>
      <c r="F17" s="283">
        <v>3500</v>
      </c>
      <c r="G17" s="284">
        <v>38500</v>
      </c>
      <c r="H17" s="285">
        <f>'JMR  Electrical RA Bill 8'!E18</f>
        <v>7.7</v>
      </c>
      <c r="I17" s="45">
        <f t="shared" si="0"/>
        <v>26950</v>
      </c>
      <c r="J17" s="45"/>
      <c r="K17" s="45"/>
      <c r="L17" s="211">
        <f>'Electrical JMR RA Bill 09 '!H123</f>
        <v>3.3</v>
      </c>
      <c r="M17" s="211">
        <f t="shared" si="1"/>
        <v>11550</v>
      </c>
      <c r="N17" s="205"/>
      <c r="O17" s="205">
        <f t="shared" si="2"/>
        <v>0</v>
      </c>
      <c r="P17" s="31"/>
      <c r="Q17" s="31"/>
      <c r="R17" s="31"/>
      <c r="S17" s="31"/>
    </row>
    <row r="18" spans="1:19" ht="78.75">
      <c r="A18" s="279">
        <v>1.7</v>
      </c>
      <c r="B18" s="280" t="s">
        <v>582</v>
      </c>
      <c r="C18" s="31"/>
      <c r="D18" s="281">
        <v>28</v>
      </c>
      <c r="E18" s="282" t="s">
        <v>732</v>
      </c>
      <c r="F18" s="283">
        <v>3500</v>
      </c>
      <c r="G18" s="284">
        <v>98000</v>
      </c>
      <c r="H18" s="285">
        <f>'JMR  Electrical RA Bill 8'!E19</f>
        <v>19.600000000000001</v>
      </c>
      <c r="I18" s="45">
        <f t="shared" si="0"/>
        <v>68600</v>
      </c>
      <c r="J18" s="45"/>
      <c r="K18" s="45"/>
      <c r="L18" s="211">
        <f>'Electrical JMR RA Bill 09 '!H138</f>
        <v>8.3999999999999986</v>
      </c>
      <c r="M18" s="211">
        <f t="shared" si="1"/>
        <v>29399.999999999996</v>
      </c>
      <c r="N18" s="205">
        <f>'Electrical JMR RA Bill 09 '!H139</f>
        <v>11</v>
      </c>
      <c r="O18" s="205">
        <f t="shared" si="2"/>
        <v>38500</v>
      </c>
      <c r="P18" s="31"/>
      <c r="Q18" s="31"/>
      <c r="R18" s="31"/>
      <c r="S18" s="31"/>
    </row>
    <row r="19" spans="1:19" ht="146.25">
      <c r="A19" s="279">
        <v>1.8</v>
      </c>
      <c r="B19" s="280" t="s">
        <v>583</v>
      </c>
      <c r="C19" s="31"/>
      <c r="D19" s="281">
        <v>46</v>
      </c>
      <c r="E19" s="282" t="s">
        <v>732</v>
      </c>
      <c r="F19" s="283">
        <v>3500</v>
      </c>
      <c r="G19" s="282" t="s">
        <v>740</v>
      </c>
      <c r="H19" s="285">
        <f>'JMR  Electrical RA Bill 8'!E20</f>
        <v>32.200000000000003</v>
      </c>
      <c r="I19" s="45">
        <f t="shared" si="0"/>
        <v>112700.00000000001</v>
      </c>
      <c r="J19" s="45"/>
      <c r="K19" s="45"/>
      <c r="L19" s="211">
        <f>'Electrical JMR RA Bill 09 '!H159</f>
        <v>13.799999999999997</v>
      </c>
      <c r="M19" s="211">
        <f t="shared" si="1"/>
        <v>48299.999999999993</v>
      </c>
      <c r="N19" s="205">
        <f>'Electrical JMR RA Bill 09 '!H160</f>
        <v>55</v>
      </c>
      <c r="O19" s="205">
        <f t="shared" si="2"/>
        <v>192500</v>
      </c>
      <c r="P19" s="31"/>
      <c r="Q19" s="31"/>
      <c r="R19" s="31"/>
      <c r="S19" s="31"/>
    </row>
    <row r="20" spans="1:19" ht="78.75">
      <c r="A20" s="279">
        <v>1.9</v>
      </c>
      <c r="B20" s="286" t="s">
        <v>584</v>
      </c>
      <c r="C20" s="31"/>
      <c r="D20" s="281">
        <v>21</v>
      </c>
      <c r="E20" s="282" t="s">
        <v>732</v>
      </c>
      <c r="F20" s="283">
        <v>2500</v>
      </c>
      <c r="G20" s="284">
        <v>52500</v>
      </c>
      <c r="H20" s="285">
        <f>'JMR  Electrical RA Bill 8'!E21</f>
        <v>14.7</v>
      </c>
      <c r="I20" s="45">
        <f t="shared" si="0"/>
        <v>36750</v>
      </c>
      <c r="J20" s="45"/>
      <c r="K20" s="45"/>
      <c r="L20" s="211">
        <f>'Electrical JMR RA Bill 09 '!H170</f>
        <v>6.3000000000000007</v>
      </c>
      <c r="M20" s="211">
        <f t="shared" si="1"/>
        <v>15750.000000000002</v>
      </c>
      <c r="N20" s="205">
        <f>'Electrical JMR RA Bill 09 '!H171</f>
        <v>23</v>
      </c>
      <c r="O20" s="205">
        <f t="shared" si="2"/>
        <v>57500</v>
      </c>
      <c r="P20" s="31"/>
      <c r="Q20" s="31"/>
      <c r="R20" s="31"/>
      <c r="S20" s="31"/>
    </row>
    <row r="21" spans="1:19" ht="146.25">
      <c r="A21" s="281">
        <v>1.1000000000000001</v>
      </c>
      <c r="B21" s="286" t="s">
        <v>585</v>
      </c>
      <c r="C21" s="31"/>
      <c r="D21" s="281">
        <v>3</v>
      </c>
      <c r="E21" s="282" t="s">
        <v>732</v>
      </c>
      <c r="F21" s="283">
        <v>17500</v>
      </c>
      <c r="G21" s="284">
        <v>52500</v>
      </c>
      <c r="H21" s="285">
        <f>'JMR  Electrical RA Bill 8'!E22</f>
        <v>2.1</v>
      </c>
      <c r="I21" s="45">
        <f t="shared" si="0"/>
        <v>36750</v>
      </c>
      <c r="J21" s="45"/>
      <c r="K21" s="45"/>
      <c r="L21" s="211">
        <f>'Electrical JMR RA Bill 09 '!H180</f>
        <v>0.89999999999999991</v>
      </c>
      <c r="M21" s="211">
        <f t="shared" si="1"/>
        <v>15749.999999999998</v>
      </c>
      <c r="N21" s="205"/>
      <c r="O21" s="205">
        <f t="shared" si="2"/>
        <v>0</v>
      </c>
      <c r="P21" s="31"/>
      <c r="Q21" s="31"/>
      <c r="R21" s="31"/>
      <c r="S21" s="31"/>
    </row>
    <row r="22" spans="1:19" ht="146.25">
      <c r="A22" s="281">
        <v>1.1100000000000001</v>
      </c>
      <c r="B22" s="286" t="s">
        <v>586</v>
      </c>
      <c r="C22" s="31"/>
      <c r="D22" s="281">
        <v>7</v>
      </c>
      <c r="E22" s="282" t="s">
        <v>732</v>
      </c>
      <c r="F22" s="283">
        <v>2500</v>
      </c>
      <c r="G22" s="284">
        <v>17500</v>
      </c>
      <c r="H22" s="285">
        <f>'JMR  Electrical RA Bill 8'!E23</f>
        <v>4.9000000000000004</v>
      </c>
      <c r="I22" s="45">
        <f t="shared" si="0"/>
        <v>12250</v>
      </c>
      <c r="J22" s="45"/>
      <c r="K22" s="45"/>
      <c r="L22" s="211">
        <f>'Electrical JMR RA Bill 09 '!H190</f>
        <v>2.0999999999999996</v>
      </c>
      <c r="M22" s="211">
        <f t="shared" si="1"/>
        <v>5249.9999999999991</v>
      </c>
      <c r="N22" s="205">
        <f>'Electrical JMR RA Bill 09 '!H191</f>
        <v>4</v>
      </c>
      <c r="O22" s="205">
        <f t="shared" si="2"/>
        <v>10000</v>
      </c>
      <c r="P22" s="31"/>
      <c r="Q22" s="31"/>
      <c r="R22" s="31"/>
      <c r="S22" s="31"/>
    </row>
    <row r="23" spans="1:19" ht="146.25">
      <c r="A23" s="281">
        <v>1.1200000000000001</v>
      </c>
      <c r="B23" s="286" t="s">
        <v>587</v>
      </c>
      <c r="C23" s="31"/>
      <c r="D23" s="281">
        <v>17</v>
      </c>
      <c r="E23" s="282" t="s">
        <v>732</v>
      </c>
      <c r="F23" s="283">
        <v>2500</v>
      </c>
      <c r="G23" s="284">
        <v>42500</v>
      </c>
      <c r="H23" s="285">
        <f>'JMR  Electrical RA Bill 8'!E24</f>
        <v>11.9</v>
      </c>
      <c r="I23" s="45">
        <f t="shared" si="0"/>
        <v>29750</v>
      </c>
      <c r="J23" s="45"/>
      <c r="K23" s="45"/>
      <c r="L23" s="211">
        <f>'Electrical JMR RA Bill 09 '!H201</f>
        <v>5.0999999999999996</v>
      </c>
      <c r="M23" s="211">
        <f t="shared" si="1"/>
        <v>12750</v>
      </c>
      <c r="N23" s="205">
        <f>'Electrical JMR RA Bill 09 '!H202</f>
        <v>12.000000000000002</v>
      </c>
      <c r="O23" s="205">
        <f t="shared" si="2"/>
        <v>30000.000000000004</v>
      </c>
      <c r="P23" s="31"/>
      <c r="Q23" s="31"/>
      <c r="R23" s="31"/>
      <c r="S23" s="31"/>
    </row>
    <row r="24" spans="1:19" ht="123.75">
      <c r="A24" s="281">
        <v>1.1299999999999999</v>
      </c>
      <c r="B24" s="280" t="s">
        <v>588</v>
      </c>
      <c r="C24" s="31"/>
      <c r="D24" s="281">
        <v>14</v>
      </c>
      <c r="E24" s="282" t="s">
        <v>733</v>
      </c>
      <c r="F24" s="283">
        <v>3500</v>
      </c>
      <c r="G24" s="284">
        <v>49000</v>
      </c>
      <c r="H24" s="285">
        <f>'JMR  Electrical RA Bill 8'!E25</f>
        <v>9.8000000000000007</v>
      </c>
      <c r="I24" s="45">
        <f t="shared" si="0"/>
        <v>34300</v>
      </c>
      <c r="J24" s="45"/>
      <c r="K24" s="45"/>
      <c r="L24" s="211">
        <f>'Electrical JMR RA Bill 09 '!H216</f>
        <v>4.1999999999999993</v>
      </c>
      <c r="M24" s="211">
        <f t="shared" si="1"/>
        <v>14699.999999999998</v>
      </c>
      <c r="N24" s="205">
        <f>'Electrical JMR RA Bill 09 '!H217</f>
        <v>11</v>
      </c>
      <c r="O24" s="205">
        <f t="shared" si="2"/>
        <v>38500</v>
      </c>
      <c r="P24" s="31"/>
      <c r="Q24" s="31"/>
      <c r="R24" s="31"/>
      <c r="S24" s="31"/>
    </row>
    <row r="25" spans="1:19" ht="78.75">
      <c r="A25" s="281">
        <v>1.1399999999999999</v>
      </c>
      <c r="B25" s="286" t="s">
        <v>589</v>
      </c>
      <c r="C25" s="31"/>
      <c r="D25" s="281">
        <v>13</v>
      </c>
      <c r="E25" s="282" t="s">
        <v>732</v>
      </c>
      <c r="F25" s="283">
        <v>3100</v>
      </c>
      <c r="G25" s="284">
        <v>40300</v>
      </c>
      <c r="H25" s="285">
        <f>'JMR  Electrical RA Bill 8'!E26</f>
        <v>9.1</v>
      </c>
      <c r="I25" s="45">
        <f t="shared" si="0"/>
        <v>28210</v>
      </c>
      <c r="J25" s="45"/>
      <c r="K25" s="45"/>
      <c r="L25" s="211">
        <f>'Electrical JMR RA Bill 09 '!H232</f>
        <v>3.9000000000000004</v>
      </c>
      <c r="M25" s="211">
        <f t="shared" si="1"/>
        <v>12090.000000000002</v>
      </c>
      <c r="N25" s="205">
        <f>'Electrical JMR RA Bill 09 '!H233</f>
        <v>17</v>
      </c>
      <c r="O25" s="205">
        <f t="shared" si="2"/>
        <v>52700</v>
      </c>
      <c r="P25" s="31"/>
      <c r="Q25" s="31"/>
      <c r="R25" s="31"/>
      <c r="S25" s="31"/>
    </row>
    <row r="26" spans="1:19" ht="135">
      <c r="A26" s="281">
        <v>1.1499999999999999</v>
      </c>
      <c r="B26" s="286" t="s">
        <v>590</v>
      </c>
      <c r="C26" s="31"/>
      <c r="D26" s="281">
        <v>1</v>
      </c>
      <c r="E26" s="282" t="s">
        <v>733</v>
      </c>
      <c r="F26" s="283">
        <v>6500</v>
      </c>
      <c r="G26" s="284">
        <v>6500</v>
      </c>
      <c r="H26" s="285">
        <f>'JMR  Electrical RA Bill 8'!E27</f>
        <v>0.7</v>
      </c>
      <c r="I26" s="45">
        <f t="shared" si="0"/>
        <v>4550</v>
      </c>
      <c r="J26" s="45"/>
      <c r="K26" s="45"/>
      <c r="L26" s="211">
        <f>'Electrical JMR RA Bill 09 '!H241</f>
        <v>0.30000000000000004</v>
      </c>
      <c r="M26" s="211">
        <f t="shared" si="1"/>
        <v>1950.0000000000002</v>
      </c>
      <c r="N26" s="205"/>
      <c r="O26" s="205">
        <f t="shared" si="2"/>
        <v>0</v>
      </c>
      <c r="P26" s="31"/>
      <c r="Q26" s="31"/>
      <c r="R26" s="31"/>
      <c r="S26" s="31"/>
    </row>
    <row r="27" spans="1:19" ht="120">
      <c r="A27" s="281">
        <v>1.1599999999999999</v>
      </c>
      <c r="B27" s="286" t="s">
        <v>591</v>
      </c>
      <c r="C27" s="31"/>
      <c r="D27" s="281">
        <v>12</v>
      </c>
      <c r="E27" s="282" t="s">
        <v>733</v>
      </c>
      <c r="F27" s="283">
        <v>6500</v>
      </c>
      <c r="G27" s="284">
        <v>78000</v>
      </c>
      <c r="H27" s="285">
        <f>'JMR  Electrical RA Bill 8'!E28</f>
        <v>8.9</v>
      </c>
      <c r="I27" s="45">
        <f t="shared" si="0"/>
        <v>57850</v>
      </c>
      <c r="J27" s="45"/>
      <c r="K27" s="45"/>
      <c r="L27" s="211">
        <f>'Electrical JMR RA Bill 09 '!H250</f>
        <v>9.9999999999999645E-2</v>
      </c>
      <c r="M27" s="211">
        <f t="shared" si="1"/>
        <v>649.99999999999773</v>
      </c>
      <c r="N27" s="205"/>
      <c r="O27" s="205">
        <f t="shared" si="2"/>
        <v>0</v>
      </c>
      <c r="P27" s="31"/>
      <c r="Q27" s="31"/>
      <c r="R27" s="31"/>
      <c r="S27" s="31"/>
    </row>
    <row r="28" spans="1:19" ht="108.75">
      <c r="A28" s="281">
        <v>1.17</v>
      </c>
      <c r="B28" s="286" t="s">
        <v>592</v>
      </c>
      <c r="C28" s="31"/>
      <c r="D28" s="281">
        <v>3</v>
      </c>
      <c r="E28" s="282" t="s">
        <v>733</v>
      </c>
      <c r="F28" s="283">
        <v>6000</v>
      </c>
      <c r="G28" s="284">
        <v>18000</v>
      </c>
      <c r="H28" s="285">
        <f>'JMR  Electrical RA Bill 8'!E29</f>
        <v>2.1</v>
      </c>
      <c r="I28" s="45">
        <f t="shared" si="0"/>
        <v>12600</v>
      </c>
      <c r="J28" s="45"/>
      <c r="K28" s="45"/>
      <c r="L28" s="211">
        <f>'Electrical JMR RA Bill 09 '!H259</f>
        <v>0.89999999999999991</v>
      </c>
      <c r="M28" s="211">
        <f t="shared" si="1"/>
        <v>5399.9999999999991</v>
      </c>
      <c r="N28" s="205"/>
      <c r="O28" s="205">
        <f t="shared" si="2"/>
        <v>0</v>
      </c>
      <c r="P28" s="31"/>
      <c r="Q28" s="31"/>
      <c r="R28" s="31"/>
      <c r="S28" s="31"/>
    </row>
    <row r="29" spans="1:19" ht="108.75">
      <c r="A29" s="281">
        <v>1.18</v>
      </c>
      <c r="B29" s="286" t="s">
        <v>593</v>
      </c>
      <c r="C29" s="31"/>
      <c r="D29" s="281">
        <v>1</v>
      </c>
      <c r="E29" s="282" t="s">
        <v>733</v>
      </c>
      <c r="F29" s="283">
        <v>6500</v>
      </c>
      <c r="G29" s="284">
        <v>6500</v>
      </c>
      <c r="H29" s="285">
        <f>'JMR  Electrical RA Bill 8'!E30</f>
        <v>0.7</v>
      </c>
      <c r="I29" s="45">
        <f t="shared" si="0"/>
        <v>4550</v>
      </c>
      <c r="J29" s="45"/>
      <c r="K29" s="45"/>
      <c r="L29" s="211">
        <f>'Electrical JMR RA Bill 09 '!H268</f>
        <v>0.30000000000000004</v>
      </c>
      <c r="M29" s="211">
        <f t="shared" si="1"/>
        <v>1950.0000000000002</v>
      </c>
      <c r="N29" s="205"/>
      <c r="O29" s="205">
        <f t="shared" si="2"/>
        <v>0</v>
      </c>
      <c r="P29" s="31"/>
      <c r="Q29" s="31"/>
      <c r="R29" s="31"/>
      <c r="S29" s="31"/>
    </row>
    <row r="30" spans="1:19" ht="45">
      <c r="A30" s="281">
        <v>1.19</v>
      </c>
      <c r="B30" s="286" t="s">
        <v>594</v>
      </c>
      <c r="C30" s="31"/>
      <c r="D30" s="282" t="s">
        <v>734</v>
      </c>
      <c r="E30" s="287"/>
      <c r="F30" s="288"/>
      <c r="G30" s="282" t="s">
        <v>734</v>
      </c>
      <c r="H30" s="289"/>
      <c r="I30" s="45"/>
      <c r="J30" s="45"/>
      <c r="K30" s="45"/>
      <c r="L30" s="211"/>
      <c r="M30" s="211"/>
      <c r="N30" s="205"/>
      <c r="O30" s="205">
        <f t="shared" si="2"/>
        <v>0</v>
      </c>
      <c r="P30" s="31"/>
      <c r="Q30" s="31"/>
      <c r="R30" s="31"/>
      <c r="S30" s="31"/>
    </row>
    <row r="31" spans="1:19">
      <c r="A31" s="290" t="s">
        <v>715</v>
      </c>
      <c r="B31" s="280" t="s">
        <v>595</v>
      </c>
      <c r="C31" s="31"/>
      <c r="D31" s="291">
        <v>8</v>
      </c>
      <c r="E31" s="290" t="s">
        <v>732</v>
      </c>
      <c r="F31" s="292">
        <v>2500</v>
      </c>
      <c r="G31" s="293">
        <v>20000</v>
      </c>
      <c r="H31" s="285">
        <f>'JMR  Electrical RA Bill 8'!E32</f>
        <v>5.6</v>
      </c>
      <c r="I31" s="45">
        <f t="shared" si="0"/>
        <v>14000</v>
      </c>
      <c r="J31" s="45"/>
      <c r="K31" s="45"/>
      <c r="L31" s="211">
        <f>'Electrical JMR RA Bill 09 '!H278</f>
        <v>2.4000000000000004</v>
      </c>
      <c r="M31" s="211">
        <f t="shared" si="1"/>
        <v>6000.0000000000009</v>
      </c>
      <c r="N31" s="205">
        <f>'Electrical JMR RA Bill 09 '!H279</f>
        <v>2</v>
      </c>
      <c r="O31" s="205">
        <f t="shared" si="2"/>
        <v>5000</v>
      </c>
      <c r="P31" s="31"/>
      <c r="Q31" s="31"/>
      <c r="R31" s="31"/>
      <c r="S31" s="31"/>
    </row>
    <row r="32" spans="1:19">
      <c r="A32" s="290" t="s">
        <v>716</v>
      </c>
      <c r="B32" s="280" t="s">
        <v>596</v>
      </c>
      <c r="C32" s="31"/>
      <c r="D32" s="291">
        <v>2</v>
      </c>
      <c r="E32" s="290" t="s">
        <v>732</v>
      </c>
      <c r="F32" s="292">
        <v>2500</v>
      </c>
      <c r="G32" s="293">
        <v>5000</v>
      </c>
      <c r="H32" s="285">
        <f>'JMR  Electrical RA Bill 8'!E33</f>
        <v>1.4</v>
      </c>
      <c r="I32" s="45">
        <f t="shared" si="0"/>
        <v>3500</v>
      </c>
      <c r="J32" s="45"/>
      <c r="K32" s="45"/>
      <c r="L32" s="211"/>
      <c r="M32" s="211">
        <f t="shared" si="1"/>
        <v>0</v>
      </c>
      <c r="N32" s="205"/>
      <c r="O32" s="205">
        <f t="shared" si="2"/>
        <v>0</v>
      </c>
      <c r="P32" s="31"/>
      <c r="Q32" s="31"/>
      <c r="R32" s="31"/>
      <c r="S32" s="31"/>
    </row>
    <row r="33" spans="1:19" ht="56.25">
      <c r="A33" s="279">
        <v>1.2</v>
      </c>
      <c r="B33" s="286" t="s">
        <v>597</v>
      </c>
      <c r="C33" s="31"/>
      <c r="D33" s="291">
        <v>320</v>
      </c>
      <c r="E33" s="290" t="s">
        <v>735</v>
      </c>
      <c r="F33" s="294">
        <v>85</v>
      </c>
      <c r="G33" s="284">
        <v>27200</v>
      </c>
      <c r="H33" s="281">
        <f>'JMR  Electrical RA Bill 8'!E34</f>
        <v>320</v>
      </c>
      <c r="I33" s="45">
        <f t="shared" si="0"/>
        <v>27200</v>
      </c>
      <c r="J33" s="45"/>
      <c r="K33" s="45"/>
      <c r="L33" s="211">
        <f>'Electrical JMR RA Bill 09 '!H296</f>
        <v>0</v>
      </c>
      <c r="M33" s="211">
        <f t="shared" si="1"/>
        <v>0</v>
      </c>
      <c r="N33" s="205">
        <f>'Electrical JMR RA Bill 09 '!H297</f>
        <v>1373.5</v>
      </c>
      <c r="O33" s="205">
        <f t="shared" si="2"/>
        <v>116747.5</v>
      </c>
      <c r="P33" s="31"/>
      <c r="Q33" s="31"/>
      <c r="R33" s="31"/>
      <c r="S33" s="31"/>
    </row>
    <row r="34" spans="1:19" ht="45">
      <c r="A34" s="281">
        <v>1.21</v>
      </c>
      <c r="B34" s="286" t="s">
        <v>598</v>
      </c>
      <c r="C34" s="31"/>
      <c r="D34" s="281">
        <v>1</v>
      </c>
      <c r="E34" s="282" t="s">
        <v>732</v>
      </c>
      <c r="F34" s="283">
        <v>35000</v>
      </c>
      <c r="G34" s="284">
        <v>35000</v>
      </c>
      <c r="H34" s="285">
        <f>'JMR  Electrical RA Bill 8'!E35</f>
        <v>0.7</v>
      </c>
      <c r="I34" s="45">
        <f t="shared" si="0"/>
        <v>24500</v>
      </c>
      <c r="J34" s="45"/>
      <c r="K34" s="45"/>
      <c r="L34" s="211">
        <f>'Electrical JMR RA Bill 09 '!H304</f>
        <v>0.30000000000000004</v>
      </c>
      <c r="M34" s="211">
        <f t="shared" si="1"/>
        <v>10500.000000000002</v>
      </c>
      <c r="N34" s="205">
        <f>'Electrical JMR RA Bill 09 '!H305</f>
        <v>1.3</v>
      </c>
      <c r="O34" s="205">
        <f t="shared" si="2"/>
        <v>45500</v>
      </c>
      <c r="P34" s="31"/>
      <c r="Q34" s="31"/>
      <c r="R34" s="31"/>
      <c r="S34" s="31"/>
    </row>
    <row r="35" spans="1:19" ht="45">
      <c r="A35" s="281">
        <v>1.22</v>
      </c>
      <c r="B35" s="286" t="s">
        <v>599</v>
      </c>
      <c r="C35" s="31"/>
      <c r="D35" s="281">
        <v>11</v>
      </c>
      <c r="E35" s="282" t="s">
        <v>732</v>
      </c>
      <c r="F35" s="283">
        <v>3500</v>
      </c>
      <c r="G35" s="284">
        <v>38500</v>
      </c>
      <c r="H35" s="285">
        <f>'JMR  Electrical RA Bill 8'!E36</f>
        <v>7.7</v>
      </c>
      <c r="I35" s="45">
        <f t="shared" si="0"/>
        <v>26950</v>
      </c>
      <c r="J35" s="45"/>
      <c r="K35" s="45"/>
      <c r="L35" s="211"/>
      <c r="M35" s="211"/>
      <c r="N35" s="205"/>
      <c r="O35" s="205">
        <f t="shared" si="2"/>
        <v>0</v>
      </c>
      <c r="P35" s="31"/>
      <c r="Q35" s="31"/>
      <c r="R35" s="31"/>
      <c r="S35" s="31"/>
    </row>
    <row r="36" spans="1:19" ht="67.5">
      <c r="A36" s="281">
        <v>1.23</v>
      </c>
      <c r="B36" s="286" t="s">
        <v>600</v>
      </c>
      <c r="C36" s="31"/>
      <c r="D36" s="282" t="s">
        <v>734</v>
      </c>
      <c r="E36" s="286"/>
      <c r="F36" s="295"/>
      <c r="G36" s="282" t="s">
        <v>734</v>
      </c>
      <c r="H36" s="289"/>
      <c r="I36" s="45"/>
      <c r="J36" s="45"/>
      <c r="K36" s="45"/>
      <c r="L36" s="211"/>
      <c r="M36" s="211"/>
      <c r="N36" s="205"/>
      <c r="O36" s="205">
        <f t="shared" si="2"/>
        <v>0</v>
      </c>
      <c r="P36" s="31"/>
      <c r="Q36" s="31"/>
      <c r="R36" s="31"/>
      <c r="S36" s="31"/>
    </row>
    <row r="37" spans="1:19">
      <c r="A37" s="290" t="s">
        <v>715</v>
      </c>
      <c r="B37" s="280" t="s">
        <v>601</v>
      </c>
      <c r="C37" s="31"/>
      <c r="D37" s="290" t="s">
        <v>734</v>
      </c>
      <c r="E37" s="290" t="s">
        <v>735</v>
      </c>
      <c r="F37" s="296">
        <v>150</v>
      </c>
      <c r="G37" s="290" t="s">
        <v>734</v>
      </c>
      <c r="H37" s="289"/>
      <c r="I37" s="45"/>
      <c r="J37" s="45"/>
      <c r="K37" s="45"/>
      <c r="L37" s="211"/>
      <c r="M37" s="211"/>
      <c r="N37" s="205"/>
      <c r="O37" s="205">
        <f t="shared" si="2"/>
        <v>0</v>
      </c>
      <c r="P37" s="31"/>
      <c r="Q37" s="31"/>
      <c r="R37" s="31"/>
      <c r="S37" s="31"/>
    </row>
    <row r="38" spans="1:19">
      <c r="A38" s="290" t="s">
        <v>716</v>
      </c>
      <c r="B38" s="280" t="s">
        <v>602</v>
      </c>
      <c r="C38" s="31"/>
      <c r="D38" s="291">
        <v>90</v>
      </c>
      <c r="E38" s="290" t="s">
        <v>735</v>
      </c>
      <c r="F38" s="296">
        <v>210</v>
      </c>
      <c r="G38" s="293">
        <v>18900</v>
      </c>
      <c r="H38" s="285">
        <f>'JMR  Electrical RA Bill 8'!E39</f>
        <v>63</v>
      </c>
      <c r="I38" s="45">
        <f t="shared" si="0"/>
        <v>13230</v>
      </c>
      <c r="J38" s="45"/>
      <c r="K38" s="45"/>
      <c r="L38" s="211">
        <f>'Electrical JMR RA Bill 09 '!H337</f>
        <v>27</v>
      </c>
      <c r="M38" s="211">
        <f t="shared" si="1"/>
        <v>5670</v>
      </c>
      <c r="N38" s="205">
        <f>'Electrical JMR RA Bill 09 '!H338</f>
        <v>438</v>
      </c>
      <c r="O38" s="205">
        <f t="shared" si="2"/>
        <v>91980</v>
      </c>
      <c r="P38" s="31"/>
      <c r="Q38" s="31"/>
      <c r="R38" s="31"/>
      <c r="S38" s="31"/>
    </row>
    <row r="39" spans="1:19">
      <c r="A39" s="290" t="s">
        <v>717</v>
      </c>
      <c r="B39" s="280" t="s">
        <v>603</v>
      </c>
      <c r="C39" s="31"/>
      <c r="D39" s="291">
        <v>330</v>
      </c>
      <c r="E39" s="290" t="s">
        <v>735</v>
      </c>
      <c r="F39" s="296">
        <v>300</v>
      </c>
      <c r="G39" s="293">
        <v>99000</v>
      </c>
      <c r="H39" s="285">
        <f>'JMR  Electrical RA Bill 8'!E40</f>
        <v>231.7</v>
      </c>
      <c r="I39" s="45">
        <f t="shared" si="0"/>
        <v>69510</v>
      </c>
      <c r="J39" s="45"/>
      <c r="K39" s="45"/>
      <c r="L39" s="211">
        <f>'Electrical JMR RA Bill 09 '!H356</f>
        <v>98.300000000000011</v>
      </c>
      <c r="M39" s="211">
        <f t="shared" si="1"/>
        <v>29490.000000000004</v>
      </c>
      <c r="N39" s="205">
        <f>'Electrical JMR RA Bill 09 '!H357</f>
        <v>420.91</v>
      </c>
      <c r="O39" s="205">
        <f t="shared" si="2"/>
        <v>126273.00000000001</v>
      </c>
      <c r="P39" s="31"/>
      <c r="Q39" s="31"/>
      <c r="R39" s="31"/>
      <c r="S39" s="31"/>
    </row>
    <row r="40" spans="1:19">
      <c r="A40" s="290" t="s">
        <v>718</v>
      </c>
      <c r="B40" s="280" t="s">
        <v>604</v>
      </c>
      <c r="C40" s="31"/>
      <c r="D40" s="291">
        <v>90</v>
      </c>
      <c r="E40" s="290" t="s">
        <v>735</v>
      </c>
      <c r="F40" s="296">
        <v>320</v>
      </c>
      <c r="G40" s="293">
        <v>28800</v>
      </c>
      <c r="H40" s="285">
        <f>'JMR  Electrical RA Bill 8'!E41</f>
        <v>63</v>
      </c>
      <c r="I40" s="45">
        <f t="shared" si="0"/>
        <v>20160</v>
      </c>
      <c r="J40" s="45"/>
      <c r="K40" s="45"/>
      <c r="L40" s="211">
        <f>'Electrical JMR RA Bill 09 '!H365</f>
        <v>6.9000000000000057</v>
      </c>
      <c r="M40" s="211">
        <f t="shared" si="1"/>
        <v>2208.0000000000018</v>
      </c>
      <c r="N40" s="205"/>
      <c r="O40" s="205">
        <f t="shared" si="2"/>
        <v>0</v>
      </c>
      <c r="P40" s="31"/>
      <c r="Q40" s="31"/>
      <c r="R40" s="31"/>
      <c r="S40" s="31"/>
    </row>
    <row r="41" spans="1:19">
      <c r="A41" s="290" t="s">
        <v>719</v>
      </c>
      <c r="B41" s="280" t="s">
        <v>605</v>
      </c>
      <c r="C41" s="31"/>
      <c r="D41" s="291">
        <v>90</v>
      </c>
      <c r="E41" s="290" t="s">
        <v>735</v>
      </c>
      <c r="F41" s="296">
        <v>400</v>
      </c>
      <c r="G41" s="293">
        <v>36000</v>
      </c>
      <c r="H41" s="285">
        <f>'JMR  Electrical RA Bill 8'!E42</f>
        <v>63</v>
      </c>
      <c r="I41" s="45">
        <f t="shared" si="0"/>
        <v>25200</v>
      </c>
      <c r="J41" s="45"/>
      <c r="K41" s="45"/>
      <c r="L41" s="211">
        <f>'Electrical JMR RA Bill 09 '!H374</f>
        <v>27</v>
      </c>
      <c r="M41" s="211">
        <f t="shared" si="1"/>
        <v>10800</v>
      </c>
      <c r="N41" s="205">
        <f>'Electrical JMR RA Bill 09 '!H375</f>
        <v>209.20000000000005</v>
      </c>
      <c r="O41" s="205">
        <f t="shared" si="2"/>
        <v>83680.000000000015</v>
      </c>
      <c r="P41" s="31"/>
      <c r="Q41" s="31"/>
      <c r="R41" s="31"/>
      <c r="S41" s="31"/>
    </row>
    <row r="42" spans="1:19">
      <c r="A42" s="290" t="s">
        <v>720</v>
      </c>
      <c r="B42" s="280" t="s">
        <v>606</v>
      </c>
      <c r="C42" s="31"/>
      <c r="D42" s="291">
        <v>50</v>
      </c>
      <c r="E42" s="290" t="s">
        <v>735</v>
      </c>
      <c r="F42" s="296">
        <v>450</v>
      </c>
      <c r="G42" s="293">
        <v>22500</v>
      </c>
      <c r="H42" s="285">
        <f>'JMR  Electrical RA Bill 8'!E43</f>
        <v>35</v>
      </c>
      <c r="I42" s="45">
        <f t="shared" si="0"/>
        <v>15750</v>
      </c>
      <c r="J42" s="45"/>
      <c r="K42" s="45"/>
      <c r="L42" s="211">
        <f>'Electrical JMR RA Bill 09 '!H383</f>
        <v>-24</v>
      </c>
      <c r="M42" s="211">
        <f t="shared" si="1"/>
        <v>-10800</v>
      </c>
      <c r="N42" s="205"/>
      <c r="O42" s="205">
        <f t="shared" si="2"/>
        <v>0</v>
      </c>
      <c r="P42" s="31"/>
      <c r="Q42" s="31"/>
      <c r="R42" s="31"/>
      <c r="S42" s="31"/>
    </row>
    <row r="43" spans="1:19">
      <c r="A43" s="290" t="s">
        <v>721</v>
      </c>
      <c r="B43" s="280" t="s">
        <v>607</v>
      </c>
      <c r="C43" s="31"/>
      <c r="D43" s="290" t="s">
        <v>734</v>
      </c>
      <c r="E43" s="290" t="s">
        <v>735</v>
      </c>
      <c r="F43" s="296">
        <v>600</v>
      </c>
      <c r="G43" s="290" t="s">
        <v>734</v>
      </c>
      <c r="H43" s="289"/>
      <c r="I43" s="45"/>
      <c r="J43" s="45"/>
      <c r="K43" s="45"/>
      <c r="L43" s="211"/>
      <c r="M43" s="211"/>
      <c r="N43" s="205"/>
      <c r="O43" s="205">
        <f t="shared" si="2"/>
        <v>0</v>
      </c>
      <c r="P43" s="31"/>
      <c r="Q43" s="31"/>
      <c r="R43" s="31"/>
      <c r="S43" s="31"/>
    </row>
    <row r="44" spans="1:19">
      <c r="A44" s="290" t="s">
        <v>722</v>
      </c>
      <c r="B44" s="280" t="s">
        <v>608</v>
      </c>
      <c r="C44" s="31"/>
      <c r="D44" s="290" t="s">
        <v>734</v>
      </c>
      <c r="E44" s="290" t="s">
        <v>735</v>
      </c>
      <c r="F44" s="296">
        <v>650</v>
      </c>
      <c r="G44" s="290" t="s">
        <v>734</v>
      </c>
      <c r="H44" s="289"/>
      <c r="I44" s="45"/>
      <c r="J44" s="45"/>
      <c r="K44" s="45"/>
      <c r="L44" s="211"/>
      <c r="M44" s="211"/>
      <c r="N44" s="205"/>
      <c r="O44" s="205">
        <f t="shared" si="2"/>
        <v>0</v>
      </c>
      <c r="P44" s="31"/>
      <c r="Q44" s="31"/>
      <c r="R44" s="31"/>
      <c r="S44" s="31"/>
    </row>
    <row r="45" spans="1:19" ht="56.25">
      <c r="A45" s="281">
        <v>1.24</v>
      </c>
      <c r="B45" s="286" t="s">
        <v>609</v>
      </c>
      <c r="C45" s="31"/>
      <c r="D45" s="290" t="s">
        <v>734</v>
      </c>
      <c r="E45" s="286"/>
      <c r="F45" s="295"/>
      <c r="G45" s="282" t="s">
        <v>734</v>
      </c>
      <c r="H45" s="289"/>
      <c r="I45" s="45"/>
      <c r="J45" s="45"/>
      <c r="K45" s="45"/>
      <c r="L45" s="211"/>
      <c r="M45" s="211"/>
      <c r="N45" s="205"/>
      <c r="O45" s="205">
        <f t="shared" si="2"/>
        <v>0</v>
      </c>
      <c r="P45" s="31"/>
      <c r="Q45" s="31"/>
      <c r="R45" s="31"/>
      <c r="S45" s="31"/>
    </row>
    <row r="46" spans="1:19">
      <c r="A46" s="290" t="s">
        <v>715</v>
      </c>
      <c r="B46" s="280" t="s">
        <v>610</v>
      </c>
      <c r="C46" s="31"/>
      <c r="D46" s="291">
        <v>110</v>
      </c>
      <c r="E46" s="290" t="s">
        <v>735</v>
      </c>
      <c r="F46" s="296">
        <v>145</v>
      </c>
      <c r="G46" s="293">
        <v>15950</v>
      </c>
      <c r="H46" s="285">
        <f>'JMR  Electrical RA Bill 8'!E47</f>
        <v>77</v>
      </c>
      <c r="I46" s="45">
        <f t="shared" si="0"/>
        <v>11165</v>
      </c>
      <c r="J46" s="45"/>
      <c r="K46" s="45"/>
      <c r="L46" s="211">
        <f>'Electrical JMR RA Bill 09 '!H393</f>
        <v>3</v>
      </c>
      <c r="M46" s="211">
        <f t="shared" si="1"/>
        <v>435</v>
      </c>
      <c r="N46" s="205"/>
      <c r="O46" s="205">
        <f t="shared" si="2"/>
        <v>0</v>
      </c>
      <c r="P46" s="31"/>
      <c r="Q46" s="31"/>
      <c r="R46" s="31"/>
      <c r="S46" s="31"/>
    </row>
    <row r="47" spans="1:19">
      <c r="A47" s="290" t="s">
        <v>716</v>
      </c>
      <c r="B47" s="280" t="s">
        <v>611</v>
      </c>
      <c r="C47" s="31"/>
      <c r="D47" s="291">
        <v>200</v>
      </c>
      <c r="E47" s="290" t="s">
        <v>735</v>
      </c>
      <c r="F47" s="296">
        <v>165</v>
      </c>
      <c r="G47" s="293">
        <v>33000</v>
      </c>
      <c r="H47" s="285">
        <f>'JMR  Electrical RA Bill 8'!E48</f>
        <v>140</v>
      </c>
      <c r="I47" s="45">
        <f t="shared" si="0"/>
        <v>23100</v>
      </c>
      <c r="J47" s="45"/>
      <c r="K47" s="45"/>
      <c r="L47" s="211">
        <f>'Electrical JMR RA Bill 09 '!H403</f>
        <v>42</v>
      </c>
      <c r="M47" s="211">
        <f t="shared" si="1"/>
        <v>6930</v>
      </c>
      <c r="N47" s="205"/>
      <c r="O47" s="205">
        <f t="shared" si="2"/>
        <v>0</v>
      </c>
      <c r="P47" s="31"/>
      <c r="Q47" s="31"/>
      <c r="R47" s="31"/>
      <c r="S47" s="31"/>
    </row>
    <row r="48" spans="1:19">
      <c r="A48" s="290" t="s">
        <v>717</v>
      </c>
      <c r="B48" s="280" t="s">
        <v>612</v>
      </c>
      <c r="C48" s="31"/>
      <c r="D48" s="291">
        <v>110</v>
      </c>
      <c r="E48" s="290" t="s">
        <v>735</v>
      </c>
      <c r="F48" s="296">
        <v>176</v>
      </c>
      <c r="G48" s="293">
        <v>19360</v>
      </c>
      <c r="H48" s="285">
        <f>'JMR  Electrical RA Bill 8'!E49</f>
        <v>77</v>
      </c>
      <c r="I48" s="45">
        <f t="shared" si="0"/>
        <v>13552</v>
      </c>
      <c r="J48" s="45"/>
      <c r="K48" s="45"/>
      <c r="L48" s="211">
        <f>'Electrical JMR RA Bill 09 '!H413</f>
        <v>7</v>
      </c>
      <c r="M48" s="211">
        <f t="shared" si="1"/>
        <v>1232</v>
      </c>
      <c r="N48" s="205"/>
      <c r="O48" s="205">
        <f t="shared" si="2"/>
        <v>0</v>
      </c>
      <c r="P48" s="31"/>
      <c r="Q48" s="31"/>
      <c r="R48" s="31"/>
      <c r="S48" s="31"/>
    </row>
    <row r="49" spans="1:19">
      <c r="A49" s="290" t="s">
        <v>718</v>
      </c>
      <c r="B49" s="280" t="s">
        <v>613</v>
      </c>
      <c r="C49" s="31"/>
      <c r="D49" s="291">
        <v>110</v>
      </c>
      <c r="E49" s="290" t="s">
        <v>735</v>
      </c>
      <c r="F49" s="296">
        <v>210</v>
      </c>
      <c r="G49" s="293">
        <v>23100</v>
      </c>
      <c r="H49" s="285">
        <f>'JMR  Electrical RA Bill 8'!E50</f>
        <v>77</v>
      </c>
      <c r="I49" s="45">
        <f t="shared" si="0"/>
        <v>16170</v>
      </c>
      <c r="J49" s="45"/>
      <c r="K49" s="45"/>
      <c r="L49" s="211">
        <f>'Electrical JMR RA Bill 09 '!H423</f>
        <v>21</v>
      </c>
      <c r="M49" s="211">
        <f t="shared" si="1"/>
        <v>4410</v>
      </c>
      <c r="N49" s="205"/>
      <c r="O49" s="205">
        <f t="shared" si="2"/>
        <v>0</v>
      </c>
      <c r="P49" s="31"/>
      <c r="Q49" s="31"/>
      <c r="R49" s="31"/>
      <c r="S49" s="31"/>
    </row>
    <row r="50" spans="1:19">
      <c r="A50" s="290" t="s">
        <v>723</v>
      </c>
      <c r="B50" s="280" t="s">
        <v>614</v>
      </c>
      <c r="C50" s="31"/>
      <c r="D50" s="290" t="s">
        <v>734</v>
      </c>
      <c r="E50" s="290" t="s">
        <v>735</v>
      </c>
      <c r="F50" s="296">
        <v>250</v>
      </c>
      <c r="G50" s="290" t="s">
        <v>734</v>
      </c>
      <c r="H50" s="289"/>
      <c r="I50" s="45"/>
      <c r="J50" s="45"/>
      <c r="K50" s="45"/>
      <c r="L50" s="211"/>
      <c r="M50" s="211"/>
      <c r="N50" s="205"/>
      <c r="O50" s="205">
        <f t="shared" si="2"/>
        <v>0</v>
      </c>
      <c r="P50" s="31"/>
      <c r="Q50" s="31"/>
      <c r="R50" s="31"/>
      <c r="S50" s="31"/>
    </row>
    <row r="51" spans="1:19" ht="56.25">
      <c r="A51" s="281">
        <v>1.25</v>
      </c>
      <c r="B51" s="286" t="s">
        <v>615</v>
      </c>
      <c r="C51" s="31"/>
      <c r="D51" s="290" t="s">
        <v>734</v>
      </c>
      <c r="E51" s="286"/>
      <c r="F51" s="295"/>
      <c r="G51" s="282" t="s">
        <v>734</v>
      </c>
      <c r="H51" s="289"/>
      <c r="I51" s="45"/>
      <c r="J51" s="45"/>
      <c r="K51" s="45"/>
      <c r="L51" s="211"/>
      <c r="M51" s="211"/>
      <c r="N51" s="205"/>
      <c r="O51" s="205">
        <f t="shared" si="2"/>
        <v>0</v>
      </c>
      <c r="P51" s="31"/>
      <c r="Q51" s="31"/>
      <c r="R51" s="31"/>
      <c r="S51" s="31"/>
    </row>
    <row r="52" spans="1:19">
      <c r="A52" s="290" t="s">
        <v>715</v>
      </c>
      <c r="B52" s="280" t="s">
        <v>610</v>
      </c>
      <c r="C52" s="31"/>
      <c r="D52" s="291">
        <v>30</v>
      </c>
      <c r="E52" s="290" t="s">
        <v>735</v>
      </c>
      <c r="F52" s="296">
        <v>65</v>
      </c>
      <c r="G52" s="293">
        <v>1950</v>
      </c>
      <c r="H52" s="285">
        <f>'JMR  Electrical RA Bill 8'!E53</f>
        <v>21</v>
      </c>
      <c r="I52" s="45">
        <f t="shared" si="0"/>
        <v>1365</v>
      </c>
      <c r="J52" s="45"/>
      <c r="K52" s="45"/>
      <c r="L52" s="211">
        <f>'Electrical JMR RA Bill 09 '!H433</f>
        <v>-1</v>
      </c>
      <c r="M52" s="211">
        <f t="shared" si="1"/>
        <v>-65</v>
      </c>
      <c r="N52" s="205"/>
      <c r="O52" s="205">
        <f t="shared" si="2"/>
        <v>0</v>
      </c>
      <c r="P52" s="31"/>
      <c r="Q52" s="31"/>
      <c r="R52" s="31"/>
      <c r="S52" s="31"/>
    </row>
    <row r="53" spans="1:19">
      <c r="A53" s="290" t="s">
        <v>716</v>
      </c>
      <c r="B53" s="280" t="s">
        <v>611</v>
      </c>
      <c r="C53" s="31"/>
      <c r="D53" s="290" t="s">
        <v>734</v>
      </c>
      <c r="E53" s="290" t="s">
        <v>735</v>
      </c>
      <c r="F53" s="296">
        <v>75</v>
      </c>
      <c r="G53" s="290" t="s">
        <v>734</v>
      </c>
      <c r="H53" s="289"/>
      <c r="I53" s="45"/>
      <c r="J53" s="45"/>
      <c r="K53" s="45"/>
      <c r="L53" s="211"/>
      <c r="M53" s="211"/>
      <c r="N53" s="205"/>
      <c r="O53" s="205">
        <f t="shared" si="2"/>
        <v>0</v>
      </c>
      <c r="P53" s="31"/>
      <c r="Q53" s="31"/>
      <c r="R53" s="31"/>
      <c r="S53" s="31"/>
    </row>
    <row r="54" spans="1:19">
      <c r="A54" s="290" t="s">
        <v>717</v>
      </c>
      <c r="B54" s="280" t="s">
        <v>612</v>
      </c>
      <c r="C54" s="31"/>
      <c r="D54" s="290" t="s">
        <v>734</v>
      </c>
      <c r="E54" s="290" t="s">
        <v>735</v>
      </c>
      <c r="F54" s="296">
        <v>90</v>
      </c>
      <c r="G54" s="290" t="s">
        <v>734</v>
      </c>
      <c r="H54" s="289"/>
      <c r="I54" s="45"/>
      <c r="J54" s="45"/>
      <c r="K54" s="45"/>
      <c r="L54" s="211"/>
      <c r="M54" s="211"/>
      <c r="N54" s="205"/>
      <c r="O54" s="205">
        <f t="shared" si="2"/>
        <v>0</v>
      </c>
      <c r="P54" s="31"/>
      <c r="Q54" s="31"/>
      <c r="R54" s="31"/>
      <c r="S54" s="31"/>
    </row>
    <row r="55" spans="1:19">
      <c r="A55" s="290" t="s">
        <v>718</v>
      </c>
      <c r="B55" s="280" t="s">
        <v>613</v>
      </c>
      <c r="C55" s="31"/>
      <c r="D55" s="290" t="s">
        <v>734</v>
      </c>
      <c r="E55" s="290" t="s">
        <v>735</v>
      </c>
      <c r="F55" s="296">
        <v>120</v>
      </c>
      <c r="G55" s="290" t="s">
        <v>734</v>
      </c>
      <c r="H55" s="289"/>
      <c r="I55" s="45"/>
      <c r="J55" s="45"/>
      <c r="K55" s="45"/>
      <c r="L55" s="211"/>
      <c r="M55" s="211"/>
      <c r="N55" s="205"/>
      <c r="O55" s="205">
        <f t="shared" si="2"/>
        <v>0</v>
      </c>
      <c r="P55" s="31"/>
      <c r="Q55" s="31"/>
      <c r="R55" s="31"/>
      <c r="S55" s="31"/>
    </row>
    <row r="56" spans="1:19" ht="33.75">
      <c r="A56" s="291">
        <v>1.26</v>
      </c>
      <c r="B56" s="286" t="s">
        <v>616</v>
      </c>
      <c r="C56" s="31"/>
      <c r="D56" s="290" t="s">
        <v>734</v>
      </c>
      <c r="E56" s="287"/>
      <c r="F56" s="288"/>
      <c r="G56" s="290" t="s">
        <v>734</v>
      </c>
      <c r="H56" s="289"/>
      <c r="I56" s="45"/>
      <c r="J56" s="45"/>
      <c r="K56" s="45"/>
      <c r="L56" s="211"/>
      <c r="M56" s="211"/>
      <c r="N56" s="205"/>
      <c r="O56" s="205">
        <f t="shared" si="2"/>
        <v>0</v>
      </c>
      <c r="P56" s="31"/>
      <c r="Q56" s="31"/>
      <c r="R56" s="31"/>
      <c r="S56" s="31"/>
    </row>
    <row r="57" spans="1:19">
      <c r="A57" s="290" t="s">
        <v>715</v>
      </c>
      <c r="B57" s="280" t="s">
        <v>610</v>
      </c>
      <c r="C57" s="31"/>
      <c r="D57" s="291">
        <v>265</v>
      </c>
      <c r="E57" s="290" t="s">
        <v>735</v>
      </c>
      <c r="F57" s="296">
        <v>154</v>
      </c>
      <c r="G57" s="293">
        <v>40810</v>
      </c>
      <c r="H57" s="285">
        <f>'JMR  Electrical RA Bill 8'!E58</f>
        <v>185.5</v>
      </c>
      <c r="I57" s="45">
        <f t="shared" si="0"/>
        <v>28567</v>
      </c>
      <c r="J57" s="45"/>
      <c r="K57" s="45"/>
      <c r="L57" s="211">
        <f>'Electrical JMR RA Bill 09 '!H444</f>
        <v>62</v>
      </c>
      <c r="M57" s="211">
        <f t="shared" si="1"/>
        <v>9548</v>
      </c>
      <c r="N57" s="205"/>
      <c r="O57" s="205">
        <f t="shared" si="2"/>
        <v>0</v>
      </c>
      <c r="P57" s="31"/>
      <c r="Q57" s="31"/>
      <c r="R57" s="31"/>
      <c r="S57" s="31"/>
    </row>
    <row r="58" spans="1:19">
      <c r="A58" s="290" t="s">
        <v>716</v>
      </c>
      <c r="B58" s="280" t="s">
        <v>611</v>
      </c>
      <c r="C58" s="31"/>
      <c r="D58" s="291">
        <v>95</v>
      </c>
      <c r="E58" s="290" t="s">
        <v>735</v>
      </c>
      <c r="F58" s="296">
        <v>170</v>
      </c>
      <c r="G58" s="293">
        <v>16150</v>
      </c>
      <c r="H58" s="285">
        <f>'JMR  Electrical RA Bill 8'!E59</f>
        <v>66.5</v>
      </c>
      <c r="I58" s="45">
        <f t="shared" si="0"/>
        <v>11305</v>
      </c>
      <c r="J58" s="45"/>
      <c r="K58" s="45"/>
      <c r="L58" s="211">
        <f>'Electrical JMR RA Bill 09 '!H455</f>
        <v>8.5</v>
      </c>
      <c r="M58" s="211">
        <f t="shared" si="1"/>
        <v>1445</v>
      </c>
      <c r="N58" s="205"/>
      <c r="O58" s="205">
        <f t="shared" si="2"/>
        <v>0</v>
      </c>
      <c r="P58" s="31"/>
      <c r="Q58" s="31"/>
      <c r="R58" s="31"/>
      <c r="S58" s="31"/>
    </row>
    <row r="59" spans="1:19">
      <c r="A59" s="290" t="s">
        <v>717</v>
      </c>
      <c r="B59" s="280" t="s">
        <v>612</v>
      </c>
      <c r="C59" s="31"/>
      <c r="D59" s="290" t="s">
        <v>734</v>
      </c>
      <c r="E59" s="290" t="s">
        <v>735</v>
      </c>
      <c r="F59" s="296">
        <v>210</v>
      </c>
      <c r="G59" s="290" t="s">
        <v>734</v>
      </c>
      <c r="H59" s="176"/>
      <c r="I59" s="45"/>
      <c r="J59" s="45"/>
      <c r="K59" s="45"/>
      <c r="L59" s="211"/>
      <c r="M59" s="211">
        <f>SUM(M12:M58)</f>
        <v>557793</v>
      </c>
      <c r="N59" s="205"/>
      <c r="O59" s="205"/>
      <c r="P59" s="31"/>
      <c r="Q59" s="31"/>
      <c r="R59" s="31"/>
      <c r="S59" s="31"/>
    </row>
    <row r="60" spans="1:19">
      <c r="A60" s="290" t="s">
        <v>718</v>
      </c>
      <c r="B60" s="280" t="s">
        <v>613</v>
      </c>
      <c r="C60" s="31"/>
      <c r="D60" s="290" t="s">
        <v>734</v>
      </c>
      <c r="E60" s="290" t="s">
        <v>735</v>
      </c>
      <c r="F60" s="296">
        <v>240</v>
      </c>
      <c r="G60" s="290" t="s">
        <v>734</v>
      </c>
      <c r="H60" s="176"/>
      <c r="I60" s="45"/>
      <c r="J60" s="45"/>
      <c r="K60" s="45"/>
      <c r="L60" s="211"/>
      <c r="M60" s="211"/>
      <c r="N60" s="205"/>
      <c r="O60" s="205"/>
      <c r="P60" s="31"/>
      <c r="Q60" s="31"/>
      <c r="R60" s="31"/>
      <c r="S60" s="31"/>
    </row>
    <row r="61" spans="1:19" s="65" customFormat="1">
      <c r="A61" s="391"/>
      <c r="B61" s="392" t="s">
        <v>617</v>
      </c>
      <c r="C61" s="214"/>
      <c r="D61" s="393"/>
      <c r="E61" s="391"/>
      <c r="F61" s="393"/>
      <c r="G61" s="394" t="s">
        <v>741</v>
      </c>
      <c r="H61" s="395"/>
      <c r="I61" s="244">
        <f>SUM(I12:I60)</f>
        <v>1588734</v>
      </c>
      <c r="J61" s="244"/>
      <c r="K61" s="244"/>
      <c r="L61" s="244"/>
      <c r="M61" s="244">
        <f>M59</f>
        <v>557793</v>
      </c>
      <c r="N61" s="244"/>
      <c r="O61" s="244">
        <f>SUM(O12:O60)</f>
        <v>1026580.5</v>
      </c>
      <c r="P61" s="214"/>
      <c r="Q61" s="214"/>
      <c r="R61" s="214"/>
      <c r="S61" s="214"/>
    </row>
    <row r="62" spans="1:19">
      <c r="A62" s="298"/>
      <c r="B62" s="298"/>
      <c r="C62" s="31"/>
      <c r="D62" s="299"/>
      <c r="E62" s="298"/>
      <c r="F62" s="299"/>
      <c r="G62" s="299"/>
      <c r="H62" s="289"/>
      <c r="I62" s="45"/>
      <c r="J62" s="45"/>
      <c r="K62" s="45"/>
      <c r="L62" s="211"/>
      <c r="M62" s="211"/>
      <c r="N62" s="205"/>
      <c r="O62" s="205"/>
      <c r="P62" s="31"/>
      <c r="Q62" s="31"/>
      <c r="R62" s="31"/>
      <c r="S62" s="31"/>
    </row>
    <row r="63" spans="1:19">
      <c r="A63" s="290" t="s">
        <v>724</v>
      </c>
      <c r="B63" s="300" t="s">
        <v>618</v>
      </c>
      <c r="C63" s="31"/>
      <c r="D63" s="299"/>
      <c r="E63" s="298"/>
      <c r="F63" s="299"/>
      <c r="G63" s="299"/>
      <c r="H63" s="285"/>
      <c r="I63" s="45"/>
      <c r="J63" s="45"/>
      <c r="K63" s="45"/>
      <c r="L63" s="211"/>
      <c r="M63" s="211"/>
      <c r="N63" s="205"/>
      <c r="O63" s="205"/>
      <c r="P63" s="31"/>
      <c r="Q63" s="31"/>
      <c r="R63" s="31"/>
      <c r="S63" s="31"/>
    </row>
    <row r="64" spans="1:19" ht="90">
      <c r="A64" s="301">
        <v>1</v>
      </c>
      <c r="B64" s="280" t="s">
        <v>619</v>
      </c>
      <c r="C64" s="31"/>
      <c r="D64" s="295"/>
      <c r="E64" s="286"/>
      <c r="F64" s="295"/>
      <c r="G64" s="282" t="s">
        <v>734</v>
      </c>
      <c r="H64" s="289"/>
      <c r="I64" s="45"/>
      <c r="J64" s="45"/>
      <c r="K64" s="45"/>
      <c r="L64" s="211"/>
      <c r="M64" s="211"/>
      <c r="N64" s="205"/>
      <c r="O64" s="205"/>
      <c r="P64" s="31"/>
      <c r="Q64" s="31"/>
      <c r="R64" s="31"/>
      <c r="S64" s="31"/>
    </row>
    <row r="65" spans="1:19">
      <c r="A65" s="290" t="s">
        <v>715</v>
      </c>
      <c r="B65" s="280" t="s">
        <v>620</v>
      </c>
      <c r="C65" s="31"/>
      <c r="D65" s="290" t="s">
        <v>734</v>
      </c>
      <c r="E65" s="290" t="s">
        <v>735</v>
      </c>
      <c r="F65" s="292">
        <v>1200</v>
      </c>
      <c r="G65" s="290" t="s">
        <v>734</v>
      </c>
      <c r="H65" s="285"/>
      <c r="I65" s="45"/>
      <c r="J65" s="45"/>
      <c r="K65" s="45"/>
      <c r="L65" s="211"/>
      <c r="M65" s="211"/>
      <c r="N65" s="205"/>
      <c r="O65" s="205"/>
      <c r="P65" s="31"/>
      <c r="Q65" s="31"/>
      <c r="R65" s="31"/>
      <c r="S65" s="31"/>
    </row>
    <row r="66" spans="1:19">
      <c r="A66" s="290" t="s">
        <v>716</v>
      </c>
      <c r="B66" s="280" t="s">
        <v>621</v>
      </c>
      <c r="C66" s="31"/>
      <c r="D66" s="290" t="s">
        <v>734</v>
      </c>
      <c r="E66" s="290" t="s">
        <v>735</v>
      </c>
      <c r="F66" s="296">
        <v>750</v>
      </c>
      <c r="G66" s="290" t="s">
        <v>734</v>
      </c>
      <c r="H66" s="289"/>
      <c r="I66" s="45"/>
      <c r="J66" s="45"/>
      <c r="K66" s="45"/>
      <c r="L66" s="211"/>
      <c r="M66" s="211"/>
      <c r="N66" s="205"/>
      <c r="O66" s="205"/>
      <c r="P66" s="31"/>
      <c r="Q66" s="31"/>
      <c r="R66" s="31"/>
      <c r="S66" s="31"/>
    </row>
    <row r="67" spans="1:19">
      <c r="A67" s="290" t="s">
        <v>717</v>
      </c>
      <c r="B67" s="280" t="s">
        <v>622</v>
      </c>
      <c r="C67" s="31"/>
      <c r="D67" s="291">
        <v>50</v>
      </c>
      <c r="E67" s="290" t="s">
        <v>735</v>
      </c>
      <c r="F67" s="296">
        <v>650</v>
      </c>
      <c r="G67" s="293">
        <v>32500</v>
      </c>
      <c r="H67" s="285">
        <f>'JMR  Electrical RA Bill 8'!E64</f>
        <v>35</v>
      </c>
      <c r="I67" s="45">
        <f>F67*H67</f>
        <v>22750</v>
      </c>
      <c r="J67" s="45"/>
      <c r="K67" s="45"/>
      <c r="L67" s="211">
        <f>'Electrical JMR RA Bill 09 '!H469</f>
        <v>3</v>
      </c>
      <c r="M67" s="211">
        <f t="shared" si="1"/>
        <v>1950</v>
      </c>
      <c r="N67" s="205"/>
      <c r="O67" s="205"/>
      <c r="P67" s="31"/>
      <c r="Q67" s="31"/>
      <c r="R67" s="31"/>
      <c r="S67" s="31"/>
    </row>
    <row r="68" spans="1:19">
      <c r="A68" s="290" t="s">
        <v>718</v>
      </c>
      <c r="B68" s="280" t="s">
        <v>623</v>
      </c>
      <c r="C68" s="31"/>
      <c r="D68" s="290" t="s">
        <v>734</v>
      </c>
      <c r="E68" s="290" t="s">
        <v>735</v>
      </c>
      <c r="F68" s="296">
        <v>450</v>
      </c>
      <c r="G68" s="290" t="s">
        <v>734</v>
      </c>
      <c r="H68" s="176"/>
      <c r="I68" s="45"/>
      <c r="J68" s="45"/>
      <c r="K68" s="45"/>
      <c r="L68" s="211"/>
      <c r="M68" s="211"/>
      <c r="N68" s="205"/>
      <c r="O68" s="205"/>
      <c r="P68" s="31"/>
      <c r="Q68" s="31"/>
      <c r="R68" s="31"/>
      <c r="S68" s="31"/>
    </row>
    <row r="69" spans="1:19">
      <c r="A69" s="290" t="s">
        <v>723</v>
      </c>
      <c r="B69" s="280" t="s">
        <v>624</v>
      </c>
      <c r="C69" s="31"/>
      <c r="D69" s="281">
        <v>30</v>
      </c>
      <c r="E69" s="282" t="s">
        <v>735</v>
      </c>
      <c r="F69" s="288">
        <v>750</v>
      </c>
      <c r="G69" s="288">
        <f>D69*F69</f>
        <v>22500</v>
      </c>
      <c r="H69" s="302">
        <f>'JMR  Electrical RA Bill 8'!E66</f>
        <v>21</v>
      </c>
      <c r="I69" s="45">
        <f t="shared" ref="I69:I80" si="3">F69*H69</f>
        <v>15750</v>
      </c>
      <c r="J69" s="45"/>
      <c r="K69" s="45"/>
      <c r="L69" s="211">
        <f>'Electrical JMR RA Bill 09 '!H483</f>
        <v>-5</v>
      </c>
      <c r="M69" s="211">
        <f t="shared" si="1"/>
        <v>-3750</v>
      </c>
      <c r="N69" s="205">
        <f>'Electrical JMR RA Bill 09 '!H484</f>
        <v>22</v>
      </c>
      <c r="O69" s="205">
        <f>F69*N69</f>
        <v>16500</v>
      </c>
      <c r="P69" s="31"/>
      <c r="Q69" s="31"/>
      <c r="R69" s="31"/>
      <c r="S69" s="31"/>
    </row>
    <row r="70" spans="1:19">
      <c r="A70" s="290" t="s">
        <v>725</v>
      </c>
      <c r="B70" s="280" t="s">
        <v>625</v>
      </c>
      <c r="C70" s="31"/>
      <c r="D70" s="290" t="s">
        <v>734</v>
      </c>
      <c r="E70" s="290" t="s">
        <v>735</v>
      </c>
      <c r="F70" s="296">
        <v>450</v>
      </c>
      <c r="G70" s="290" t="s">
        <v>734</v>
      </c>
      <c r="H70" s="289"/>
      <c r="I70" s="45"/>
      <c r="J70" s="45"/>
      <c r="K70" s="45"/>
      <c r="L70" s="211"/>
      <c r="M70" s="211"/>
      <c r="N70" s="205"/>
      <c r="O70" s="205"/>
      <c r="P70" s="31"/>
      <c r="Q70" s="31"/>
      <c r="R70" s="31"/>
      <c r="S70" s="31"/>
    </row>
    <row r="71" spans="1:19">
      <c r="A71" s="290" t="s">
        <v>719</v>
      </c>
      <c r="B71" s="280" t="s">
        <v>626</v>
      </c>
      <c r="C71" s="31"/>
      <c r="D71" s="291">
        <v>160</v>
      </c>
      <c r="E71" s="290" t="s">
        <v>735</v>
      </c>
      <c r="F71" s="296">
        <v>400</v>
      </c>
      <c r="G71" s="293">
        <v>64000</v>
      </c>
      <c r="H71" s="285">
        <f>'JMR  Electrical RA Bill 8'!E68</f>
        <v>120</v>
      </c>
      <c r="I71" s="45">
        <f t="shared" si="3"/>
        <v>48000</v>
      </c>
      <c r="J71" s="45"/>
      <c r="K71" s="45"/>
      <c r="L71" s="211">
        <f>'Electrical JMR RA Bill 09 '!H497</f>
        <v>-52</v>
      </c>
      <c r="M71" s="211">
        <f t="shared" si="1"/>
        <v>-20800</v>
      </c>
      <c r="N71" s="205"/>
      <c r="O71" s="205"/>
      <c r="P71" s="31"/>
      <c r="Q71" s="31"/>
      <c r="R71" s="31"/>
      <c r="S71" s="31"/>
    </row>
    <row r="72" spans="1:19" ht="56.25">
      <c r="A72" s="301">
        <v>2</v>
      </c>
      <c r="B72" s="280" t="s">
        <v>627</v>
      </c>
      <c r="C72" s="31"/>
      <c r="D72" s="295"/>
      <c r="E72" s="286"/>
      <c r="F72" s="295"/>
      <c r="G72" s="282" t="s">
        <v>734</v>
      </c>
      <c r="H72" s="289"/>
      <c r="I72" s="45"/>
      <c r="J72" s="45"/>
      <c r="K72" s="45"/>
      <c r="L72" s="211"/>
      <c r="M72" s="211"/>
      <c r="N72" s="205"/>
      <c r="O72" s="205"/>
      <c r="P72" s="31"/>
      <c r="Q72" s="31"/>
      <c r="R72" s="31"/>
      <c r="S72" s="31"/>
    </row>
    <row r="73" spans="1:19">
      <c r="A73" s="290" t="s">
        <v>715</v>
      </c>
      <c r="B73" s="280" t="s">
        <v>620</v>
      </c>
      <c r="C73" s="31"/>
      <c r="D73" s="290" t="s">
        <v>734</v>
      </c>
      <c r="E73" s="290" t="s">
        <v>736</v>
      </c>
      <c r="F73" s="292">
        <v>1200</v>
      </c>
      <c r="G73" s="290" t="s">
        <v>734</v>
      </c>
      <c r="H73" s="176"/>
      <c r="I73" s="45"/>
      <c r="J73" s="45"/>
      <c r="K73" s="45"/>
      <c r="L73" s="211"/>
      <c r="M73" s="211"/>
      <c r="N73" s="205"/>
      <c r="O73" s="205"/>
      <c r="P73" s="31"/>
      <c r="Q73" s="31"/>
      <c r="R73" s="31"/>
      <c r="S73" s="31"/>
    </row>
    <row r="74" spans="1:19">
      <c r="A74" s="290" t="s">
        <v>716</v>
      </c>
      <c r="B74" s="280" t="s">
        <v>621</v>
      </c>
      <c r="C74" s="31"/>
      <c r="D74" s="290" t="s">
        <v>734</v>
      </c>
      <c r="E74" s="290" t="s">
        <v>736</v>
      </c>
      <c r="F74" s="296">
        <v>850</v>
      </c>
      <c r="G74" s="290" t="s">
        <v>734</v>
      </c>
      <c r="H74" s="285"/>
      <c r="I74" s="45"/>
      <c r="J74" s="45"/>
      <c r="K74" s="45"/>
      <c r="L74" s="211"/>
      <c r="M74" s="211"/>
      <c r="N74" s="205"/>
      <c r="O74" s="205"/>
      <c r="P74" s="31"/>
      <c r="Q74" s="31"/>
      <c r="R74" s="31"/>
      <c r="S74" s="31"/>
    </row>
    <row r="75" spans="1:19">
      <c r="A75" s="290" t="s">
        <v>717</v>
      </c>
      <c r="B75" s="280" t="s">
        <v>622</v>
      </c>
      <c r="C75" s="31"/>
      <c r="D75" s="291">
        <v>4</v>
      </c>
      <c r="E75" s="290" t="s">
        <v>736</v>
      </c>
      <c r="F75" s="292">
        <v>2100</v>
      </c>
      <c r="G75" s="293">
        <v>8400</v>
      </c>
      <c r="H75" s="302">
        <f>'JMR  Electrical RA Bill 8'!E72</f>
        <v>2.8</v>
      </c>
      <c r="I75" s="45">
        <f t="shared" si="3"/>
        <v>5880</v>
      </c>
      <c r="J75" s="45"/>
      <c r="K75" s="45"/>
      <c r="L75" s="211">
        <f>'Electrical JMR RA Bill 09 '!H509</f>
        <v>1.2000000000000002</v>
      </c>
      <c r="M75" s="211">
        <f t="shared" si="1"/>
        <v>2520.0000000000005</v>
      </c>
      <c r="N75" s="205">
        <f>'Electrical JMR RA Bill 09 '!H510</f>
        <v>2</v>
      </c>
      <c r="O75" s="205">
        <f>F75*N75</f>
        <v>4200</v>
      </c>
      <c r="P75" s="31"/>
      <c r="Q75" s="31"/>
      <c r="R75" s="31"/>
      <c r="S75" s="31"/>
    </row>
    <row r="76" spans="1:19">
      <c r="A76" s="290" t="s">
        <v>718</v>
      </c>
      <c r="B76" s="280" t="s">
        <v>623</v>
      </c>
      <c r="C76" s="31"/>
      <c r="D76" s="290" t="s">
        <v>734</v>
      </c>
      <c r="E76" s="290" t="s">
        <v>736</v>
      </c>
      <c r="F76" s="296">
        <v>750</v>
      </c>
      <c r="G76" s="290" t="s">
        <v>734</v>
      </c>
      <c r="H76" s="285"/>
      <c r="I76" s="45"/>
      <c r="J76" s="45"/>
      <c r="K76" s="45"/>
      <c r="L76" s="211"/>
      <c r="M76" s="211"/>
      <c r="N76" s="205"/>
      <c r="O76" s="205"/>
      <c r="P76" s="31"/>
      <c r="Q76" s="31"/>
      <c r="R76" s="31"/>
      <c r="S76" s="31"/>
    </row>
    <row r="77" spans="1:19" ht="67.5">
      <c r="A77" s="301">
        <v>3</v>
      </c>
      <c r="B77" s="286" t="s">
        <v>628</v>
      </c>
      <c r="C77" s="31"/>
      <c r="D77" s="295"/>
      <c r="E77" s="286"/>
      <c r="F77" s="295"/>
      <c r="G77" s="282" t="s">
        <v>734</v>
      </c>
      <c r="H77" s="288"/>
      <c r="I77" s="45"/>
      <c r="J77" s="45"/>
      <c r="K77" s="45"/>
      <c r="L77" s="211"/>
      <c r="M77" s="211"/>
      <c r="N77" s="205"/>
      <c r="O77" s="205"/>
      <c r="P77" s="31"/>
      <c r="Q77" s="31"/>
      <c r="R77" s="31"/>
      <c r="S77" s="31"/>
    </row>
    <row r="78" spans="1:19">
      <c r="A78" s="290" t="s">
        <v>715</v>
      </c>
      <c r="B78" s="280" t="s">
        <v>624</v>
      </c>
      <c r="C78" s="31"/>
      <c r="D78" s="291">
        <v>2</v>
      </c>
      <c r="E78" s="290" t="s">
        <v>736</v>
      </c>
      <c r="F78" s="292">
        <v>1500</v>
      </c>
      <c r="G78" s="293">
        <v>3000</v>
      </c>
      <c r="H78" s="281">
        <f>'JMR  Electrical RA Bill 8'!E75</f>
        <v>1.4</v>
      </c>
      <c r="I78" s="45">
        <f t="shared" si="3"/>
        <v>2100</v>
      </c>
      <c r="J78" s="45"/>
      <c r="K78" s="45"/>
      <c r="L78" s="211">
        <f>'Electrical JMR RA Bill 09 '!H521</f>
        <v>0.60000000000000009</v>
      </c>
      <c r="M78" s="211">
        <f t="shared" ref="M78:M138" si="4">F78*L78</f>
        <v>900.00000000000011</v>
      </c>
      <c r="N78" s="205">
        <f>'Electrical JMR RA Bill 09 '!H522</f>
        <v>6</v>
      </c>
      <c r="O78" s="205">
        <f>F78*N78</f>
        <v>9000</v>
      </c>
      <c r="P78" s="31"/>
      <c r="Q78" s="31"/>
      <c r="R78" s="31"/>
      <c r="S78" s="31"/>
    </row>
    <row r="79" spans="1:19">
      <c r="A79" s="290" t="s">
        <v>716</v>
      </c>
      <c r="B79" s="280" t="s">
        <v>625</v>
      </c>
      <c r="C79" s="31"/>
      <c r="D79" s="290" t="s">
        <v>734</v>
      </c>
      <c r="E79" s="290" t="s">
        <v>736</v>
      </c>
      <c r="F79" s="292">
        <v>1000</v>
      </c>
      <c r="G79" s="290" t="s">
        <v>734</v>
      </c>
      <c r="H79" s="281"/>
      <c r="I79" s="45"/>
      <c r="J79" s="45"/>
      <c r="K79" s="45"/>
      <c r="L79" s="211"/>
      <c r="M79" s="211"/>
      <c r="N79" s="205"/>
      <c r="O79" s="205"/>
      <c r="P79" s="31"/>
      <c r="Q79" s="31"/>
      <c r="R79" s="31"/>
      <c r="S79" s="31"/>
    </row>
    <row r="80" spans="1:19">
      <c r="A80" s="290" t="s">
        <v>717</v>
      </c>
      <c r="B80" s="280" t="s">
        <v>626</v>
      </c>
      <c r="C80" s="31"/>
      <c r="D80" s="291">
        <v>20</v>
      </c>
      <c r="E80" s="290" t="s">
        <v>736</v>
      </c>
      <c r="F80" s="292">
        <v>1200</v>
      </c>
      <c r="G80" s="293">
        <v>24000</v>
      </c>
      <c r="H80" s="281">
        <f>'JMR  Electrical RA Bill 8'!E77</f>
        <v>14</v>
      </c>
      <c r="I80" s="45">
        <f t="shared" si="3"/>
        <v>16800</v>
      </c>
      <c r="J80" s="45"/>
      <c r="K80" s="45"/>
      <c r="L80" s="211">
        <f>'Electrical JMR RA Bill 09 '!H533</f>
        <v>-6</v>
      </c>
      <c r="M80" s="211">
        <f t="shared" si="4"/>
        <v>-7200</v>
      </c>
      <c r="N80" s="205"/>
      <c r="O80" s="205"/>
      <c r="P80" s="31"/>
      <c r="Q80" s="31"/>
      <c r="R80" s="31"/>
      <c r="S80" s="31"/>
    </row>
    <row r="81" spans="1:19" ht="67.5">
      <c r="A81" s="301">
        <v>4</v>
      </c>
      <c r="B81" s="286" t="s">
        <v>629</v>
      </c>
      <c r="C81" s="31"/>
      <c r="D81" s="295"/>
      <c r="E81" s="286"/>
      <c r="F81" s="295"/>
      <c r="G81" s="282" t="s">
        <v>734</v>
      </c>
      <c r="H81" s="288"/>
      <c r="I81" s="45"/>
      <c r="J81" s="45"/>
      <c r="K81" s="45"/>
      <c r="L81" s="211"/>
      <c r="M81" s="211"/>
      <c r="N81" s="205"/>
      <c r="O81" s="205"/>
      <c r="P81" s="31"/>
      <c r="Q81" s="31"/>
      <c r="R81" s="31"/>
      <c r="S81" s="31"/>
    </row>
    <row r="82" spans="1:19" ht="22.5">
      <c r="A82" s="290" t="s">
        <v>715</v>
      </c>
      <c r="B82" s="280" t="s">
        <v>630</v>
      </c>
      <c r="C82" s="31"/>
      <c r="D82" s="291">
        <v>20</v>
      </c>
      <c r="E82" s="290" t="s">
        <v>735</v>
      </c>
      <c r="F82" s="292">
        <v>1560</v>
      </c>
      <c r="G82" s="293">
        <v>31200</v>
      </c>
      <c r="H82" s="288"/>
      <c r="I82" s="45"/>
      <c r="J82" s="45" t="e">
        <f>#REF!</f>
        <v>#REF!</v>
      </c>
      <c r="K82" s="45" t="e">
        <f>F82*J82</f>
        <v>#REF!</v>
      </c>
      <c r="L82" s="211"/>
      <c r="M82" s="211"/>
      <c r="N82" s="205"/>
      <c r="O82" s="205"/>
      <c r="P82" s="31"/>
      <c r="Q82" s="31"/>
      <c r="R82" s="31"/>
      <c r="S82" s="31"/>
    </row>
    <row r="83" spans="1:19" ht="22.5">
      <c r="A83" s="290" t="s">
        <v>716</v>
      </c>
      <c r="B83" s="280" t="s">
        <v>631</v>
      </c>
      <c r="C83" s="31"/>
      <c r="D83" s="291">
        <v>20</v>
      </c>
      <c r="E83" s="290" t="s">
        <v>735</v>
      </c>
      <c r="F83" s="292">
        <v>1150</v>
      </c>
      <c r="G83" s="293">
        <v>23000</v>
      </c>
      <c r="H83" s="282"/>
      <c r="I83" s="45"/>
      <c r="J83" s="45" t="e">
        <f>#REF!</f>
        <v>#REF!</v>
      </c>
      <c r="K83" s="45" t="e">
        <f t="shared" ref="K83:K95" si="5">F83*J83</f>
        <v>#REF!</v>
      </c>
      <c r="L83" s="211"/>
      <c r="M83" s="211"/>
      <c r="N83" s="205"/>
      <c r="O83" s="205"/>
      <c r="P83" s="31"/>
      <c r="Q83" s="31"/>
      <c r="R83" s="31"/>
      <c r="S83" s="31"/>
    </row>
    <row r="84" spans="1:19" ht="22.5">
      <c r="A84" s="290" t="s">
        <v>717</v>
      </c>
      <c r="B84" s="280" t="s">
        <v>632</v>
      </c>
      <c r="C84" s="31"/>
      <c r="D84" s="291">
        <v>60</v>
      </c>
      <c r="E84" s="290" t="s">
        <v>735</v>
      </c>
      <c r="F84" s="296">
        <v>850</v>
      </c>
      <c r="G84" s="293">
        <v>51000</v>
      </c>
      <c r="H84" s="281"/>
      <c r="I84" s="45"/>
      <c r="J84" s="45" t="e">
        <f>#REF!</f>
        <v>#REF!</v>
      </c>
      <c r="K84" s="45" t="e">
        <f t="shared" si="5"/>
        <v>#REF!</v>
      </c>
      <c r="L84" s="211"/>
      <c r="M84" s="211"/>
      <c r="N84" s="205"/>
      <c r="O84" s="205"/>
      <c r="P84" s="31"/>
      <c r="Q84" s="31"/>
      <c r="R84" s="31"/>
      <c r="S84" s="31"/>
    </row>
    <row r="85" spans="1:19">
      <c r="A85" s="298"/>
      <c r="B85" s="280" t="s">
        <v>633</v>
      </c>
      <c r="C85" s="31"/>
      <c r="D85" s="299"/>
      <c r="E85" s="298"/>
      <c r="F85" s="299"/>
      <c r="G85" s="290" t="s">
        <v>734</v>
      </c>
      <c r="H85" s="281"/>
      <c r="I85" s="45"/>
      <c r="J85" s="45"/>
      <c r="K85" s="45"/>
      <c r="L85" s="211"/>
      <c r="M85" s="211"/>
      <c r="N85" s="205"/>
      <c r="O85" s="205"/>
      <c r="P85" s="31"/>
      <c r="Q85" s="31"/>
      <c r="R85" s="31"/>
      <c r="S85" s="31"/>
    </row>
    <row r="86" spans="1:19" ht="78.75">
      <c r="A86" s="301">
        <v>5</v>
      </c>
      <c r="B86" s="280" t="s">
        <v>634</v>
      </c>
      <c r="C86" s="31"/>
      <c r="D86" s="295"/>
      <c r="E86" s="286"/>
      <c r="F86" s="295"/>
      <c r="G86" s="282" t="s">
        <v>734</v>
      </c>
      <c r="H86" s="281"/>
      <c r="I86" s="45"/>
      <c r="J86" s="45"/>
      <c r="K86" s="45"/>
      <c r="L86" s="211"/>
      <c r="M86" s="211"/>
      <c r="N86" s="205"/>
      <c r="O86" s="205"/>
      <c r="P86" s="31"/>
      <c r="Q86" s="31"/>
      <c r="R86" s="31"/>
      <c r="S86" s="31"/>
    </row>
    <row r="87" spans="1:19" ht="22.5">
      <c r="A87" s="290" t="s">
        <v>715</v>
      </c>
      <c r="B87" s="280" t="s">
        <v>635</v>
      </c>
      <c r="C87" s="31"/>
      <c r="D87" s="290" t="s">
        <v>734</v>
      </c>
      <c r="E87" s="290" t="s">
        <v>735</v>
      </c>
      <c r="F87" s="292">
        <v>2500</v>
      </c>
      <c r="G87" s="290" t="s">
        <v>734</v>
      </c>
      <c r="H87" s="281"/>
      <c r="I87" s="45"/>
      <c r="J87" s="45"/>
      <c r="K87" s="45"/>
      <c r="L87" s="211"/>
      <c r="M87" s="211"/>
      <c r="N87" s="205"/>
      <c r="O87" s="205"/>
      <c r="P87" s="31"/>
      <c r="Q87" s="31"/>
      <c r="R87" s="31"/>
      <c r="S87" s="31"/>
    </row>
    <row r="88" spans="1:19">
      <c r="A88" s="290" t="s">
        <v>716</v>
      </c>
      <c r="B88" s="280" t="s">
        <v>636</v>
      </c>
      <c r="C88" s="31"/>
      <c r="D88" s="291">
        <v>40</v>
      </c>
      <c r="E88" s="290" t="s">
        <v>735</v>
      </c>
      <c r="F88" s="292">
        <v>2300</v>
      </c>
      <c r="G88" s="293">
        <v>92000</v>
      </c>
      <c r="H88" s="282"/>
      <c r="I88" s="45"/>
      <c r="J88" s="45" t="e">
        <f>#REF!</f>
        <v>#REF!</v>
      </c>
      <c r="K88" s="45" t="e">
        <f t="shared" si="5"/>
        <v>#REF!</v>
      </c>
      <c r="L88" s="211"/>
      <c r="M88" s="211"/>
      <c r="N88" s="205"/>
      <c r="O88" s="205"/>
      <c r="P88" s="31"/>
      <c r="Q88" s="31"/>
      <c r="R88" s="31"/>
      <c r="S88" s="31"/>
    </row>
    <row r="89" spans="1:19">
      <c r="A89" s="290" t="s">
        <v>717</v>
      </c>
      <c r="B89" s="280" t="s">
        <v>637</v>
      </c>
      <c r="C89" s="31"/>
      <c r="D89" s="291">
        <v>10</v>
      </c>
      <c r="E89" s="290" t="s">
        <v>735</v>
      </c>
      <c r="F89" s="292">
        <v>1250</v>
      </c>
      <c r="G89" s="293">
        <v>12500</v>
      </c>
      <c r="H89" s="281"/>
      <c r="I89" s="45"/>
      <c r="J89" s="45" t="e">
        <f>#REF!</f>
        <v>#REF!</v>
      </c>
      <c r="K89" s="45" t="e">
        <f t="shared" si="5"/>
        <v>#REF!</v>
      </c>
      <c r="L89" s="211"/>
      <c r="M89" s="211"/>
      <c r="N89" s="205"/>
      <c r="O89" s="205"/>
      <c r="P89" s="31"/>
      <c r="Q89" s="31"/>
      <c r="R89" s="31"/>
      <c r="S89" s="31"/>
    </row>
    <row r="90" spans="1:19">
      <c r="A90" s="290" t="s">
        <v>718</v>
      </c>
      <c r="B90" s="280" t="s">
        <v>638</v>
      </c>
      <c r="C90" s="31"/>
      <c r="D90" s="291">
        <v>20</v>
      </c>
      <c r="E90" s="290" t="s">
        <v>735</v>
      </c>
      <c r="F90" s="296">
        <v>900</v>
      </c>
      <c r="G90" s="293">
        <v>18000</v>
      </c>
      <c r="H90" s="281"/>
      <c r="I90" s="45"/>
      <c r="J90" s="45" t="e">
        <f>#REF!</f>
        <v>#REF!</v>
      </c>
      <c r="K90" s="45" t="e">
        <f t="shared" si="5"/>
        <v>#REF!</v>
      </c>
      <c r="L90" s="211"/>
      <c r="M90" s="211"/>
      <c r="N90" s="205"/>
      <c r="O90" s="205"/>
      <c r="P90" s="31"/>
      <c r="Q90" s="31"/>
      <c r="R90" s="31"/>
      <c r="S90" s="31"/>
    </row>
    <row r="91" spans="1:19">
      <c r="A91" s="290" t="s">
        <v>723</v>
      </c>
      <c r="B91" s="280" t="s">
        <v>639</v>
      </c>
      <c r="C91" s="31"/>
      <c r="D91" s="291">
        <v>10</v>
      </c>
      <c r="E91" s="290" t="s">
        <v>735</v>
      </c>
      <c r="F91" s="296">
        <v>850</v>
      </c>
      <c r="G91" s="293">
        <v>8500</v>
      </c>
      <c r="H91" s="176"/>
      <c r="I91" s="45"/>
      <c r="J91" s="45"/>
      <c r="K91" s="45"/>
      <c r="L91" s="211"/>
      <c r="M91" s="211"/>
      <c r="N91" s="205"/>
      <c r="O91" s="205"/>
      <c r="P91" s="31"/>
      <c r="Q91" s="31"/>
      <c r="R91" s="31"/>
      <c r="S91" s="31"/>
    </row>
    <row r="92" spans="1:19" ht="22.5">
      <c r="A92" s="290" t="s">
        <v>725</v>
      </c>
      <c r="B92" s="286" t="s">
        <v>640</v>
      </c>
      <c r="C92" s="31"/>
      <c r="D92" s="290" t="s">
        <v>734</v>
      </c>
      <c r="E92" s="290" t="s">
        <v>736</v>
      </c>
      <c r="F92" s="292">
        <v>2100</v>
      </c>
      <c r="G92" s="290" t="s">
        <v>734</v>
      </c>
      <c r="H92" s="176"/>
      <c r="I92" s="45"/>
      <c r="J92" s="45"/>
      <c r="K92" s="45"/>
      <c r="L92" s="211"/>
      <c r="M92" s="211"/>
      <c r="N92" s="205"/>
      <c r="O92" s="205"/>
      <c r="P92" s="31"/>
      <c r="Q92" s="31"/>
      <c r="R92" s="31"/>
      <c r="S92" s="31"/>
    </row>
    <row r="93" spans="1:19" ht="22.5">
      <c r="A93" s="290" t="s">
        <v>719</v>
      </c>
      <c r="B93" s="286" t="s">
        <v>641</v>
      </c>
      <c r="C93" s="31"/>
      <c r="D93" s="291">
        <v>12</v>
      </c>
      <c r="E93" s="290" t="s">
        <v>736</v>
      </c>
      <c r="F93" s="292">
        <v>1500</v>
      </c>
      <c r="G93" s="293">
        <v>18000</v>
      </c>
      <c r="H93" s="285"/>
      <c r="I93" s="45"/>
      <c r="J93" s="45" t="e">
        <f>#REF!</f>
        <v>#REF!</v>
      </c>
      <c r="K93" s="45" t="e">
        <f t="shared" si="5"/>
        <v>#REF!</v>
      </c>
      <c r="L93" s="211"/>
      <c r="M93" s="211"/>
      <c r="N93" s="205"/>
      <c r="O93" s="205"/>
      <c r="P93" s="31"/>
      <c r="Q93" s="31"/>
      <c r="R93" s="31"/>
      <c r="S93" s="31"/>
    </row>
    <row r="94" spans="1:19" ht="22.5">
      <c r="A94" s="290" t="s">
        <v>720</v>
      </c>
      <c r="B94" s="286" t="s">
        <v>642</v>
      </c>
      <c r="C94" s="31"/>
      <c r="D94" s="291">
        <v>13</v>
      </c>
      <c r="E94" s="290" t="s">
        <v>736</v>
      </c>
      <c r="F94" s="292">
        <v>1200</v>
      </c>
      <c r="G94" s="293">
        <v>15600</v>
      </c>
      <c r="H94" s="285"/>
      <c r="I94" s="45"/>
      <c r="J94" s="45" t="e">
        <f>#REF!</f>
        <v>#REF!</v>
      </c>
      <c r="K94" s="45" t="e">
        <f t="shared" si="5"/>
        <v>#REF!</v>
      </c>
      <c r="L94" s="211"/>
      <c r="M94" s="211"/>
      <c r="N94" s="205"/>
      <c r="O94" s="205"/>
      <c r="P94" s="31"/>
      <c r="Q94" s="31"/>
      <c r="R94" s="31"/>
      <c r="S94" s="31"/>
    </row>
    <row r="95" spans="1:19" ht="22.5">
      <c r="A95" s="290" t="s">
        <v>721</v>
      </c>
      <c r="B95" s="280" t="s">
        <v>643</v>
      </c>
      <c r="C95" s="31"/>
      <c r="D95" s="290" t="s">
        <v>734</v>
      </c>
      <c r="E95" s="290" t="s">
        <v>736</v>
      </c>
      <c r="F95" s="296">
        <v>900</v>
      </c>
      <c r="G95" s="290" t="s">
        <v>734</v>
      </c>
      <c r="H95" s="285"/>
      <c r="I95" s="45"/>
      <c r="J95" s="45" t="e">
        <f>#REF!</f>
        <v>#REF!</v>
      </c>
      <c r="K95" s="45" t="e">
        <f t="shared" si="5"/>
        <v>#REF!</v>
      </c>
      <c r="L95" s="211"/>
      <c r="M95" s="211">
        <f>SUM(M67:M94)</f>
        <v>-26380</v>
      </c>
      <c r="N95" s="205"/>
      <c r="O95" s="205"/>
      <c r="P95" s="31"/>
      <c r="Q95" s="31"/>
      <c r="R95" s="31"/>
      <c r="S95" s="31"/>
    </row>
    <row r="96" spans="1:19">
      <c r="A96" s="391"/>
      <c r="B96" s="392" t="s">
        <v>644</v>
      </c>
      <c r="C96" s="214"/>
      <c r="D96" s="393"/>
      <c r="E96" s="391"/>
      <c r="F96" s="393"/>
      <c r="G96" s="394" t="s">
        <v>742</v>
      </c>
      <c r="H96" s="396"/>
      <c r="I96" s="244">
        <f>SUM(I67:I95)</f>
        <v>111280</v>
      </c>
      <c r="J96" s="244"/>
      <c r="K96" s="244" t="e">
        <f>SUM(K82:K95)</f>
        <v>#REF!</v>
      </c>
      <c r="L96" s="244"/>
      <c r="M96" s="244">
        <f>M95</f>
        <v>-26380</v>
      </c>
      <c r="N96" s="244"/>
      <c r="O96" s="244">
        <f>SUM(O69:O95)</f>
        <v>29700</v>
      </c>
      <c r="P96" s="214"/>
      <c r="Q96" s="214"/>
      <c r="R96" s="214"/>
      <c r="S96" s="214"/>
    </row>
    <row r="97" spans="1:19">
      <c r="A97" s="298"/>
      <c r="B97" s="298"/>
      <c r="C97" s="31"/>
      <c r="D97" s="299"/>
      <c r="E97" s="298"/>
      <c r="F97" s="299"/>
      <c r="G97" s="299"/>
      <c r="H97" s="289"/>
      <c r="I97" s="45"/>
      <c r="J97" s="45"/>
      <c r="K97" s="45"/>
      <c r="L97" s="211"/>
      <c r="M97" s="211"/>
      <c r="N97" s="205"/>
      <c r="O97" s="205"/>
      <c r="P97" s="31"/>
      <c r="Q97" s="31"/>
      <c r="R97" s="31"/>
      <c r="S97" s="31"/>
    </row>
    <row r="98" spans="1:19">
      <c r="A98" s="290" t="s">
        <v>726</v>
      </c>
      <c r="B98" s="300" t="s">
        <v>645</v>
      </c>
      <c r="C98" s="31"/>
      <c r="D98" s="299"/>
      <c r="E98" s="298"/>
      <c r="F98" s="299"/>
      <c r="G98" s="299"/>
      <c r="H98" s="285"/>
      <c r="I98" s="45"/>
      <c r="J98" s="45"/>
      <c r="K98" s="45"/>
      <c r="L98" s="211"/>
      <c r="M98" s="211"/>
      <c r="N98" s="205"/>
      <c r="O98" s="205"/>
      <c r="P98" s="31"/>
      <c r="Q98" s="31"/>
      <c r="R98" s="31"/>
      <c r="S98" s="31"/>
    </row>
    <row r="99" spans="1:19" ht="112.5">
      <c r="A99" s="301">
        <v>1</v>
      </c>
      <c r="B99" s="286" t="s">
        <v>646</v>
      </c>
      <c r="C99" s="31"/>
      <c r="D99" s="295"/>
      <c r="E99" s="286"/>
      <c r="F99" s="295"/>
      <c r="G99" s="282" t="s">
        <v>734</v>
      </c>
      <c r="H99" s="285"/>
      <c r="I99" s="45"/>
      <c r="J99" s="45"/>
      <c r="K99" s="45"/>
      <c r="L99" s="211"/>
      <c r="M99" s="211"/>
      <c r="N99" s="205"/>
      <c r="O99" s="205"/>
      <c r="P99" s="31"/>
      <c r="Q99" s="31"/>
      <c r="R99" s="31"/>
      <c r="S99" s="31"/>
    </row>
    <row r="100" spans="1:19" ht="78.75">
      <c r="A100" s="282" t="s">
        <v>715</v>
      </c>
      <c r="B100" s="286" t="s">
        <v>647</v>
      </c>
      <c r="C100" s="31"/>
      <c r="D100" s="281">
        <v>1</v>
      </c>
      <c r="E100" s="282" t="s">
        <v>732</v>
      </c>
      <c r="F100" s="283">
        <v>38000</v>
      </c>
      <c r="G100" s="284">
        <v>38000</v>
      </c>
      <c r="H100" s="302">
        <f>'JMR  Electrical RA Bill 8'!E94</f>
        <v>0.7</v>
      </c>
      <c r="I100" s="45">
        <f>F100*H100</f>
        <v>26600</v>
      </c>
      <c r="J100" s="45"/>
      <c r="K100" s="45"/>
      <c r="L100" s="211">
        <f>'Electrical JMR RA Bill 09 '!H545</f>
        <v>0.30000000000000004</v>
      </c>
      <c r="M100" s="211">
        <f t="shared" si="4"/>
        <v>11400.000000000002</v>
      </c>
      <c r="N100" s="205"/>
      <c r="O100" s="205"/>
      <c r="P100" s="31"/>
      <c r="Q100" s="31"/>
      <c r="R100" s="31"/>
      <c r="S100" s="31"/>
    </row>
    <row r="101" spans="1:19" ht="78.75">
      <c r="A101" s="282" t="s">
        <v>716</v>
      </c>
      <c r="B101" s="286" t="s">
        <v>648</v>
      </c>
      <c r="C101" s="31"/>
      <c r="D101" s="281">
        <v>1</v>
      </c>
      <c r="E101" s="282" t="s">
        <v>732</v>
      </c>
      <c r="F101" s="283">
        <v>36000</v>
      </c>
      <c r="G101" s="284">
        <v>36000</v>
      </c>
      <c r="H101" s="302">
        <f>'JMR  Electrical RA Bill 8'!E95</f>
        <v>0.7</v>
      </c>
      <c r="I101" s="45">
        <f t="shared" ref="I101:I138" si="6">F101*H101</f>
        <v>25200</v>
      </c>
      <c r="J101" s="45"/>
      <c r="K101" s="45"/>
      <c r="L101" s="211">
        <f>'Electrical JMR RA Bill 09 '!H556</f>
        <v>0.30000000000000004</v>
      </c>
      <c r="M101" s="211">
        <f t="shared" si="4"/>
        <v>10800.000000000002</v>
      </c>
      <c r="N101" s="205"/>
      <c r="O101" s="205"/>
      <c r="P101" s="31"/>
      <c r="Q101" s="31"/>
      <c r="R101" s="31"/>
      <c r="S101" s="31"/>
    </row>
    <row r="102" spans="1:19" ht="78.75">
      <c r="A102" s="282" t="s">
        <v>717</v>
      </c>
      <c r="B102" s="286" t="s">
        <v>649</v>
      </c>
      <c r="C102" s="31"/>
      <c r="D102" s="281">
        <v>1</v>
      </c>
      <c r="E102" s="282" t="s">
        <v>732</v>
      </c>
      <c r="F102" s="283">
        <v>35000</v>
      </c>
      <c r="G102" s="284">
        <v>35000</v>
      </c>
      <c r="H102" s="302">
        <f>'JMR  Electrical RA Bill 8'!E96</f>
        <v>0.7</v>
      </c>
      <c r="I102" s="45">
        <f t="shared" si="6"/>
        <v>24500</v>
      </c>
      <c r="J102" s="45"/>
      <c r="K102" s="45"/>
      <c r="L102" s="211">
        <f>'Electrical JMR RA Bill 09 '!H567</f>
        <v>0.30000000000000004</v>
      </c>
      <c r="M102" s="211">
        <f t="shared" si="4"/>
        <v>10500.000000000002</v>
      </c>
      <c r="N102" s="205"/>
      <c r="O102" s="205"/>
      <c r="P102" s="31"/>
      <c r="Q102" s="31"/>
      <c r="R102" s="31"/>
      <c r="S102" s="31"/>
    </row>
    <row r="103" spans="1:19" ht="157.5">
      <c r="A103" s="279">
        <v>1.1000000000000001</v>
      </c>
      <c r="B103" s="286" t="s">
        <v>650</v>
      </c>
      <c r="C103" s="31"/>
      <c r="D103" s="281">
        <v>1</v>
      </c>
      <c r="E103" s="282" t="s">
        <v>732</v>
      </c>
      <c r="F103" s="283">
        <v>32000</v>
      </c>
      <c r="G103" s="284">
        <v>32000</v>
      </c>
      <c r="H103" s="302">
        <f>'JMR  Electrical RA Bill 8'!E97</f>
        <v>0.7</v>
      </c>
      <c r="I103" s="45">
        <f t="shared" si="6"/>
        <v>22400</v>
      </c>
      <c r="J103" s="45"/>
      <c r="K103" s="45"/>
      <c r="L103" s="211">
        <f>'Electrical JMR RA Bill 09 '!H578</f>
        <v>0.30000000000000004</v>
      </c>
      <c r="M103" s="211">
        <f t="shared" si="4"/>
        <v>9600.0000000000018</v>
      </c>
      <c r="N103" s="205"/>
      <c r="O103" s="205"/>
      <c r="P103" s="31"/>
      <c r="Q103" s="31"/>
      <c r="R103" s="31"/>
      <c r="S103" s="31"/>
    </row>
    <row r="104" spans="1:19" ht="142.5">
      <c r="A104" s="279">
        <v>1.2</v>
      </c>
      <c r="B104" s="286" t="s">
        <v>651</v>
      </c>
      <c r="C104" s="31"/>
      <c r="D104" s="282" t="s">
        <v>734</v>
      </c>
      <c r="E104" s="286"/>
      <c r="F104" s="295"/>
      <c r="G104" s="282" t="s">
        <v>734</v>
      </c>
      <c r="H104" s="289"/>
      <c r="I104" s="45"/>
      <c r="J104" s="45"/>
      <c r="K104" s="45"/>
      <c r="L104" s="211"/>
      <c r="M104" s="211"/>
      <c r="N104" s="205"/>
      <c r="O104" s="205"/>
      <c r="P104" s="31"/>
      <c r="Q104" s="31"/>
      <c r="R104" s="31"/>
      <c r="S104" s="31"/>
    </row>
    <row r="105" spans="1:19" ht="78.75">
      <c r="A105" s="282" t="s">
        <v>715</v>
      </c>
      <c r="B105" s="286" t="s">
        <v>652</v>
      </c>
      <c r="C105" s="31"/>
      <c r="D105" s="281">
        <v>1</v>
      </c>
      <c r="E105" s="282" t="s">
        <v>732</v>
      </c>
      <c r="F105" s="283">
        <v>35000</v>
      </c>
      <c r="G105" s="284">
        <v>35000</v>
      </c>
      <c r="H105" s="302">
        <f>'JMR  Electrical RA Bill 8'!E99</f>
        <v>0.7</v>
      </c>
      <c r="I105" s="45">
        <f t="shared" si="6"/>
        <v>24500</v>
      </c>
      <c r="J105" s="45"/>
      <c r="K105" s="45"/>
      <c r="L105" s="211">
        <f>'Electrical JMR RA Bill 09 '!H589</f>
        <v>0.30000000000000004</v>
      </c>
      <c r="M105" s="211">
        <f t="shared" si="4"/>
        <v>10500.000000000002</v>
      </c>
      <c r="N105" s="205"/>
      <c r="O105" s="205"/>
      <c r="P105" s="31"/>
      <c r="Q105" s="31"/>
      <c r="R105" s="31"/>
      <c r="S105" s="31"/>
    </row>
    <row r="106" spans="1:19" ht="78.75">
      <c r="A106" s="282" t="s">
        <v>716</v>
      </c>
      <c r="B106" s="286" t="s">
        <v>653</v>
      </c>
      <c r="C106" s="31"/>
      <c r="D106" s="281">
        <v>1</v>
      </c>
      <c r="E106" s="282" t="s">
        <v>732</v>
      </c>
      <c r="F106" s="283">
        <v>35000</v>
      </c>
      <c r="G106" s="284">
        <v>35000</v>
      </c>
      <c r="H106" s="302">
        <f>'JMR  Electrical RA Bill 8'!E100</f>
        <v>0.7</v>
      </c>
      <c r="I106" s="45">
        <f t="shared" si="6"/>
        <v>24500</v>
      </c>
      <c r="J106" s="45"/>
      <c r="K106" s="45"/>
      <c r="L106" s="211">
        <f>'Electrical JMR RA Bill 09 '!H600</f>
        <v>0.30000000000000004</v>
      </c>
      <c r="M106" s="211">
        <f t="shared" si="4"/>
        <v>10500.000000000002</v>
      </c>
      <c r="N106" s="205"/>
      <c r="O106" s="205"/>
      <c r="P106" s="31"/>
      <c r="Q106" s="31"/>
      <c r="R106" s="31"/>
      <c r="S106" s="31"/>
    </row>
    <row r="107" spans="1:19">
      <c r="A107" s="298"/>
      <c r="B107" s="280" t="s">
        <v>654</v>
      </c>
      <c r="C107" s="31"/>
      <c r="D107" s="290" t="s">
        <v>734</v>
      </c>
      <c r="E107" s="298"/>
      <c r="F107" s="299"/>
      <c r="G107" s="290" t="s">
        <v>734</v>
      </c>
      <c r="H107" s="289"/>
      <c r="I107" s="45"/>
      <c r="J107" s="45"/>
      <c r="K107" s="45"/>
      <c r="L107" s="211"/>
      <c r="M107" s="211"/>
      <c r="N107" s="205"/>
      <c r="O107" s="205"/>
      <c r="P107" s="31"/>
      <c r="Q107" s="31"/>
      <c r="R107" s="31"/>
      <c r="S107" s="31"/>
    </row>
    <row r="108" spans="1:19" ht="90">
      <c r="A108" s="301">
        <v>2</v>
      </c>
      <c r="B108" s="280" t="s">
        <v>655</v>
      </c>
      <c r="C108" s="31"/>
      <c r="D108" s="282" t="s">
        <v>734</v>
      </c>
      <c r="E108" s="286"/>
      <c r="F108" s="295"/>
      <c r="G108" s="282" t="s">
        <v>734</v>
      </c>
      <c r="H108" s="289"/>
      <c r="I108" s="45"/>
      <c r="J108" s="45"/>
      <c r="K108" s="45"/>
      <c r="L108" s="211"/>
      <c r="M108" s="211"/>
      <c r="N108" s="205"/>
      <c r="O108" s="205"/>
      <c r="P108" s="31"/>
      <c r="Q108" s="31"/>
      <c r="R108" s="31"/>
      <c r="S108" s="31"/>
    </row>
    <row r="109" spans="1:19" ht="33.75">
      <c r="A109" s="287"/>
      <c r="B109" s="286" t="s">
        <v>656</v>
      </c>
      <c r="C109" s="31"/>
      <c r="D109" s="290" t="s">
        <v>734</v>
      </c>
      <c r="E109" s="287"/>
      <c r="F109" s="288"/>
      <c r="G109" s="290" t="s">
        <v>734</v>
      </c>
      <c r="H109" s="289"/>
      <c r="I109" s="45"/>
      <c r="J109" s="45"/>
      <c r="K109" s="45"/>
      <c r="L109" s="211"/>
      <c r="M109" s="211"/>
      <c r="N109" s="205"/>
      <c r="O109" s="205"/>
      <c r="P109" s="31"/>
      <c r="Q109" s="31"/>
      <c r="R109" s="31"/>
      <c r="S109" s="31"/>
    </row>
    <row r="110" spans="1:19" ht="56.25">
      <c r="A110" s="286"/>
      <c r="B110" s="280" t="s">
        <v>657</v>
      </c>
      <c r="C110" s="31"/>
      <c r="D110" s="282" t="s">
        <v>734</v>
      </c>
      <c r="E110" s="286"/>
      <c r="F110" s="295"/>
      <c r="G110" s="282" t="s">
        <v>734</v>
      </c>
      <c r="H110" s="289"/>
      <c r="I110" s="45"/>
      <c r="J110" s="45"/>
      <c r="K110" s="45"/>
      <c r="L110" s="211"/>
      <c r="M110" s="211"/>
      <c r="N110" s="205"/>
      <c r="O110" s="205"/>
      <c r="P110" s="31"/>
      <c r="Q110" s="31"/>
      <c r="R110" s="31"/>
      <c r="S110" s="31"/>
    </row>
    <row r="111" spans="1:19" ht="22.5">
      <c r="A111" s="287"/>
      <c r="B111" s="286" t="s">
        <v>658</v>
      </c>
      <c r="C111" s="31"/>
      <c r="D111" s="290" t="s">
        <v>734</v>
      </c>
      <c r="E111" s="287"/>
      <c r="F111" s="288"/>
      <c r="G111" s="290" t="s">
        <v>734</v>
      </c>
      <c r="H111" s="289"/>
      <c r="I111" s="45"/>
      <c r="J111" s="45"/>
      <c r="K111" s="45"/>
      <c r="L111" s="211"/>
      <c r="M111" s="211"/>
      <c r="N111" s="205"/>
      <c r="O111" s="205"/>
      <c r="P111" s="31"/>
      <c r="Q111" s="31"/>
      <c r="R111" s="31"/>
      <c r="S111" s="31"/>
    </row>
    <row r="112" spans="1:19" ht="33.75">
      <c r="A112" s="287"/>
      <c r="B112" s="286" t="s">
        <v>659</v>
      </c>
      <c r="C112" s="31"/>
      <c r="D112" s="290" t="s">
        <v>734</v>
      </c>
      <c r="E112" s="287"/>
      <c r="F112" s="288"/>
      <c r="G112" s="290" t="s">
        <v>734</v>
      </c>
      <c r="H112" s="289"/>
      <c r="I112" s="45"/>
      <c r="J112" s="45"/>
      <c r="K112" s="45"/>
      <c r="L112" s="211"/>
      <c r="M112" s="211"/>
      <c r="N112" s="205"/>
      <c r="O112" s="205"/>
      <c r="P112" s="31"/>
      <c r="Q112" s="31"/>
      <c r="R112" s="31"/>
      <c r="S112" s="31"/>
    </row>
    <row r="113" spans="1:19">
      <c r="A113" s="298"/>
      <c r="B113" s="280" t="s">
        <v>660</v>
      </c>
      <c r="C113" s="31"/>
      <c r="D113" s="290" t="s">
        <v>734</v>
      </c>
      <c r="E113" s="298"/>
      <c r="F113" s="299"/>
      <c r="G113" s="290" t="s">
        <v>734</v>
      </c>
      <c r="H113" s="289"/>
      <c r="I113" s="45"/>
      <c r="J113" s="45"/>
      <c r="K113" s="45"/>
      <c r="L113" s="211"/>
      <c r="M113" s="211"/>
      <c r="N113" s="205"/>
      <c r="O113" s="205"/>
      <c r="P113" s="31"/>
      <c r="Q113" s="31"/>
      <c r="R113" s="31"/>
      <c r="S113" s="31"/>
    </row>
    <row r="114" spans="1:19" ht="33.75">
      <c r="A114" s="287"/>
      <c r="B114" s="286" t="s">
        <v>661</v>
      </c>
      <c r="C114" s="31"/>
      <c r="D114" s="290" t="s">
        <v>734</v>
      </c>
      <c r="E114" s="287"/>
      <c r="F114" s="288"/>
      <c r="G114" s="290" t="s">
        <v>734</v>
      </c>
      <c r="H114" s="289"/>
      <c r="I114" s="45"/>
      <c r="J114" s="45"/>
      <c r="K114" s="45"/>
      <c r="L114" s="211"/>
      <c r="M114" s="211"/>
      <c r="N114" s="205"/>
      <c r="O114" s="205"/>
      <c r="P114" s="31"/>
      <c r="Q114" s="31"/>
      <c r="R114" s="31"/>
      <c r="S114" s="31"/>
    </row>
    <row r="115" spans="1:19" ht="33.75">
      <c r="A115" s="287"/>
      <c r="B115" s="286" t="s">
        <v>662</v>
      </c>
      <c r="C115" s="31"/>
      <c r="D115" s="290" t="s">
        <v>734</v>
      </c>
      <c r="E115" s="287"/>
      <c r="F115" s="288"/>
      <c r="G115" s="290" t="s">
        <v>734</v>
      </c>
      <c r="H115" s="289"/>
      <c r="I115" s="45"/>
      <c r="J115" s="45"/>
      <c r="K115" s="45"/>
      <c r="L115" s="211"/>
      <c r="M115" s="211"/>
      <c r="N115" s="205"/>
      <c r="O115" s="205"/>
      <c r="P115" s="31"/>
      <c r="Q115" s="31"/>
      <c r="R115" s="31"/>
      <c r="S115" s="31"/>
    </row>
    <row r="116" spans="1:19">
      <c r="A116" s="298"/>
      <c r="B116" s="280" t="s">
        <v>663</v>
      </c>
      <c r="C116" s="31"/>
      <c r="D116" s="290" t="s">
        <v>734</v>
      </c>
      <c r="E116" s="298"/>
      <c r="F116" s="299"/>
      <c r="G116" s="290" t="s">
        <v>734</v>
      </c>
      <c r="H116" s="289"/>
      <c r="I116" s="45"/>
      <c r="J116" s="45"/>
      <c r="K116" s="45"/>
      <c r="L116" s="211"/>
      <c r="M116" s="211"/>
      <c r="N116" s="205"/>
      <c r="O116" s="205"/>
      <c r="P116" s="31"/>
      <c r="Q116" s="31"/>
      <c r="R116" s="31"/>
      <c r="S116" s="31"/>
    </row>
    <row r="117" spans="1:19" ht="33.75">
      <c r="A117" s="287"/>
      <c r="B117" s="286" t="s">
        <v>664</v>
      </c>
      <c r="C117" s="31"/>
      <c r="D117" s="290" t="s">
        <v>734</v>
      </c>
      <c r="E117" s="287"/>
      <c r="F117" s="288"/>
      <c r="G117" s="290" t="s">
        <v>734</v>
      </c>
      <c r="H117" s="289"/>
      <c r="I117" s="45"/>
      <c r="J117" s="45"/>
      <c r="K117" s="45"/>
      <c r="L117" s="211"/>
      <c r="M117" s="211"/>
      <c r="N117" s="205"/>
      <c r="O117" s="205"/>
      <c r="P117" s="31"/>
      <c r="Q117" s="31"/>
      <c r="R117" s="31"/>
      <c r="S117" s="31"/>
    </row>
    <row r="118" spans="1:19">
      <c r="A118" s="298"/>
      <c r="B118" s="280" t="s">
        <v>665</v>
      </c>
      <c r="C118" s="31"/>
      <c r="D118" s="290" t="s">
        <v>734</v>
      </c>
      <c r="E118" s="298"/>
      <c r="F118" s="299"/>
      <c r="G118" s="290" t="s">
        <v>734</v>
      </c>
      <c r="H118" s="289"/>
      <c r="I118" s="45"/>
      <c r="J118" s="45"/>
      <c r="K118" s="45"/>
      <c r="L118" s="211"/>
      <c r="M118" s="211"/>
      <c r="N118" s="205"/>
      <c r="O118" s="205"/>
      <c r="P118" s="31"/>
      <c r="Q118" s="31"/>
      <c r="R118" s="31"/>
      <c r="S118" s="31"/>
    </row>
    <row r="119" spans="1:19">
      <c r="A119" s="290" t="s">
        <v>715</v>
      </c>
      <c r="B119" s="280" t="s">
        <v>666</v>
      </c>
      <c r="C119" s="31"/>
      <c r="D119" s="290" t="s">
        <v>734</v>
      </c>
      <c r="E119" s="298"/>
      <c r="F119" s="299"/>
      <c r="G119" s="290" t="s">
        <v>734</v>
      </c>
      <c r="H119" s="289"/>
      <c r="I119" s="45"/>
      <c r="J119" s="45"/>
      <c r="K119" s="45"/>
      <c r="L119" s="211"/>
      <c r="M119" s="211"/>
      <c r="N119" s="205"/>
      <c r="O119" s="205"/>
      <c r="P119" s="31"/>
      <c r="Q119" s="31"/>
      <c r="R119" s="31"/>
      <c r="S119" s="31"/>
    </row>
    <row r="120" spans="1:19">
      <c r="A120" s="290" t="s">
        <v>716</v>
      </c>
      <c r="B120" s="280" t="s">
        <v>667</v>
      </c>
      <c r="C120" s="31"/>
      <c r="D120" s="290" t="s">
        <v>734</v>
      </c>
      <c r="E120" s="298"/>
      <c r="F120" s="299"/>
      <c r="G120" s="290" t="s">
        <v>734</v>
      </c>
      <c r="H120" s="289"/>
      <c r="I120" s="45"/>
      <c r="J120" s="45"/>
      <c r="K120" s="45"/>
      <c r="L120" s="211"/>
      <c r="M120" s="211"/>
      <c r="N120" s="205"/>
      <c r="O120" s="205"/>
      <c r="P120" s="31"/>
      <c r="Q120" s="31"/>
      <c r="R120" s="31"/>
      <c r="S120" s="31"/>
    </row>
    <row r="121" spans="1:19" ht="78.75">
      <c r="A121" s="282" t="s">
        <v>717</v>
      </c>
      <c r="B121" s="286" t="s">
        <v>668</v>
      </c>
      <c r="C121" s="31"/>
      <c r="D121" s="282" t="s">
        <v>734</v>
      </c>
      <c r="E121" s="286"/>
      <c r="F121" s="295"/>
      <c r="G121" s="282" t="s">
        <v>734</v>
      </c>
      <c r="H121" s="285"/>
      <c r="I121" s="45"/>
      <c r="J121" s="45"/>
      <c r="K121" s="45"/>
      <c r="L121" s="211"/>
      <c r="M121" s="211"/>
      <c r="N121" s="205"/>
      <c r="O121" s="205"/>
      <c r="P121" s="31"/>
      <c r="Q121" s="31"/>
      <c r="R121" s="31"/>
      <c r="S121" s="31"/>
    </row>
    <row r="122" spans="1:19">
      <c r="A122" s="298"/>
      <c r="B122" s="280" t="s">
        <v>669</v>
      </c>
      <c r="C122" s="31"/>
      <c r="D122" s="290" t="s">
        <v>734</v>
      </c>
      <c r="E122" s="298"/>
      <c r="F122" s="299"/>
      <c r="G122" s="290" t="s">
        <v>734</v>
      </c>
      <c r="H122" s="289"/>
      <c r="I122" s="45"/>
      <c r="J122" s="45"/>
      <c r="K122" s="45"/>
      <c r="L122" s="211"/>
      <c r="M122" s="211"/>
      <c r="N122" s="205"/>
      <c r="O122" s="205"/>
      <c r="P122" s="31"/>
      <c r="Q122" s="31"/>
      <c r="R122" s="31"/>
      <c r="S122" s="31"/>
    </row>
    <row r="123" spans="1:19" ht="45">
      <c r="A123" s="287"/>
      <c r="B123" s="286" t="s">
        <v>670</v>
      </c>
      <c r="C123" s="31"/>
      <c r="D123" s="282" t="s">
        <v>734</v>
      </c>
      <c r="E123" s="287"/>
      <c r="F123" s="288"/>
      <c r="G123" s="282" t="s">
        <v>734</v>
      </c>
      <c r="H123" s="285"/>
      <c r="I123" s="45"/>
      <c r="J123" s="45"/>
      <c r="K123" s="45"/>
      <c r="L123" s="211"/>
      <c r="M123" s="211"/>
      <c r="N123" s="205"/>
      <c r="O123" s="205"/>
      <c r="P123" s="31"/>
      <c r="Q123" s="31"/>
      <c r="R123" s="31"/>
      <c r="S123" s="31"/>
    </row>
    <row r="124" spans="1:19">
      <c r="A124" s="298"/>
      <c r="B124" s="280" t="s">
        <v>671</v>
      </c>
      <c r="C124" s="31"/>
      <c r="D124" s="290" t="s">
        <v>734</v>
      </c>
      <c r="E124" s="298"/>
      <c r="F124" s="299"/>
      <c r="G124" s="290" t="s">
        <v>734</v>
      </c>
      <c r="H124" s="289"/>
      <c r="I124" s="45"/>
      <c r="J124" s="45"/>
      <c r="K124" s="45"/>
      <c r="L124" s="211"/>
      <c r="M124" s="211"/>
      <c r="N124" s="205"/>
      <c r="O124" s="205"/>
      <c r="P124" s="31"/>
      <c r="Q124" s="31"/>
      <c r="R124" s="31"/>
      <c r="S124" s="31"/>
    </row>
    <row r="125" spans="1:19">
      <c r="A125" s="298"/>
      <c r="B125" s="280" t="s">
        <v>672</v>
      </c>
      <c r="C125" s="31"/>
      <c r="D125" s="290" t="s">
        <v>734</v>
      </c>
      <c r="E125" s="298"/>
      <c r="F125" s="299"/>
      <c r="G125" s="290" t="s">
        <v>734</v>
      </c>
      <c r="H125" s="285"/>
      <c r="I125" s="45"/>
      <c r="J125" s="45"/>
      <c r="K125" s="45"/>
      <c r="L125" s="211"/>
      <c r="M125" s="211"/>
      <c r="N125" s="205"/>
      <c r="O125" s="205"/>
      <c r="P125" s="31"/>
      <c r="Q125" s="31"/>
      <c r="R125" s="31"/>
      <c r="S125" s="31"/>
    </row>
    <row r="126" spans="1:19">
      <c r="A126" s="298"/>
      <c r="B126" s="280" t="s">
        <v>673</v>
      </c>
      <c r="C126" s="31"/>
      <c r="D126" s="290" t="s">
        <v>734</v>
      </c>
      <c r="E126" s="298"/>
      <c r="F126" s="299"/>
      <c r="G126" s="290" t="s">
        <v>734</v>
      </c>
      <c r="H126" s="285"/>
      <c r="I126" s="45"/>
      <c r="J126" s="45"/>
      <c r="K126" s="45"/>
      <c r="L126" s="211"/>
      <c r="M126" s="211"/>
      <c r="N126" s="205"/>
      <c r="O126" s="205"/>
      <c r="P126" s="31"/>
      <c r="Q126" s="31"/>
      <c r="R126" s="31"/>
      <c r="S126" s="31"/>
    </row>
    <row r="127" spans="1:19">
      <c r="A127" s="298"/>
      <c r="B127" s="280" t="s">
        <v>674</v>
      </c>
      <c r="C127" s="31"/>
      <c r="D127" s="290" t="s">
        <v>734</v>
      </c>
      <c r="E127" s="298"/>
      <c r="F127" s="299"/>
      <c r="G127" s="290" t="s">
        <v>734</v>
      </c>
      <c r="H127" s="285"/>
      <c r="I127" s="45"/>
      <c r="J127" s="45"/>
      <c r="K127" s="45"/>
      <c r="L127" s="211"/>
      <c r="M127" s="211"/>
      <c r="N127" s="205"/>
      <c r="O127" s="205"/>
      <c r="P127" s="31"/>
      <c r="Q127" s="31"/>
      <c r="R127" s="31"/>
      <c r="S127" s="31"/>
    </row>
    <row r="128" spans="1:19" ht="45">
      <c r="A128" s="287"/>
      <c r="B128" s="286" t="s">
        <v>675</v>
      </c>
      <c r="C128" s="31"/>
      <c r="D128" s="281">
        <v>1</v>
      </c>
      <c r="E128" s="282" t="s">
        <v>732</v>
      </c>
      <c r="F128" s="303" t="s">
        <v>743</v>
      </c>
      <c r="G128" s="282" t="s">
        <v>744</v>
      </c>
      <c r="H128" s="302">
        <f>'JMR  Electrical RA Bill 8'!E122</f>
        <v>0.7</v>
      </c>
      <c r="I128" s="45">
        <f t="shared" si="6"/>
        <v>101500</v>
      </c>
      <c r="J128" s="45"/>
      <c r="K128" s="45"/>
      <c r="L128" s="211">
        <f>'Electrical JMR RA Bill 09 '!H610</f>
        <v>0.30000000000000004</v>
      </c>
      <c r="M128" s="211">
        <f t="shared" si="4"/>
        <v>43500.000000000007</v>
      </c>
      <c r="N128" s="205"/>
      <c r="O128" s="205"/>
      <c r="P128" s="31"/>
      <c r="Q128" s="31"/>
      <c r="R128" s="31"/>
      <c r="S128" s="31"/>
    </row>
    <row r="129" spans="1:19">
      <c r="A129" s="298"/>
      <c r="B129" s="280" t="s">
        <v>676</v>
      </c>
      <c r="C129" s="31"/>
      <c r="D129" s="290" t="s">
        <v>734</v>
      </c>
      <c r="E129" s="298"/>
      <c r="F129" s="299"/>
      <c r="G129" s="290" t="s">
        <v>734</v>
      </c>
      <c r="H129" s="285"/>
      <c r="I129" s="45"/>
      <c r="J129" s="45"/>
      <c r="K129" s="45"/>
      <c r="L129" s="211"/>
      <c r="M129" s="211"/>
      <c r="N129" s="205"/>
      <c r="O129" s="205"/>
      <c r="P129" s="31"/>
      <c r="Q129" s="31"/>
      <c r="R129" s="31"/>
      <c r="S129" s="31"/>
    </row>
    <row r="130" spans="1:19" ht="101.25">
      <c r="A130" s="301">
        <v>3</v>
      </c>
      <c r="B130" s="286" t="s">
        <v>677</v>
      </c>
      <c r="C130" s="31"/>
      <c r="D130" s="281">
        <v>1</v>
      </c>
      <c r="E130" s="282" t="s">
        <v>732</v>
      </c>
      <c r="F130" s="303" t="s">
        <v>745</v>
      </c>
      <c r="G130" s="282" t="s">
        <v>746</v>
      </c>
      <c r="H130" s="302">
        <f>'JMR  Electrical RA Bill 8'!E124</f>
        <v>0.7</v>
      </c>
      <c r="I130" s="45">
        <f t="shared" si="6"/>
        <v>220500</v>
      </c>
      <c r="J130" s="45"/>
      <c r="K130" s="45"/>
      <c r="L130" s="211">
        <f>'Electrical JMR RA Bill 09 '!H620</f>
        <v>0.30000000000000004</v>
      </c>
      <c r="M130" s="211">
        <f t="shared" si="4"/>
        <v>94500.000000000015</v>
      </c>
      <c r="N130" s="205"/>
      <c r="O130" s="205"/>
      <c r="P130" s="31"/>
      <c r="Q130" s="31"/>
      <c r="R130" s="31"/>
      <c r="S130" s="31"/>
    </row>
    <row r="131" spans="1:19" ht="56.25">
      <c r="A131" s="301">
        <v>4</v>
      </c>
      <c r="B131" s="280" t="s">
        <v>678</v>
      </c>
      <c r="C131" s="31"/>
      <c r="D131" s="282" t="s">
        <v>734</v>
      </c>
      <c r="E131" s="286"/>
      <c r="F131" s="295"/>
      <c r="G131" s="282" t="s">
        <v>734</v>
      </c>
      <c r="H131" s="285"/>
      <c r="I131" s="45"/>
      <c r="J131" s="45"/>
      <c r="K131" s="45"/>
      <c r="L131" s="211"/>
      <c r="M131" s="211"/>
      <c r="N131" s="205"/>
      <c r="O131" s="205"/>
      <c r="P131" s="31"/>
      <c r="Q131" s="31"/>
      <c r="R131" s="31"/>
      <c r="S131" s="31"/>
    </row>
    <row r="132" spans="1:19">
      <c r="A132" s="290" t="s">
        <v>715</v>
      </c>
      <c r="B132" s="280" t="s">
        <v>679</v>
      </c>
      <c r="C132" s="31"/>
      <c r="D132" s="291">
        <v>50</v>
      </c>
      <c r="E132" s="290" t="s">
        <v>735</v>
      </c>
      <c r="F132" s="296">
        <v>145</v>
      </c>
      <c r="G132" s="293">
        <v>7250</v>
      </c>
      <c r="H132" s="304">
        <f>'JMR  Electrical RA Bill 8'!E126</f>
        <v>35</v>
      </c>
      <c r="I132" s="45">
        <f t="shared" si="6"/>
        <v>5075</v>
      </c>
      <c r="J132" s="45"/>
      <c r="K132" s="45"/>
      <c r="L132" s="211">
        <f>'Electrical JMR RA Bill 09 '!H631</f>
        <v>4</v>
      </c>
      <c r="M132" s="211">
        <f t="shared" si="4"/>
        <v>580</v>
      </c>
      <c r="N132" s="205"/>
      <c r="O132" s="205"/>
      <c r="P132" s="31"/>
      <c r="Q132" s="31"/>
      <c r="R132" s="31"/>
      <c r="S132" s="31"/>
    </row>
    <row r="133" spans="1:19">
      <c r="A133" s="290" t="s">
        <v>716</v>
      </c>
      <c r="B133" s="280" t="s">
        <v>680</v>
      </c>
      <c r="C133" s="31"/>
      <c r="D133" s="291">
        <v>20</v>
      </c>
      <c r="E133" s="290" t="s">
        <v>735</v>
      </c>
      <c r="F133" s="296">
        <v>165</v>
      </c>
      <c r="G133" s="293">
        <v>3300</v>
      </c>
      <c r="H133" s="304">
        <f>'JMR  Electrical RA Bill 8'!E127</f>
        <v>14</v>
      </c>
      <c r="I133" s="45">
        <f t="shared" si="6"/>
        <v>2310</v>
      </c>
      <c r="J133" s="45"/>
      <c r="K133" s="45"/>
      <c r="L133" s="211">
        <f>'Electrical JMR RA Bill 09 '!H642</f>
        <v>-6</v>
      </c>
      <c r="M133" s="211">
        <f t="shared" si="4"/>
        <v>-990</v>
      </c>
      <c r="N133" s="205"/>
      <c r="O133" s="205"/>
      <c r="P133" s="31"/>
      <c r="Q133" s="31"/>
      <c r="R133" s="31"/>
      <c r="S133" s="31"/>
    </row>
    <row r="134" spans="1:19">
      <c r="A134" s="290" t="s">
        <v>717</v>
      </c>
      <c r="B134" s="280" t="s">
        <v>681</v>
      </c>
      <c r="C134" s="31"/>
      <c r="D134" s="291">
        <v>120</v>
      </c>
      <c r="E134" s="290" t="s">
        <v>735</v>
      </c>
      <c r="F134" s="296">
        <v>180</v>
      </c>
      <c r="G134" s="293">
        <v>21600</v>
      </c>
      <c r="H134" s="304">
        <f>'JMR  Electrical RA Bill 8'!E128</f>
        <v>84</v>
      </c>
      <c r="I134" s="45">
        <f t="shared" si="6"/>
        <v>15120</v>
      </c>
      <c r="J134" s="45"/>
      <c r="K134" s="45"/>
      <c r="L134" s="211"/>
      <c r="M134" s="211"/>
      <c r="N134" s="205"/>
      <c r="O134" s="205"/>
      <c r="P134" s="31"/>
      <c r="Q134" s="31"/>
      <c r="R134" s="31"/>
      <c r="S134" s="31"/>
    </row>
    <row r="135" spans="1:19">
      <c r="A135" s="290" t="s">
        <v>718</v>
      </c>
      <c r="B135" s="280" t="s">
        <v>682</v>
      </c>
      <c r="C135" s="31"/>
      <c r="D135" s="290" t="s">
        <v>734</v>
      </c>
      <c r="E135" s="290" t="s">
        <v>735</v>
      </c>
      <c r="F135" s="296">
        <v>180</v>
      </c>
      <c r="G135" s="290" t="s">
        <v>734</v>
      </c>
      <c r="H135" s="176"/>
      <c r="I135" s="45"/>
      <c r="J135" s="45"/>
      <c r="K135" s="45"/>
      <c r="L135" s="211"/>
      <c r="M135" s="211"/>
      <c r="N135" s="205"/>
      <c r="O135" s="205"/>
      <c r="P135" s="31"/>
      <c r="Q135" s="31"/>
      <c r="R135" s="31"/>
      <c r="S135" s="31"/>
    </row>
    <row r="136" spans="1:19">
      <c r="A136" s="290" t="s">
        <v>723</v>
      </c>
      <c r="B136" s="280" t="s">
        <v>683</v>
      </c>
      <c r="C136" s="31"/>
      <c r="D136" s="291">
        <v>100</v>
      </c>
      <c r="E136" s="290" t="s">
        <v>735</v>
      </c>
      <c r="F136" s="296">
        <v>180</v>
      </c>
      <c r="G136" s="293">
        <v>18000</v>
      </c>
      <c r="H136" s="304">
        <f>'JMR  Electrical RA Bill 8'!E130</f>
        <v>70</v>
      </c>
      <c r="I136" s="45">
        <f t="shared" si="6"/>
        <v>12600</v>
      </c>
      <c r="J136" s="45"/>
      <c r="K136" s="45"/>
      <c r="L136" s="211">
        <f>'Electrical JMR RA Bill 09 '!H653</f>
        <v>30</v>
      </c>
      <c r="M136" s="211">
        <f t="shared" si="4"/>
        <v>5400</v>
      </c>
      <c r="N136" s="205"/>
      <c r="O136" s="205"/>
      <c r="P136" s="31"/>
      <c r="Q136" s="31"/>
      <c r="R136" s="31"/>
      <c r="S136" s="31"/>
    </row>
    <row r="137" spans="1:19" ht="45">
      <c r="A137" s="301">
        <v>4</v>
      </c>
      <c r="B137" s="286" t="s">
        <v>684</v>
      </c>
      <c r="C137" s="31"/>
      <c r="D137" s="282" t="s">
        <v>734</v>
      </c>
      <c r="E137" s="282" t="s">
        <v>732</v>
      </c>
      <c r="F137" s="283">
        <v>2000</v>
      </c>
      <c r="G137" s="282" t="s">
        <v>734</v>
      </c>
      <c r="H137" s="176"/>
      <c r="I137" s="45"/>
      <c r="J137" s="45"/>
      <c r="K137" s="45"/>
      <c r="L137" s="211"/>
      <c r="M137" s="211"/>
      <c r="N137" s="205"/>
      <c r="O137" s="205"/>
      <c r="P137" s="31"/>
      <c r="Q137" s="31"/>
      <c r="R137" s="31"/>
      <c r="S137" s="31"/>
    </row>
    <row r="138" spans="1:19" ht="22.5">
      <c r="A138" s="305">
        <v>5</v>
      </c>
      <c r="B138" s="286" t="s">
        <v>685</v>
      </c>
      <c r="C138" s="31"/>
      <c r="D138" s="291">
        <v>1</v>
      </c>
      <c r="E138" s="290" t="s">
        <v>732</v>
      </c>
      <c r="F138" s="292">
        <v>6500</v>
      </c>
      <c r="G138" s="293">
        <v>6500</v>
      </c>
      <c r="H138" s="285">
        <f>'JMR  Electrical RA Bill 8'!E132</f>
        <v>0.7</v>
      </c>
      <c r="I138" s="45">
        <f t="shared" si="6"/>
        <v>4550</v>
      </c>
      <c r="J138" s="45"/>
      <c r="K138" s="45"/>
      <c r="L138" s="211">
        <f>'Electrical JMR RA Bill 09 '!H664</f>
        <v>0.30000000000000004</v>
      </c>
      <c r="M138" s="211">
        <f t="shared" si="4"/>
        <v>1950.0000000000002</v>
      </c>
      <c r="N138" s="205"/>
      <c r="O138" s="205"/>
      <c r="P138" s="31"/>
      <c r="Q138" s="31"/>
      <c r="R138" s="31"/>
      <c r="S138" s="31"/>
    </row>
    <row r="139" spans="1:19">
      <c r="A139" s="397"/>
      <c r="B139" s="398" t="s">
        <v>686</v>
      </c>
      <c r="C139" s="399"/>
      <c r="D139" s="400"/>
      <c r="E139" s="397"/>
      <c r="F139" s="400"/>
      <c r="G139" s="395" t="s">
        <v>747</v>
      </c>
      <c r="H139" s="396"/>
      <c r="I139" s="244">
        <f>SUM(I100:I138)</f>
        <v>509355</v>
      </c>
      <c r="J139" s="244"/>
      <c r="K139" s="244"/>
      <c r="L139" s="244"/>
      <c r="M139" s="244">
        <f>SUM(M100:M138)</f>
        <v>208240.00000000003</v>
      </c>
      <c r="N139" s="244"/>
      <c r="O139" s="244"/>
      <c r="P139" s="399"/>
      <c r="Q139" s="399"/>
      <c r="R139" s="399"/>
      <c r="S139" s="399"/>
    </row>
    <row r="140" spans="1:19">
      <c r="A140" s="298"/>
      <c r="B140" s="298"/>
      <c r="C140" s="31"/>
      <c r="D140" s="299"/>
      <c r="E140" s="298"/>
      <c r="F140" s="299"/>
      <c r="G140" s="299"/>
      <c r="H140" s="285"/>
      <c r="I140" s="45"/>
      <c r="J140" s="45"/>
      <c r="K140" s="45"/>
      <c r="L140" s="211"/>
      <c r="M140" s="211"/>
      <c r="N140" s="205"/>
      <c r="O140" s="205"/>
      <c r="P140" s="31"/>
      <c r="Q140" s="31"/>
      <c r="R140" s="31"/>
      <c r="S140" s="31"/>
    </row>
    <row r="141" spans="1:19">
      <c r="A141" s="290" t="s">
        <v>727</v>
      </c>
      <c r="B141" s="300" t="s">
        <v>687</v>
      </c>
      <c r="C141" s="31"/>
      <c r="D141" s="299"/>
      <c r="E141" s="298"/>
      <c r="F141" s="299"/>
      <c r="G141" s="299"/>
      <c r="H141" s="285"/>
      <c r="I141" s="45"/>
      <c r="J141" s="45"/>
      <c r="K141" s="45"/>
      <c r="L141" s="211"/>
      <c r="M141" s="211"/>
      <c r="N141" s="205"/>
      <c r="O141" s="205"/>
      <c r="P141" s="31"/>
      <c r="Q141" s="31"/>
      <c r="R141" s="31"/>
      <c r="S141" s="31"/>
    </row>
    <row r="142" spans="1:19">
      <c r="A142" s="290" t="s">
        <v>728</v>
      </c>
      <c r="B142" s="300" t="s">
        <v>688</v>
      </c>
      <c r="C142" s="31"/>
      <c r="D142" s="299"/>
      <c r="E142" s="298"/>
      <c r="F142" s="299"/>
      <c r="G142" s="290" t="s">
        <v>734</v>
      </c>
      <c r="H142" s="285"/>
      <c r="I142" s="45"/>
      <c r="J142" s="45"/>
      <c r="K142" s="45"/>
      <c r="L142" s="211"/>
      <c r="M142" s="211"/>
      <c r="N142" s="205"/>
      <c r="O142" s="205"/>
      <c r="P142" s="31"/>
      <c r="Q142" s="31"/>
      <c r="R142" s="31"/>
      <c r="S142" s="31"/>
    </row>
    <row r="143" spans="1:19" ht="146.25">
      <c r="A143" s="301">
        <v>1</v>
      </c>
      <c r="B143" s="286" t="s">
        <v>689</v>
      </c>
      <c r="C143" s="31"/>
      <c r="D143" s="295"/>
      <c r="E143" s="286"/>
      <c r="F143" s="295"/>
      <c r="G143" s="282" t="s">
        <v>734</v>
      </c>
      <c r="H143" s="285"/>
      <c r="I143" s="45"/>
      <c r="J143" s="45"/>
      <c r="K143" s="45"/>
      <c r="L143" s="211"/>
      <c r="M143" s="211"/>
      <c r="N143" s="205"/>
      <c r="O143" s="205"/>
      <c r="P143" s="31"/>
      <c r="Q143" s="31"/>
      <c r="R143" s="31"/>
      <c r="S143" s="31"/>
    </row>
    <row r="144" spans="1:19" ht="67.5">
      <c r="A144" s="286"/>
      <c r="B144" s="286" t="s">
        <v>690</v>
      </c>
      <c r="C144" s="31"/>
      <c r="D144" s="295"/>
      <c r="E144" s="286"/>
      <c r="F144" s="295"/>
      <c r="G144" s="282" t="s">
        <v>734</v>
      </c>
      <c r="H144" s="289"/>
      <c r="I144" s="45"/>
      <c r="J144" s="45"/>
      <c r="K144" s="45"/>
      <c r="L144" s="211"/>
      <c r="M144" s="211"/>
      <c r="N144" s="205"/>
      <c r="O144" s="205"/>
      <c r="P144" s="31"/>
      <c r="Q144" s="31"/>
      <c r="R144" s="31"/>
      <c r="S144" s="31"/>
    </row>
    <row r="145" spans="1:19">
      <c r="A145" s="290" t="s">
        <v>715</v>
      </c>
      <c r="B145" s="280" t="s">
        <v>691</v>
      </c>
      <c r="C145" s="31"/>
      <c r="D145" s="281">
        <v>1</v>
      </c>
      <c r="E145" s="282" t="s">
        <v>732</v>
      </c>
      <c r="F145" s="283">
        <v>35000</v>
      </c>
      <c r="G145" s="284">
        <v>35000</v>
      </c>
      <c r="H145" s="302">
        <f>'JMR  Electrical RA Bill 8'!E139</f>
        <v>0.7</v>
      </c>
      <c r="I145" s="363">
        <f>F145*H145</f>
        <v>24500</v>
      </c>
      <c r="J145" s="45"/>
      <c r="K145" s="45"/>
      <c r="L145" s="211"/>
      <c r="M145" s="211"/>
      <c r="N145" s="205"/>
      <c r="O145" s="205"/>
      <c r="P145" s="31"/>
      <c r="Q145" s="31"/>
      <c r="R145" s="31"/>
      <c r="S145" s="31"/>
    </row>
    <row r="146" spans="1:19" ht="56.25">
      <c r="A146" s="301">
        <v>2</v>
      </c>
      <c r="B146" s="287" t="s">
        <v>692</v>
      </c>
      <c r="C146" s="31"/>
      <c r="D146" s="281">
        <v>42</v>
      </c>
      <c r="E146" s="282" t="s">
        <v>732</v>
      </c>
      <c r="F146" s="283">
        <v>3300</v>
      </c>
      <c r="G146" s="282" t="s">
        <v>748</v>
      </c>
      <c r="H146" s="285">
        <f>'JMR  Electrical RA Bill 8'!E140</f>
        <v>29.4</v>
      </c>
      <c r="I146" s="363">
        <f t="shared" ref="I146:I162" si="7">F146*H146</f>
        <v>97020</v>
      </c>
      <c r="J146" s="45"/>
      <c r="K146" s="45"/>
      <c r="L146" s="211"/>
      <c r="M146" s="211"/>
      <c r="N146" s="205"/>
      <c r="O146" s="205"/>
      <c r="P146" s="31"/>
      <c r="Q146" s="31"/>
      <c r="R146" s="31"/>
      <c r="S146" s="31"/>
    </row>
    <row r="147" spans="1:19" ht="56.25">
      <c r="A147" s="301">
        <v>3</v>
      </c>
      <c r="B147" s="280" t="s">
        <v>693</v>
      </c>
      <c r="C147" s="31"/>
      <c r="D147" s="281">
        <v>3</v>
      </c>
      <c r="E147" s="282" t="s">
        <v>732</v>
      </c>
      <c r="F147" s="283">
        <v>3000</v>
      </c>
      <c r="G147" s="284">
        <v>9000</v>
      </c>
      <c r="H147" s="285">
        <f>'JMR  Electrical RA Bill 8'!E141</f>
        <v>2.1</v>
      </c>
      <c r="I147" s="363">
        <f t="shared" si="7"/>
        <v>6300</v>
      </c>
      <c r="J147" s="45"/>
      <c r="K147" s="45"/>
      <c r="L147" s="211"/>
      <c r="M147" s="211"/>
      <c r="N147" s="205"/>
      <c r="O147" s="205"/>
      <c r="P147" s="31"/>
      <c r="Q147" s="31"/>
      <c r="R147" s="31"/>
      <c r="S147" s="31"/>
    </row>
    <row r="148" spans="1:19" ht="45">
      <c r="A148" s="301">
        <v>4</v>
      </c>
      <c r="B148" s="286" t="s">
        <v>694</v>
      </c>
      <c r="C148" s="31"/>
      <c r="D148" s="281">
        <v>5</v>
      </c>
      <c r="E148" s="282" t="s">
        <v>732</v>
      </c>
      <c r="F148" s="283">
        <v>4000</v>
      </c>
      <c r="G148" s="284">
        <v>20000</v>
      </c>
      <c r="H148" s="285">
        <f>'JMR  Electrical RA Bill 8'!E142</f>
        <v>3.5</v>
      </c>
      <c r="I148" s="363">
        <f t="shared" si="7"/>
        <v>14000</v>
      </c>
      <c r="J148" s="45"/>
      <c r="K148" s="45"/>
      <c r="L148" s="211"/>
      <c r="M148" s="211"/>
      <c r="N148" s="205"/>
      <c r="O148" s="205"/>
      <c r="P148" s="31"/>
      <c r="Q148" s="31"/>
      <c r="R148" s="31"/>
      <c r="S148" s="31"/>
    </row>
    <row r="149" spans="1:19" ht="33.75">
      <c r="A149" s="305">
        <v>5</v>
      </c>
      <c r="B149" s="286" t="s">
        <v>695</v>
      </c>
      <c r="C149" s="31"/>
      <c r="D149" s="281">
        <v>25</v>
      </c>
      <c r="E149" s="282" t="s">
        <v>732</v>
      </c>
      <c r="F149" s="283">
        <v>2500</v>
      </c>
      <c r="G149" s="284">
        <v>62500</v>
      </c>
      <c r="H149" s="302">
        <f>'JMR  Electrical RA Bill 8'!E143</f>
        <v>17.5</v>
      </c>
      <c r="I149" s="363">
        <f t="shared" si="7"/>
        <v>43750</v>
      </c>
      <c r="J149" s="45"/>
      <c r="K149" s="45"/>
      <c r="L149" s="211"/>
      <c r="M149" s="211"/>
      <c r="N149" s="205"/>
      <c r="O149" s="205"/>
      <c r="P149" s="31"/>
      <c r="Q149" s="31"/>
      <c r="R149" s="31"/>
      <c r="S149" s="31"/>
    </row>
    <row r="150" spans="1:19" ht="45">
      <c r="A150" s="301">
        <v>3</v>
      </c>
      <c r="B150" s="280" t="s">
        <v>696</v>
      </c>
      <c r="C150" s="31"/>
      <c r="D150" s="281">
        <v>4</v>
      </c>
      <c r="E150" s="282" t="s">
        <v>732</v>
      </c>
      <c r="F150" s="283">
        <v>3600</v>
      </c>
      <c r="G150" s="284">
        <v>14400</v>
      </c>
      <c r="H150" s="285">
        <f>'JMR  Electrical RA Bill 8'!E144</f>
        <v>2.8</v>
      </c>
      <c r="I150" s="363">
        <f t="shared" si="7"/>
        <v>10080</v>
      </c>
      <c r="J150" s="45"/>
      <c r="K150" s="45"/>
      <c r="L150" s="211"/>
      <c r="M150" s="211"/>
      <c r="N150" s="205"/>
      <c r="O150" s="205"/>
      <c r="P150" s="31"/>
      <c r="Q150" s="31"/>
      <c r="R150" s="31"/>
      <c r="S150" s="31"/>
    </row>
    <row r="151" spans="1:19" ht="45">
      <c r="A151" s="301">
        <v>6</v>
      </c>
      <c r="B151" s="280" t="s">
        <v>697</v>
      </c>
      <c r="C151" s="31"/>
      <c r="D151" s="282" t="s">
        <v>734</v>
      </c>
      <c r="E151" s="282" t="s">
        <v>732</v>
      </c>
      <c r="F151" s="283">
        <v>4000</v>
      </c>
      <c r="G151" s="282" t="s">
        <v>734</v>
      </c>
      <c r="H151" s="285"/>
      <c r="I151" s="363"/>
      <c r="J151" s="45"/>
      <c r="K151" s="45"/>
      <c r="L151" s="211"/>
      <c r="M151" s="211"/>
      <c r="N151" s="205"/>
      <c r="O151" s="205"/>
      <c r="P151" s="31"/>
      <c r="Q151" s="31"/>
      <c r="R151" s="31"/>
      <c r="S151" s="31"/>
    </row>
    <row r="152" spans="1:19" ht="45">
      <c r="A152" s="301">
        <v>7</v>
      </c>
      <c r="B152" s="280" t="s">
        <v>698</v>
      </c>
      <c r="C152" s="31"/>
      <c r="D152" s="282" t="s">
        <v>734</v>
      </c>
      <c r="E152" s="282" t="s">
        <v>732</v>
      </c>
      <c r="F152" s="283">
        <v>4500</v>
      </c>
      <c r="G152" s="282" t="s">
        <v>734</v>
      </c>
      <c r="H152" s="285"/>
      <c r="I152" s="363"/>
      <c r="J152" s="45"/>
      <c r="K152" s="45"/>
      <c r="L152" s="211"/>
      <c r="M152" s="211"/>
      <c r="N152" s="205"/>
      <c r="O152" s="205"/>
      <c r="P152" s="31"/>
      <c r="Q152" s="31"/>
      <c r="R152" s="31"/>
      <c r="S152" s="31"/>
    </row>
    <row r="153" spans="1:19" ht="67.5">
      <c r="A153" s="301">
        <v>8</v>
      </c>
      <c r="B153" s="286" t="s">
        <v>699</v>
      </c>
      <c r="C153" s="31"/>
      <c r="D153" s="281">
        <v>1</v>
      </c>
      <c r="E153" s="282" t="s">
        <v>732</v>
      </c>
      <c r="F153" s="283">
        <v>4000</v>
      </c>
      <c r="G153" s="284">
        <v>4000</v>
      </c>
      <c r="H153" s="285">
        <f>'JMR  Electrical RA Bill 8'!E147</f>
        <v>0.7</v>
      </c>
      <c r="I153" s="363">
        <f t="shared" si="7"/>
        <v>2800</v>
      </c>
      <c r="J153" s="45"/>
      <c r="K153" s="45"/>
      <c r="L153" s="211"/>
      <c r="M153" s="211"/>
      <c r="N153" s="205"/>
      <c r="O153" s="205"/>
      <c r="P153" s="31"/>
      <c r="Q153" s="31"/>
      <c r="R153" s="31"/>
      <c r="S153" s="31"/>
    </row>
    <row r="154" spans="1:19" ht="33.75">
      <c r="A154" s="301">
        <v>9</v>
      </c>
      <c r="B154" s="280" t="s">
        <v>700</v>
      </c>
      <c r="C154" s="31"/>
      <c r="D154" s="281">
        <v>1</v>
      </c>
      <c r="E154" s="282" t="s">
        <v>732</v>
      </c>
      <c r="F154" s="283">
        <v>3700</v>
      </c>
      <c r="G154" s="284">
        <v>3700</v>
      </c>
      <c r="H154" s="285">
        <f>'JMR  Electrical RA Bill 8'!E148</f>
        <v>0.7</v>
      </c>
      <c r="I154" s="363">
        <f t="shared" si="7"/>
        <v>2590</v>
      </c>
      <c r="J154" s="45"/>
      <c r="K154" s="45"/>
      <c r="L154" s="211"/>
      <c r="M154" s="211"/>
      <c r="N154" s="205"/>
      <c r="O154" s="205"/>
      <c r="P154" s="31"/>
      <c r="Q154" s="31"/>
      <c r="R154" s="31"/>
      <c r="S154" s="31"/>
    </row>
    <row r="155" spans="1:19" ht="78.75">
      <c r="A155" s="301">
        <v>10</v>
      </c>
      <c r="B155" s="280" t="s">
        <v>701</v>
      </c>
      <c r="C155" s="31"/>
      <c r="D155" s="281">
        <v>600</v>
      </c>
      <c r="E155" s="282" t="s">
        <v>735</v>
      </c>
      <c r="F155" s="294">
        <v>145</v>
      </c>
      <c r="G155" s="284">
        <v>87000</v>
      </c>
      <c r="H155" s="285">
        <f>'JMR  Electrical RA Bill 8'!E149</f>
        <v>420</v>
      </c>
      <c r="I155" s="363">
        <f t="shared" si="7"/>
        <v>60900</v>
      </c>
      <c r="J155" s="45"/>
      <c r="K155" s="45"/>
      <c r="L155" s="211"/>
      <c r="M155" s="211"/>
      <c r="N155" s="205"/>
      <c r="O155" s="205"/>
      <c r="P155" s="31"/>
      <c r="Q155" s="31"/>
      <c r="R155" s="31"/>
      <c r="S155" s="31"/>
    </row>
    <row r="156" spans="1:19">
      <c r="A156" s="290" t="s">
        <v>729</v>
      </c>
      <c r="B156" s="300" t="s">
        <v>702</v>
      </c>
      <c r="C156" s="31"/>
      <c r="D156" s="282" t="s">
        <v>734</v>
      </c>
      <c r="E156" s="288"/>
      <c r="F156" s="288"/>
      <c r="G156" s="282" t="s">
        <v>734</v>
      </c>
      <c r="H156" s="176"/>
      <c r="I156" s="363"/>
      <c r="J156" s="45"/>
      <c r="K156" s="45"/>
      <c r="L156" s="211"/>
      <c r="M156" s="211"/>
      <c r="N156" s="205"/>
      <c r="O156" s="205"/>
      <c r="P156" s="31"/>
      <c r="Q156" s="31"/>
      <c r="R156" s="31"/>
      <c r="S156" s="31"/>
    </row>
    <row r="157" spans="1:19" ht="56.25">
      <c r="A157" s="301">
        <v>1</v>
      </c>
      <c r="B157" s="286" t="s">
        <v>703</v>
      </c>
      <c r="C157" s="31"/>
      <c r="D157" s="281">
        <v>21</v>
      </c>
      <c r="E157" s="282" t="s">
        <v>732</v>
      </c>
      <c r="F157" s="283">
        <v>3000</v>
      </c>
      <c r="G157" s="284">
        <v>63000</v>
      </c>
      <c r="H157" s="304">
        <f>'JMR  Electrical RA Bill 8'!E151</f>
        <v>14.7</v>
      </c>
      <c r="I157" s="363">
        <f t="shared" si="7"/>
        <v>44100</v>
      </c>
      <c r="J157" s="45"/>
      <c r="K157" s="45"/>
      <c r="L157" s="211">
        <f>'Electrical JMR RA Bill 09 '!H673</f>
        <v>3.3000000000000007</v>
      </c>
      <c r="M157" s="211">
        <f t="shared" ref="M157:M168" si="8">F157*L157</f>
        <v>9900.0000000000018</v>
      </c>
      <c r="N157" s="205"/>
      <c r="O157" s="205"/>
      <c r="P157" s="31"/>
      <c r="Q157" s="31"/>
      <c r="R157" s="31"/>
      <c r="S157" s="31"/>
    </row>
    <row r="158" spans="1:19" ht="45">
      <c r="A158" s="301">
        <v>2</v>
      </c>
      <c r="B158" s="280" t="s">
        <v>704</v>
      </c>
      <c r="C158" s="31"/>
      <c r="D158" s="281">
        <v>2</v>
      </c>
      <c r="E158" s="282" t="s">
        <v>732</v>
      </c>
      <c r="F158" s="283">
        <v>3500</v>
      </c>
      <c r="G158" s="284">
        <v>7000</v>
      </c>
      <c r="H158" s="304">
        <f>'JMR  Electrical RA Bill 8'!E152</f>
        <v>1.4</v>
      </c>
      <c r="I158" s="363">
        <f t="shared" si="7"/>
        <v>4900</v>
      </c>
      <c r="J158" s="45"/>
      <c r="K158" s="45"/>
      <c r="L158" s="211"/>
      <c r="M158" s="211"/>
      <c r="N158" s="205"/>
      <c r="O158" s="205"/>
      <c r="P158" s="31"/>
      <c r="Q158" s="31"/>
      <c r="R158" s="31"/>
      <c r="S158" s="31"/>
    </row>
    <row r="159" spans="1:19" ht="78.75">
      <c r="A159" s="301">
        <v>3</v>
      </c>
      <c r="B159" s="286" t="s">
        <v>705</v>
      </c>
      <c r="C159" s="31"/>
      <c r="D159" s="281">
        <v>1</v>
      </c>
      <c r="E159" s="282" t="s">
        <v>732</v>
      </c>
      <c r="F159" s="283">
        <v>25000</v>
      </c>
      <c r="G159" s="284">
        <v>25000</v>
      </c>
      <c r="H159" s="285">
        <f>'JMR  Electrical RA Bill 8'!E153</f>
        <v>0.7</v>
      </c>
      <c r="I159" s="363">
        <f t="shared" si="7"/>
        <v>17500</v>
      </c>
      <c r="J159" s="45"/>
      <c r="K159" s="45"/>
      <c r="L159" s="211">
        <f>'Electrical JMR RA Bill 09 '!H692</f>
        <v>0.30000000000000004</v>
      </c>
      <c r="M159" s="211">
        <f t="shared" si="8"/>
        <v>7500.0000000000009</v>
      </c>
      <c r="N159" s="205"/>
      <c r="O159" s="205"/>
      <c r="P159" s="31"/>
      <c r="Q159" s="31"/>
      <c r="R159" s="31"/>
      <c r="S159" s="31"/>
    </row>
    <row r="160" spans="1:19" ht="45">
      <c r="A160" s="301">
        <v>4</v>
      </c>
      <c r="B160" s="280" t="s">
        <v>706</v>
      </c>
      <c r="C160" s="31"/>
      <c r="D160" s="281">
        <v>1</v>
      </c>
      <c r="E160" s="282" t="s">
        <v>732</v>
      </c>
      <c r="F160" s="283">
        <v>35000</v>
      </c>
      <c r="G160" s="284">
        <v>35000</v>
      </c>
      <c r="H160" s="285">
        <f>'JMR  Electrical RA Bill 8'!E154</f>
        <v>0.7</v>
      </c>
      <c r="I160" s="363">
        <f t="shared" si="7"/>
        <v>24500</v>
      </c>
      <c r="J160" s="45"/>
      <c r="K160" s="45"/>
      <c r="L160" s="211">
        <f>'Electrical JMR RA Bill 09 '!H702</f>
        <v>0.30000000000000004</v>
      </c>
      <c r="M160" s="211">
        <f t="shared" si="8"/>
        <v>10500.000000000002</v>
      </c>
      <c r="N160" s="205"/>
      <c r="O160" s="205"/>
      <c r="P160" s="31"/>
      <c r="Q160" s="31"/>
      <c r="R160" s="31"/>
      <c r="S160" s="31"/>
    </row>
    <row r="161" spans="1:19" ht="33.75">
      <c r="A161" s="305">
        <v>5</v>
      </c>
      <c r="B161" s="286" t="s">
        <v>707</v>
      </c>
      <c r="C161" s="31"/>
      <c r="D161" s="281">
        <v>1</v>
      </c>
      <c r="E161" s="282" t="s">
        <v>732</v>
      </c>
      <c r="F161" s="283">
        <v>6500</v>
      </c>
      <c r="G161" s="284">
        <v>6500</v>
      </c>
      <c r="H161" s="285">
        <f>'JMR  Electrical RA Bill 8'!E155</f>
        <v>0.7</v>
      </c>
      <c r="I161" s="363">
        <f t="shared" si="7"/>
        <v>4550</v>
      </c>
      <c r="J161" s="45"/>
      <c r="K161" s="45"/>
      <c r="L161" s="211"/>
      <c r="M161" s="211"/>
      <c r="N161" s="205"/>
      <c r="O161" s="205"/>
      <c r="P161" s="31"/>
      <c r="Q161" s="31"/>
      <c r="R161" s="31"/>
      <c r="S161" s="31"/>
    </row>
    <row r="162" spans="1:19" ht="22.5">
      <c r="A162" s="305">
        <v>6</v>
      </c>
      <c r="B162" s="280" t="s">
        <v>708</v>
      </c>
      <c r="C162" s="31"/>
      <c r="D162" s="281">
        <v>1</v>
      </c>
      <c r="E162" s="282" t="s">
        <v>732</v>
      </c>
      <c r="F162" s="283">
        <v>8600</v>
      </c>
      <c r="G162" s="284">
        <v>8600</v>
      </c>
      <c r="H162" s="224">
        <f>'JMR  Electrical RA Bill 8'!E156</f>
        <v>0.7</v>
      </c>
      <c r="I162" s="363">
        <f t="shared" si="7"/>
        <v>6020</v>
      </c>
      <c r="J162" s="45"/>
      <c r="K162" s="45"/>
      <c r="L162" s="211">
        <f>'Electrical JMR RA Bill 09 '!H712</f>
        <v>0.30000000000000004</v>
      </c>
      <c r="M162" s="211">
        <f t="shared" si="8"/>
        <v>2580.0000000000005</v>
      </c>
      <c r="N162" s="205"/>
      <c r="O162" s="205"/>
      <c r="P162" s="31"/>
      <c r="Q162" s="31"/>
      <c r="R162" s="31"/>
      <c r="S162" s="31"/>
    </row>
    <row r="163" spans="1:19">
      <c r="A163" s="397"/>
      <c r="B163" s="398" t="s">
        <v>709</v>
      </c>
      <c r="C163" s="399"/>
      <c r="D163" s="400"/>
      <c r="E163" s="397"/>
      <c r="F163" s="400"/>
      <c r="G163" s="395" t="s">
        <v>749</v>
      </c>
      <c r="H163" s="244"/>
      <c r="I163" s="244">
        <f>SUM(I145:I162)</f>
        <v>363510</v>
      </c>
      <c r="J163" s="244"/>
      <c r="K163" s="244"/>
      <c r="L163" s="244"/>
      <c r="M163" s="244">
        <f>SUM(M157:M162)</f>
        <v>30480.000000000007</v>
      </c>
      <c r="N163" s="244"/>
      <c r="O163" s="244"/>
      <c r="P163" s="399"/>
      <c r="Q163" s="399"/>
      <c r="R163" s="399"/>
      <c r="S163" s="399"/>
    </row>
    <row r="164" spans="1:19">
      <c r="A164" s="298"/>
      <c r="B164" s="298"/>
      <c r="C164" s="31"/>
      <c r="D164" s="299"/>
      <c r="E164" s="298"/>
      <c r="F164" s="299"/>
      <c r="G164" s="299"/>
      <c r="H164" s="45"/>
      <c r="I164" s="45"/>
      <c r="J164" s="45"/>
      <c r="K164" s="45"/>
      <c r="L164" s="211"/>
      <c r="M164" s="211"/>
      <c r="N164" s="205"/>
      <c r="O164" s="205"/>
      <c r="P164" s="31"/>
      <c r="Q164" s="31"/>
      <c r="R164" s="31"/>
      <c r="S164" s="31"/>
    </row>
    <row r="165" spans="1:19">
      <c r="A165" s="290" t="s">
        <v>730</v>
      </c>
      <c r="B165" s="300" t="s">
        <v>710</v>
      </c>
      <c r="C165" s="31"/>
      <c r="D165" s="299"/>
      <c r="E165" s="298"/>
      <c r="F165" s="299"/>
      <c r="G165" s="299"/>
      <c r="H165" s="45"/>
      <c r="I165" s="45"/>
      <c r="J165" s="45"/>
      <c r="K165" s="45"/>
      <c r="L165" s="211"/>
      <c r="M165" s="211"/>
      <c r="N165" s="205"/>
      <c r="O165" s="205"/>
      <c r="P165" s="31"/>
      <c r="Q165" s="31"/>
      <c r="R165" s="31"/>
      <c r="S165" s="31"/>
    </row>
    <row r="166" spans="1:19" ht="67.5">
      <c r="A166" s="301">
        <v>1</v>
      </c>
      <c r="B166" s="280" t="s">
        <v>711</v>
      </c>
      <c r="C166" s="31"/>
      <c r="D166" s="281">
        <v>13</v>
      </c>
      <c r="E166" s="282" t="s">
        <v>732</v>
      </c>
      <c r="F166" s="283">
        <v>4500</v>
      </c>
      <c r="G166" s="284">
        <v>58500</v>
      </c>
      <c r="H166" s="224">
        <f>'JMR  Electrical RA Bill 8'!E160</f>
        <v>9.1</v>
      </c>
      <c r="I166" s="45">
        <f>F166*H166</f>
        <v>40950</v>
      </c>
      <c r="J166" s="45"/>
      <c r="K166" s="45"/>
      <c r="L166" s="211">
        <f>'Electrical JMR RA Bill 09 '!H721</f>
        <v>3.9000000000000004</v>
      </c>
      <c r="M166" s="211">
        <f t="shared" si="8"/>
        <v>17550</v>
      </c>
      <c r="N166" s="205">
        <f>'Electrical JMR RA Bill 09 '!H722</f>
        <v>5</v>
      </c>
      <c r="O166" s="205">
        <f>F166*N166</f>
        <v>22500</v>
      </c>
      <c r="P166" s="31"/>
      <c r="Q166" s="31"/>
      <c r="R166" s="31"/>
      <c r="S166" s="31"/>
    </row>
    <row r="167" spans="1:19" ht="56.25">
      <c r="A167" s="301">
        <v>2</v>
      </c>
      <c r="B167" s="286" t="s">
        <v>712</v>
      </c>
      <c r="C167" s="31"/>
      <c r="D167" s="281">
        <v>1</v>
      </c>
      <c r="E167" s="282" t="s">
        <v>732</v>
      </c>
      <c r="F167" s="283">
        <v>28000</v>
      </c>
      <c r="G167" s="284">
        <v>28000</v>
      </c>
      <c r="H167" s="224">
        <f>'JMR  Electrical RA Bill 8'!E161</f>
        <v>0.7</v>
      </c>
      <c r="I167" s="363">
        <f t="shared" ref="I167:I168" si="9">F167*H167</f>
        <v>19600</v>
      </c>
      <c r="J167" s="45"/>
      <c r="K167" s="45"/>
      <c r="L167" s="211">
        <f>'Electrical JMR RA Bill 09 '!H730</f>
        <v>0.30000000000000004</v>
      </c>
      <c r="M167" s="211">
        <f t="shared" si="8"/>
        <v>8400.0000000000018</v>
      </c>
      <c r="N167" s="205"/>
      <c r="O167" s="205"/>
      <c r="P167" s="31"/>
      <c r="Q167" s="31"/>
      <c r="R167" s="31"/>
      <c r="S167" s="31"/>
    </row>
    <row r="168" spans="1:19" ht="45">
      <c r="A168" s="301">
        <v>3</v>
      </c>
      <c r="B168" s="286" t="s">
        <v>713</v>
      </c>
      <c r="C168" s="31"/>
      <c r="D168" s="281">
        <v>330</v>
      </c>
      <c r="E168" s="282" t="s">
        <v>735</v>
      </c>
      <c r="F168" s="294">
        <v>85</v>
      </c>
      <c r="G168" s="284">
        <v>28050</v>
      </c>
      <c r="H168" s="224">
        <f>'JMR  Electrical RA Bill 8'!E162</f>
        <v>231</v>
      </c>
      <c r="I168" s="363">
        <f t="shared" si="9"/>
        <v>19635</v>
      </c>
      <c r="J168" s="45"/>
      <c r="K168" s="45"/>
      <c r="L168" s="211">
        <f>'Electrical JMR RA Bill 09 '!H746</f>
        <v>99</v>
      </c>
      <c r="M168" s="211">
        <f t="shared" si="8"/>
        <v>8415</v>
      </c>
      <c r="N168" s="205">
        <f>'Electrical JMR RA Bill 09 '!H747</f>
        <v>72.800000000000011</v>
      </c>
      <c r="O168" s="205">
        <f>F168*N168</f>
        <v>6188.0000000000009</v>
      </c>
      <c r="P168" s="31"/>
      <c r="Q168" s="31"/>
      <c r="R168" s="31"/>
      <c r="S168" s="31"/>
    </row>
    <row r="169" spans="1:19">
      <c r="A169" s="391"/>
      <c r="B169" s="392" t="s">
        <v>714</v>
      </c>
      <c r="C169" s="214"/>
      <c r="D169" s="393"/>
      <c r="E169" s="391"/>
      <c r="F169" s="393"/>
      <c r="G169" s="394" t="s">
        <v>750</v>
      </c>
      <c r="H169" s="244"/>
      <c r="I169" s="401">
        <f>SUM(I166:I168)</f>
        <v>80185</v>
      </c>
      <c r="J169" s="401"/>
      <c r="K169" s="401"/>
      <c r="L169" s="401"/>
      <c r="M169" s="401">
        <f>SUM(M166:M168)</f>
        <v>34365</v>
      </c>
      <c r="N169" s="401"/>
      <c r="O169" s="401">
        <f>SUM(O166:O168)</f>
        <v>28688</v>
      </c>
      <c r="P169" s="214"/>
      <c r="Q169" s="214"/>
      <c r="R169" s="214"/>
      <c r="S169" s="214"/>
    </row>
    <row r="170" spans="1:19">
      <c r="A170" s="298"/>
      <c r="B170" s="31"/>
      <c r="C170" s="31"/>
      <c r="D170" s="299"/>
      <c r="E170" s="298"/>
      <c r="F170" s="299"/>
      <c r="G170" s="299"/>
      <c r="H170" s="45"/>
      <c r="I170" s="31"/>
      <c r="J170" s="31"/>
      <c r="K170" s="31"/>
      <c r="L170" s="361"/>
      <c r="M170" s="361"/>
      <c r="N170" s="361"/>
      <c r="O170" s="361"/>
      <c r="P170" s="31"/>
      <c r="Q170" s="31"/>
      <c r="R170" s="31"/>
      <c r="S170" s="31"/>
    </row>
    <row r="171" spans="1:19">
      <c r="A171" s="290" t="s">
        <v>731</v>
      </c>
      <c r="B171" s="31"/>
      <c r="C171" s="31"/>
      <c r="D171" s="299"/>
      <c r="E171" s="290" t="s">
        <v>737</v>
      </c>
      <c r="F171" s="299"/>
      <c r="G171" s="317" t="s">
        <v>751</v>
      </c>
      <c r="H171" s="211"/>
      <c r="I171" s="49">
        <f>I169+I163+I139+I96+I61</f>
        <v>2653064</v>
      </c>
      <c r="J171" s="49"/>
      <c r="K171" s="49" t="e">
        <f>K96</f>
        <v>#REF!</v>
      </c>
      <c r="L171" s="49"/>
      <c r="M171" s="49">
        <f>M169+M163+M139+M96+M61</f>
        <v>804498</v>
      </c>
      <c r="N171" s="49"/>
      <c r="O171" s="49">
        <f>O169+O96+O61</f>
        <v>1084968.5</v>
      </c>
      <c r="P171" s="31"/>
      <c r="Q171" s="31"/>
      <c r="R171" s="31"/>
      <c r="S171" s="31"/>
    </row>
    <row r="172" spans="1:19" ht="30">
      <c r="A172" s="290" t="s">
        <v>724</v>
      </c>
      <c r="B172" s="31"/>
      <c r="C172" s="31"/>
      <c r="D172" s="299"/>
      <c r="E172" s="290" t="s">
        <v>737</v>
      </c>
      <c r="F172" s="299"/>
      <c r="G172" s="318" t="s">
        <v>752</v>
      </c>
      <c r="H172" s="211"/>
      <c r="I172" s="49" t="s">
        <v>804</v>
      </c>
      <c r="J172" s="49"/>
      <c r="K172" s="49" t="s">
        <v>803</v>
      </c>
      <c r="L172" s="49"/>
      <c r="M172" s="49" t="s">
        <v>1088</v>
      </c>
      <c r="N172" s="49"/>
      <c r="O172" s="402" t="s">
        <v>1092</v>
      </c>
      <c r="P172" s="31"/>
      <c r="Q172" s="31"/>
      <c r="R172" s="31"/>
      <c r="S172" s="31"/>
    </row>
    <row r="173" spans="1:19">
      <c r="A173" s="290" t="s">
        <v>726</v>
      </c>
      <c r="B173" s="31"/>
      <c r="C173" s="31"/>
      <c r="D173" s="299"/>
      <c r="E173" s="290" t="s">
        <v>737</v>
      </c>
      <c r="F173" s="299"/>
      <c r="G173" s="317" t="s">
        <v>753</v>
      </c>
      <c r="H173" s="211"/>
      <c r="I173" s="49"/>
      <c r="J173" s="49"/>
      <c r="K173" s="49"/>
      <c r="L173" s="49"/>
      <c r="M173" s="49"/>
      <c r="N173" s="49"/>
      <c r="O173" s="49"/>
      <c r="P173" s="31"/>
      <c r="Q173" s="31"/>
      <c r="R173" s="31"/>
      <c r="S173" s="31"/>
    </row>
    <row r="174" spans="1:19">
      <c r="A174" s="31"/>
      <c r="B174" s="31"/>
      <c r="C174" s="31"/>
      <c r="D174" s="31"/>
      <c r="E174" s="31"/>
      <c r="F174" s="31"/>
      <c r="G174" s="49"/>
      <c r="H174" s="211"/>
      <c r="I174" s="49"/>
      <c r="J174" s="49"/>
      <c r="K174" s="49"/>
      <c r="L174" s="49"/>
      <c r="M174" s="49"/>
      <c r="N174" s="49"/>
      <c r="O174" s="49"/>
      <c r="P174" s="31"/>
      <c r="Q174" s="31"/>
      <c r="R174" s="31"/>
      <c r="S174" s="31"/>
    </row>
    <row r="175" spans="1:19">
      <c r="A175" s="31"/>
      <c r="B175" s="31"/>
      <c r="C175" s="31"/>
      <c r="D175" s="31"/>
      <c r="E175" s="31"/>
      <c r="F175" s="31"/>
      <c r="G175" s="31"/>
      <c r="H175" s="45"/>
      <c r="I175" s="31"/>
      <c r="J175" s="31"/>
      <c r="K175" s="31"/>
      <c r="L175" s="361"/>
      <c r="M175" s="361"/>
      <c r="N175" s="361"/>
      <c r="O175" s="361"/>
      <c r="P175" s="31"/>
      <c r="Q175" s="31"/>
      <c r="R175" s="31"/>
      <c r="S175" s="31"/>
    </row>
  </sheetData>
  <mergeCells count="23">
    <mergeCell ref="R5:S5"/>
    <mergeCell ref="H6:H7"/>
    <mergeCell ref="I6:I7"/>
    <mergeCell ref="P6:P7"/>
    <mergeCell ref="Q6:Q7"/>
    <mergeCell ref="R6:R7"/>
    <mergeCell ref="S6:S7"/>
    <mergeCell ref="L5:M5"/>
    <mergeCell ref="L6:L7"/>
    <mergeCell ref="M6:M7"/>
    <mergeCell ref="N5:O5"/>
    <mergeCell ref="C4:Q4"/>
    <mergeCell ref="A5:A7"/>
    <mergeCell ref="B5:B7"/>
    <mergeCell ref="C5:C7"/>
    <mergeCell ref="D5:D7"/>
    <mergeCell ref="E5:E7"/>
    <mergeCell ref="F5:G5"/>
    <mergeCell ref="H5:I5"/>
    <mergeCell ref="P5:Q5"/>
    <mergeCell ref="J5:K5"/>
    <mergeCell ref="J6:J7"/>
    <mergeCell ref="K6:K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747"/>
  <sheetViews>
    <sheetView topLeftCell="A732" zoomScale="90" zoomScaleNormal="90" workbookViewId="0">
      <selection activeCell="H748" sqref="H748"/>
    </sheetView>
  </sheetViews>
  <sheetFormatPr defaultRowHeight="15"/>
  <cols>
    <col min="1" max="1" width="6.5703125" customWidth="1"/>
    <col min="2" max="2" width="5.85546875" customWidth="1"/>
    <col min="3" max="3" width="36.140625" customWidth="1"/>
    <col min="4" max="4" width="6.7109375" customWidth="1"/>
    <col min="5" max="5" width="6.28515625" customWidth="1"/>
    <col min="6" max="6" width="4.5703125" customWidth="1"/>
    <col min="7" max="7" width="5.85546875" style="313" customWidth="1"/>
    <col min="8" max="8" width="8.7109375" style="313" customWidth="1"/>
    <col min="9" max="9" width="6.42578125" customWidth="1"/>
  </cols>
  <sheetData>
    <row r="2" spans="1:9" ht="23.25">
      <c r="A2" s="140"/>
      <c r="B2" s="443" t="s">
        <v>337</v>
      </c>
      <c r="C2" s="443"/>
      <c r="D2" s="443"/>
      <c r="E2" s="443"/>
      <c r="F2" s="443"/>
      <c r="G2" s="443"/>
      <c r="H2" s="443"/>
      <c r="I2" s="443"/>
    </row>
    <row r="3" spans="1:9" ht="18.75">
      <c r="A3" s="444" t="s">
        <v>338</v>
      </c>
      <c r="B3" s="444"/>
      <c r="C3" s="444"/>
      <c r="D3" s="444"/>
      <c r="E3" s="444"/>
      <c r="F3" s="444"/>
      <c r="G3" s="444"/>
      <c r="H3" s="444"/>
      <c r="I3" s="141"/>
    </row>
    <row r="4" spans="1:9" ht="18.75">
      <c r="A4" s="434" t="s">
        <v>807</v>
      </c>
      <c r="B4" s="434"/>
      <c r="C4" s="434"/>
      <c r="D4" s="434"/>
      <c r="E4" s="434"/>
      <c r="F4" s="434"/>
      <c r="G4" s="434"/>
      <c r="H4" s="434"/>
      <c r="I4" s="141"/>
    </row>
    <row r="5" spans="1:9" ht="18.75">
      <c r="A5" s="445" t="s">
        <v>398</v>
      </c>
      <c r="B5" s="445"/>
      <c r="C5" s="445"/>
      <c r="D5" s="445"/>
      <c r="E5" s="445"/>
      <c r="F5" s="445"/>
      <c r="G5" s="445"/>
      <c r="H5" s="445"/>
      <c r="I5" s="141"/>
    </row>
    <row r="6" spans="1:9" ht="18.75">
      <c r="A6" s="164" t="s">
        <v>399</v>
      </c>
      <c r="B6" s="165"/>
      <c r="C6" s="166"/>
      <c r="D6" s="167"/>
      <c r="E6" s="168"/>
      <c r="F6" s="168"/>
      <c r="G6" s="341"/>
      <c r="H6" s="341"/>
      <c r="I6" s="141"/>
    </row>
    <row r="7" spans="1:9" ht="18.75">
      <c r="A7" s="164" t="s">
        <v>808</v>
      </c>
      <c r="B7" s="165"/>
      <c r="C7" s="169"/>
      <c r="D7" s="170"/>
      <c r="E7" s="168"/>
      <c r="F7" s="168"/>
      <c r="G7" s="341"/>
      <c r="H7" s="341"/>
      <c r="I7" s="141"/>
    </row>
    <row r="8" spans="1:9" ht="15.75">
      <c r="A8" s="148"/>
      <c r="B8" s="148"/>
      <c r="C8" s="148"/>
      <c r="D8" s="149"/>
      <c r="E8" s="149"/>
      <c r="F8" s="150"/>
      <c r="G8" s="150"/>
      <c r="H8" s="150"/>
      <c r="I8" s="141"/>
    </row>
    <row r="9" spans="1:9" ht="18.75">
      <c r="A9" s="436" t="s">
        <v>806</v>
      </c>
      <c r="B9" s="436"/>
      <c r="C9" s="436"/>
      <c r="D9" s="436"/>
      <c r="E9" s="436"/>
      <c r="F9" s="436"/>
      <c r="G9" s="436"/>
      <c r="H9" s="436"/>
      <c r="I9" s="141"/>
    </row>
    <row r="10" spans="1:9" ht="75">
      <c r="A10" s="171" t="s">
        <v>1</v>
      </c>
      <c r="B10" s="171" t="s">
        <v>341</v>
      </c>
      <c r="C10" s="171" t="s">
        <v>342</v>
      </c>
      <c r="D10" s="347" t="s">
        <v>343</v>
      </c>
      <c r="E10" s="172" t="s">
        <v>345</v>
      </c>
      <c r="F10" s="172" t="s">
        <v>346</v>
      </c>
      <c r="G10" s="172" t="s">
        <v>347</v>
      </c>
      <c r="H10" s="172" t="s">
        <v>74</v>
      </c>
      <c r="I10" s="172" t="s">
        <v>49</v>
      </c>
    </row>
    <row r="11" spans="1:9" ht="18.75">
      <c r="A11" s="337">
        <v>1</v>
      </c>
      <c r="B11" s="328"/>
      <c r="C11" s="338" t="s">
        <v>805</v>
      </c>
      <c r="D11" s="339"/>
      <c r="E11" s="339"/>
      <c r="F11" s="339"/>
      <c r="G11" s="342"/>
      <c r="H11" s="342"/>
      <c r="I11" s="339"/>
    </row>
    <row r="12" spans="1:9" ht="185.45" customHeight="1">
      <c r="A12" s="45">
        <v>1.1000000000000001</v>
      </c>
      <c r="B12" s="31"/>
      <c r="C12" s="139" t="s">
        <v>766</v>
      </c>
      <c r="D12" s="31"/>
      <c r="E12" s="31"/>
      <c r="F12" s="31"/>
      <c r="G12" s="320"/>
      <c r="H12" s="320"/>
      <c r="I12" s="31"/>
    </row>
    <row r="13" spans="1:9">
      <c r="A13" s="31"/>
      <c r="B13" s="31"/>
      <c r="C13" s="31"/>
      <c r="D13" s="31"/>
      <c r="E13" s="31"/>
      <c r="F13" s="31"/>
      <c r="G13" s="320"/>
      <c r="H13" s="320"/>
      <c r="I13" s="31"/>
    </row>
    <row r="14" spans="1:9">
      <c r="A14" s="31"/>
      <c r="B14" s="31"/>
      <c r="C14" s="340" t="s">
        <v>812</v>
      </c>
      <c r="D14" s="31"/>
      <c r="E14" s="31"/>
      <c r="F14" s="31"/>
      <c r="G14" s="320" t="s">
        <v>74</v>
      </c>
      <c r="H14" s="320">
        <v>5</v>
      </c>
      <c r="I14" s="31"/>
    </row>
    <row r="15" spans="1:9">
      <c r="A15" s="31"/>
      <c r="B15" s="31"/>
      <c r="C15" s="31" t="s">
        <v>813</v>
      </c>
      <c r="D15" s="31"/>
      <c r="E15" s="31"/>
      <c r="F15" s="31"/>
      <c r="G15" s="320" t="s">
        <v>74</v>
      </c>
      <c r="H15" s="320">
        <v>3</v>
      </c>
      <c r="I15" s="31"/>
    </row>
    <row r="16" spans="1:9">
      <c r="A16" s="31"/>
      <c r="B16" s="31"/>
      <c r="C16" s="31" t="s">
        <v>814</v>
      </c>
      <c r="D16" s="31"/>
      <c r="E16" s="31"/>
      <c r="F16" s="31"/>
      <c r="G16" s="320" t="s">
        <v>74</v>
      </c>
      <c r="H16" s="320">
        <v>3</v>
      </c>
      <c r="I16" s="31"/>
    </row>
    <row r="17" spans="1:9">
      <c r="A17" s="31"/>
      <c r="B17" s="31"/>
      <c r="C17" s="31" t="s">
        <v>815</v>
      </c>
      <c r="D17" s="31"/>
      <c r="E17" s="31"/>
      <c r="F17" s="31"/>
      <c r="G17" s="320" t="s">
        <v>74</v>
      </c>
      <c r="H17" s="320">
        <v>3</v>
      </c>
      <c r="I17" s="31"/>
    </row>
    <row r="18" spans="1:9">
      <c r="A18" s="31"/>
      <c r="B18" s="31"/>
      <c r="C18" s="31" t="s">
        <v>407</v>
      </c>
      <c r="D18" s="31"/>
      <c r="E18" s="31"/>
      <c r="F18" s="31"/>
      <c r="G18" s="320" t="s">
        <v>74</v>
      </c>
      <c r="H18" s="320">
        <v>2</v>
      </c>
      <c r="I18" s="31"/>
    </row>
    <row r="19" spans="1:9">
      <c r="A19" s="31"/>
      <c r="B19" s="31"/>
      <c r="C19" s="31" t="s">
        <v>816</v>
      </c>
      <c r="D19" s="31"/>
      <c r="E19" s="31"/>
      <c r="F19" s="31"/>
      <c r="G19" s="320" t="s">
        <v>74</v>
      </c>
      <c r="H19" s="320">
        <v>3</v>
      </c>
      <c r="I19" s="31"/>
    </row>
    <row r="20" spans="1:9">
      <c r="A20" s="31"/>
      <c r="B20" s="31"/>
      <c r="C20" s="31" t="s">
        <v>817</v>
      </c>
      <c r="D20" s="31"/>
      <c r="E20" s="31"/>
      <c r="F20" s="31"/>
      <c r="G20" s="320" t="s">
        <v>74</v>
      </c>
      <c r="H20" s="320">
        <v>3</v>
      </c>
      <c r="I20" s="31"/>
    </row>
    <row r="21" spans="1:9">
      <c r="A21" s="31"/>
      <c r="B21" s="31"/>
      <c r="C21" s="31" t="s">
        <v>818</v>
      </c>
      <c r="D21" s="31"/>
      <c r="E21" s="31"/>
      <c r="F21" s="31"/>
      <c r="G21" s="320" t="s">
        <v>74</v>
      </c>
      <c r="H21" s="320">
        <v>2</v>
      </c>
      <c r="I21" s="31"/>
    </row>
    <row r="22" spans="1:9">
      <c r="A22" s="31"/>
      <c r="B22" s="31"/>
      <c r="C22" s="31" t="s">
        <v>821</v>
      </c>
      <c r="D22" s="31"/>
      <c r="E22" s="31"/>
      <c r="F22" s="31"/>
      <c r="G22" s="320" t="s">
        <v>74</v>
      </c>
      <c r="H22" s="320">
        <v>2</v>
      </c>
      <c r="I22" s="31"/>
    </row>
    <row r="23" spans="1:9">
      <c r="A23" s="31"/>
      <c r="B23" s="31"/>
      <c r="C23" s="31" t="s">
        <v>809</v>
      </c>
      <c r="D23" s="31"/>
      <c r="E23" s="31"/>
      <c r="F23" s="31"/>
      <c r="G23" s="320" t="s">
        <v>74</v>
      </c>
      <c r="H23" s="320">
        <v>4</v>
      </c>
      <c r="I23" s="31"/>
    </row>
    <row r="24" spans="1:9">
      <c r="A24" s="31"/>
      <c r="B24" s="31"/>
      <c r="C24" s="31" t="s">
        <v>357</v>
      </c>
      <c r="D24" s="31"/>
      <c r="E24" s="31"/>
      <c r="F24" s="31"/>
      <c r="G24" s="320" t="s">
        <v>74</v>
      </c>
      <c r="H24" s="320">
        <v>3</v>
      </c>
      <c r="I24" s="31"/>
    </row>
    <row r="25" spans="1:9">
      <c r="A25" s="31"/>
      <c r="B25" s="31"/>
      <c r="C25" s="31"/>
      <c r="D25" s="31"/>
      <c r="E25" s="31"/>
      <c r="F25" s="31"/>
      <c r="G25" s="320"/>
      <c r="H25" s="320"/>
      <c r="I25" s="31"/>
    </row>
    <row r="26" spans="1:9" ht="20.100000000000001" customHeight="1">
      <c r="A26" s="329"/>
      <c r="B26" s="330"/>
      <c r="C26" s="331" t="s">
        <v>397</v>
      </c>
      <c r="D26" s="332"/>
      <c r="E26" s="333"/>
      <c r="F26" s="333"/>
      <c r="G26" s="334"/>
      <c r="H26" s="335">
        <f>SUM(H14:H25)</f>
        <v>33</v>
      </c>
      <c r="I26" s="332"/>
    </row>
    <row r="27" spans="1:9" ht="15.95" customHeight="1">
      <c r="A27" s="329"/>
      <c r="B27" s="330"/>
      <c r="C27" s="331" t="s">
        <v>810</v>
      </c>
      <c r="D27" s="332"/>
      <c r="E27" s="333"/>
      <c r="F27" s="333"/>
      <c r="G27" s="334"/>
      <c r="H27" s="336">
        <v>30</v>
      </c>
      <c r="I27" s="336" t="s">
        <v>74</v>
      </c>
    </row>
    <row r="28" spans="1:9" ht="18.95" customHeight="1">
      <c r="A28" s="329"/>
      <c r="B28" s="330"/>
      <c r="C28" s="331" t="s">
        <v>820</v>
      </c>
      <c r="D28" s="332"/>
      <c r="E28" s="333"/>
      <c r="F28" s="333"/>
      <c r="G28" s="334"/>
      <c r="H28" s="335">
        <f>'Abstract Electrical'!H12</f>
        <v>21</v>
      </c>
      <c r="I28" s="332"/>
    </row>
    <row r="29" spans="1:9" ht="18.600000000000001" customHeight="1">
      <c r="A29" s="329"/>
      <c r="B29" s="330"/>
      <c r="C29" s="331" t="s">
        <v>819</v>
      </c>
      <c r="D29" s="332"/>
      <c r="E29" s="333"/>
      <c r="F29" s="333"/>
      <c r="G29" s="334"/>
      <c r="H29" s="335">
        <f>H27-H28</f>
        <v>9</v>
      </c>
      <c r="I29" s="332"/>
    </row>
    <row r="30" spans="1:9" s="360" customFormat="1" ht="18.600000000000001" customHeight="1">
      <c r="A30" s="329"/>
      <c r="B30" s="330"/>
      <c r="C30" s="331" t="s">
        <v>1090</v>
      </c>
      <c r="D30" s="332"/>
      <c r="E30" s="333"/>
      <c r="F30" s="333"/>
      <c r="G30" s="334"/>
      <c r="H30" s="335">
        <f>H26-H27</f>
        <v>3</v>
      </c>
      <c r="I30" s="332"/>
    </row>
    <row r="31" spans="1:9" ht="255">
      <c r="A31" s="45">
        <v>1.2</v>
      </c>
      <c r="B31" s="31"/>
      <c r="C31" s="139" t="s">
        <v>811</v>
      </c>
      <c r="D31" s="31"/>
      <c r="E31" s="31"/>
      <c r="F31" s="31"/>
      <c r="G31" s="320"/>
      <c r="H31" s="320"/>
      <c r="I31" s="31"/>
    </row>
    <row r="32" spans="1:9">
      <c r="A32" s="45"/>
      <c r="B32" s="31"/>
      <c r="C32" s="139"/>
      <c r="D32" s="31"/>
      <c r="E32" s="31"/>
      <c r="F32" s="31"/>
      <c r="G32" s="320"/>
      <c r="H32" s="320"/>
      <c r="I32" s="31"/>
    </row>
    <row r="33" spans="1:9">
      <c r="A33" s="45"/>
      <c r="B33" s="31"/>
      <c r="C33" s="340" t="s">
        <v>812</v>
      </c>
      <c r="D33" s="31"/>
      <c r="E33" s="31"/>
      <c r="F33" s="31"/>
      <c r="G33" s="320" t="s">
        <v>74</v>
      </c>
      <c r="H33" s="320">
        <v>3</v>
      </c>
      <c r="I33" s="31"/>
    </row>
    <row r="34" spans="1:9">
      <c r="A34" s="45"/>
      <c r="B34" s="31"/>
      <c r="C34" s="31" t="s">
        <v>813</v>
      </c>
      <c r="D34" s="31"/>
      <c r="E34" s="31"/>
      <c r="F34" s="31"/>
      <c r="G34" s="320" t="s">
        <v>74</v>
      </c>
      <c r="H34" s="320">
        <v>2</v>
      </c>
      <c r="I34" s="31"/>
    </row>
    <row r="35" spans="1:9">
      <c r="A35" s="45"/>
      <c r="B35" s="31"/>
      <c r="C35" s="31" t="s">
        <v>814</v>
      </c>
      <c r="D35" s="31"/>
      <c r="E35" s="31"/>
      <c r="F35" s="31"/>
      <c r="G35" s="320" t="s">
        <v>74</v>
      </c>
      <c r="H35" s="320">
        <v>2</v>
      </c>
      <c r="I35" s="31"/>
    </row>
    <row r="36" spans="1:9">
      <c r="A36" s="45"/>
      <c r="B36" s="31"/>
      <c r="C36" s="31" t="s">
        <v>815</v>
      </c>
      <c r="D36" s="31"/>
      <c r="E36" s="31"/>
      <c r="F36" s="31"/>
      <c r="G36" s="320" t="s">
        <v>74</v>
      </c>
      <c r="H36" s="320">
        <v>3</v>
      </c>
      <c r="I36" s="31"/>
    </row>
    <row r="37" spans="1:9">
      <c r="A37" s="45"/>
      <c r="B37" s="31"/>
      <c r="C37" s="31" t="s">
        <v>407</v>
      </c>
      <c r="D37" s="31"/>
      <c r="E37" s="31"/>
      <c r="F37" s="31"/>
      <c r="G37" s="320" t="s">
        <v>74</v>
      </c>
      <c r="H37" s="320">
        <v>2</v>
      </c>
      <c r="I37" s="31"/>
    </row>
    <row r="38" spans="1:9">
      <c r="A38" s="45"/>
      <c r="B38" s="31"/>
      <c r="C38" s="31" t="s">
        <v>816</v>
      </c>
      <c r="D38" s="31"/>
      <c r="E38" s="31"/>
      <c r="F38" s="31"/>
      <c r="G38" s="320" t="s">
        <v>74</v>
      </c>
      <c r="H38" s="320">
        <v>3</v>
      </c>
      <c r="I38" s="31"/>
    </row>
    <row r="39" spans="1:9">
      <c r="A39" s="45"/>
      <c r="B39" s="31"/>
      <c r="C39" s="31" t="s">
        <v>817</v>
      </c>
      <c r="D39" s="31"/>
      <c r="E39" s="31"/>
      <c r="F39" s="31"/>
      <c r="G39" s="320" t="s">
        <v>74</v>
      </c>
      <c r="H39" s="320">
        <v>3</v>
      </c>
      <c r="I39" s="31"/>
    </row>
    <row r="40" spans="1:9">
      <c r="A40" s="45"/>
      <c r="B40" s="31"/>
      <c r="C40" s="31" t="s">
        <v>818</v>
      </c>
      <c r="D40" s="31"/>
      <c r="E40" s="31"/>
      <c r="F40" s="31"/>
      <c r="G40" s="320" t="s">
        <v>74</v>
      </c>
      <c r="H40" s="320">
        <v>2</v>
      </c>
      <c r="I40" s="31"/>
    </row>
    <row r="41" spans="1:9">
      <c r="A41" s="45"/>
      <c r="B41" s="31"/>
      <c r="C41" s="31" t="s">
        <v>821</v>
      </c>
      <c r="D41" s="31"/>
      <c r="E41" s="31"/>
      <c r="F41" s="31"/>
      <c r="G41" s="320" t="s">
        <v>74</v>
      </c>
      <c r="H41" s="320">
        <v>2</v>
      </c>
      <c r="I41" s="31"/>
    </row>
    <row r="42" spans="1:9">
      <c r="A42" s="31"/>
      <c r="B42" s="31"/>
      <c r="C42" s="31" t="s">
        <v>809</v>
      </c>
      <c r="D42" s="31"/>
      <c r="E42" s="31"/>
      <c r="F42" s="31"/>
      <c r="G42" s="320" t="s">
        <v>74</v>
      </c>
      <c r="H42" s="320">
        <v>5</v>
      </c>
      <c r="I42" s="31"/>
    </row>
    <row r="43" spans="1:9">
      <c r="A43" s="31"/>
      <c r="B43" s="31"/>
      <c r="C43" s="31" t="s">
        <v>357</v>
      </c>
      <c r="D43" s="31"/>
      <c r="E43" s="31"/>
      <c r="F43" s="31"/>
      <c r="G43" s="320" t="s">
        <v>74</v>
      </c>
      <c r="H43" s="320">
        <v>9</v>
      </c>
      <c r="I43" s="31"/>
    </row>
    <row r="44" spans="1:9">
      <c r="A44" s="31"/>
      <c r="B44" s="31"/>
      <c r="C44" s="31"/>
      <c r="D44" s="31"/>
      <c r="E44" s="31"/>
      <c r="F44" s="31"/>
      <c r="G44" s="320"/>
      <c r="H44" s="320"/>
      <c r="I44" s="31"/>
    </row>
    <row r="45" spans="1:9">
      <c r="A45" s="329"/>
      <c r="B45" s="330"/>
      <c r="C45" s="331" t="s">
        <v>397</v>
      </c>
      <c r="D45" s="332"/>
      <c r="E45" s="333"/>
      <c r="F45" s="333"/>
      <c r="G45" s="334"/>
      <c r="H45" s="335">
        <f>SUM(H33:H44)</f>
        <v>36</v>
      </c>
      <c r="I45" s="332"/>
    </row>
    <row r="46" spans="1:9">
      <c r="A46" s="329"/>
      <c r="B46" s="330"/>
      <c r="C46" s="331" t="s">
        <v>810</v>
      </c>
      <c r="D46" s="332"/>
      <c r="E46" s="333"/>
      <c r="F46" s="333"/>
      <c r="G46" s="334"/>
      <c r="H46" s="336">
        <v>45</v>
      </c>
      <c r="I46" s="332" t="s">
        <v>74</v>
      </c>
    </row>
    <row r="47" spans="1:9">
      <c r="A47" s="329"/>
      <c r="B47" s="330"/>
      <c r="C47" s="331" t="s">
        <v>820</v>
      </c>
      <c r="D47" s="332"/>
      <c r="E47" s="333"/>
      <c r="F47" s="333"/>
      <c r="G47" s="334"/>
      <c r="H47" s="335">
        <f>'Abstract Electrical'!H13</f>
        <v>31.5</v>
      </c>
      <c r="I47" s="332"/>
    </row>
    <row r="48" spans="1:9">
      <c r="A48" s="329"/>
      <c r="B48" s="330"/>
      <c r="C48" s="331" t="s">
        <v>819</v>
      </c>
      <c r="D48" s="332"/>
      <c r="E48" s="333"/>
      <c r="F48" s="333"/>
      <c r="G48" s="334"/>
      <c r="H48" s="335">
        <f>H45-H47</f>
        <v>4.5</v>
      </c>
      <c r="I48" s="332"/>
    </row>
    <row r="49" spans="1:9">
      <c r="A49" s="31"/>
      <c r="B49" s="31"/>
      <c r="C49" s="31"/>
      <c r="D49" s="31"/>
      <c r="E49" s="31"/>
      <c r="F49" s="31"/>
      <c r="G49" s="320"/>
      <c r="H49" s="320"/>
      <c r="I49" s="31"/>
    </row>
    <row r="50" spans="1:9" ht="255">
      <c r="A50" s="31"/>
      <c r="B50" s="31"/>
      <c r="C50" s="139" t="s">
        <v>768</v>
      </c>
      <c r="D50" s="31"/>
      <c r="E50" s="31"/>
      <c r="F50" s="31"/>
      <c r="G50" s="320"/>
      <c r="H50" s="320"/>
      <c r="I50" s="31"/>
    </row>
    <row r="51" spans="1:9">
      <c r="A51" s="31"/>
      <c r="B51" s="31"/>
      <c r="C51" s="31"/>
      <c r="D51" s="31"/>
      <c r="E51" s="31"/>
      <c r="F51" s="31"/>
      <c r="G51" s="320"/>
      <c r="H51" s="320"/>
      <c r="I51" s="31"/>
    </row>
    <row r="52" spans="1:9">
      <c r="A52" s="31"/>
      <c r="B52" s="31"/>
      <c r="C52" s="340" t="s">
        <v>812</v>
      </c>
      <c r="D52" s="31"/>
      <c r="E52" s="31"/>
      <c r="F52" s="31"/>
      <c r="G52" s="320" t="s">
        <v>74</v>
      </c>
      <c r="H52" s="320">
        <v>1</v>
      </c>
      <c r="I52" s="31"/>
    </row>
    <row r="53" spans="1:9">
      <c r="A53" s="31"/>
      <c r="B53" s="31"/>
      <c r="C53" s="31" t="s">
        <v>813</v>
      </c>
      <c r="D53" s="31"/>
      <c r="E53" s="31"/>
      <c r="F53" s="31"/>
      <c r="G53" s="320" t="s">
        <v>74</v>
      </c>
      <c r="H53" s="320">
        <v>1</v>
      </c>
      <c r="I53" s="31"/>
    </row>
    <row r="54" spans="1:9">
      <c r="A54" s="31"/>
      <c r="B54" s="31"/>
      <c r="C54" s="31" t="s">
        <v>814</v>
      </c>
      <c r="D54" s="31"/>
      <c r="E54" s="31"/>
      <c r="F54" s="31"/>
      <c r="G54" s="320" t="s">
        <v>74</v>
      </c>
      <c r="H54" s="320"/>
      <c r="I54" s="31"/>
    </row>
    <row r="55" spans="1:9">
      <c r="A55" s="31"/>
      <c r="B55" s="31"/>
      <c r="C55" s="31" t="s">
        <v>815</v>
      </c>
      <c r="D55" s="31"/>
      <c r="E55" s="31"/>
      <c r="F55" s="31"/>
      <c r="G55" s="320" t="s">
        <v>74</v>
      </c>
      <c r="H55" s="320">
        <v>1</v>
      </c>
      <c r="I55" s="31"/>
    </row>
    <row r="56" spans="1:9">
      <c r="A56" s="31"/>
      <c r="B56" s="31"/>
      <c r="C56" s="31" t="s">
        <v>407</v>
      </c>
      <c r="D56" s="31"/>
      <c r="E56" s="31"/>
      <c r="F56" s="31"/>
      <c r="G56" s="320" t="s">
        <v>74</v>
      </c>
      <c r="H56" s="320"/>
      <c r="I56" s="31"/>
    </row>
    <row r="57" spans="1:9">
      <c r="A57" s="31"/>
      <c r="B57" s="31"/>
      <c r="C57" s="31" t="s">
        <v>816</v>
      </c>
      <c r="D57" s="31"/>
      <c r="E57" s="31"/>
      <c r="F57" s="31"/>
      <c r="G57" s="320" t="s">
        <v>74</v>
      </c>
      <c r="H57" s="320">
        <v>3</v>
      </c>
      <c r="I57" s="31"/>
    </row>
    <row r="58" spans="1:9">
      <c r="A58" s="31"/>
      <c r="B58" s="31"/>
      <c r="C58" s="31" t="s">
        <v>817</v>
      </c>
      <c r="D58" s="31"/>
      <c r="E58" s="31"/>
      <c r="F58" s="31"/>
      <c r="G58" s="320" t="s">
        <v>74</v>
      </c>
      <c r="H58" s="320">
        <v>3</v>
      </c>
      <c r="I58" s="31"/>
    </row>
    <row r="59" spans="1:9">
      <c r="A59" s="31"/>
      <c r="B59" s="31"/>
      <c r="C59" s="31" t="s">
        <v>818</v>
      </c>
      <c r="D59" s="31"/>
      <c r="E59" s="31"/>
      <c r="F59" s="31"/>
      <c r="G59" s="320" t="s">
        <v>74</v>
      </c>
      <c r="H59" s="320">
        <v>2</v>
      </c>
      <c r="I59" s="31"/>
    </row>
    <row r="60" spans="1:9">
      <c r="A60" s="31"/>
      <c r="B60" s="31"/>
      <c r="C60" s="31" t="s">
        <v>821</v>
      </c>
      <c r="D60" s="31"/>
      <c r="E60" s="31"/>
      <c r="F60" s="31"/>
      <c r="G60" s="320" t="s">
        <v>74</v>
      </c>
      <c r="H60" s="320"/>
      <c r="I60" s="31"/>
    </row>
    <row r="61" spans="1:9">
      <c r="A61" s="31"/>
      <c r="B61" s="31"/>
      <c r="C61" s="31" t="s">
        <v>809</v>
      </c>
      <c r="D61" s="31"/>
      <c r="E61" s="31"/>
      <c r="F61" s="31"/>
      <c r="G61" s="320" t="s">
        <v>74</v>
      </c>
      <c r="H61" s="320"/>
      <c r="I61" s="31"/>
    </row>
    <row r="62" spans="1:9">
      <c r="A62" s="31"/>
      <c r="B62" s="31"/>
      <c r="C62" s="31" t="s">
        <v>357</v>
      </c>
      <c r="D62" s="31"/>
      <c r="E62" s="31"/>
      <c r="F62" s="31"/>
      <c r="G62" s="320" t="s">
        <v>74</v>
      </c>
      <c r="H62" s="320"/>
      <c r="I62" s="31"/>
    </row>
    <row r="63" spans="1:9">
      <c r="A63" s="31"/>
      <c r="B63" s="31"/>
      <c r="C63" s="31"/>
      <c r="D63" s="31"/>
      <c r="E63" s="31"/>
      <c r="F63" s="31"/>
      <c r="G63" s="320"/>
      <c r="H63" s="320"/>
      <c r="I63" s="31"/>
    </row>
    <row r="64" spans="1:9">
      <c r="A64" s="31"/>
      <c r="B64" s="31"/>
      <c r="C64" s="31"/>
      <c r="D64" s="31"/>
      <c r="E64" s="31"/>
      <c r="F64" s="31"/>
      <c r="G64" s="320"/>
      <c r="H64" s="320"/>
      <c r="I64" s="31"/>
    </row>
    <row r="65" spans="1:9">
      <c r="A65" s="31"/>
      <c r="B65" s="31"/>
      <c r="C65" s="31"/>
      <c r="D65" s="31"/>
      <c r="E65" s="31"/>
      <c r="F65" s="31"/>
      <c r="G65" s="320"/>
      <c r="H65" s="320"/>
      <c r="I65" s="31"/>
    </row>
    <row r="66" spans="1:9">
      <c r="A66" s="31"/>
      <c r="B66" s="31"/>
      <c r="C66" s="31"/>
      <c r="D66" s="31"/>
      <c r="E66" s="31"/>
      <c r="F66" s="31"/>
      <c r="G66" s="320"/>
      <c r="H66" s="320"/>
      <c r="I66" s="31"/>
    </row>
    <row r="67" spans="1:9">
      <c r="A67" s="329"/>
      <c r="B67" s="330"/>
      <c r="C67" s="331" t="s">
        <v>397</v>
      </c>
      <c r="D67" s="332"/>
      <c r="E67" s="333"/>
      <c r="F67" s="333"/>
      <c r="G67" s="334"/>
      <c r="H67" s="335">
        <f>SUM(H52:H66)</f>
        <v>11</v>
      </c>
      <c r="I67" s="332"/>
    </row>
    <row r="68" spans="1:9">
      <c r="A68" s="329"/>
      <c r="B68" s="330"/>
      <c r="C68" s="331" t="s">
        <v>810</v>
      </c>
      <c r="D68" s="332"/>
      <c r="E68" s="333"/>
      <c r="F68" s="333"/>
      <c r="G68" s="334"/>
      <c r="H68" s="336">
        <v>11</v>
      </c>
      <c r="I68" s="332" t="s">
        <v>74</v>
      </c>
    </row>
    <row r="69" spans="1:9">
      <c r="A69" s="329"/>
      <c r="B69" s="330"/>
      <c r="C69" s="331" t="s">
        <v>820</v>
      </c>
      <c r="D69" s="332"/>
      <c r="E69" s="333"/>
      <c r="F69" s="333"/>
      <c r="G69" s="334"/>
      <c r="H69" s="335">
        <f>'Abstract Electrical'!H14</f>
        <v>7.7</v>
      </c>
      <c r="I69" s="332"/>
    </row>
    <row r="70" spans="1:9">
      <c r="A70" s="329"/>
      <c r="B70" s="330"/>
      <c r="C70" s="331" t="s">
        <v>819</v>
      </c>
      <c r="D70" s="332"/>
      <c r="E70" s="333"/>
      <c r="F70" s="333"/>
      <c r="G70" s="334"/>
      <c r="H70" s="335">
        <f>H67-H69</f>
        <v>3.3</v>
      </c>
      <c r="I70" s="332"/>
    </row>
    <row r="71" spans="1:9">
      <c r="A71" s="31"/>
      <c r="B71" s="31"/>
      <c r="C71" s="31"/>
      <c r="D71" s="31"/>
      <c r="E71" s="31"/>
      <c r="F71" s="31"/>
      <c r="G71" s="320"/>
      <c r="H71" s="320"/>
      <c r="I71" s="31"/>
    </row>
    <row r="72" spans="1:9" ht="240">
      <c r="A72" s="31"/>
      <c r="B72" s="31"/>
      <c r="C72" s="139" t="s">
        <v>769</v>
      </c>
      <c r="D72" s="31"/>
      <c r="E72" s="31"/>
      <c r="F72" s="31"/>
      <c r="G72" s="320"/>
      <c r="H72" s="320"/>
      <c r="I72" s="31"/>
    </row>
    <row r="73" spans="1:9">
      <c r="A73" s="31"/>
      <c r="B73" s="31"/>
      <c r="C73" s="31"/>
      <c r="D73" s="31"/>
      <c r="E73" s="31"/>
      <c r="F73" s="31"/>
      <c r="G73" s="320"/>
      <c r="H73" s="320"/>
      <c r="I73" s="31"/>
    </row>
    <row r="74" spans="1:9">
      <c r="A74" s="31"/>
      <c r="B74" s="31"/>
      <c r="C74" s="340" t="s">
        <v>822</v>
      </c>
      <c r="D74" s="31"/>
      <c r="E74" s="31"/>
      <c r="F74" s="31"/>
      <c r="G74" s="320" t="s">
        <v>74</v>
      </c>
      <c r="H74" s="320">
        <v>9</v>
      </c>
      <c r="I74" s="31"/>
    </row>
    <row r="75" spans="1:9">
      <c r="A75" s="31"/>
      <c r="B75" s="31"/>
      <c r="C75" s="340" t="s">
        <v>823</v>
      </c>
      <c r="D75" s="31"/>
      <c r="E75" s="31"/>
      <c r="F75" s="31"/>
      <c r="G75" s="320" t="s">
        <v>74</v>
      </c>
      <c r="H75" s="320">
        <v>11</v>
      </c>
      <c r="I75" s="31"/>
    </row>
    <row r="76" spans="1:9">
      <c r="A76" s="31"/>
      <c r="B76" s="31"/>
      <c r="C76" s="340" t="s">
        <v>837</v>
      </c>
      <c r="D76" s="31"/>
      <c r="E76" s="31"/>
      <c r="F76" s="31"/>
      <c r="G76" s="320" t="s">
        <v>74</v>
      </c>
      <c r="H76" s="320">
        <v>32</v>
      </c>
      <c r="I76" s="31"/>
    </row>
    <row r="77" spans="1:9">
      <c r="A77" s="31"/>
      <c r="B77" s="31"/>
      <c r="C77" s="31" t="s">
        <v>825</v>
      </c>
      <c r="D77" s="31"/>
      <c r="E77" s="31"/>
      <c r="F77" s="31"/>
      <c r="G77" s="320" t="s">
        <v>74</v>
      </c>
      <c r="H77" s="320">
        <v>2</v>
      </c>
      <c r="I77" s="31"/>
    </row>
    <row r="78" spans="1:9">
      <c r="A78" s="31"/>
      <c r="B78" s="31"/>
      <c r="C78" s="31" t="s">
        <v>824</v>
      </c>
      <c r="D78" s="31"/>
      <c r="E78" s="31"/>
      <c r="F78" s="31"/>
      <c r="G78" s="320" t="s">
        <v>74</v>
      </c>
      <c r="H78" s="320">
        <v>5</v>
      </c>
      <c r="I78" s="31"/>
    </row>
    <row r="79" spans="1:9">
      <c r="A79" s="31"/>
      <c r="B79" s="31"/>
      <c r="C79" s="31" t="s">
        <v>826</v>
      </c>
      <c r="D79" s="31"/>
      <c r="E79" s="31"/>
      <c r="F79" s="31"/>
      <c r="G79" s="320" t="s">
        <v>74</v>
      </c>
      <c r="H79" s="320">
        <v>29</v>
      </c>
      <c r="I79" s="31"/>
    </row>
    <row r="80" spans="1:9">
      <c r="A80" s="31"/>
      <c r="B80" s="31"/>
      <c r="C80" s="31" t="s">
        <v>827</v>
      </c>
      <c r="D80" s="31"/>
      <c r="E80" s="31"/>
      <c r="F80" s="31"/>
      <c r="G80" s="320" t="s">
        <v>74</v>
      </c>
      <c r="H80" s="320">
        <v>2</v>
      </c>
      <c r="I80" s="31"/>
    </row>
    <row r="81" spans="1:9">
      <c r="A81" s="31"/>
      <c r="B81" s="31"/>
      <c r="C81" s="31" t="s">
        <v>828</v>
      </c>
      <c r="D81" s="31"/>
      <c r="E81" s="31"/>
      <c r="F81" s="31"/>
      <c r="G81" s="320" t="s">
        <v>74</v>
      </c>
      <c r="H81" s="320">
        <v>8</v>
      </c>
      <c r="I81" s="31"/>
    </row>
    <row r="82" spans="1:9">
      <c r="A82" s="31"/>
      <c r="B82" s="31"/>
      <c r="C82" s="31" t="s">
        <v>829</v>
      </c>
      <c r="D82" s="31"/>
      <c r="E82" s="31"/>
      <c r="F82" s="31"/>
      <c r="G82" s="320" t="s">
        <v>74</v>
      </c>
      <c r="H82" s="320">
        <v>6</v>
      </c>
      <c r="I82" s="31"/>
    </row>
    <row r="83" spans="1:9">
      <c r="A83" s="31"/>
      <c r="B83" s="31"/>
      <c r="C83" s="31" t="s">
        <v>830</v>
      </c>
      <c r="D83" s="31"/>
      <c r="E83" s="31"/>
      <c r="F83" s="31"/>
      <c r="G83" s="320" t="s">
        <v>74</v>
      </c>
      <c r="H83" s="320">
        <v>2</v>
      </c>
      <c r="I83" s="31"/>
    </row>
    <row r="84" spans="1:9">
      <c r="A84" s="31"/>
      <c r="B84" s="31"/>
      <c r="C84" s="31" t="s">
        <v>839</v>
      </c>
      <c r="D84" s="31"/>
      <c r="E84" s="31"/>
      <c r="F84" s="31"/>
      <c r="G84" s="320" t="s">
        <v>74</v>
      </c>
      <c r="H84" s="320">
        <v>81</v>
      </c>
      <c r="I84" s="31"/>
    </row>
    <row r="85" spans="1:9">
      <c r="A85" s="31"/>
      <c r="B85" s="31"/>
      <c r="C85" s="31" t="s">
        <v>834</v>
      </c>
      <c r="D85" s="31"/>
      <c r="E85" s="31"/>
      <c r="F85" s="31"/>
      <c r="G85" s="320" t="s">
        <v>74</v>
      </c>
      <c r="H85" s="320">
        <v>13</v>
      </c>
      <c r="I85" s="31"/>
    </row>
    <row r="86" spans="1:9">
      <c r="A86" s="31"/>
      <c r="B86" s="31"/>
      <c r="C86" s="31" t="s">
        <v>831</v>
      </c>
      <c r="D86" s="31"/>
      <c r="E86" s="31"/>
      <c r="F86" s="31"/>
      <c r="G86" s="320" t="s">
        <v>74</v>
      </c>
      <c r="H86" s="320">
        <v>46</v>
      </c>
      <c r="I86" s="31"/>
    </row>
    <row r="87" spans="1:9">
      <c r="A87" s="31"/>
      <c r="B87" s="31"/>
      <c r="C87" s="31" t="s">
        <v>835</v>
      </c>
      <c r="D87" s="31"/>
      <c r="E87" s="31"/>
      <c r="F87" s="31"/>
      <c r="G87" s="320" t="s">
        <v>74</v>
      </c>
      <c r="H87" s="320">
        <v>32</v>
      </c>
      <c r="I87" s="31"/>
    </row>
    <row r="88" spans="1:9">
      <c r="A88" s="31"/>
      <c r="B88" s="31"/>
      <c r="C88" s="31" t="s">
        <v>832</v>
      </c>
      <c r="D88" s="31"/>
      <c r="E88" s="31"/>
      <c r="F88" s="31"/>
      <c r="G88" s="320" t="s">
        <v>74</v>
      </c>
      <c r="H88" s="320">
        <v>111</v>
      </c>
      <c r="I88" s="31"/>
    </row>
    <row r="89" spans="1:9">
      <c r="A89" s="31"/>
      <c r="B89" s="31"/>
      <c r="C89" s="31" t="s">
        <v>836</v>
      </c>
      <c r="D89" s="31"/>
      <c r="E89" s="31"/>
      <c r="F89" s="31"/>
      <c r="G89" s="320" t="s">
        <v>74</v>
      </c>
      <c r="H89" s="320">
        <v>16</v>
      </c>
      <c r="I89" s="31"/>
    </row>
    <row r="90" spans="1:9">
      <c r="A90" s="31"/>
      <c r="B90" s="31"/>
      <c r="C90" s="31"/>
      <c r="D90" s="31"/>
      <c r="E90" s="31"/>
      <c r="F90" s="31"/>
      <c r="G90" s="320"/>
      <c r="H90" s="320"/>
      <c r="I90" s="31"/>
    </row>
    <row r="91" spans="1:9">
      <c r="A91" s="329"/>
      <c r="B91" s="330"/>
      <c r="C91" s="331" t="s">
        <v>397</v>
      </c>
      <c r="D91" s="332"/>
      <c r="E91" s="333"/>
      <c r="F91" s="333"/>
      <c r="G91" s="334"/>
      <c r="H91" s="335">
        <f>SUM(H75:H90)</f>
        <v>396</v>
      </c>
      <c r="I91" s="332"/>
    </row>
    <row r="92" spans="1:9">
      <c r="A92" s="329"/>
      <c r="B92" s="330"/>
      <c r="C92" s="331" t="s">
        <v>810</v>
      </c>
      <c r="D92" s="332"/>
      <c r="E92" s="333"/>
      <c r="F92" s="333"/>
      <c r="G92" s="334"/>
      <c r="H92" s="336">
        <v>352</v>
      </c>
      <c r="I92" s="332" t="s">
        <v>74</v>
      </c>
    </row>
    <row r="93" spans="1:9">
      <c r="A93" s="329"/>
      <c r="B93" s="330"/>
      <c r="C93" s="331" t="s">
        <v>820</v>
      </c>
      <c r="D93" s="332"/>
      <c r="E93" s="333"/>
      <c r="F93" s="333"/>
      <c r="G93" s="334"/>
      <c r="H93" s="335">
        <f>'Abstract Electrical'!H15</f>
        <v>246.4</v>
      </c>
      <c r="I93" s="332"/>
    </row>
    <row r="94" spans="1:9">
      <c r="A94" s="329"/>
      <c r="B94" s="330"/>
      <c r="C94" s="331" t="s">
        <v>819</v>
      </c>
      <c r="D94" s="332"/>
      <c r="E94" s="333"/>
      <c r="F94" s="333"/>
      <c r="G94" s="334"/>
      <c r="H94" s="335">
        <f>H92-H93</f>
        <v>105.6</v>
      </c>
      <c r="I94" s="332"/>
    </row>
    <row r="95" spans="1:9">
      <c r="A95" s="329"/>
      <c r="B95" s="330"/>
      <c r="C95" s="331" t="s">
        <v>1090</v>
      </c>
      <c r="D95" s="332"/>
      <c r="E95" s="333"/>
      <c r="F95" s="333"/>
      <c r="G95" s="334"/>
      <c r="H95" s="335">
        <f>H91-H93-H94</f>
        <v>44</v>
      </c>
      <c r="I95" s="332"/>
    </row>
    <row r="96" spans="1:9" ht="240">
      <c r="A96" s="31"/>
      <c r="B96" s="31"/>
      <c r="C96" s="139" t="s">
        <v>838</v>
      </c>
      <c r="D96" s="31"/>
      <c r="E96" s="31"/>
      <c r="F96" s="31"/>
      <c r="G96" s="320"/>
      <c r="H96" s="320"/>
      <c r="I96" s="31"/>
    </row>
    <row r="97" spans="1:9">
      <c r="A97" s="31"/>
      <c r="B97" s="31"/>
      <c r="C97" s="31"/>
      <c r="D97" s="31"/>
      <c r="E97" s="31"/>
      <c r="F97" s="31"/>
      <c r="G97" s="320"/>
      <c r="H97" s="320"/>
      <c r="I97" s="31"/>
    </row>
    <row r="98" spans="1:9">
      <c r="A98" s="31"/>
      <c r="B98" s="31"/>
      <c r="C98" s="340" t="s">
        <v>822</v>
      </c>
      <c r="D98" s="31"/>
      <c r="E98" s="31"/>
      <c r="F98" s="31"/>
      <c r="G98" s="320" t="s">
        <v>74</v>
      </c>
      <c r="H98" s="120">
        <v>9</v>
      </c>
      <c r="I98" s="31"/>
    </row>
    <row r="99" spans="1:9">
      <c r="A99" s="31"/>
      <c r="B99" s="31"/>
      <c r="C99" s="340" t="s">
        <v>823</v>
      </c>
      <c r="D99" s="31"/>
      <c r="E99" s="31"/>
      <c r="F99" s="31"/>
      <c r="G99" s="320" t="s">
        <v>74</v>
      </c>
      <c r="H99" s="120">
        <v>11</v>
      </c>
      <c r="I99" s="31"/>
    </row>
    <row r="100" spans="1:9">
      <c r="A100" s="31"/>
      <c r="B100" s="31"/>
      <c r="C100" s="31" t="s">
        <v>825</v>
      </c>
      <c r="D100" s="31"/>
      <c r="E100" s="31"/>
      <c r="F100" s="31"/>
      <c r="G100" s="320" t="s">
        <v>74</v>
      </c>
      <c r="H100" s="120">
        <v>2</v>
      </c>
      <c r="I100" s="31"/>
    </row>
    <row r="101" spans="1:9">
      <c r="A101" s="31"/>
      <c r="B101" s="31"/>
      <c r="C101" s="31" t="s">
        <v>824</v>
      </c>
      <c r="D101" s="31"/>
      <c r="E101" s="31"/>
      <c r="F101" s="31"/>
      <c r="G101" s="320" t="s">
        <v>74</v>
      </c>
      <c r="H101" s="120">
        <v>2</v>
      </c>
      <c r="I101" s="31"/>
    </row>
    <row r="102" spans="1:9">
      <c r="A102" s="31"/>
      <c r="B102" s="31"/>
      <c r="C102" s="31" t="s">
        <v>826</v>
      </c>
      <c r="D102" s="31"/>
      <c r="E102" s="31"/>
      <c r="F102" s="31"/>
      <c r="G102" s="320" t="s">
        <v>74</v>
      </c>
      <c r="H102" s="120">
        <v>2</v>
      </c>
      <c r="I102" s="31"/>
    </row>
    <row r="103" spans="1:9">
      <c r="A103" s="31"/>
      <c r="B103" s="31"/>
      <c r="C103" s="31" t="s">
        <v>827</v>
      </c>
      <c r="D103" s="31"/>
      <c r="E103" s="31"/>
      <c r="F103" s="31"/>
      <c r="G103" s="320" t="s">
        <v>74</v>
      </c>
      <c r="H103" s="120">
        <v>1</v>
      </c>
      <c r="I103" s="31"/>
    </row>
    <row r="104" spans="1:9">
      <c r="A104" s="31"/>
      <c r="B104" s="31"/>
      <c r="C104" s="31" t="s">
        <v>828</v>
      </c>
      <c r="D104" s="31"/>
      <c r="E104" s="31"/>
      <c r="F104" s="31"/>
      <c r="G104" s="320" t="s">
        <v>74</v>
      </c>
      <c r="H104" s="120">
        <v>6</v>
      </c>
      <c r="I104" s="31"/>
    </row>
    <row r="105" spans="1:9">
      <c r="A105" s="31"/>
      <c r="B105" s="31"/>
      <c r="C105" s="31" t="s">
        <v>829</v>
      </c>
      <c r="D105" s="31"/>
      <c r="E105" s="31"/>
      <c r="F105" s="31"/>
      <c r="G105" s="320" t="s">
        <v>74</v>
      </c>
      <c r="H105" s="120">
        <v>3</v>
      </c>
      <c r="I105" s="31"/>
    </row>
    <row r="106" spans="1:9">
      <c r="A106" s="31"/>
      <c r="B106" s="31"/>
      <c r="C106" s="31" t="s">
        <v>830</v>
      </c>
      <c r="D106" s="31"/>
      <c r="E106" s="31"/>
      <c r="F106" s="31"/>
      <c r="G106" s="320" t="s">
        <v>74</v>
      </c>
      <c r="H106" s="120">
        <v>1</v>
      </c>
      <c r="I106" s="31"/>
    </row>
    <row r="107" spans="1:9">
      <c r="A107" s="31"/>
      <c r="B107" s="31"/>
      <c r="C107" s="31" t="s">
        <v>833</v>
      </c>
      <c r="D107" s="31"/>
      <c r="E107" s="31"/>
      <c r="F107" s="31"/>
      <c r="G107" s="320" t="s">
        <v>74</v>
      </c>
      <c r="H107" s="120">
        <v>10</v>
      </c>
      <c r="I107" s="31"/>
    </row>
    <row r="108" spans="1:9">
      <c r="A108" s="31"/>
      <c r="B108" s="31"/>
      <c r="C108" s="31" t="s">
        <v>831</v>
      </c>
      <c r="D108" s="31"/>
      <c r="E108" s="31"/>
      <c r="F108" s="31"/>
      <c r="G108" s="320" t="s">
        <v>74</v>
      </c>
      <c r="H108" s="120">
        <v>10</v>
      </c>
      <c r="I108" s="31"/>
    </row>
    <row r="109" spans="1:9">
      <c r="A109" s="31"/>
      <c r="B109" s="31"/>
      <c r="C109" s="31" t="s">
        <v>832</v>
      </c>
      <c r="D109" s="31"/>
      <c r="E109" s="31"/>
      <c r="F109" s="31"/>
      <c r="G109" s="320" t="s">
        <v>74</v>
      </c>
      <c r="H109" s="120">
        <v>15</v>
      </c>
      <c r="I109" s="31"/>
    </row>
    <row r="110" spans="1:9">
      <c r="A110" s="31"/>
      <c r="B110" s="31"/>
      <c r="C110" s="31"/>
      <c r="D110" s="31"/>
      <c r="E110" s="31"/>
      <c r="F110" s="31"/>
      <c r="G110" s="320"/>
      <c r="H110" s="320"/>
      <c r="I110" s="31"/>
    </row>
    <row r="111" spans="1:9">
      <c r="A111" s="329"/>
      <c r="B111" s="330"/>
      <c r="C111" s="331" t="s">
        <v>397</v>
      </c>
      <c r="D111" s="332"/>
      <c r="E111" s="333"/>
      <c r="F111" s="333"/>
      <c r="G111" s="334"/>
      <c r="H111" s="335">
        <f>SUM(H99:H110)</f>
        <v>63</v>
      </c>
      <c r="I111" s="332"/>
    </row>
    <row r="112" spans="1:9">
      <c r="A112" s="329"/>
      <c r="B112" s="330"/>
      <c r="C112" s="331" t="s">
        <v>810</v>
      </c>
      <c r="D112" s="332"/>
      <c r="E112" s="333"/>
      <c r="F112" s="333"/>
      <c r="G112" s="334"/>
      <c r="H112" s="336">
        <v>46</v>
      </c>
      <c r="I112" s="332" t="s">
        <v>74</v>
      </c>
    </row>
    <row r="113" spans="1:9">
      <c r="A113" s="329"/>
      <c r="B113" s="330"/>
      <c r="C113" s="331" t="s">
        <v>820</v>
      </c>
      <c r="D113" s="332"/>
      <c r="E113" s="333"/>
      <c r="F113" s="333"/>
      <c r="G113" s="334"/>
      <c r="H113" s="335">
        <f>'Abstract Electrical'!H16</f>
        <v>32.200000000000003</v>
      </c>
      <c r="I113" s="332"/>
    </row>
    <row r="114" spans="1:9">
      <c r="A114" s="329"/>
      <c r="B114" s="330"/>
      <c r="C114" s="331" t="s">
        <v>819</v>
      </c>
      <c r="D114" s="332"/>
      <c r="E114" s="333"/>
      <c r="F114" s="333"/>
      <c r="G114" s="334"/>
      <c r="H114" s="335">
        <f>H112-H113</f>
        <v>13.799999999999997</v>
      </c>
      <c r="I114" s="332"/>
    </row>
    <row r="115" spans="1:9">
      <c r="A115" s="329"/>
      <c r="B115" s="330"/>
      <c r="C115" s="331" t="s">
        <v>1090</v>
      </c>
      <c r="D115" s="332"/>
      <c r="E115" s="333"/>
      <c r="F115" s="333"/>
      <c r="G115" s="334"/>
      <c r="H115" s="335">
        <f>H111-H113-H114</f>
        <v>17</v>
      </c>
      <c r="I115" s="332"/>
    </row>
    <row r="116" spans="1:9" ht="390">
      <c r="A116" s="31"/>
      <c r="B116" s="31"/>
      <c r="C116" s="139" t="s">
        <v>771</v>
      </c>
      <c r="D116" s="31"/>
      <c r="E116" s="31"/>
      <c r="F116" s="31"/>
      <c r="G116" s="320"/>
      <c r="H116" s="320"/>
      <c r="I116" s="31"/>
    </row>
    <row r="117" spans="1:9">
      <c r="A117" s="31"/>
      <c r="B117" s="31"/>
      <c r="C117" s="31"/>
      <c r="D117" s="31"/>
      <c r="E117" s="31"/>
      <c r="F117" s="31"/>
      <c r="G117" s="320"/>
      <c r="H117" s="320"/>
      <c r="I117" s="31"/>
    </row>
    <row r="118" spans="1:9">
      <c r="A118" s="31"/>
      <c r="B118" s="31"/>
      <c r="C118" s="340" t="s">
        <v>841</v>
      </c>
      <c r="D118" s="31"/>
      <c r="E118" s="31"/>
      <c r="F118" s="31"/>
      <c r="G118" s="320" t="s">
        <v>74</v>
      </c>
      <c r="H118" s="120">
        <v>11</v>
      </c>
      <c r="I118" s="31"/>
    </row>
    <row r="119" spans="1:9">
      <c r="A119" s="31"/>
      <c r="B119" s="31"/>
      <c r="C119" s="31"/>
      <c r="D119" s="31"/>
      <c r="E119" s="31"/>
      <c r="F119" s="31"/>
      <c r="G119" s="320"/>
      <c r="H119" s="320"/>
      <c r="I119" s="31"/>
    </row>
    <row r="120" spans="1:9">
      <c r="A120" s="329"/>
      <c r="B120" s="330"/>
      <c r="C120" s="331" t="s">
        <v>397</v>
      </c>
      <c r="D120" s="332"/>
      <c r="E120" s="333"/>
      <c r="F120" s="333"/>
      <c r="G120" s="334"/>
      <c r="H120" s="335">
        <f>SUM(H118:H119)</f>
        <v>11</v>
      </c>
      <c r="I120" s="332"/>
    </row>
    <row r="121" spans="1:9">
      <c r="A121" s="329"/>
      <c r="B121" s="330"/>
      <c r="C121" s="331" t="s">
        <v>810</v>
      </c>
      <c r="D121" s="332"/>
      <c r="E121" s="333"/>
      <c r="F121" s="333"/>
      <c r="G121" s="334"/>
      <c r="H121" s="336">
        <v>11</v>
      </c>
      <c r="I121" s="332" t="s">
        <v>74</v>
      </c>
    </row>
    <row r="122" spans="1:9">
      <c r="A122" s="329"/>
      <c r="B122" s="330"/>
      <c r="C122" s="331" t="s">
        <v>820</v>
      </c>
      <c r="D122" s="332"/>
      <c r="E122" s="333"/>
      <c r="F122" s="333"/>
      <c r="G122" s="334"/>
      <c r="H122" s="335">
        <f>'Abstract Electrical'!H17</f>
        <v>7.7</v>
      </c>
      <c r="I122" s="332"/>
    </row>
    <row r="123" spans="1:9">
      <c r="A123" s="329"/>
      <c r="B123" s="330"/>
      <c r="C123" s="331" t="s">
        <v>819</v>
      </c>
      <c r="D123" s="332"/>
      <c r="E123" s="333"/>
      <c r="F123" s="333"/>
      <c r="G123" s="334"/>
      <c r="H123" s="335">
        <f>H120-H122</f>
        <v>3.3</v>
      </c>
      <c r="I123" s="332"/>
    </row>
    <row r="124" spans="1:9">
      <c r="A124" s="31"/>
      <c r="B124" s="31"/>
      <c r="C124" s="31"/>
      <c r="D124" s="31"/>
      <c r="E124" s="31"/>
      <c r="F124" s="31"/>
      <c r="G124" s="320"/>
      <c r="H124" s="320"/>
      <c r="I124" s="31"/>
    </row>
    <row r="125" spans="1:9">
      <c r="A125" s="31"/>
      <c r="B125" s="31"/>
      <c r="C125" s="31"/>
      <c r="D125" s="31"/>
      <c r="E125" s="31"/>
      <c r="F125" s="31"/>
      <c r="G125" s="320"/>
      <c r="H125" s="320"/>
      <c r="I125" s="31"/>
    </row>
    <row r="126" spans="1:9" ht="144" customHeight="1">
      <c r="A126" s="31"/>
      <c r="B126" s="31"/>
      <c r="C126" s="343" t="s">
        <v>773</v>
      </c>
      <c r="D126" s="31"/>
      <c r="E126" s="31"/>
      <c r="F126" s="31"/>
      <c r="G126" s="320"/>
      <c r="H126" s="320"/>
      <c r="I126" s="31"/>
    </row>
    <row r="127" spans="1:9">
      <c r="A127" s="31"/>
      <c r="B127" s="31"/>
      <c r="C127" s="31"/>
      <c r="D127" s="31"/>
      <c r="E127" s="31"/>
      <c r="F127" s="31"/>
      <c r="G127" s="320"/>
      <c r="H127" s="320"/>
      <c r="I127" s="31"/>
    </row>
    <row r="128" spans="1:9">
      <c r="A128" s="31"/>
      <c r="B128" s="31"/>
      <c r="C128" s="344" t="s">
        <v>841</v>
      </c>
      <c r="D128" s="119"/>
      <c r="E128" s="119"/>
      <c r="F128" s="119"/>
      <c r="G128" s="120" t="s">
        <v>74</v>
      </c>
      <c r="H128" s="120">
        <v>9</v>
      </c>
      <c r="I128" s="31"/>
    </row>
    <row r="129" spans="1:9">
      <c r="A129" s="31"/>
      <c r="B129" s="31"/>
      <c r="C129" s="119" t="s">
        <v>842</v>
      </c>
      <c r="D129" s="119"/>
      <c r="E129" s="119"/>
      <c r="F129" s="119"/>
      <c r="G129" s="120" t="s">
        <v>74</v>
      </c>
      <c r="H129" s="120">
        <v>13</v>
      </c>
      <c r="I129" s="31"/>
    </row>
    <row r="130" spans="1:9">
      <c r="A130" s="31"/>
      <c r="B130" s="31"/>
      <c r="C130" s="119" t="s">
        <v>843</v>
      </c>
      <c r="D130" s="119"/>
      <c r="E130" s="119"/>
      <c r="F130" s="119"/>
      <c r="G130" s="120" t="s">
        <v>74</v>
      </c>
      <c r="H130" s="120">
        <v>1</v>
      </c>
      <c r="I130" s="31"/>
    </row>
    <row r="131" spans="1:9">
      <c r="A131" s="31"/>
      <c r="B131" s="31"/>
      <c r="C131" s="119" t="s">
        <v>844</v>
      </c>
      <c r="D131" s="119"/>
      <c r="E131" s="119"/>
      <c r="F131" s="119"/>
      <c r="G131" s="120" t="s">
        <v>74</v>
      </c>
      <c r="H131" s="120">
        <v>1</v>
      </c>
      <c r="I131" s="31"/>
    </row>
    <row r="132" spans="1:9">
      <c r="A132" s="31"/>
      <c r="B132" s="31"/>
      <c r="C132" s="119" t="s">
        <v>840</v>
      </c>
      <c r="D132" s="119"/>
      <c r="E132" s="119"/>
      <c r="F132" s="119"/>
      <c r="G132" s="120" t="s">
        <v>74</v>
      </c>
      <c r="H132" s="120">
        <v>2</v>
      </c>
      <c r="I132" s="31"/>
    </row>
    <row r="133" spans="1:9">
      <c r="A133" s="31"/>
      <c r="B133" s="31"/>
      <c r="C133" s="31" t="s">
        <v>845</v>
      </c>
      <c r="D133" s="31"/>
      <c r="E133" s="31"/>
      <c r="F133" s="31"/>
      <c r="G133" s="320" t="s">
        <v>74</v>
      </c>
      <c r="H133" s="120">
        <v>2</v>
      </c>
      <c r="I133" s="31"/>
    </row>
    <row r="134" spans="1:9">
      <c r="A134" s="31"/>
      <c r="B134" s="31"/>
      <c r="C134" s="31" t="s">
        <v>846</v>
      </c>
      <c r="D134" s="31"/>
      <c r="E134" s="31"/>
      <c r="F134" s="31"/>
      <c r="G134" s="320" t="s">
        <v>74</v>
      </c>
      <c r="H134" s="320">
        <v>11</v>
      </c>
      <c r="I134" s="31"/>
    </row>
    <row r="135" spans="1:9">
      <c r="A135" s="329"/>
      <c r="B135" s="330"/>
      <c r="C135" s="331" t="s">
        <v>397</v>
      </c>
      <c r="D135" s="332"/>
      <c r="E135" s="333"/>
      <c r="F135" s="333"/>
      <c r="G135" s="334"/>
      <c r="H135" s="335">
        <f>SUM(H128:H134)</f>
        <v>39</v>
      </c>
      <c r="I135" s="332"/>
    </row>
    <row r="136" spans="1:9">
      <c r="A136" s="329"/>
      <c r="B136" s="330"/>
      <c r="C136" s="331" t="s">
        <v>810</v>
      </c>
      <c r="D136" s="332"/>
      <c r="E136" s="333"/>
      <c r="F136" s="333"/>
      <c r="G136" s="334"/>
      <c r="H136" s="336">
        <v>28</v>
      </c>
      <c r="I136" s="332" t="s">
        <v>74</v>
      </c>
    </row>
    <row r="137" spans="1:9">
      <c r="A137" s="329"/>
      <c r="B137" s="330"/>
      <c r="C137" s="331" t="s">
        <v>820</v>
      </c>
      <c r="D137" s="332"/>
      <c r="E137" s="333"/>
      <c r="F137" s="333"/>
      <c r="G137" s="334"/>
      <c r="H137" s="335">
        <f>'Abstract Electrical'!H18</f>
        <v>19.600000000000001</v>
      </c>
      <c r="I137" s="332"/>
    </row>
    <row r="138" spans="1:9">
      <c r="A138" s="329"/>
      <c r="B138" s="330"/>
      <c r="C138" s="331" t="s">
        <v>819</v>
      </c>
      <c r="D138" s="332"/>
      <c r="E138" s="333"/>
      <c r="F138" s="333"/>
      <c r="G138" s="334"/>
      <c r="H138" s="335">
        <f>H136-H137</f>
        <v>8.3999999999999986</v>
      </c>
      <c r="I138" s="332"/>
    </row>
    <row r="139" spans="1:9">
      <c r="A139" s="329"/>
      <c r="B139" s="330"/>
      <c r="C139" s="331" t="s">
        <v>1090</v>
      </c>
      <c r="D139" s="332"/>
      <c r="E139" s="333"/>
      <c r="F139" s="333"/>
      <c r="G139" s="334"/>
      <c r="H139" s="335">
        <f>H135-H137-H138</f>
        <v>11</v>
      </c>
      <c r="I139" s="332"/>
    </row>
    <row r="140" spans="1:9" ht="390">
      <c r="A140" s="31"/>
      <c r="B140" s="31"/>
      <c r="C140" s="139" t="s">
        <v>775</v>
      </c>
      <c r="D140" s="31"/>
      <c r="E140" s="31"/>
      <c r="F140" s="31"/>
      <c r="G140" s="320"/>
      <c r="H140" s="320"/>
      <c r="I140" s="31"/>
    </row>
    <row r="141" spans="1:9">
      <c r="A141" s="31"/>
      <c r="B141" s="31"/>
      <c r="C141" s="31"/>
      <c r="D141" s="31"/>
      <c r="E141" s="31"/>
      <c r="F141" s="31"/>
      <c r="G141" s="320"/>
      <c r="H141" s="320"/>
      <c r="I141" s="31"/>
    </row>
    <row r="142" spans="1:9">
      <c r="A142" s="31"/>
      <c r="B142" s="31"/>
      <c r="C142" s="344" t="s">
        <v>852</v>
      </c>
      <c r="D142" s="119"/>
      <c r="E142" s="119"/>
      <c r="F142" s="119"/>
      <c r="G142" s="120" t="s">
        <v>74</v>
      </c>
      <c r="H142" s="120">
        <v>43</v>
      </c>
      <c r="I142" s="31"/>
    </row>
    <row r="143" spans="1:9">
      <c r="A143" s="31"/>
      <c r="B143" s="31"/>
      <c r="C143" s="344" t="s">
        <v>853</v>
      </c>
      <c r="D143" s="119"/>
      <c r="E143" s="119"/>
      <c r="F143" s="119"/>
      <c r="G143" s="120" t="s">
        <v>74</v>
      </c>
      <c r="H143" s="120">
        <v>4</v>
      </c>
      <c r="I143" s="31"/>
    </row>
    <row r="144" spans="1:9">
      <c r="A144" s="31"/>
      <c r="B144" s="31"/>
      <c r="C144" s="119" t="s">
        <v>851</v>
      </c>
      <c r="D144" s="119"/>
      <c r="E144" s="119"/>
      <c r="F144" s="119"/>
      <c r="G144" s="120" t="s">
        <v>74</v>
      </c>
      <c r="H144" s="120">
        <v>14</v>
      </c>
      <c r="I144" s="31"/>
    </row>
    <row r="145" spans="1:9">
      <c r="A145" s="31"/>
      <c r="B145" s="31"/>
      <c r="C145" s="119" t="s">
        <v>850</v>
      </c>
      <c r="D145" s="119"/>
      <c r="E145" s="119"/>
      <c r="F145" s="119"/>
      <c r="G145" s="120" t="s">
        <v>74</v>
      </c>
      <c r="H145" s="120">
        <v>1</v>
      </c>
      <c r="I145" s="31"/>
    </row>
    <row r="146" spans="1:9">
      <c r="A146" s="31"/>
      <c r="B146" s="31"/>
      <c r="C146" s="119" t="s">
        <v>849</v>
      </c>
      <c r="D146" s="119"/>
      <c r="E146" s="119"/>
      <c r="F146" s="119"/>
      <c r="G146" s="120" t="s">
        <v>74</v>
      </c>
      <c r="H146" s="120">
        <v>2</v>
      </c>
      <c r="I146" s="31"/>
    </row>
    <row r="147" spans="1:9">
      <c r="A147" s="31"/>
      <c r="B147" s="31"/>
      <c r="C147" s="31" t="s">
        <v>848</v>
      </c>
      <c r="D147" s="31"/>
      <c r="E147" s="31"/>
      <c r="F147" s="31"/>
      <c r="G147" s="320" t="s">
        <v>74</v>
      </c>
      <c r="H147" s="120">
        <v>11</v>
      </c>
      <c r="I147" s="31"/>
    </row>
    <row r="148" spans="1:9">
      <c r="A148" s="31"/>
      <c r="B148" s="31"/>
      <c r="C148" s="31" t="s">
        <v>847</v>
      </c>
      <c r="D148" s="31"/>
      <c r="E148" s="31"/>
      <c r="F148" s="31"/>
      <c r="G148" s="320" t="s">
        <v>74</v>
      </c>
      <c r="H148" s="320">
        <v>8</v>
      </c>
      <c r="I148" s="31"/>
    </row>
    <row r="149" spans="1:9">
      <c r="A149" s="31"/>
      <c r="B149" s="31"/>
      <c r="C149" s="31" t="s">
        <v>854</v>
      </c>
      <c r="D149" s="31"/>
      <c r="E149" s="31"/>
      <c r="F149" s="31"/>
      <c r="G149" s="320" t="s">
        <v>74</v>
      </c>
      <c r="H149" s="320">
        <v>7</v>
      </c>
      <c r="I149" s="31"/>
    </row>
    <row r="150" spans="1:9">
      <c r="A150" s="31"/>
      <c r="B150" s="31"/>
      <c r="C150" s="31" t="s">
        <v>855</v>
      </c>
      <c r="D150" s="31"/>
      <c r="E150" s="31"/>
      <c r="F150" s="31"/>
      <c r="G150" s="320" t="s">
        <v>74</v>
      </c>
      <c r="H150" s="320">
        <v>4</v>
      </c>
      <c r="I150" s="31"/>
    </row>
    <row r="151" spans="1:9">
      <c r="A151" s="31"/>
      <c r="B151" s="31"/>
      <c r="C151" s="31" t="s">
        <v>856</v>
      </c>
      <c r="D151" s="31"/>
      <c r="E151" s="31"/>
      <c r="F151" s="31"/>
      <c r="G151" s="320" t="s">
        <v>74</v>
      </c>
      <c r="H151" s="320">
        <v>1</v>
      </c>
      <c r="I151" s="31"/>
    </row>
    <row r="152" spans="1:9">
      <c r="A152" s="31"/>
      <c r="B152" s="31"/>
      <c r="C152" s="31" t="s">
        <v>857</v>
      </c>
      <c r="D152" s="31"/>
      <c r="E152" s="31"/>
      <c r="F152" s="31"/>
      <c r="G152" s="320" t="s">
        <v>74</v>
      </c>
      <c r="H152" s="320">
        <v>4</v>
      </c>
      <c r="I152" s="31"/>
    </row>
    <row r="153" spans="1:9">
      <c r="A153" s="31"/>
      <c r="B153" s="31"/>
      <c r="C153" s="31" t="s">
        <v>858</v>
      </c>
      <c r="D153" s="31"/>
      <c r="E153" s="31"/>
      <c r="F153" s="31"/>
      <c r="G153" s="320" t="s">
        <v>74</v>
      </c>
      <c r="H153" s="320">
        <v>1</v>
      </c>
      <c r="I153" s="31"/>
    </row>
    <row r="154" spans="1:9">
      <c r="A154" s="31"/>
      <c r="B154" s="31"/>
      <c r="C154" s="31" t="s">
        <v>859</v>
      </c>
      <c r="D154" s="31"/>
      <c r="E154" s="31"/>
      <c r="F154" s="31"/>
      <c r="G154" s="320" t="s">
        <v>74</v>
      </c>
      <c r="H154" s="320">
        <v>1</v>
      </c>
      <c r="I154" s="31"/>
    </row>
    <row r="155" spans="1:9">
      <c r="A155" s="31"/>
      <c r="B155" s="31"/>
      <c r="C155" s="31"/>
      <c r="D155" s="31"/>
      <c r="E155" s="31"/>
      <c r="F155" s="31"/>
      <c r="G155" s="320"/>
      <c r="H155" s="320"/>
      <c r="I155" s="31"/>
    </row>
    <row r="156" spans="1:9">
      <c r="A156" s="329"/>
      <c r="B156" s="330"/>
      <c r="C156" s="331" t="s">
        <v>397</v>
      </c>
      <c r="D156" s="332"/>
      <c r="E156" s="333"/>
      <c r="F156" s="333"/>
      <c r="G156" s="334"/>
      <c r="H156" s="335">
        <f>SUM(H142:H155)</f>
        <v>101</v>
      </c>
      <c r="I156" s="332"/>
    </row>
    <row r="157" spans="1:9">
      <c r="A157" s="329"/>
      <c r="B157" s="330"/>
      <c r="C157" s="331" t="s">
        <v>810</v>
      </c>
      <c r="D157" s="332"/>
      <c r="E157" s="333"/>
      <c r="F157" s="333"/>
      <c r="G157" s="334"/>
      <c r="H157" s="336">
        <v>46</v>
      </c>
      <c r="I157" s="332" t="s">
        <v>74</v>
      </c>
    </row>
    <row r="158" spans="1:9">
      <c r="A158" s="329"/>
      <c r="B158" s="330"/>
      <c r="C158" s="331" t="s">
        <v>820</v>
      </c>
      <c r="D158" s="332"/>
      <c r="E158" s="333"/>
      <c r="F158" s="333"/>
      <c r="G158" s="334"/>
      <c r="H158" s="335">
        <f>'Abstract Electrical'!H19</f>
        <v>32.200000000000003</v>
      </c>
      <c r="I158" s="332"/>
    </row>
    <row r="159" spans="1:9">
      <c r="A159" s="329"/>
      <c r="B159" s="330"/>
      <c r="C159" s="331" t="s">
        <v>819</v>
      </c>
      <c r="D159" s="332"/>
      <c r="E159" s="333"/>
      <c r="F159" s="333"/>
      <c r="G159" s="334"/>
      <c r="H159" s="335">
        <f>H157-H158</f>
        <v>13.799999999999997</v>
      </c>
      <c r="I159" s="332"/>
    </row>
    <row r="160" spans="1:9">
      <c r="A160" s="329"/>
      <c r="B160" s="330"/>
      <c r="C160" s="331" t="s">
        <v>1090</v>
      </c>
      <c r="D160" s="332"/>
      <c r="E160" s="333"/>
      <c r="F160" s="333"/>
      <c r="G160" s="334"/>
      <c r="H160" s="335">
        <f>H156-H158-H159</f>
        <v>55</v>
      </c>
      <c r="I160" s="332"/>
    </row>
    <row r="161" spans="1:9" ht="195">
      <c r="A161" s="31"/>
      <c r="B161" s="31"/>
      <c r="C161" s="139" t="s">
        <v>777</v>
      </c>
      <c r="D161" s="31"/>
      <c r="E161" s="31"/>
      <c r="F161" s="31"/>
      <c r="G161" s="320"/>
      <c r="H161" s="320"/>
      <c r="I161" s="31"/>
    </row>
    <row r="162" spans="1:9">
      <c r="A162" s="31"/>
      <c r="B162" s="31"/>
      <c r="C162" s="31"/>
      <c r="D162" s="31"/>
      <c r="E162" s="31"/>
      <c r="F162" s="31"/>
      <c r="G162" s="320"/>
      <c r="H162" s="320"/>
      <c r="I162" s="31"/>
    </row>
    <row r="163" spans="1:9">
      <c r="A163" s="31"/>
      <c r="B163" s="31"/>
      <c r="C163" s="344" t="s">
        <v>860</v>
      </c>
      <c r="D163" s="119"/>
      <c r="E163" s="119"/>
      <c r="F163" s="119"/>
      <c r="G163" s="120" t="s">
        <v>74</v>
      </c>
      <c r="H163" s="120">
        <v>22</v>
      </c>
      <c r="I163" s="31"/>
    </row>
    <row r="164" spans="1:9">
      <c r="A164" s="31"/>
      <c r="B164" s="31"/>
      <c r="C164" s="119" t="s">
        <v>861</v>
      </c>
      <c r="D164" s="119"/>
      <c r="E164" s="119"/>
      <c r="F164" s="119"/>
      <c r="G164" s="120" t="s">
        <v>74</v>
      </c>
      <c r="H164" s="120">
        <v>13</v>
      </c>
      <c r="I164" s="31"/>
    </row>
    <row r="165" spans="1:9">
      <c r="A165" s="31"/>
      <c r="B165" s="31"/>
      <c r="C165" s="31" t="s">
        <v>854</v>
      </c>
      <c r="D165" s="31"/>
      <c r="E165" s="31"/>
      <c r="F165" s="31"/>
      <c r="G165" s="320" t="s">
        <v>74</v>
      </c>
      <c r="H165" s="120">
        <v>7</v>
      </c>
      <c r="I165" s="31"/>
    </row>
    <row r="166" spans="1:9">
      <c r="A166" s="31"/>
      <c r="B166" s="31"/>
      <c r="C166" s="31" t="s">
        <v>858</v>
      </c>
      <c r="D166" s="31"/>
      <c r="E166" s="31"/>
      <c r="F166" s="31"/>
      <c r="G166" s="320" t="s">
        <v>74</v>
      </c>
      <c r="H166" s="320">
        <v>2</v>
      </c>
      <c r="I166" s="31"/>
    </row>
    <row r="167" spans="1:9">
      <c r="A167" s="329"/>
      <c r="B167" s="330"/>
      <c r="C167" s="331" t="s">
        <v>397</v>
      </c>
      <c r="D167" s="332"/>
      <c r="E167" s="333"/>
      <c r="F167" s="333"/>
      <c r="G167" s="334"/>
      <c r="H167" s="335">
        <f>SUM(H162:H166)</f>
        <v>44</v>
      </c>
      <c r="I167" s="332"/>
    </row>
    <row r="168" spans="1:9">
      <c r="A168" s="329"/>
      <c r="B168" s="330"/>
      <c r="C168" s="331" t="s">
        <v>810</v>
      </c>
      <c r="D168" s="332"/>
      <c r="E168" s="333"/>
      <c r="F168" s="333"/>
      <c r="G168" s="334"/>
      <c r="H168" s="336">
        <v>21</v>
      </c>
      <c r="I168" s="332" t="s">
        <v>74</v>
      </c>
    </row>
    <row r="169" spans="1:9">
      <c r="A169" s="329"/>
      <c r="B169" s="330"/>
      <c r="C169" s="331" t="s">
        <v>820</v>
      </c>
      <c r="D169" s="332"/>
      <c r="E169" s="333"/>
      <c r="F169" s="333"/>
      <c r="G169" s="334"/>
      <c r="H169" s="335">
        <f>'Abstract Electrical'!H20</f>
        <v>14.7</v>
      </c>
      <c r="I169" s="332"/>
    </row>
    <row r="170" spans="1:9">
      <c r="A170" s="329"/>
      <c r="B170" s="330"/>
      <c r="C170" s="331" t="s">
        <v>819</v>
      </c>
      <c r="D170" s="332"/>
      <c r="E170" s="333"/>
      <c r="F170" s="333"/>
      <c r="G170" s="334"/>
      <c r="H170" s="335">
        <f>H168-H169</f>
        <v>6.3000000000000007</v>
      </c>
      <c r="I170" s="332"/>
    </row>
    <row r="171" spans="1:9">
      <c r="A171" s="329"/>
      <c r="B171" s="330"/>
      <c r="C171" s="331" t="s">
        <v>1090</v>
      </c>
      <c r="D171" s="332"/>
      <c r="E171" s="333"/>
      <c r="F171" s="333"/>
      <c r="G171" s="334"/>
      <c r="H171" s="335">
        <f>H167-H169-H170</f>
        <v>23</v>
      </c>
      <c r="I171" s="332"/>
    </row>
    <row r="172" spans="1:9" ht="375">
      <c r="A172" s="31"/>
      <c r="B172" s="31"/>
      <c r="C172" s="139" t="s">
        <v>778</v>
      </c>
      <c r="D172" s="31"/>
      <c r="E172" s="31"/>
      <c r="F172" s="31"/>
      <c r="G172" s="320"/>
      <c r="H172" s="320"/>
      <c r="I172" s="31"/>
    </row>
    <row r="173" spans="1:9">
      <c r="A173" s="31"/>
      <c r="B173" s="31"/>
      <c r="C173" s="31"/>
      <c r="D173" s="31"/>
      <c r="E173" s="31"/>
      <c r="F173" s="31"/>
      <c r="G173" s="320"/>
      <c r="H173" s="320"/>
      <c r="I173" s="31"/>
    </row>
    <row r="174" spans="1:9">
      <c r="A174" s="31"/>
      <c r="B174" s="31"/>
      <c r="C174" s="31"/>
      <c r="D174" s="31"/>
      <c r="E174" s="31"/>
      <c r="F174" s="31"/>
      <c r="G174" s="320"/>
      <c r="H174" s="320"/>
      <c r="I174" s="31"/>
    </row>
    <row r="175" spans="1:9">
      <c r="A175" s="31"/>
      <c r="B175" s="31"/>
      <c r="C175" s="344" t="s">
        <v>862</v>
      </c>
      <c r="D175" s="119"/>
      <c r="E175" s="119"/>
      <c r="F175" s="119"/>
      <c r="G175" s="120" t="s">
        <v>74</v>
      </c>
      <c r="H175" s="120">
        <v>2</v>
      </c>
      <c r="I175" s="31"/>
    </row>
    <row r="176" spans="1:9">
      <c r="A176" s="31"/>
      <c r="B176" s="31"/>
      <c r="C176" s="119" t="s">
        <v>863</v>
      </c>
      <c r="D176" s="119"/>
      <c r="E176" s="119"/>
      <c r="F176" s="119"/>
      <c r="G176" s="120" t="s">
        <v>74</v>
      </c>
      <c r="H176" s="120">
        <v>1</v>
      </c>
      <c r="I176" s="31"/>
    </row>
    <row r="177" spans="1:9">
      <c r="A177" s="329"/>
      <c r="B177" s="330"/>
      <c r="C177" s="331" t="s">
        <v>397</v>
      </c>
      <c r="D177" s="332"/>
      <c r="E177" s="333"/>
      <c r="F177" s="333"/>
      <c r="G177" s="334"/>
      <c r="H177" s="335">
        <f>SUM(H174:H176)</f>
        <v>3</v>
      </c>
      <c r="I177" s="332"/>
    </row>
    <row r="178" spans="1:9">
      <c r="A178" s="329"/>
      <c r="B178" s="330"/>
      <c r="C178" s="331" t="s">
        <v>810</v>
      </c>
      <c r="D178" s="332"/>
      <c r="E178" s="333"/>
      <c r="F178" s="333"/>
      <c r="G178" s="334"/>
      <c r="H178" s="336">
        <v>3</v>
      </c>
      <c r="I178" s="332" t="s">
        <v>74</v>
      </c>
    </row>
    <row r="179" spans="1:9">
      <c r="A179" s="329"/>
      <c r="B179" s="330"/>
      <c r="C179" s="331" t="s">
        <v>820</v>
      </c>
      <c r="D179" s="332"/>
      <c r="E179" s="333"/>
      <c r="F179" s="333"/>
      <c r="G179" s="334"/>
      <c r="H179" s="335">
        <f>'Abstract Electrical'!H21</f>
        <v>2.1</v>
      </c>
      <c r="I179" s="332"/>
    </row>
    <row r="180" spans="1:9">
      <c r="A180" s="329"/>
      <c r="B180" s="330"/>
      <c r="C180" s="331" t="s">
        <v>819</v>
      </c>
      <c r="D180" s="332"/>
      <c r="E180" s="333"/>
      <c r="F180" s="333"/>
      <c r="G180" s="334"/>
      <c r="H180" s="335">
        <f>H177-H179</f>
        <v>0.89999999999999991</v>
      </c>
      <c r="I180" s="332"/>
    </row>
    <row r="181" spans="1:9">
      <c r="A181" s="31"/>
      <c r="B181" s="31"/>
      <c r="C181" s="31"/>
      <c r="D181" s="31"/>
      <c r="E181" s="31"/>
      <c r="F181" s="31"/>
      <c r="G181" s="320"/>
      <c r="H181" s="320"/>
      <c r="I181" s="31"/>
    </row>
    <row r="182" spans="1:9" ht="360">
      <c r="A182" s="31"/>
      <c r="B182" s="31"/>
      <c r="C182" s="139" t="s">
        <v>864</v>
      </c>
      <c r="D182" s="31"/>
      <c r="E182" s="31"/>
      <c r="F182" s="31"/>
      <c r="G182" s="320"/>
      <c r="H182" s="320"/>
      <c r="I182" s="31"/>
    </row>
    <row r="183" spans="1:9">
      <c r="A183" s="31"/>
      <c r="B183" s="31"/>
      <c r="C183" s="31"/>
      <c r="D183" s="31"/>
      <c r="E183" s="31"/>
      <c r="F183" s="31"/>
      <c r="G183" s="320"/>
      <c r="H183" s="320"/>
      <c r="I183" s="31"/>
    </row>
    <row r="184" spans="1:9">
      <c r="A184" s="31"/>
      <c r="B184" s="31"/>
      <c r="C184" s="31"/>
      <c r="D184" s="31"/>
      <c r="E184" s="31"/>
      <c r="F184" s="31"/>
      <c r="G184" s="320"/>
      <c r="H184" s="320"/>
      <c r="I184" s="31"/>
    </row>
    <row r="185" spans="1:9">
      <c r="A185" s="31"/>
      <c r="B185" s="31"/>
      <c r="C185" s="344" t="s">
        <v>865</v>
      </c>
      <c r="D185" s="119"/>
      <c r="E185" s="119"/>
      <c r="F185" s="119"/>
      <c r="G185" s="120" t="s">
        <v>74</v>
      </c>
      <c r="H185" s="120">
        <v>11</v>
      </c>
      <c r="I185" s="31"/>
    </row>
    <row r="186" spans="1:9">
      <c r="A186" s="31"/>
      <c r="B186" s="31"/>
      <c r="C186" s="119"/>
      <c r="D186" s="119"/>
      <c r="E186" s="119"/>
      <c r="F186" s="119"/>
      <c r="G186" s="120"/>
      <c r="H186" s="120"/>
      <c r="I186" s="31"/>
    </row>
    <row r="187" spans="1:9">
      <c r="A187" s="329"/>
      <c r="B187" s="330"/>
      <c r="C187" s="331" t="s">
        <v>397</v>
      </c>
      <c r="D187" s="332"/>
      <c r="E187" s="333"/>
      <c r="F187" s="333"/>
      <c r="G187" s="334"/>
      <c r="H187" s="335">
        <f>SUM(H184:H186)</f>
        <v>11</v>
      </c>
      <c r="I187" s="332"/>
    </row>
    <row r="188" spans="1:9">
      <c r="A188" s="329"/>
      <c r="B188" s="330"/>
      <c r="C188" s="331" t="s">
        <v>810</v>
      </c>
      <c r="D188" s="332"/>
      <c r="E188" s="333"/>
      <c r="F188" s="333"/>
      <c r="G188" s="334"/>
      <c r="H188" s="336">
        <v>7</v>
      </c>
      <c r="I188" s="332" t="s">
        <v>74</v>
      </c>
    </row>
    <row r="189" spans="1:9">
      <c r="A189" s="329"/>
      <c r="B189" s="330"/>
      <c r="C189" s="331" t="s">
        <v>820</v>
      </c>
      <c r="D189" s="332"/>
      <c r="E189" s="333"/>
      <c r="F189" s="333"/>
      <c r="G189" s="334"/>
      <c r="H189" s="335">
        <f>'Abstract Electrical'!H22</f>
        <v>4.9000000000000004</v>
      </c>
      <c r="I189" s="332"/>
    </row>
    <row r="190" spans="1:9">
      <c r="A190" s="329"/>
      <c r="B190" s="330"/>
      <c r="C190" s="331" t="s">
        <v>819</v>
      </c>
      <c r="D190" s="332"/>
      <c r="E190" s="333"/>
      <c r="F190" s="333"/>
      <c r="G190" s="334"/>
      <c r="H190" s="335">
        <f>H188-H189</f>
        <v>2.0999999999999996</v>
      </c>
      <c r="I190" s="332"/>
    </row>
    <row r="191" spans="1:9">
      <c r="A191" s="329"/>
      <c r="B191" s="330"/>
      <c r="C191" s="331" t="s">
        <v>1090</v>
      </c>
      <c r="D191" s="332"/>
      <c r="E191" s="333"/>
      <c r="F191" s="333"/>
      <c r="G191" s="334"/>
      <c r="H191" s="335">
        <f>H187-H189-H190</f>
        <v>4</v>
      </c>
      <c r="I191" s="332"/>
    </row>
    <row r="192" spans="1:9" ht="375">
      <c r="A192" s="31"/>
      <c r="B192" s="31"/>
      <c r="C192" s="139" t="s">
        <v>866</v>
      </c>
      <c r="D192" s="31"/>
      <c r="E192" s="31"/>
      <c r="F192" s="31"/>
      <c r="G192" s="320"/>
      <c r="H192" s="320"/>
      <c r="I192" s="31"/>
    </row>
    <row r="193" spans="1:9">
      <c r="A193" s="31"/>
      <c r="B193" s="31"/>
      <c r="C193" s="31"/>
      <c r="D193" s="31"/>
      <c r="E193" s="31"/>
      <c r="F193" s="31"/>
      <c r="G193" s="320"/>
      <c r="H193" s="320"/>
      <c r="I193" s="31"/>
    </row>
    <row r="194" spans="1:9">
      <c r="A194" s="31"/>
      <c r="B194" s="31"/>
      <c r="C194" s="31"/>
      <c r="D194" s="31"/>
      <c r="E194" s="31"/>
      <c r="F194" s="31"/>
      <c r="G194" s="320"/>
      <c r="H194" s="320"/>
      <c r="I194" s="31"/>
    </row>
    <row r="195" spans="1:9">
      <c r="A195" s="31"/>
      <c r="B195" s="31"/>
      <c r="C195" s="31"/>
      <c r="D195" s="31"/>
      <c r="E195" s="31"/>
      <c r="F195" s="31"/>
      <c r="G195" s="320"/>
      <c r="H195" s="320"/>
      <c r="I195" s="31"/>
    </row>
    <row r="196" spans="1:9">
      <c r="A196" s="31"/>
      <c r="B196" s="31"/>
      <c r="C196" s="344" t="s">
        <v>867</v>
      </c>
      <c r="D196" s="119"/>
      <c r="E196" s="119"/>
      <c r="F196" s="119"/>
      <c r="G196" s="120" t="s">
        <v>74</v>
      </c>
      <c r="H196" s="120">
        <v>25</v>
      </c>
      <c r="I196" s="31"/>
    </row>
    <row r="197" spans="1:9">
      <c r="A197" s="31"/>
      <c r="B197" s="31"/>
      <c r="C197" s="344" t="s">
        <v>868</v>
      </c>
      <c r="D197" s="119"/>
      <c r="E197" s="119"/>
      <c r="F197" s="119"/>
      <c r="G197" s="120" t="s">
        <v>74</v>
      </c>
      <c r="H197" s="120">
        <v>4</v>
      </c>
      <c r="I197" s="31"/>
    </row>
    <row r="198" spans="1:9">
      <c r="A198" s="329"/>
      <c r="B198" s="330"/>
      <c r="C198" s="331" t="s">
        <v>397</v>
      </c>
      <c r="D198" s="332"/>
      <c r="E198" s="333"/>
      <c r="F198" s="333"/>
      <c r="G198" s="334"/>
      <c r="H198" s="335">
        <f>SUM(H195:H197)</f>
        <v>29</v>
      </c>
      <c r="I198" s="332"/>
    </row>
    <row r="199" spans="1:9">
      <c r="A199" s="329"/>
      <c r="B199" s="330"/>
      <c r="C199" s="331" t="s">
        <v>810</v>
      </c>
      <c r="D199" s="332"/>
      <c r="E199" s="333"/>
      <c r="F199" s="333"/>
      <c r="G199" s="334"/>
      <c r="H199" s="336">
        <v>17</v>
      </c>
      <c r="I199" s="332" t="s">
        <v>74</v>
      </c>
    </row>
    <row r="200" spans="1:9">
      <c r="A200" s="329"/>
      <c r="B200" s="330"/>
      <c r="C200" s="331" t="s">
        <v>820</v>
      </c>
      <c r="D200" s="332"/>
      <c r="E200" s="333"/>
      <c r="F200" s="333"/>
      <c r="G200" s="334"/>
      <c r="H200" s="335">
        <f>'Abstract Electrical'!H23</f>
        <v>11.9</v>
      </c>
      <c r="I200" s="332"/>
    </row>
    <row r="201" spans="1:9">
      <c r="A201" s="329"/>
      <c r="B201" s="330"/>
      <c r="C201" s="331" t="s">
        <v>819</v>
      </c>
      <c r="D201" s="332"/>
      <c r="E201" s="333"/>
      <c r="F201" s="333"/>
      <c r="G201" s="334"/>
      <c r="H201" s="335">
        <f>H199-H200</f>
        <v>5.0999999999999996</v>
      </c>
      <c r="I201" s="332"/>
    </row>
    <row r="202" spans="1:9">
      <c r="A202" s="329"/>
      <c r="B202" s="330"/>
      <c r="C202" s="331" t="s">
        <v>1090</v>
      </c>
      <c r="D202" s="332"/>
      <c r="E202" s="333"/>
      <c r="F202" s="333"/>
      <c r="G202" s="334"/>
      <c r="H202" s="335">
        <f>H198-H200-H201</f>
        <v>12.000000000000002</v>
      </c>
      <c r="I202" s="332"/>
    </row>
    <row r="203" spans="1:9" ht="199.5" customHeight="1">
      <c r="A203" s="31"/>
      <c r="B203" s="31"/>
      <c r="C203" s="139" t="s">
        <v>869</v>
      </c>
      <c r="D203" s="31"/>
      <c r="E203" s="31"/>
      <c r="F203" s="31"/>
      <c r="G203" s="320"/>
      <c r="H203" s="320"/>
      <c r="I203" s="31"/>
    </row>
    <row r="204" spans="1:9">
      <c r="A204" s="31"/>
      <c r="B204" s="31"/>
      <c r="C204" s="31"/>
      <c r="D204" s="31"/>
      <c r="E204" s="31"/>
      <c r="F204" s="31"/>
      <c r="G204" s="320"/>
      <c r="H204" s="320"/>
      <c r="I204" s="31"/>
    </row>
    <row r="205" spans="1:9">
      <c r="A205" s="31"/>
      <c r="B205" s="31"/>
      <c r="C205" s="31" t="s">
        <v>871</v>
      </c>
      <c r="D205" s="31"/>
      <c r="E205" s="31"/>
      <c r="F205" s="31"/>
      <c r="G205" s="320" t="s">
        <v>74</v>
      </c>
      <c r="H205" s="320">
        <v>3</v>
      </c>
      <c r="I205" s="31"/>
    </row>
    <row r="206" spans="1:9">
      <c r="A206" s="31"/>
      <c r="B206" s="31"/>
      <c r="C206" s="31" t="s">
        <v>873</v>
      </c>
      <c r="D206" s="31"/>
      <c r="E206" s="31"/>
      <c r="F206" s="31"/>
      <c r="G206" s="320" t="s">
        <v>74</v>
      </c>
      <c r="H206" s="320">
        <v>5</v>
      </c>
      <c r="I206" s="31"/>
    </row>
    <row r="207" spans="1:9">
      <c r="A207" s="31"/>
      <c r="B207" s="31"/>
      <c r="C207" s="31" t="s">
        <v>815</v>
      </c>
      <c r="D207" s="31"/>
      <c r="E207" s="31"/>
      <c r="F207" s="31"/>
      <c r="G207" s="320" t="s">
        <v>74</v>
      </c>
      <c r="H207" s="320">
        <v>3</v>
      </c>
      <c r="I207" s="31"/>
    </row>
    <row r="208" spans="1:9">
      <c r="A208" s="31"/>
      <c r="B208" s="31"/>
      <c r="C208" s="344" t="s">
        <v>870</v>
      </c>
      <c r="D208" s="119"/>
      <c r="E208" s="119"/>
      <c r="F208" s="119"/>
      <c r="G208" s="120" t="s">
        <v>74</v>
      </c>
      <c r="H208" s="120">
        <v>5</v>
      </c>
      <c r="I208" s="31"/>
    </row>
    <row r="209" spans="1:9">
      <c r="A209" s="31"/>
      <c r="B209" s="31"/>
      <c r="C209" s="344" t="s">
        <v>411</v>
      </c>
      <c r="D209" s="119"/>
      <c r="E209" s="119"/>
      <c r="F209" s="119"/>
      <c r="G209" s="120" t="s">
        <v>74</v>
      </c>
      <c r="H209" s="120">
        <v>7</v>
      </c>
      <c r="I209" s="31"/>
    </row>
    <row r="210" spans="1:9">
      <c r="A210" s="31"/>
      <c r="B210" s="31"/>
      <c r="C210" s="344" t="s">
        <v>874</v>
      </c>
      <c r="D210" s="119"/>
      <c r="E210" s="119"/>
      <c r="F210" s="119"/>
      <c r="G210" s="120" t="s">
        <v>74</v>
      </c>
      <c r="H210" s="120">
        <v>1</v>
      </c>
      <c r="I210" s="31"/>
    </row>
    <row r="211" spans="1:9">
      <c r="A211" s="31"/>
      <c r="B211" s="31"/>
      <c r="C211" s="31" t="s">
        <v>876</v>
      </c>
      <c r="D211" s="119"/>
      <c r="E211" s="119"/>
      <c r="F211" s="119"/>
      <c r="G211" s="120" t="s">
        <v>74</v>
      </c>
      <c r="H211" s="120">
        <v>0</v>
      </c>
      <c r="I211" s="31"/>
    </row>
    <row r="212" spans="1:9">
      <c r="A212" s="31"/>
      <c r="B212" s="31"/>
      <c r="C212" s="31" t="s">
        <v>875</v>
      </c>
      <c r="D212" s="119"/>
      <c r="E212" s="119"/>
      <c r="F212" s="119"/>
      <c r="G212" s="120" t="s">
        <v>74</v>
      </c>
      <c r="H212" s="120">
        <v>1</v>
      </c>
      <c r="I212" s="31"/>
    </row>
    <row r="213" spans="1:9">
      <c r="A213" s="329"/>
      <c r="B213" s="330"/>
      <c r="C213" s="331" t="s">
        <v>397</v>
      </c>
      <c r="D213" s="332"/>
      <c r="E213" s="333"/>
      <c r="F213" s="333"/>
      <c r="G213" s="334"/>
      <c r="H213" s="335">
        <f>SUM(H205:H212)</f>
        <v>25</v>
      </c>
      <c r="I213" s="332"/>
    </row>
    <row r="214" spans="1:9">
      <c r="A214" s="329"/>
      <c r="B214" s="330"/>
      <c r="C214" s="331" t="s">
        <v>810</v>
      </c>
      <c r="D214" s="332"/>
      <c r="E214" s="333"/>
      <c r="F214" s="333"/>
      <c r="G214" s="334"/>
      <c r="H214" s="336">
        <v>14</v>
      </c>
      <c r="I214" s="332" t="s">
        <v>74</v>
      </c>
    </row>
    <row r="215" spans="1:9">
      <c r="A215" s="329"/>
      <c r="B215" s="330"/>
      <c r="C215" s="331" t="s">
        <v>820</v>
      </c>
      <c r="D215" s="332"/>
      <c r="E215" s="333"/>
      <c r="F215" s="333"/>
      <c r="G215" s="334"/>
      <c r="H215" s="335">
        <f>'Abstract Electrical'!H24</f>
        <v>9.8000000000000007</v>
      </c>
      <c r="I215" s="332"/>
    </row>
    <row r="216" spans="1:9">
      <c r="A216" s="329"/>
      <c r="B216" s="330"/>
      <c r="C216" s="331" t="s">
        <v>819</v>
      </c>
      <c r="D216" s="332"/>
      <c r="E216" s="333"/>
      <c r="F216" s="333"/>
      <c r="G216" s="334"/>
      <c r="H216" s="335">
        <f>H214-H215</f>
        <v>4.1999999999999993</v>
      </c>
      <c r="I216" s="332"/>
    </row>
    <row r="217" spans="1:9">
      <c r="A217" s="329"/>
      <c r="B217" s="330"/>
      <c r="C217" s="331" t="s">
        <v>1090</v>
      </c>
      <c r="D217" s="332"/>
      <c r="E217" s="333"/>
      <c r="F217" s="333"/>
      <c r="G217" s="334"/>
      <c r="H217" s="335">
        <f>H213-H215-H216</f>
        <v>11</v>
      </c>
      <c r="I217" s="332"/>
    </row>
    <row r="218" spans="1:9" ht="195">
      <c r="A218" s="31"/>
      <c r="B218" s="31"/>
      <c r="C218" s="139" t="s">
        <v>872</v>
      </c>
      <c r="D218" s="31"/>
      <c r="E218" s="31"/>
      <c r="F218" s="31"/>
      <c r="G218" s="320"/>
      <c r="H218" s="320"/>
      <c r="I218" s="31"/>
    </row>
    <row r="219" spans="1:9">
      <c r="A219" s="31"/>
      <c r="B219" s="31"/>
      <c r="C219" s="139"/>
      <c r="D219" s="31"/>
      <c r="E219" s="31"/>
      <c r="F219" s="31"/>
      <c r="G219" s="320"/>
      <c r="H219" s="320"/>
      <c r="I219" s="31"/>
    </row>
    <row r="220" spans="1:9">
      <c r="A220" s="31"/>
      <c r="B220" s="31"/>
      <c r="C220" s="31" t="s">
        <v>871</v>
      </c>
      <c r="D220" s="31"/>
      <c r="E220" s="31"/>
      <c r="F220" s="31"/>
      <c r="G220" s="320" t="s">
        <v>74</v>
      </c>
      <c r="H220" s="320">
        <v>7</v>
      </c>
      <c r="I220" s="31"/>
    </row>
    <row r="221" spans="1:9">
      <c r="A221" s="31"/>
      <c r="B221" s="31"/>
      <c r="C221" s="31" t="s">
        <v>873</v>
      </c>
      <c r="D221" s="31"/>
      <c r="E221" s="31"/>
      <c r="F221" s="31"/>
      <c r="G221" s="320" t="s">
        <v>74</v>
      </c>
      <c r="H221" s="320">
        <v>5</v>
      </c>
      <c r="I221" s="31"/>
    </row>
    <row r="222" spans="1:9">
      <c r="A222" s="31"/>
      <c r="B222" s="31"/>
      <c r="C222" s="31" t="s">
        <v>815</v>
      </c>
      <c r="D222" s="31"/>
      <c r="E222" s="31"/>
      <c r="F222" s="31"/>
      <c r="G222" s="320" t="s">
        <v>74</v>
      </c>
      <c r="H222" s="320">
        <v>3</v>
      </c>
      <c r="I222" s="31"/>
    </row>
    <row r="223" spans="1:9">
      <c r="A223" s="31"/>
      <c r="B223" s="31"/>
      <c r="C223" s="344" t="s">
        <v>870</v>
      </c>
      <c r="D223" s="119"/>
      <c r="E223" s="119"/>
      <c r="F223" s="119"/>
      <c r="G223" s="120" t="s">
        <v>74</v>
      </c>
      <c r="H223" s="120">
        <v>3</v>
      </c>
      <c r="I223" s="31"/>
    </row>
    <row r="224" spans="1:9">
      <c r="A224" s="31"/>
      <c r="B224" s="31"/>
      <c r="C224" s="344" t="s">
        <v>411</v>
      </c>
      <c r="D224" s="119"/>
      <c r="E224" s="119"/>
      <c r="F224" s="119"/>
      <c r="G224" s="120" t="s">
        <v>74</v>
      </c>
      <c r="H224" s="120">
        <v>8</v>
      </c>
      <c r="I224" s="31"/>
    </row>
    <row r="225" spans="1:9">
      <c r="A225" s="31"/>
      <c r="B225" s="31"/>
      <c r="C225" s="344" t="s">
        <v>874</v>
      </c>
      <c r="D225" s="119"/>
      <c r="E225" s="119"/>
      <c r="F225" s="119"/>
      <c r="G225" s="120" t="s">
        <v>74</v>
      </c>
      <c r="H225" s="120">
        <v>2</v>
      </c>
      <c r="I225" s="31"/>
    </row>
    <row r="226" spans="1:9">
      <c r="A226" s="31"/>
      <c r="B226" s="31"/>
      <c r="C226" s="31" t="s">
        <v>876</v>
      </c>
      <c r="D226" s="119"/>
      <c r="E226" s="119"/>
      <c r="F226" s="119"/>
      <c r="G226" s="120" t="s">
        <v>74</v>
      </c>
      <c r="H226" s="120">
        <v>1</v>
      </c>
      <c r="I226" s="31"/>
    </row>
    <row r="227" spans="1:9">
      <c r="A227" s="31"/>
      <c r="B227" s="31"/>
      <c r="C227" s="31" t="s">
        <v>875</v>
      </c>
      <c r="D227" s="119"/>
      <c r="E227" s="119"/>
      <c r="F227" s="119"/>
      <c r="G227" s="120" t="s">
        <v>74</v>
      </c>
      <c r="H227" s="120">
        <v>1</v>
      </c>
      <c r="I227" s="31"/>
    </row>
    <row r="228" spans="1:9">
      <c r="A228" s="31"/>
      <c r="B228" s="31"/>
      <c r="C228" s="344"/>
      <c r="D228" s="119"/>
      <c r="E228" s="119"/>
      <c r="F228" s="119"/>
      <c r="G228" s="120"/>
      <c r="H228" s="120"/>
      <c r="I228" s="31"/>
    </row>
    <row r="229" spans="1:9">
      <c r="A229" s="329"/>
      <c r="B229" s="330"/>
      <c r="C229" s="331" t="s">
        <v>397</v>
      </c>
      <c r="D229" s="332"/>
      <c r="E229" s="333"/>
      <c r="F229" s="333"/>
      <c r="G229" s="334"/>
      <c r="H229" s="335">
        <f>SUM(H220:H228)</f>
        <v>30</v>
      </c>
      <c r="I229" s="332"/>
    </row>
    <row r="230" spans="1:9">
      <c r="A230" s="329"/>
      <c r="B230" s="330"/>
      <c r="C230" s="331" t="s">
        <v>810</v>
      </c>
      <c r="D230" s="332"/>
      <c r="E230" s="333"/>
      <c r="F230" s="333"/>
      <c r="G230" s="334"/>
      <c r="H230" s="336">
        <v>13</v>
      </c>
      <c r="I230" s="332" t="s">
        <v>74</v>
      </c>
    </row>
    <row r="231" spans="1:9">
      <c r="A231" s="329"/>
      <c r="B231" s="330"/>
      <c r="C231" s="331" t="s">
        <v>820</v>
      </c>
      <c r="D231" s="332"/>
      <c r="E231" s="333"/>
      <c r="F231" s="333"/>
      <c r="G231" s="334"/>
      <c r="H231" s="335">
        <f>'Abstract Electrical'!H25</f>
        <v>9.1</v>
      </c>
      <c r="I231" s="332"/>
    </row>
    <row r="232" spans="1:9">
      <c r="A232" s="329"/>
      <c r="B232" s="330"/>
      <c r="C232" s="331" t="s">
        <v>819</v>
      </c>
      <c r="D232" s="332"/>
      <c r="E232" s="333"/>
      <c r="F232" s="333"/>
      <c r="G232" s="334"/>
      <c r="H232" s="335">
        <f>H230-H231</f>
        <v>3.9000000000000004</v>
      </c>
      <c r="I232" s="332"/>
    </row>
    <row r="233" spans="1:9">
      <c r="A233" s="329"/>
      <c r="B233" s="330"/>
      <c r="C233" s="331" t="s">
        <v>1090</v>
      </c>
      <c r="D233" s="332"/>
      <c r="E233" s="333"/>
      <c r="F233" s="333"/>
      <c r="G233" s="334"/>
      <c r="H233" s="335">
        <f>H229-H231-H232</f>
        <v>17</v>
      </c>
      <c r="I233" s="332"/>
    </row>
    <row r="234" spans="1:9" ht="45">
      <c r="A234" s="31"/>
      <c r="B234" s="31"/>
      <c r="C234" s="139" t="s">
        <v>877</v>
      </c>
      <c r="D234" s="31"/>
      <c r="E234" s="31"/>
      <c r="F234" s="31"/>
      <c r="G234" s="320"/>
      <c r="H234" s="320"/>
      <c r="I234" s="31"/>
    </row>
    <row r="235" spans="1:9" ht="300">
      <c r="A235" s="31"/>
      <c r="B235" s="31"/>
      <c r="C235" s="139" t="s">
        <v>878</v>
      </c>
      <c r="D235" s="31"/>
      <c r="E235" s="31"/>
      <c r="F235" s="31"/>
      <c r="G235" s="320"/>
      <c r="H235" s="320"/>
      <c r="I235" s="31"/>
    </row>
    <row r="236" spans="1:9">
      <c r="A236" s="31"/>
      <c r="B236" s="31"/>
      <c r="C236" s="31"/>
      <c r="D236" s="31"/>
      <c r="E236" s="31"/>
      <c r="F236" s="31"/>
      <c r="G236" s="320" t="s">
        <v>74</v>
      </c>
      <c r="H236" s="320">
        <v>1</v>
      </c>
      <c r="I236" s="31"/>
    </row>
    <row r="237" spans="1:9">
      <c r="A237" s="31"/>
      <c r="B237" s="31"/>
      <c r="C237" s="31" t="s">
        <v>441</v>
      </c>
      <c r="D237" s="31"/>
      <c r="E237" s="31"/>
      <c r="F237" s="31"/>
      <c r="G237" s="320"/>
      <c r="H237" s="320"/>
      <c r="I237" s="31"/>
    </row>
    <row r="238" spans="1:9">
      <c r="A238" s="329"/>
      <c r="B238" s="330"/>
      <c r="C238" s="331" t="s">
        <v>397</v>
      </c>
      <c r="D238" s="332"/>
      <c r="E238" s="333"/>
      <c r="F238" s="333"/>
      <c r="G238" s="334"/>
      <c r="H238" s="335">
        <f>H236</f>
        <v>1</v>
      </c>
      <c r="I238" s="332"/>
    </row>
    <row r="239" spans="1:9">
      <c r="A239" s="329"/>
      <c r="B239" s="330"/>
      <c r="C239" s="331" t="s">
        <v>810</v>
      </c>
      <c r="D239" s="332"/>
      <c r="E239" s="333"/>
      <c r="F239" s="333"/>
      <c r="G239" s="334"/>
      <c r="H239" s="336">
        <v>1</v>
      </c>
      <c r="I239" s="332" t="s">
        <v>74</v>
      </c>
    </row>
    <row r="240" spans="1:9">
      <c r="A240" s="329"/>
      <c r="B240" s="330"/>
      <c r="C240" s="331" t="s">
        <v>820</v>
      </c>
      <c r="D240" s="332"/>
      <c r="E240" s="333"/>
      <c r="F240" s="333"/>
      <c r="G240" s="334"/>
      <c r="H240" s="335">
        <f>'Abstract Electrical'!H26</f>
        <v>0.7</v>
      </c>
      <c r="I240" s="332"/>
    </row>
    <row r="241" spans="1:9">
      <c r="A241" s="329"/>
      <c r="B241" s="330"/>
      <c r="C241" s="331" t="s">
        <v>819</v>
      </c>
      <c r="D241" s="332"/>
      <c r="E241" s="333"/>
      <c r="F241" s="333"/>
      <c r="G241" s="334"/>
      <c r="H241" s="335">
        <f>H238-H240</f>
        <v>0.30000000000000004</v>
      </c>
      <c r="I241" s="332"/>
    </row>
    <row r="242" spans="1:9">
      <c r="A242" s="31"/>
      <c r="B242" s="31"/>
      <c r="C242" s="31"/>
      <c r="D242" s="31"/>
      <c r="E242" s="31"/>
      <c r="F242" s="31"/>
      <c r="G242" s="320"/>
      <c r="H242" s="320"/>
      <c r="I242" s="31"/>
    </row>
    <row r="243" spans="1:9" ht="165">
      <c r="A243" s="31"/>
      <c r="B243" s="31"/>
      <c r="C243" s="139" t="s">
        <v>879</v>
      </c>
      <c r="D243" s="31"/>
      <c r="E243" s="31"/>
      <c r="F243" s="31"/>
      <c r="G243" s="320"/>
      <c r="H243" s="320"/>
      <c r="I243" s="31"/>
    </row>
    <row r="244" spans="1:9">
      <c r="A244" s="31"/>
      <c r="B244" s="31"/>
      <c r="C244" s="31"/>
      <c r="D244" s="31"/>
      <c r="E244" s="31"/>
      <c r="F244" s="31"/>
      <c r="G244" s="320"/>
      <c r="H244" s="320"/>
      <c r="I244" s="31"/>
    </row>
    <row r="245" spans="1:9">
      <c r="A245" s="31"/>
      <c r="B245" s="31"/>
      <c r="C245" s="31" t="s">
        <v>441</v>
      </c>
      <c r="D245" s="31"/>
      <c r="E245" s="31"/>
      <c r="F245" s="31"/>
      <c r="G245" s="320" t="s">
        <v>74</v>
      </c>
      <c r="H245" s="320">
        <v>9</v>
      </c>
      <c r="I245" s="31"/>
    </row>
    <row r="246" spans="1:9">
      <c r="A246" s="31"/>
      <c r="B246" s="31"/>
      <c r="C246" s="31"/>
      <c r="D246" s="31"/>
      <c r="E246" s="31"/>
      <c r="F246" s="31"/>
      <c r="G246" s="320"/>
      <c r="H246" s="320"/>
      <c r="I246" s="31"/>
    </row>
    <row r="247" spans="1:9">
      <c r="A247" s="329"/>
      <c r="B247" s="330"/>
      <c r="C247" s="331" t="s">
        <v>397</v>
      </c>
      <c r="D247" s="332"/>
      <c r="E247" s="333"/>
      <c r="F247" s="333"/>
      <c r="G247" s="334"/>
      <c r="H247" s="335">
        <f>H245</f>
        <v>9</v>
      </c>
      <c r="I247" s="332"/>
    </row>
    <row r="248" spans="1:9">
      <c r="A248" s="329"/>
      <c r="B248" s="330"/>
      <c r="C248" s="331" t="s">
        <v>810</v>
      </c>
      <c r="D248" s="332"/>
      <c r="E248" s="333"/>
      <c r="F248" s="333"/>
      <c r="G248" s="334"/>
      <c r="H248" s="336">
        <v>12</v>
      </c>
      <c r="I248" s="332" t="s">
        <v>74</v>
      </c>
    </row>
    <row r="249" spans="1:9">
      <c r="A249" s="329"/>
      <c r="B249" s="330"/>
      <c r="C249" s="331" t="s">
        <v>820</v>
      </c>
      <c r="D249" s="332"/>
      <c r="E249" s="333"/>
      <c r="F249" s="333"/>
      <c r="G249" s="334"/>
      <c r="H249" s="335">
        <f>'Abstract Electrical'!H27</f>
        <v>8.9</v>
      </c>
      <c r="I249" s="332"/>
    </row>
    <row r="250" spans="1:9">
      <c r="A250" s="329"/>
      <c r="B250" s="330"/>
      <c r="C250" s="331" t="s">
        <v>819</v>
      </c>
      <c r="D250" s="332"/>
      <c r="E250" s="333"/>
      <c r="F250" s="333"/>
      <c r="G250" s="334"/>
      <c r="H250" s="335">
        <f>H247-H249</f>
        <v>9.9999999999999645E-2</v>
      </c>
      <c r="I250" s="332"/>
    </row>
    <row r="251" spans="1:9">
      <c r="A251" s="31"/>
      <c r="B251" s="31"/>
      <c r="C251" s="31"/>
      <c r="D251" s="31"/>
      <c r="E251" s="31"/>
      <c r="F251" s="31"/>
      <c r="G251" s="320"/>
      <c r="H251" s="320"/>
      <c r="I251" s="31"/>
    </row>
    <row r="252" spans="1:9" ht="150">
      <c r="A252" s="31"/>
      <c r="B252" s="31"/>
      <c r="C252" s="139" t="s">
        <v>880</v>
      </c>
      <c r="D252" s="31"/>
      <c r="E252" s="31"/>
      <c r="F252" s="31"/>
      <c r="G252" s="320"/>
      <c r="H252" s="320"/>
      <c r="I252" s="31"/>
    </row>
    <row r="253" spans="1:9">
      <c r="A253" s="31"/>
      <c r="B253" s="31"/>
      <c r="C253" s="31"/>
      <c r="D253" s="31"/>
      <c r="E253" s="31"/>
      <c r="F253" s="31"/>
      <c r="G253" s="320"/>
      <c r="H253" s="320"/>
      <c r="I253" s="31"/>
    </row>
    <row r="254" spans="1:9">
      <c r="A254" s="31"/>
      <c r="B254" s="31"/>
      <c r="C254" s="31" t="s">
        <v>441</v>
      </c>
      <c r="D254" s="31"/>
      <c r="E254" s="31"/>
      <c r="F254" s="31"/>
      <c r="G254" s="320" t="s">
        <v>74</v>
      </c>
      <c r="H254" s="320">
        <v>3</v>
      </c>
      <c r="I254" s="31"/>
    </row>
    <row r="255" spans="1:9">
      <c r="A255" s="31"/>
      <c r="B255" s="31"/>
      <c r="C255" s="31"/>
      <c r="D255" s="31"/>
      <c r="E255" s="31"/>
      <c r="F255" s="31"/>
      <c r="G255" s="320"/>
      <c r="H255" s="320"/>
      <c r="I255" s="31"/>
    </row>
    <row r="256" spans="1:9">
      <c r="A256" s="329"/>
      <c r="B256" s="330"/>
      <c r="C256" s="331" t="s">
        <v>397</v>
      </c>
      <c r="D256" s="332"/>
      <c r="E256" s="333"/>
      <c r="F256" s="333"/>
      <c r="G256" s="334"/>
      <c r="H256" s="335">
        <f>H254</f>
        <v>3</v>
      </c>
      <c r="I256" s="332"/>
    </row>
    <row r="257" spans="1:9">
      <c r="A257" s="329"/>
      <c r="B257" s="330"/>
      <c r="C257" s="331" t="s">
        <v>810</v>
      </c>
      <c r="D257" s="332"/>
      <c r="E257" s="333"/>
      <c r="F257" s="333"/>
      <c r="G257" s="334"/>
      <c r="H257" s="336">
        <v>3</v>
      </c>
      <c r="I257" s="332" t="s">
        <v>74</v>
      </c>
    </row>
    <row r="258" spans="1:9">
      <c r="A258" s="329"/>
      <c r="B258" s="330"/>
      <c r="C258" s="331" t="s">
        <v>820</v>
      </c>
      <c r="D258" s="332"/>
      <c r="E258" s="333"/>
      <c r="F258" s="333"/>
      <c r="G258" s="334"/>
      <c r="H258" s="335">
        <f>'Abstract Electrical'!H28</f>
        <v>2.1</v>
      </c>
      <c r="I258" s="332"/>
    </row>
    <row r="259" spans="1:9">
      <c r="A259" s="329"/>
      <c r="B259" s="330"/>
      <c r="C259" s="331" t="s">
        <v>819</v>
      </c>
      <c r="D259" s="332"/>
      <c r="E259" s="333"/>
      <c r="F259" s="333"/>
      <c r="G259" s="334"/>
      <c r="H259" s="335">
        <f>H256-H258</f>
        <v>0.89999999999999991</v>
      </c>
      <c r="I259" s="332"/>
    </row>
    <row r="260" spans="1:9">
      <c r="A260" s="31"/>
      <c r="B260" s="31"/>
      <c r="C260" s="31"/>
      <c r="D260" s="31"/>
      <c r="E260" s="31"/>
      <c r="F260" s="31"/>
      <c r="G260" s="320"/>
      <c r="H260" s="320"/>
      <c r="I260" s="31"/>
    </row>
    <row r="261" spans="1:9" ht="150">
      <c r="A261" s="31"/>
      <c r="B261" s="31"/>
      <c r="C261" s="139" t="s">
        <v>881</v>
      </c>
      <c r="D261" s="31"/>
      <c r="E261" s="31"/>
      <c r="F261" s="31"/>
      <c r="G261" s="320"/>
      <c r="H261" s="320"/>
      <c r="I261" s="31"/>
    </row>
    <row r="262" spans="1:9">
      <c r="A262" s="31"/>
      <c r="B262" s="31"/>
      <c r="C262" s="31"/>
      <c r="D262" s="31"/>
      <c r="E262" s="31"/>
      <c r="F262" s="31"/>
      <c r="G262" s="320"/>
      <c r="H262" s="320"/>
      <c r="I262" s="31"/>
    </row>
    <row r="263" spans="1:9">
      <c r="A263" s="31"/>
      <c r="B263" s="31"/>
      <c r="C263" s="31" t="s">
        <v>859</v>
      </c>
      <c r="D263" s="31"/>
      <c r="E263" s="31"/>
      <c r="F263" s="31"/>
      <c r="G263" s="320" t="s">
        <v>74</v>
      </c>
      <c r="H263" s="320">
        <v>1</v>
      </c>
      <c r="I263" s="31"/>
    </row>
    <row r="264" spans="1:9">
      <c r="A264" s="31"/>
      <c r="B264" s="31"/>
      <c r="C264" s="31"/>
      <c r="D264" s="31"/>
      <c r="E264" s="31"/>
      <c r="F264" s="31"/>
      <c r="G264" s="320"/>
      <c r="H264" s="320"/>
      <c r="I264" s="31"/>
    </row>
    <row r="265" spans="1:9">
      <c r="A265" s="329"/>
      <c r="B265" s="330"/>
      <c r="C265" s="331" t="s">
        <v>397</v>
      </c>
      <c r="D265" s="332"/>
      <c r="E265" s="333"/>
      <c r="F265" s="333"/>
      <c r="G265" s="334"/>
      <c r="H265" s="335">
        <f>H263</f>
        <v>1</v>
      </c>
      <c r="I265" s="332"/>
    </row>
    <row r="266" spans="1:9">
      <c r="A266" s="329"/>
      <c r="B266" s="330"/>
      <c r="C266" s="331" t="s">
        <v>810</v>
      </c>
      <c r="D266" s="332"/>
      <c r="E266" s="333"/>
      <c r="F266" s="333"/>
      <c r="G266" s="334"/>
      <c r="H266" s="336">
        <v>1</v>
      </c>
      <c r="I266" s="332" t="s">
        <v>74</v>
      </c>
    </row>
    <row r="267" spans="1:9">
      <c r="A267" s="329"/>
      <c r="B267" s="330"/>
      <c r="C267" s="331" t="s">
        <v>820</v>
      </c>
      <c r="D267" s="332"/>
      <c r="E267" s="333"/>
      <c r="F267" s="333"/>
      <c r="G267" s="334"/>
      <c r="H267" s="335">
        <f>'Abstract Electrical'!H29</f>
        <v>0.7</v>
      </c>
      <c r="I267" s="332"/>
    </row>
    <row r="268" spans="1:9">
      <c r="A268" s="329"/>
      <c r="B268" s="330"/>
      <c r="C268" s="331" t="s">
        <v>819</v>
      </c>
      <c r="D268" s="332"/>
      <c r="E268" s="333"/>
      <c r="F268" s="333"/>
      <c r="G268" s="334"/>
      <c r="H268" s="335">
        <f>H265-H267</f>
        <v>0.30000000000000004</v>
      </c>
      <c r="I268" s="332"/>
    </row>
    <row r="269" spans="1:9">
      <c r="A269" s="31"/>
      <c r="B269" s="31"/>
      <c r="C269" s="31"/>
      <c r="D269" s="31"/>
      <c r="E269" s="31"/>
      <c r="F269" s="31"/>
      <c r="G269" s="320"/>
      <c r="H269" s="320"/>
      <c r="I269" s="31"/>
    </row>
    <row r="270" spans="1:9" ht="105">
      <c r="A270" s="31"/>
      <c r="B270" s="31"/>
      <c r="C270" s="139" t="s">
        <v>882</v>
      </c>
      <c r="D270" s="31"/>
      <c r="E270" s="31"/>
      <c r="F270" s="31"/>
      <c r="G270" s="320"/>
      <c r="H270" s="320"/>
      <c r="I270" s="31"/>
    </row>
    <row r="271" spans="1:9">
      <c r="A271" s="31"/>
      <c r="B271" s="31"/>
      <c r="C271" s="31"/>
      <c r="D271" s="31"/>
      <c r="E271" s="31"/>
      <c r="F271" s="31"/>
      <c r="G271" s="320"/>
      <c r="H271" s="320"/>
      <c r="I271" s="31"/>
    </row>
    <row r="272" spans="1:9">
      <c r="A272" s="31"/>
      <c r="B272" s="31"/>
      <c r="C272" s="31" t="s">
        <v>883</v>
      </c>
      <c r="D272" s="31"/>
      <c r="E272" s="31"/>
      <c r="F272" s="31"/>
      <c r="G272" s="320" t="s">
        <v>74</v>
      </c>
      <c r="H272" s="320">
        <v>4</v>
      </c>
      <c r="I272" s="31"/>
    </row>
    <row r="273" spans="1:9">
      <c r="A273" s="31"/>
      <c r="B273" s="31"/>
      <c r="C273" s="31" t="s">
        <v>812</v>
      </c>
      <c r="D273" s="31"/>
      <c r="E273" s="31"/>
      <c r="F273" s="31"/>
      <c r="G273" s="320" t="s">
        <v>74</v>
      </c>
      <c r="H273" s="320">
        <v>6</v>
      </c>
      <c r="I273" s="31"/>
    </row>
    <row r="274" spans="1:9">
      <c r="A274" s="31"/>
      <c r="B274" s="31"/>
      <c r="C274" s="31"/>
      <c r="D274" s="31"/>
      <c r="E274" s="31"/>
      <c r="F274" s="31"/>
      <c r="G274" s="320"/>
      <c r="H274" s="320">
        <f>SUM(H272:H273)</f>
        <v>10</v>
      </c>
      <c r="I274" s="31"/>
    </row>
    <row r="275" spans="1:9">
      <c r="A275" s="329"/>
      <c r="B275" s="330"/>
      <c r="C275" s="331" t="s">
        <v>397</v>
      </c>
      <c r="D275" s="332"/>
      <c r="E275" s="333"/>
      <c r="F275" s="333"/>
      <c r="G275" s="334"/>
      <c r="H275" s="335">
        <f>H274</f>
        <v>10</v>
      </c>
      <c r="I275" s="332"/>
    </row>
    <row r="276" spans="1:9">
      <c r="A276" s="329"/>
      <c r="B276" s="330"/>
      <c r="C276" s="331" t="s">
        <v>810</v>
      </c>
      <c r="D276" s="332"/>
      <c r="E276" s="333"/>
      <c r="F276" s="333"/>
      <c r="G276" s="334"/>
      <c r="H276" s="336">
        <v>8</v>
      </c>
      <c r="I276" s="332" t="s">
        <v>74</v>
      </c>
    </row>
    <row r="277" spans="1:9">
      <c r="A277" s="329"/>
      <c r="B277" s="330"/>
      <c r="C277" s="331" t="s">
        <v>820</v>
      </c>
      <c r="D277" s="332"/>
      <c r="E277" s="333"/>
      <c r="F277" s="333"/>
      <c r="G277" s="334"/>
      <c r="H277" s="335">
        <f>'Abstract Electrical'!H31</f>
        <v>5.6</v>
      </c>
      <c r="I277" s="332"/>
    </row>
    <row r="278" spans="1:9">
      <c r="A278" s="329"/>
      <c r="B278" s="330"/>
      <c r="C278" s="331" t="s">
        <v>819</v>
      </c>
      <c r="D278" s="332"/>
      <c r="E278" s="333"/>
      <c r="F278" s="333"/>
      <c r="G278" s="334"/>
      <c r="H278" s="335">
        <f>H276-H277</f>
        <v>2.4000000000000004</v>
      </c>
      <c r="I278" s="332"/>
    </row>
    <row r="279" spans="1:9">
      <c r="A279" s="329"/>
      <c r="B279" s="330"/>
      <c r="C279" s="331" t="s">
        <v>1090</v>
      </c>
      <c r="D279" s="332"/>
      <c r="E279" s="333"/>
      <c r="F279" s="333"/>
      <c r="G279" s="334"/>
      <c r="H279" s="335">
        <f>H275-H277-H278</f>
        <v>2</v>
      </c>
      <c r="I279" s="332"/>
    </row>
    <row r="280" spans="1:9" ht="135">
      <c r="A280" s="31"/>
      <c r="B280" s="31"/>
      <c r="C280" s="139" t="s">
        <v>884</v>
      </c>
      <c r="D280" s="31"/>
      <c r="E280" s="31"/>
      <c r="F280" s="31"/>
      <c r="G280" s="320"/>
      <c r="H280" s="320"/>
      <c r="I280" s="31"/>
    </row>
    <row r="281" spans="1:9">
      <c r="A281" s="31"/>
      <c r="B281" s="31"/>
      <c r="C281" s="31"/>
      <c r="D281" s="31"/>
      <c r="E281" s="31"/>
      <c r="F281" s="31"/>
      <c r="G281" s="320"/>
      <c r="H281" s="320"/>
      <c r="I281" s="31"/>
    </row>
    <row r="282" spans="1:9">
      <c r="A282" s="31"/>
      <c r="B282" s="31"/>
      <c r="C282" s="31" t="s">
        <v>888</v>
      </c>
      <c r="D282" s="31" t="s">
        <v>85</v>
      </c>
      <c r="E282" s="31">
        <v>40</v>
      </c>
      <c r="F282" s="31"/>
      <c r="G282" s="320">
        <v>4</v>
      </c>
      <c r="H282" s="320">
        <f t="shared" ref="H282:H291" si="0">E282*G282</f>
        <v>160</v>
      </c>
      <c r="I282" s="31"/>
    </row>
    <row r="283" spans="1:9">
      <c r="A283" s="31"/>
      <c r="B283" s="31"/>
      <c r="C283" s="31" t="s">
        <v>892</v>
      </c>
      <c r="D283" s="31" t="s">
        <v>85</v>
      </c>
      <c r="E283" s="31">
        <v>40</v>
      </c>
      <c r="F283" s="31"/>
      <c r="G283" s="320">
        <v>4</v>
      </c>
      <c r="H283" s="320">
        <f t="shared" si="0"/>
        <v>160</v>
      </c>
      <c r="I283" s="31"/>
    </row>
    <row r="284" spans="1:9">
      <c r="A284" s="31"/>
      <c r="B284" s="31"/>
      <c r="C284" s="31" t="s">
        <v>887</v>
      </c>
      <c r="D284" s="31" t="s">
        <v>85</v>
      </c>
      <c r="E284" s="31">
        <v>25</v>
      </c>
      <c r="F284" s="31"/>
      <c r="G284" s="320">
        <v>13</v>
      </c>
      <c r="H284" s="320">
        <f t="shared" si="0"/>
        <v>325</v>
      </c>
      <c r="I284" s="31"/>
    </row>
    <row r="285" spans="1:9">
      <c r="A285" s="31"/>
      <c r="B285" s="31"/>
      <c r="C285" s="31" t="s">
        <v>894</v>
      </c>
      <c r="D285" s="31" t="s">
        <v>85</v>
      </c>
      <c r="E285" s="31">
        <v>25</v>
      </c>
      <c r="F285" s="31"/>
      <c r="G285" s="320">
        <v>4</v>
      </c>
      <c r="H285" s="320">
        <f t="shared" si="0"/>
        <v>100</v>
      </c>
      <c r="I285" s="31"/>
    </row>
    <row r="286" spans="1:9">
      <c r="A286" s="31"/>
      <c r="B286" s="31"/>
      <c r="C286" s="31" t="s">
        <v>886</v>
      </c>
      <c r="D286" s="31" t="s">
        <v>85</v>
      </c>
      <c r="E286" s="31">
        <v>42.5</v>
      </c>
      <c r="F286" s="31"/>
      <c r="G286" s="320">
        <v>11</v>
      </c>
      <c r="H286" s="320">
        <f t="shared" si="0"/>
        <v>467.5</v>
      </c>
      <c r="I286" s="31"/>
    </row>
    <row r="287" spans="1:9">
      <c r="A287" s="31"/>
      <c r="B287" s="31"/>
      <c r="C287" s="31" t="s">
        <v>885</v>
      </c>
      <c r="D287" s="31" t="s">
        <v>85</v>
      </c>
      <c r="E287" s="31">
        <v>42.5</v>
      </c>
      <c r="F287" s="31"/>
      <c r="G287" s="320">
        <v>3</v>
      </c>
      <c r="H287" s="320">
        <f t="shared" si="0"/>
        <v>127.5</v>
      </c>
      <c r="I287" s="31"/>
    </row>
    <row r="288" spans="1:9">
      <c r="A288" s="31"/>
      <c r="B288" s="31"/>
      <c r="C288" s="31" t="s">
        <v>889</v>
      </c>
      <c r="D288" s="31" t="s">
        <v>85</v>
      </c>
      <c r="E288" s="31">
        <v>36.5</v>
      </c>
      <c r="F288" s="31"/>
      <c r="G288" s="320">
        <v>4</v>
      </c>
      <c r="H288" s="320">
        <f t="shared" si="0"/>
        <v>146</v>
      </c>
      <c r="I288" s="31"/>
    </row>
    <row r="289" spans="1:9">
      <c r="A289" s="31"/>
      <c r="B289" s="31"/>
      <c r="C289" s="31" t="s">
        <v>890</v>
      </c>
      <c r="D289" s="31" t="s">
        <v>85</v>
      </c>
      <c r="E289" s="31">
        <v>36.5</v>
      </c>
      <c r="F289" s="31"/>
      <c r="G289" s="320">
        <v>2</v>
      </c>
      <c r="H289" s="320">
        <f t="shared" si="0"/>
        <v>73</v>
      </c>
      <c r="I289" s="31"/>
    </row>
    <row r="290" spans="1:9">
      <c r="A290" s="31"/>
      <c r="B290" s="31"/>
      <c r="C290" s="31" t="s">
        <v>891</v>
      </c>
      <c r="D290" s="31" t="s">
        <v>85</v>
      </c>
      <c r="E290" s="31">
        <v>36.5</v>
      </c>
      <c r="F290" s="31"/>
      <c r="G290" s="320">
        <v>3</v>
      </c>
      <c r="H290" s="320">
        <f t="shared" si="0"/>
        <v>109.5</v>
      </c>
      <c r="I290" s="31"/>
    </row>
    <row r="291" spans="1:9">
      <c r="A291" s="31"/>
      <c r="B291" s="31"/>
      <c r="C291" s="31" t="s">
        <v>893</v>
      </c>
      <c r="D291" s="31" t="s">
        <v>85</v>
      </c>
      <c r="E291" s="31">
        <v>25</v>
      </c>
      <c r="F291" s="31"/>
      <c r="G291" s="320">
        <v>1</v>
      </c>
      <c r="H291" s="320">
        <f t="shared" si="0"/>
        <v>25</v>
      </c>
      <c r="I291" s="31"/>
    </row>
    <row r="292" spans="1:9">
      <c r="A292" s="31"/>
      <c r="B292" s="31"/>
      <c r="C292" s="31"/>
      <c r="D292" s="31"/>
      <c r="E292" s="31"/>
      <c r="F292" s="31"/>
      <c r="G292" s="320"/>
      <c r="H292" s="320">
        <f>SUM(H282:H291)</f>
        <v>1693.5</v>
      </c>
      <c r="I292" s="31"/>
    </row>
    <row r="293" spans="1:9">
      <c r="A293" s="329"/>
      <c r="B293" s="330"/>
      <c r="C293" s="331" t="s">
        <v>397</v>
      </c>
      <c r="D293" s="332"/>
      <c r="E293" s="333"/>
      <c r="F293" s="333"/>
      <c r="G293" s="334"/>
      <c r="H293" s="335">
        <f>H292</f>
        <v>1693.5</v>
      </c>
      <c r="I293" s="332"/>
    </row>
    <row r="294" spans="1:9">
      <c r="A294" s="329"/>
      <c r="B294" s="330"/>
      <c r="C294" s="331" t="s">
        <v>810</v>
      </c>
      <c r="D294" s="332"/>
      <c r="E294" s="333"/>
      <c r="F294" s="333"/>
      <c r="G294" s="334"/>
      <c r="H294" s="336">
        <v>320</v>
      </c>
      <c r="I294" s="332" t="s">
        <v>85</v>
      </c>
    </row>
    <row r="295" spans="1:9">
      <c r="A295" s="329"/>
      <c r="B295" s="330"/>
      <c r="C295" s="331" t="s">
        <v>820</v>
      </c>
      <c r="D295" s="332"/>
      <c r="E295" s="333"/>
      <c r="F295" s="333"/>
      <c r="G295" s="334"/>
      <c r="H295" s="335">
        <f>'Abstract Electrical'!H33</f>
        <v>320</v>
      </c>
      <c r="I295" s="332"/>
    </row>
    <row r="296" spans="1:9">
      <c r="A296" s="329"/>
      <c r="B296" s="330"/>
      <c r="C296" s="331" t="s">
        <v>819</v>
      </c>
      <c r="D296" s="332"/>
      <c r="E296" s="333"/>
      <c r="F296" s="333"/>
      <c r="G296" s="334"/>
      <c r="H296" s="335">
        <f>H294-H295</f>
        <v>0</v>
      </c>
      <c r="I296" s="332"/>
    </row>
    <row r="297" spans="1:9">
      <c r="A297" s="329"/>
      <c r="B297" s="330"/>
      <c r="C297" s="331" t="s">
        <v>1090</v>
      </c>
      <c r="D297" s="332"/>
      <c r="E297" s="333"/>
      <c r="F297" s="333"/>
      <c r="G297" s="334"/>
      <c r="H297" s="335">
        <f>H293-H295</f>
        <v>1373.5</v>
      </c>
      <c r="I297" s="332"/>
    </row>
    <row r="298" spans="1:9" ht="105">
      <c r="A298" s="31"/>
      <c r="B298" s="31"/>
      <c r="C298" s="139" t="s">
        <v>895</v>
      </c>
      <c r="D298" s="31"/>
      <c r="E298" s="31"/>
      <c r="F298" s="31"/>
      <c r="G298" s="320"/>
      <c r="H298" s="320"/>
      <c r="I298" s="31"/>
    </row>
    <row r="299" spans="1:9">
      <c r="A299" s="31"/>
      <c r="B299" s="31"/>
      <c r="C299" s="31"/>
      <c r="D299" s="31"/>
      <c r="E299" s="31"/>
      <c r="F299" s="31"/>
      <c r="G299" s="320"/>
      <c r="H299" s="320"/>
      <c r="I299" s="31"/>
    </row>
    <row r="300" spans="1:9">
      <c r="A300" s="31"/>
      <c r="B300" s="31"/>
      <c r="C300" s="31" t="s">
        <v>896</v>
      </c>
      <c r="D300" s="31"/>
      <c r="E300" s="31"/>
      <c r="F300" s="31"/>
      <c r="G300" s="320" t="s">
        <v>74</v>
      </c>
      <c r="H300" s="320">
        <v>2</v>
      </c>
      <c r="I300" s="31"/>
    </row>
    <row r="301" spans="1:9">
      <c r="A301" s="329"/>
      <c r="B301" s="330"/>
      <c r="C301" s="331" t="s">
        <v>397</v>
      </c>
      <c r="D301" s="332"/>
      <c r="E301" s="333"/>
      <c r="F301" s="333"/>
      <c r="G301" s="334"/>
      <c r="H301" s="335">
        <f>H300</f>
        <v>2</v>
      </c>
      <c r="I301" s="332"/>
    </row>
    <row r="302" spans="1:9">
      <c r="A302" s="329"/>
      <c r="B302" s="330"/>
      <c r="C302" s="331" t="s">
        <v>810</v>
      </c>
      <c r="D302" s="332"/>
      <c r="E302" s="333"/>
      <c r="F302" s="333"/>
      <c r="G302" s="334"/>
      <c r="H302" s="336">
        <v>1</v>
      </c>
      <c r="I302" s="332" t="s">
        <v>74</v>
      </c>
    </row>
    <row r="303" spans="1:9">
      <c r="A303" s="329"/>
      <c r="B303" s="330"/>
      <c r="C303" s="331" t="s">
        <v>820</v>
      </c>
      <c r="D303" s="332"/>
      <c r="E303" s="333"/>
      <c r="F303" s="333"/>
      <c r="G303" s="334"/>
      <c r="H303" s="335">
        <f>'Abstract Electrical'!H34</f>
        <v>0.7</v>
      </c>
      <c r="I303" s="332"/>
    </row>
    <row r="304" spans="1:9">
      <c r="A304" s="329"/>
      <c r="B304" s="330"/>
      <c r="C304" s="331" t="s">
        <v>819</v>
      </c>
      <c r="D304" s="332"/>
      <c r="E304" s="333"/>
      <c r="F304" s="333"/>
      <c r="G304" s="334"/>
      <c r="H304" s="335">
        <f>H302-H303</f>
        <v>0.30000000000000004</v>
      </c>
      <c r="I304" s="332"/>
    </row>
    <row r="305" spans="1:9">
      <c r="A305" s="329"/>
      <c r="B305" s="330"/>
      <c r="C305" s="331" t="s">
        <v>1090</v>
      </c>
      <c r="D305" s="332"/>
      <c r="E305" s="333"/>
      <c r="F305" s="333"/>
      <c r="G305" s="334"/>
      <c r="H305" s="335">
        <f>H301-H303</f>
        <v>1.3</v>
      </c>
      <c r="I305" s="332"/>
    </row>
    <row r="306" spans="1:9" ht="75">
      <c r="A306" s="31"/>
      <c r="B306" s="31"/>
      <c r="C306" s="139" t="s">
        <v>897</v>
      </c>
      <c r="D306" s="31"/>
      <c r="E306" s="31"/>
      <c r="F306" s="31"/>
      <c r="G306" s="320"/>
      <c r="H306" s="320"/>
      <c r="I306" s="31"/>
    </row>
    <row r="307" spans="1:9">
      <c r="A307" s="31"/>
      <c r="B307" s="31"/>
      <c r="C307" s="139"/>
      <c r="D307" s="31"/>
      <c r="E307" s="31"/>
      <c r="F307" s="31"/>
      <c r="G307" s="320"/>
      <c r="H307" s="320"/>
      <c r="I307" s="31"/>
    </row>
    <row r="308" spans="1:9">
      <c r="A308" s="31"/>
      <c r="B308" s="31"/>
      <c r="C308" s="31" t="s">
        <v>871</v>
      </c>
      <c r="D308" s="31"/>
      <c r="E308" s="31"/>
      <c r="F308" s="31"/>
      <c r="G308" s="320" t="s">
        <v>74</v>
      </c>
      <c r="H308" s="320">
        <v>0</v>
      </c>
      <c r="I308" s="31"/>
    </row>
    <row r="309" spans="1:9">
      <c r="A309" s="31"/>
      <c r="B309" s="31"/>
      <c r="C309" s="31" t="s">
        <v>815</v>
      </c>
      <c r="D309" s="31"/>
      <c r="E309" s="31"/>
      <c r="F309" s="31"/>
      <c r="G309" s="320" t="s">
        <v>74</v>
      </c>
      <c r="H309" s="320">
        <v>0</v>
      </c>
      <c r="I309" s="31"/>
    </row>
    <row r="310" spans="1:9">
      <c r="A310" s="31"/>
      <c r="B310" s="31"/>
      <c r="C310" s="344" t="s">
        <v>870</v>
      </c>
      <c r="D310" s="31"/>
      <c r="E310" s="31"/>
      <c r="F310" s="31"/>
      <c r="G310" s="320" t="s">
        <v>74</v>
      </c>
      <c r="H310" s="320">
        <v>0</v>
      </c>
      <c r="I310" s="31"/>
    </row>
    <row r="311" spans="1:9">
      <c r="A311" s="31"/>
      <c r="B311" s="31"/>
      <c r="C311" s="344" t="s">
        <v>411</v>
      </c>
      <c r="D311" s="31"/>
      <c r="E311" s="31"/>
      <c r="F311" s="31"/>
      <c r="G311" s="320"/>
      <c r="H311" s="320">
        <v>0</v>
      </c>
      <c r="I311" s="31"/>
    </row>
    <row r="312" spans="1:9">
      <c r="A312" s="31"/>
      <c r="B312" s="31"/>
      <c r="C312" s="344" t="s">
        <v>816</v>
      </c>
      <c r="D312" s="31"/>
      <c r="E312" s="31"/>
      <c r="F312" s="31"/>
      <c r="G312" s="320" t="s">
        <v>74</v>
      </c>
      <c r="H312" s="320">
        <v>0</v>
      </c>
      <c r="I312" s="31"/>
    </row>
    <row r="313" spans="1:9">
      <c r="A313" s="31"/>
      <c r="B313" s="31"/>
      <c r="C313" s="344" t="s">
        <v>817</v>
      </c>
      <c r="D313" s="31"/>
      <c r="E313" s="31"/>
      <c r="F313" s="31"/>
      <c r="G313" s="320" t="s">
        <v>74</v>
      </c>
      <c r="H313" s="320">
        <v>0</v>
      </c>
      <c r="I313" s="31"/>
    </row>
    <row r="314" spans="1:9">
      <c r="A314" s="31"/>
      <c r="B314" s="31"/>
      <c r="C314" s="31" t="s">
        <v>898</v>
      </c>
      <c r="D314" s="31"/>
      <c r="E314" s="31"/>
      <c r="F314" s="31"/>
      <c r="G314" s="320" t="s">
        <v>74</v>
      </c>
      <c r="H314" s="320">
        <v>0</v>
      </c>
      <c r="I314" s="31"/>
    </row>
    <row r="315" spans="1:9">
      <c r="A315" s="329"/>
      <c r="B315" s="330"/>
      <c r="C315" s="331" t="s">
        <v>397</v>
      </c>
      <c r="D315" s="332"/>
      <c r="E315" s="333"/>
      <c r="F315" s="333"/>
      <c r="G315" s="334"/>
      <c r="H315" s="335">
        <f>SUM(H308:H314)</f>
        <v>0</v>
      </c>
      <c r="I315" s="332"/>
    </row>
    <row r="316" spans="1:9">
      <c r="A316" s="329"/>
      <c r="B316" s="330"/>
      <c r="C316" s="331" t="s">
        <v>810</v>
      </c>
      <c r="D316" s="332"/>
      <c r="E316" s="333"/>
      <c r="F316" s="333"/>
      <c r="G316" s="334"/>
      <c r="H316" s="336">
        <v>11</v>
      </c>
      <c r="I316" s="332" t="s">
        <v>74</v>
      </c>
    </row>
    <row r="317" spans="1:9">
      <c r="A317" s="329"/>
      <c r="B317" s="330"/>
      <c r="C317" s="331" t="s">
        <v>820</v>
      </c>
      <c r="D317" s="332"/>
      <c r="E317" s="333"/>
      <c r="F317" s="333"/>
      <c r="G317" s="334"/>
      <c r="H317" s="335"/>
      <c r="I317" s="332"/>
    </row>
    <row r="318" spans="1:9">
      <c r="A318" s="329"/>
      <c r="B318" s="330"/>
      <c r="C318" s="331" t="s">
        <v>819</v>
      </c>
      <c r="D318" s="332"/>
      <c r="E318" s="333"/>
      <c r="F318" s="333"/>
      <c r="G318" s="334"/>
      <c r="H318" s="335"/>
      <c r="I318" s="332"/>
    </row>
    <row r="319" spans="1:9">
      <c r="A319" s="31"/>
      <c r="B319" s="31"/>
      <c r="C319" s="31"/>
      <c r="D319" s="31"/>
      <c r="E319" s="31"/>
      <c r="F319" s="31"/>
      <c r="G319" s="320"/>
      <c r="H319" s="320"/>
      <c r="I319" s="31"/>
    </row>
    <row r="320" spans="1:9">
      <c r="A320" s="31"/>
      <c r="B320" s="31"/>
      <c r="C320" s="31"/>
      <c r="D320" s="31"/>
      <c r="E320" s="31"/>
      <c r="F320" s="31"/>
      <c r="G320" s="320"/>
      <c r="H320" s="320"/>
      <c r="I320" s="31"/>
    </row>
    <row r="321" spans="1:9" ht="150">
      <c r="A321" s="31"/>
      <c r="B321" s="31"/>
      <c r="C321" s="139" t="s">
        <v>899</v>
      </c>
      <c r="D321" s="31"/>
      <c r="E321" s="31"/>
      <c r="F321" s="31"/>
      <c r="G321" s="320"/>
      <c r="H321" s="320"/>
      <c r="I321" s="31"/>
    </row>
    <row r="322" spans="1:9">
      <c r="A322" s="31"/>
      <c r="B322" s="31"/>
      <c r="C322" s="297" t="s">
        <v>900</v>
      </c>
      <c r="D322" s="31"/>
      <c r="E322" s="31"/>
      <c r="F322" s="31"/>
      <c r="G322" s="320"/>
      <c r="H322" s="320"/>
      <c r="I322" s="31"/>
    </row>
    <row r="323" spans="1:9">
      <c r="A323" s="31"/>
      <c r="B323" s="31"/>
      <c r="C323" s="31" t="s">
        <v>901</v>
      </c>
      <c r="D323" s="31" t="s">
        <v>85</v>
      </c>
      <c r="E323" s="31">
        <v>13</v>
      </c>
      <c r="F323" s="31"/>
      <c r="G323" s="320">
        <v>3</v>
      </c>
      <c r="H323" s="320">
        <f t="shared" ref="H323:H332" si="1">E323*G323</f>
        <v>39</v>
      </c>
      <c r="I323" s="31"/>
    </row>
    <row r="324" spans="1:9">
      <c r="A324" s="31"/>
      <c r="B324" s="31"/>
      <c r="C324" s="31" t="s">
        <v>902</v>
      </c>
      <c r="D324" s="31" t="s">
        <v>85</v>
      </c>
      <c r="E324" s="31">
        <v>14</v>
      </c>
      <c r="F324" s="31"/>
      <c r="G324" s="320">
        <v>5</v>
      </c>
      <c r="H324" s="320">
        <f t="shared" si="1"/>
        <v>70</v>
      </c>
      <c r="I324" s="31"/>
    </row>
    <row r="325" spans="1:9">
      <c r="A325" s="31"/>
      <c r="B325" s="31"/>
      <c r="C325" s="31" t="s">
        <v>903</v>
      </c>
      <c r="D325" s="31" t="s">
        <v>85</v>
      </c>
      <c r="E325" s="31">
        <v>15</v>
      </c>
      <c r="F325" s="31"/>
      <c r="G325" s="320">
        <v>8</v>
      </c>
      <c r="H325" s="320">
        <f t="shared" si="1"/>
        <v>120</v>
      </c>
      <c r="I325" s="31"/>
    </row>
    <row r="326" spans="1:9">
      <c r="A326" s="31"/>
      <c r="B326" s="31"/>
      <c r="C326" s="31" t="s">
        <v>904</v>
      </c>
      <c r="D326" s="31" t="s">
        <v>85</v>
      </c>
      <c r="E326" s="31">
        <v>10</v>
      </c>
      <c r="F326" s="31"/>
      <c r="G326" s="320">
        <v>8</v>
      </c>
      <c r="H326" s="320">
        <f t="shared" si="1"/>
        <v>80</v>
      </c>
      <c r="I326" s="31"/>
    </row>
    <row r="327" spans="1:9">
      <c r="A327" s="31"/>
      <c r="B327" s="31"/>
      <c r="C327" s="31" t="s">
        <v>905</v>
      </c>
      <c r="D327" s="31" t="s">
        <v>85</v>
      </c>
      <c r="E327" s="31">
        <v>5</v>
      </c>
      <c r="F327" s="31"/>
      <c r="G327" s="320">
        <v>2</v>
      </c>
      <c r="H327" s="320">
        <f t="shared" si="1"/>
        <v>10</v>
      </c>
      <c r="I327" s="31"/>
    </row>
    <row r="328" spans="1:9">
      <c r="A328" s="31"/>
      <c r="B328" s="31"/>
      <c r="C328" s="31" t="s">
        <v>906</v>
      </c>
      <c r="D328" s="31" t="s">
        <v>85</v>
      </c>
      <c r="E328" s="31">
        <v>14.5</v>
      </c>
      <c r="F328" s="31"/>
      <c r="G328" s="320">
        <v>2</v>
      </c>
      <c r="H328" s="320">
        <f t="shared" si="1"/>
        <v>29</v>
      </c>
      <c r="I328" s="31"/>
    </row>
    <row r="329" spans="1:9">
      <c r="A329" s="31"/>
      <c r="B329" s="31"/>
      <c r="C329" s="31" t="s">
        <v>907</v>
      </c>
      <c r="D329" s="31" t="s">
        <v>85</v>
      </c>
      <c r="E329" s="31">
        <v>26</v>
      </c>
      <c r="F329" s="31"/>
      <c r="G329" s="320">
        <v>2</v>
      </c>
      <c r="H329" s="320">
        <f t="shared" si="1"/>
        <v>52</v>
      </c>
      <c r="I329" s="31"/>
    </row>
    <row r="330" spans="1:9">
      <c r="A330" s="31"/>
      <c r="B330" s="31"/>
      <c r="C330" s="31" t="s">
        <v>908</v>
      </c>
      <c r="D330" s="31" t="s">
        <v>85</v>
      </c>
      <c r="E330" s="31">
        <v>26</v>
      </c>
      <c r="F330" s="31"/>
      <c r="G330" s="320">
        <v>2</v>
      </c>
      <c r="H330" s="320">
        <f t="shared" si="1"/>
        <v>52</v>
      </c>
      <c r="I330" s="31"/>
    </row>
    <row r="331" spans="1:9">
      <c r="A331" s="31"/>
      <c r="B331" s="31"/>
      <c r="C331" s="31" t="s">
        <v>909</v>
      </c>
      <c r="D331" s="31" t="s">
        <v>85</v>
      </c>
      <c r="E331" s="31">
        <v>30</v>
      </c>
      <c r="F331" s="31"/>
      <c r="G331" s="320">
        <v>1</v>
      </c>
      <c r="H331" s="320">
        <f t="shared" si="1"/>
        <v>30</v>
      </c>
      <c r="I331" s="31"/>
    </row>
    <row r="332" spans="1:9">
      <c r="A332" s="31"/>
      <c r="B332" s="31"/>
      <c r="C332" s="31" t="s">
        <v>910</v>
      </c>
      <c r="D332" s="31" t="s">
        <v>85</v>
      </c>
      <c r="E332" s="31">
        <v>23</v>
      </c>
      <c r="F332" s="31"/>
      <c r="G332" s="320">
        <v>2</v>
      </c>
      <c r="H332" s="320">
        <f t="shared" si="1"/>
        <v>46</v>
      </c>
      <c r="I332" s="31"/>
    </row>
    <row r="333" spans="1:9">
      <c r="A333" s="31"/>
      <c r="B333" s="31"/>
      <c r="C333" s="31"/>
      <c r="D333" s="31"/>
      <c r="E333" s="31"/>
      <c r="F333" s="31"/>
      <c r="G333" s="320"/>
      <c r="H333" s="320">
        <f>SUM(H323:H332)</f>
        <v>528</v>
      </c>
      <c r="I333" s="31"/>
    </row>
    <row r="334" spans="1:9">
      <c r="A334" s="329"/>
      <c r="B334" s="330"/>
      <c r="C334" s="331" t="s">
        <v>397</v>
      </c>
      <c r="D334" s="332"/>
      <c r="E334" s="333"/>
      <c r="F334" s="333"/>
      <c r="G334" s="334"/>
      <c r="H334" s="335">
        <f>H333</f>
        <v>528</v>
      </c>
      <c r="I334" s="332"/>
    </row>
    <row r="335" spans="1:9">
      <c r="A335" s="329"/>
      <c r="B335" s="330"/>
      <c r="C335" s="331" t="s">
        <v>810</v>
      </c>
      <c r="D335" s="332"/>
      <c r="E335" s="333"/>
      <c r="F335" s="333"/>
      <c r="G335" s="334"/>
      <c r="H335" s="336">
        <v>90</v>
      </c>
      <c r="I335" s="332" t="s">
        <v>85</v>
      </c>
    </row>
    <row r="336" spans="1:9">
      <c r="A336" s="329"/>
      <c r="B336" s="330"/>
      <c r="C336" s="331" t="s">
        <v>820</v>
      </c>
      <c r="D336" s="332"/>
      <c r="E336" s="333"/>
      <c r="F336" s="333"/>
      <c r="G336" s="334"/>
      <c r="H336" s="335">
        <f>'Abstract Electrical'!H38</f>
        <v>63</v>
      </c>
      <c r="I336" s="332"/>
    </row>
    <row r="337" spans="1:9">
      <c r="A337" s="329"/>
      <c r="B337" s="330"/>
      <c r="C337" s="331" t="s">
        <v>819</v>
      </c>
      <c r="D337" s="332"/>
      <c r="E337" s="333"/>
      <c r="F337" s="333"/>
      <c r="G337" s="334"/>
      <c r="H337" s="335">
        <f>H335-H336</f>
        <v>27</v>
      </c>
      <c r="I337" s="332"/>
    </row>
    <row r="338" spans="1:9">
      <c r="A338" s="329"/>
      <c r="B338" s="330"/>
      <c r="C338" s="331" t="s">
        <v>1090</v>
      </c>
      <c r="D338" s="332"/>
      <c r="E338" s="333"/>
      <c r="F338" s="333"/>
      <c r="G338" s="334"/>
      <c r="H338" s="335">
        <f>H334-H336-H337</f>
        <v>438</v>
      </c>
      <c r="I338" s="332"/>
    </row>
    <row r="339" spans="1:9" ht="150">
      <c r="A339" s="31"/>
      <c r="B339" s="31"/>
      <c r="C339" s="139" t="s">
        <v>899</v>
      </c>
      <c r="D339" s="31"/>
      <c r="E339" s="31"/>
      <c r="F339" s="31"/>
      <c r="G339" s="320"/>
      <c r="H339" s="320"/>
      <c r="I339" s="31"/>
    </row>
    <row r="340" spans="1:9">
      <c r="A340" s="31"/>
      <c r="B340" s="31"/>
      <c r="C340" s="297" t="s">
        <v>911</v>
      </c>
      <c r="D340" s="31"/>
      <c r="E340" s="31"/>
      <c r="F340" s="31"/>
      <c r="G340" s="320"/>
      <c r="H340" s="320"/>
      <c r="I340" s="31"/>
    </row>
    <row r="341" spans="1:9">
      <c r="A341" s="31"/>
      <c r="B341" s="31"/>
      <c r="C341" s="31" t="s">
        <v>912</v>
      </c>
      <c r="D341" s="31" t="s">
        <v>85</v>
      </c>
      <c r="E341" s="31">
        <v>13.93</v>
      </c>
      <c r="F341" s="31"/>
      <c r="G341" s="320">
        <v>7</v>
      </c>
      <c r="H341" s="320">
        <f t="shared" ref="H341:H351" si="2">E341*G341</f>
        <v>97.509999999999991</v>
      </c>
      <c r="I341" s="31"/>
    </row>
    <row r="342" spans="1:9">
      <c r="A342" s="31"/>
      <c r="B342" s="31"/>
      <c r="C342" s="31" t="s">
        <v>913</v>
      </c>
      <c r="D342" s="31" t="s">
        <v>85</v>
      </c>
      <c r="E342" s="31">
        <v>14</v>
      </c>
      <c r="F342" s="31"/>
      <c r="G342" s="320">
        <v>7</v>
      </c>
      <c r="H342" s="320">
        <f t="shared" si="2"/>
        <v>98</v>
      </c>
      <c r="I342" s="31"/>
    </row>
    <row r="343" spans="1:9">
      <c r="A343" s="31"/>
      <c r="B343" s="31"/>
      <c r="C343" s="31" t="s">
        <v>902</v>
      </c>
      <c r="D343" s="31" t="s">
        <v>85</v>
      </c>
      <c r="E343" s="31">
        <v>13.5</v>
      </c>
      <c r="F343" s="31"/>
      <c r="G343" s="320">
        <v>7</v>
      </c>
      <c r="H343" s="320">
        <f t="shared" si="2"/>
        <v>94.5</v>
      </c>
      <c r="I343" s="31"/>
    </row>
    <row r="344" spans="1:9">
      <c r="A344" s="31"/>
      <c r="B344" s="31"/>
      <c r="C344" s="31" t="s">
        <v>903</v>
      </c>
      <c r="D344" s="31" t="s">
        <v>85</v>
      </c>
      <c r="E344" s="31">
        <v>15</v>
      </c>
      <c r="F344" s="31"/>
      <c r="G344" s="320">
        <v>8</v>
      </c>
      <c r="H344" s="320">
        <f t="shared" si="2"/>
        <v>120</v>
      </c>
      <c r="I344" s="31"/>
    </row>
    <row r="345" spans="1:9">
      <c r="A345" s="31"/>
      <c r="B345" s="31"/>
      <c r="C345" s="31" t="s">
        <v>904</v>
      </c>
      <c r="D345" s="31" t="s">
        <v>85</v>
      </c>
      <c r="E345" s="31">
        <v>14.4</v>
      </c>
      <c r="F345" s="31"/>
      <c r="G345" s="320">
        <v>5</v>
      </c>
      <c r="H345" s="320">
        <f t="shared" si="2"/>
        <v>72</v>
      </c>
      <c r="I345" s="31"/>
    </row>
    <row r="346" spans="1:9">
      <c r="A346" s="31"/>
      <c r="B346" s="31"/>
      <c r="C346" s="31" t="s">
        <v>905</v>
      </c>
      <c r="D346" s="31" t="s">
        <v>85</v>
      </c>
      <c r="E346" s="31">
        <v>6</v>
      </c>
      <c r="F346" s="31"/>
      <c r="G346" s="320">
        <v>3</v>
      </c>
      <c r="H346" s="320">
        <f t="shared" si="2"/>
        <v>18</v>
      </c>
      <c r="I346" s="31"/>
    </row>
    <row r="347" spans="1:9">
      <c r="A347" s="31"/>
      <c r="B347" s="31"/>
      <c r="C347" s="31" t="s">
        <v>906</v>
      </c>
      <c r="D347" s="31" t="s">
        <v>85</v>
      </c>
      <c r="E347" s="31">
        <v>10.5</v>
      </c>
      <c r="F347" s="31"/>
      <c r="G347" s="320">
        <v>4</v>
      </c>
      <c r="H347" s="320">
        <f t="shared" si="2"/>
        <v>42</v>
      </c>
      <c r="I347" s="31"/>
    </row>
    <row r="348" spans="1:9">
      <c r="A348" s="31"/>
      <c r="B348" s="31"/>
      <c r="C348" s="31" t="s">
        <v>907</v>
      </c>
      <c r="D348" s="31" t="s">
        <v>85</v>
      </c>
      <c r="E348" s="31">
        <v>18.3</v>
      </c>
      <c r="F348" s="31"/>
      <c r="G348" s="320">
        <v>3</v>
      </c>
      <c r="H348" s="320">
        <f t="shared" si="2"/>
        <v>54.900000000000006</v>
      </c>
      <c r="I348" s="31"/>
    </row>
    <row r="349" spans="1:9">
      <c r="A349" s="31"/>
      <c r="B349" s="31"/>
      <c r="C349" s="31" t="s">
        <v>908</v>
      </c>
      <c r="D349" s="31" t="s">
        <v>85</v>
      </c>
      <c r="E349" s="31">
        <v>24</v>
      </c>
      <c r="F349" s="31"/>
      <c r="G349" s="320">
        <v>2</v>
      </c>
      <c r="H349" s="320">
        <f t="shared" si="2"/>
        <v>48</v>
      </c>
      <c r="I349" s="31"/>
    </row>
    <row r="350" spans="1:9">
      <c r="A350" s="31"/>
      <c r="B350" s="31"/>
      <c r="C350" s="31" t="s">
        <v>909</v>
      </c>
      <c r="D350" s="31" t="s">
        <v>85</v>
      </c>
      <c r="E350" s="31">
        <v>27</v>
      </c>
      <c r="F350" s="31"/>
      <c r="G350" s="320">
        <v>2</v>
      </c>
      <c r="H350" s="320">
        <f t="shared" si="2"/>
        <v>54</v>
      </c>
      <c r="I350" s="31"/>
    </row>
    <row r="351" spans="1:9">
      <c r="A351" s="31"/>
      <c r="B351" s="31"/>
      <c r="C351" s="31" t="s">
        <v>914</v>
      </c>
      <c r="D351" s="31" t="s">
        <v>85</v>
      </c>
      <c r="E351" s="31">
        <v>26</v>
      </c>
      <c r="F351" s="31"/>
      <c r="G351" s="320">
        <v>2</v>
      </c>
      <c r="H351" s="320">
        <f t="shared" si="2"/>
        <v>52</v>
      </c>
      <c r="I351" s="31"/>
    </row>
    <row r="352" spans="1:9">
      <c r="A352" s="31"/>
      <c r="B352" s="31"/>
      <c r="C352" s="31"/>
      <c r="D352" s="31"/>
      <c r="E352" s="31"/>
      <c r="F352" s="31"/>
      <c r="G352" s="320"/>
      <c r="H352" s="320">
        <f>SUM(H341:H351)</f>
        <v>750.91</v>
      </c>
      <c r="I352" s="31"/>
    </row>
    <row r="353" spans="1:9">
      <c r="A353" s="329"/>
      <c r="B353" s="330"/>
      <c r="C353" s="331" t="s">
        <v>397</v>
      </c>
      <c r="D353" s="332"/>
      <c r="E353" s="333"/>
      <c r="F353" s="333"/>
      <c r="G353" s="334"/>
      <c r="H353" s="335">
        <f>H352</f>
        <v>750.91</v>
      </c>
      <c r="I353" s="332"/>
    </row>
    <row r="354" spans="1:9">
      <c r="A354" s="329"/>
      <c r="B354" s="330"/>
      <c r="C354" s="331" t="s">
        <v>810</v>
      </c>
      <c r="D354" s="332"/>
      <c r="E354" s="333"/>
      <c r="F354" s="333"/>
      <c r="G354" s="334"/>
      <c r="H354" s="336">
        <v>330</v>
      </c>
      <c r="I354" s="332" t="s">
        <v>85</v>
      </c>
    </row>
    <row r="355" spans="1:9">
      <c r="A355" s="329"/>
      <c r="B355" s="330"/>
      <c r="C355" s="331" t="s">
        <v>820</v>
      </c>
      <c r="D355" s="332"/>
      <c r="E355" s="333"/>
      <c r="F355" s="333"/>
      <c r="G355" s="334"/>
      <c r="H355" s="335">
        <f>'Abstract Electrical'!H39</f>
        <v>231.7</v>
      </c>
      <c r="I355" s="332"/>
    </row>
    <row r="356" spans="1:9">
      <c r="A356" s="329"/>
      <c r="B356" s="330"/>
      <c r="C356" s="331" t="s">
        <v>819</v>
      </c>
      <c r="D356" s="332"/>
      <c r="E356" s="333"/>
      <c r="F356" s="333"/>
      <c r="G356" s="334"/>
      <c r="H356" s="335">
        <f>H354-H355</f>
        <v>98.300000000000011</v>
      </c>
      <c r="I356" s="332"/>
    </row>
    <row r="357" spans="1:9">
      <c r="A357" s="329"/>
      <c r="B357" s="330"/>
      <c r="C357" s="331" t="s">
        <v>1090</v>
      </c>
      <c r="D357" s="332"/>
      <c r="E357" s="333"/>
      <c r="F357" s="333"/>
      <c r="G357" s="334"/>
      <c r="H357" s="335">
        <f>H353-H355-H356</f>
        <v>420.91</v>
      </c>
      <c r="I357" s="332"/>
    </row>
    <row r="358" spans="1:9" ht="150">
      <c r="A358" s="31"/>
      <c r="B358" s="31"/>
      <c r="C358" s="139" t="s">
        <v>899</v>
      </c>
      <c r="D358" s="31"/>
      <c r="E358" s="31"/>
      <c r="F358" s="31"/>
      <c r="G358" s="320"/>
      <c r="H358" s="320"/>
      <c r="I358" s="31"/>
    </row>
    <row r="359" spans="1:9">
      <c r="A359" s="31"/>
      <c r="B359" s="31"/>
      <c r="C359" s="297" t="s">
        <v>915</v>
      </c>
      <c r="D359" s="31"/>
      <c r="E359" s="31"/>
      <c r="F359" s="31"/>
      <c r="G359" s="320"/>
      <c r="H359" s="320"/>
      <c r="I359" s="31"/>
    </row>
    <row r="360" spans="1:9">
      <c r="A360" s="31"/>
      <c r="B360" s="31"/>
      <c r="C360" s="31" t="s">
        <v>916</v>
      </c>
      <c r="D360" s="31" t="s">
        <v>85</v>
      </c>
      <c r="E360" s="31">
        <v>11.65</v>
      </c>
      <c r="F360" s="31"/>
      <c r="G360" s="320">
        <v>6</v>
      </c>
      <c r="H360" s="320">
        <f>E360*G360</f>
        <v>69.900000000000006</v>
      </c>
      <c r="I360" s="31"/>
    </row>
    <row r="361" spans="1:9">
      <c r="A361" s="31"/>
      <c r="B361" s="31"/>
      <c r="C361" s="31"/>
      <c r="D361" s="31"/>
      <c r="E361" s="31"/>
      <c r="F361" s="31"/>
      <c r="G361" s="320"/>
      <c r="H361" s="320">
        <f>SUM(H360:H360)</f>
        <v>69.900000000000006</v>
      </c>
      <c r="I361" s="31"/>
    </row>
    <row r="362" spans="1:9">
      <c r="A362" s="329"/>
      <c r="B362" s="330"/>
      <c r="C362" s="331" t="s">
        <v>397</v>
      </c>
      <c r="D362" s="332"/>
      <c r="E362" s="333"/>
      <c r="F362" s="333"/>
      <c r="G362" s="334"/>
      <c r="H362" s="335">
        <f>H361</f>
        <v>69.900000000000006</v>
      </c>
      <c r="I362" s="332"/>
    </row>
    <row r="363" spans="1:9">
      <c r="A363" s="329"/>
      <c r="B363" s="330"/>
      <c r="C363" s="331" t="s">
        <v>810</v>
      </c>
      <c r="D363" s="332"/>
      <c r="E363" s="333"/>
      <c r="F363" s="333"/>
      <c r="G363" s="334"/>
      <c r="H363" s="336">
        <v>90</v>
      </c>
      <c r="I363" s="332" t="s">
        <v>85</v>
      </c>
    </row>
    <row r="364" spans="1:9">
      <c r="A364" s="329"/>
      <c r="B364" s="330"/>
      <c r="C364" s="331" t="s">
        <v>820</v>
      </c>
      <c r="D364" s="332"/>
      <c r="E364" s="333"/>
      <c r="F364" s="333"/>
      <c r="G364" s="334"/>
      <c r="H364" s="335">
        <f>'Abstract Electrical'!H40</f>
        <v>63</v>
      </c>
      <c r="I364" s="332"/>
    </row>
    <row r="365" spans="1:9">
      <c r="A365" s="329"/>
      <c r="B365" s="330"/>
      <c r="C365" s="331" t="s">
        <v>819</v>
      </c>
      <c r="D365" s="332"/>
      <c r="E365" s="333"/>
      <c r="F365" s="333"/>
      <c r="G365" s="334"/>
      <c r="H365" s="335">
        <f>H362-H364</f>
        <v>6.9000000000000057</v>
      </c>
      <c r="I365" s="332"/>
    </row>
    <row r="366" spans="1:9">
      <c r="A366" s="31"/>
      <c r="B366" s="31"/>
      <c r="C366" s="31"/>
      <c r="D366" s="31"/>
      <c r="E366" s="31"/>
      <c r="F366" s="31"/>
      <c r="G366" s="320"/>
      <c r="H366" s="320"/>
      <c r="I366" s="31"/>
    </row>
    <row r="367" spans="1:9" ht="150">
      <c r="A367" s="31"/>
      <c r="B367" s="31"/>
      <c r="C367" s="139" t="s">
        <v>899</v>
      </c>
      <c r="D367" s="31"/>
      <c r="E367" s="31"/>
      <c r="F367" s="31"/>
      <c r="G367" s="320"/>
      <c r="H367" s="320"/>
      <c r="I367" s="31"/>
    </row>
    <row r="368" spans="1:9">
      <c r="A368" s="31"/>
      <c r="B368" s="31"/>
      <c r="C368" s="297" t="s">
        <v>917</v>
      </c>
      <c r="D368" s="31"/>
      <c r="E368" s="31"/>
      <c r="F368" s="31"/>
      <c r="G368" s="320"/>
      <c r="H368" s="320"/>
      <c r="I368" s="31"/>
    </row>
    <row r="369" spans="1:9">
      <c r="A369" s="31"/>
      <c r="B369" s="31"/>
      <c r="C369" s="31" t="s">
        <v>918</v>
      </c>
      <c r="D369" s="31" t="s">
        <v>85</v>
      </c>
      <c r="E369" s="31">
        <v>17.600000000000001</v>
      </c>
      <c r="F369" s="31"/>
      <c r="G369" s="320">
        <v>17</v>
      </c>
      <c r="H369" s="320">
        <f>E369*G369</f>
        <v>299.20000000000005</v>
      </c>
      <c r="I369" s="31"/>
    </row>
    <row r="370" spans="1:9">
      <c r="A370" s="31"/>
      <c r="B370" s="31"/>
      <c r="C370" s="31"/>
      <c r="D370" s="31"/>
      <c r="E370" s="31"/>
      <c r="F370" s="31"/>
      <c r="G370" s="320"/>
      <c r="H370" s="320">
        <f>SUM(H369:H369)</f>
        <v>299.20000000000005</v>
      </c>
      <c r="I370" s="31"/>
    </row>
    <row r="371" spans="1:9">
      <c r="A371" s="329"/>
      <c r="B371" s="330"/>
      <c r="C371" s="331" t="s">
        <v>397</v>
      </c>
      <c r="D371" s="332"/>
      <c r="E371" s="333"/>
      <c r="F371" s="333"/>
      <c r="G371" s="334"/>
      <c r="H371" s="335">
        <f>H370</f>
        <v>299.20000000000005</v>
      </c>
      <c r="I371" s="332"/>
    </row>
    <row r="372" spans="1:9">
      <c r="A372" s="329"/>
      <c r="B372" s="330"/>
      <c r="C372" s="331" t="s">
        <v>810</v>
      </c>
      <c r="D372" s="332"/>
      <c r="E372" s="333"/>
      <c r="F372" s="333"/>
      <c r="G372" s="334"/>
      <c r="H372" s="336">
        <v>90</v>
      </c>
      <c r="I372" s="332" t="s">
        <v>85</v>
      </c>
    </row>
    <row r="373" spans="1:9">
      <c r="A373" s="329"/>
      <c r="B373" s="330"/>
      <c r="C373" s="331" t="s">
        <v>820</v>
      </c>
      <c r="D373" s="332"/>
      <c r="E373" s="333"/>
      <c r="F373" s="333"/>
      <c r="G373" s="334"/>
      <c r="H373" s="335">
        <f>'Abstract Electrical'!H41</f>
        <v>63</v>
      </c>
      <c r="I373" s="332"/>
    </row>
    <row r="374" spans="1:9">
      <c r="A374" s="329"/>
      <c r="B374" s="330"/>
      <c r="C374" s="331" t="s">
        <v>819</v>
      </c>
      <c r="D374" s="332"/>
      <c r="E374" s="333"/>
      <c r="F374" s="333"/>
      <c r="G374" s="334"/>
      <c r="H374" s="335">
        <f>H372-H373</f>
        <v>27</v>
      </c>
      <c r="I374" s="332"/>
    </row>
    <row r="375" spans="1:9">
      <c r="A375" s="329"/>
      <c r="B375" s="330"/>
      <c r="C375" s="331" t="s">
        <v>1090</v>
      </c>
      <c r="D375" s="332"/>
      <c r="E375" s="333"/>
      <c r="F375" s="333"/>
      <c r="G375" s="334"/>
      <c r="H375" s="335">
        <f>H371-H373-H374</f>
        <v>209.20000000000005</v>
      </c>
      <c r="I375" s="332"/>
    </row>
    <row r="376" spans="1:9" ht="150">
      <c r="A376" s="31"/>
      <c r="B376" s="31"/>
      <c r="C376" s="139" t="s">
        <v>899</v>
      </c>
      <c r="D376" s="31"/>
      <c r="E376" s="31"/>
      <c r="F376" s="31"/>
      <c r="G376" s="320"/>
      <c r="H376" s="320"/>
      <c r="I376" s="31"/>
    </row>
    <row r="377" spans="1:9">
      <c r="A377" s="31"/>
      <c r="B377" s="31"/>
      <c r="C377" s="297" t="s">
        <v>919</v>
      </c>
      <c r="D377" s="31"/>
      <c r="E377" s="31"/>
      <c r="F377" s="31"/>
      <c r="G377" s="320"/>
      <c r="H377" s="320"/>
      <c r="I377" s="31"/>
    </row>
    <row r="378" spans="1:9">
      <c r="A378" s="31"/>
      <c r="B378" s="31"/>
      <c r="C378" s="31" t="s">
        <v>920</v>
      </c>
      <c r="D378" s="31" t="s">
        <v>85</v>
      </c>
      <c r="E378" s="31">
        <v>5.5</v>
      </c>
      <c r="F378" s="31"/>
      <c r="G378" s="320">
        <v>2</v>
      </c>
      <c r="H378" s="320">
        <f>E378*G378</f>
        <v>11</v>
      </c>
      <c r="I378" s="31"/>
    </row>
    <row r="379" spans="1:9">
      <c r="A379" s="31"/>
      <c r="B379" s="31"/>
      <c r="C379" s="31"/>
      <c r="D379" s="31"/>
      <c r="E379" s="31"/>
      <c r="F379" s="31"/>
      <c r="G379" s="320"/>
      <c r="H379" s="320">
        <f>SUM(H378:H378)</f>
        <v>11</v>
      </c>
      <c r="I379" s="31"/>
    </row>
    <row r="380" spans="1:9">
      <c r="A380" s="329"/>
      <c r="B380" s="330"/>
      <c r="C380" s="331" t="s">
        <v>397</v>
      </c>
      <c r="D380" s="332"/>
      <c r="E380" s="333"/>
      <c r="F380" s="333"/>
      <c r="G380" s="334"/>
      <c r="H380" s="335">
        <f>H379</f>
        <v>11</v>
      </c>
      <c r="I380" s="332"/>
    </row>
    <row r="381" spans="1:9">
      <c r="A381" s="329"/>
      <c r="B381" s="330"/>
      <c r="C381" s="331" t="s">
        <v>810</v>
      </c>
      <c r="D381" s="332"/>
      <c r="E381" s="333"/>
      <c r="F381" s="333"/>
      <c r="G381" s="334"/>
      <c r="H381" s="336">
        <v>50</v>
      </c>
      <c r="I381" s="332" t="s">
        <v>85</v>
      </c>
    </row>
    <row r="382" spans="1:9">
      <c r="A382" s="329"/>
      <c r="B382" s="330"/>
      <c r="C382" s="331" t="s">
        <v>820</v>
      </c>
      <c r="D382" s="332"/>
      <c r="E382" s="333"/>
      <c r="F382" s="333"/>
      <c r="G382" s="334"/>
      <c r="H382" s="335">
        <f>'Abstract Electrical'!H42</f>
        <v>35</v>
      </c>
      <c r="I382" s="332"/>
    </row>
    <row r="383" spans="1:9">
      <c r="A383" s="329"/>
      <c r="B383" s="330"/>
      <c r="C383" s="331" t="s">
        <v>819</v>
      </c>
      <c r="D383" s="332"/>
      <c r="E383" s="333"/>
      <c r="F383" s="333"/>
      <c r="G383" s="334"/>
      <c r="H383" s="335">
        <f>H380-H382</f>
        <v>-24</v>
      </c>
      <c r="I383" s="332"/>
    </row>
    <row r="384" spans="1:9">
      <c r="A384" s="31"/>
      <c r="B384" s="31"/>
      <c r="C384" s="31"/>
      <c r="D384" s="31"/>
      <c r="E384" s="31"/>
      <c r="F384" s="31"/>
      <c r="G384" s="320"/>
      <c r="H384" s="320"/>
      <c r="I384" s="31"/>
    </row>
    <row r="385" spans="1:9" ht="135">
      <c r="A385" s="31"/>
      <c r="B385" s="31"/>
      <c r="C385" s="139" t="s">
        <v>921</v>
      </c>
      <c r="D385" s="31"/>
      <c r="E385" s="31"/>
      <c r="F385" s="31"/>
      <c r="G385" s="320"/>
      <c r="H385" s="320"/>
      <c r="I385" s="31"/>
    </row>
    <row r="386" spans="1:9">
      <c r="A386" s="31"/>
      <c r="B386" s="31"/>
      <c r="C386" s="31"/>
      <c r="D386" s="31"/>
      <c r="E386" s="31"/>
      <c r="F386" s="31"/>
      <c r="G386" s="320"/>
      <c r="H386" s="320"/>
      <c r="I386" s="31"/>
    </row>
    <row r="387" spans="1:9">
      <c r="A387" s="31"/>
      <c r="B387" s="31"/>
      <c r="C387" s="297" t="s">
        <v>922</v>
      </c>
      <c r="D387" s="31"/>
      <c r="E387" s="31"/>
      <c r="F387" s="31"/>
      <c r="G387" s="320"/>
      <c r="H387" s="320"/>
      <c r="I387" s="31"/>
    </row>
    <row r="388" spans="1:9">
      <c r="A388" s="31"/>
      <c r="B388" s="31"/>
      <c r="C388" s="31" t="s">
        <v>923</v>
      </c>
      <c r="D388" s="31" t="s">
        <v>85</v>
      </c>
      <c r="E388" s="31">
        <v>8</v>
      </c>
      <c r="F388" s="31"/>
      <c r="G388" s="320">
        <v>10</v>
      </c>
      <c r="H388" s="320">
        <f>E388*G388</f>
        <v>80</v>
      </c>
      <c r="I388" s="31"/>
    </row>
    <row r="389" spans="1:9">
      <c r="A389" s="31"/>
      <c r="B389" s="31"/>
      <c r="C389" s="31"/>
      <c r="D389" s="31"/>
      <c r="E389" s="31"/>
      <c r="F389" s="31"/>
      <c r="G389" s="320"/>
      <c r="H389" s="320">
        <f>SUM(H388:H388)</f>
        <v>80</v>
      </c>
      <c r="I389" s="31"/>
    </row>
    <row r="390" spans="1:9">
      <c r="A390" s="329"/>
      <c r="B390" s="330"/>
      <c r="C390" s="331" t="s">
        <v>397</v>
      </c>
      <c r="D390" s="332"/>
      <c r="E390" s="333"/>
      <c r="F390" s="333"/>
      <c r="G390" s="334"/>
      <c r="H390" s="335">
        <f>H389</f>
        <v>80</v>
      </c>
      <c r="I390" s="332"/>
    </row>
    <row r="391" spans="1:9">
      <c r="A391" s="329"/>
      <c r="B391" s="330"/>
      <c r="C391" s="331" t="s">
        <v>810</v>
      </c>
      <c r="D391" s="332"/>
      <c r="E391" s="333"/>
      <c r="F391" s="333"/>
      <c r="G391" s="334"/>
      <c r="H391" s="336">
        <v>110</v>
      </c>
      <c r="I391" s="332" t="s">
        <v>85</v>
      </c>
    </row>
    <row r="392" spans="1:9">
      <c r="A392" s="329"/>
      <c r="B392" s="330"/>
      <c r="C392" s="331" t="s">
        <v>820</v>
      </c>
      <c r="D392" s="332"/>
      <c r="E392" s="333"/>
      <c r="F392" s="333"/>
      <c r="G392" s="334"/>
      <c r="H392" s="335">
        <f>'Abstract Electrical'!H46</f>
        <v>77</v>
      </c>
      <c r="I392" s="332"/>
    </row>
    <row r="393" spans="1:9">
      <c r="A393" s="329"/>
      <c r="B393" s="330"/>
      <c r="C393" s="331" t="s">
        <v>819</v>
      </c>
      <c r="D393" s="332"/>
      <c r="E393" s="333"/>
      <c r="F393" s="333"/>
      <c r="G393" s="334"/>
      <c r="H393" s="335">
        <f>H390-H392</f>
        <v>3</v>
      </c>
      <c r="I393" s="332"/>
    </row>
    <row r="394" spans="1:9">
      <c r="A394" s="31"/>
      <c r="B394" s="31"/>
      <c r="C394" s="31"/>
      <c r="D394" s="31"/>
      <c r="E394" s="31"/>
      <c r="F394" s="31"/>
      <c r="G394" s="320"/>
      <c r="H394" s="320"/>
      <c r="I394" s="31"/>
    </row>
    <row r="395" spans="1:9" ht="135">
      <c r="A395" s="31"/>
      <c r="B395" s="31"/>
      <c r="C395" s="139" t="s">
        <v>921</v>
      </c>
      <c r="D395" s="31"/>
      <c r="E395" s="31"/>
      <c r="F395" s="31"/>
      <c r="G395" s="320"/>
      <c r="H395" s="320"/>
      <c r="I395" s="31"/>
    </row>
    <row r="396" spans="1:9">
      <c r="A396" s="31"/>
      <c r="B396" s="31"/>
      <c r="C396" s="31"/>
      <c r="D396" s="31"/>
      <c r="E396" s="31"/>
      <c r="F396" s="31"/>
      <c r="G396" s="320"/>
      <c r="H396" s="320"/>
      <c r="I396" s="31"/>
    </row>
    <row r="397" spans="1:9">
      <c r="A397" s="31"/>
      <c r="B397" s="31"/>
      <c r="C397" s="297" t="s">
        <v>924</v>
      </c>
      <c r="D397" s="31"/>
      <c r="E397" s="31"/>
      <c r="F397" s="31"/>
      <c r="G397" s="320"/>
      <c r="H397" s="320"/>
      <c r="I397" s="31"/>
    </row>
    <row r="398" spans="1:9">
      <c r="A398" s="31"/>
      <c r="B398" s="31"/>
      <c r="C398" s="31" t="s">
        <v>923</v>
      </c>
      <c r="D398" s="31" t="s">
        <v>85</v>
      </c>
      <c r="E398" s="31">
        <v>13</v>
      </c>
      <c r="F398" s="31"/>
      <c r="G398" s="320">
        <v>14</v>
      </c>
      <c r="H398" s="320">
        <f>E398*G398</f>
        <v>182</v>
      </c>
      <c r="I398" s="31"/>
    </row>
    <row r="399" spans="1:9">
      <c r="A399" s="31"/>
      <c r="B399" s="31"/>
      <c r="C399" s="31"/>
      <c r="D399" s="31"/>
      <c r="E399" s="31"/>
      <c r="F399" s="31"/>
      <c r="G399" s="320"/>
      <c r="H399" s="320">
        <f>SUM(H398:H398)</f>
        <v>182</v>
      </c>
      <c r="I399" s="31"/>
    </row>
    <row r="400" spans="1:9">
      <c r="A400" s="329"/>
      <c r="B400" s="330"/>
      <c r="C400" s="331" t="s">
        <v>397</v>
      </c>
      <c r="D400" s="332"/>
      <c r="E400" s="333"/>
      <c r="F400" s="333"/>
      <c r="G400" s="334"/>
      <c r="H400" s="335">
        <f>H399</f>
        <v>182</v>
      </c>
      <c r="I400" s="332"/>
    </row>
    <row r="401" spans="1:9">
      <c r="A401" s="329"/>
      <c r="B401" s="330"/>
      <c r="C401" s="331" t="s">
        <v>810</v>
      </c>
      <c r="D401" s="332"/>
      <c r="E401" s="333"/>
      <c r="F401" s="333"/>
      <c r="G401" s="334"/>
      <c r="H401" s="336">
        <v>200</v>
      </c>
      <c r="I401" s="332" t="s">
        <v>85</v>
      </c>
    </row>
    <row r="402" spans="1:9">
      <c r="A402" s="329"/>
      <c r="B402" s="330"/>
      <c r="C402" s="331" t="s">
        <v>820</v>
      </c>
      <c r="D402" s="332"/>
      <c r="E402" s="333"/>
      <c r="F402" s="333"/>
      <c r="G402" s="334"/>
      <c r="H402" s="335">
        <f>'Abstract Electrical'!H47</f>
        <v>140</v>
      </c>
      <c r="I402" s="332"/>
    </row>
    <row r="403" spans="1:9">
      <c r="A403" s="329"/>
      <c r="B403" s="330"/>
      <c r="C403" s="331" t="s">
        <v>819</v>
      </c>
      <c r="D403" s="332"/>
      <c r="E403" s="333"/>
      <c r="F403" s="333"/>
      <c r="G403" s="334"/>
      <c r="H403" s="335">
        <f>H400-H402</f>
        <v>42</v>
      </c>
      <c r="I403" s="332"/>
    </row>
    <row r="404" spans="1:9">
      <c r="A404" s="31"/>
      <c r="B404" s="31"/>
      <c r="C404" s="31"/>
      <c r="D404" s="31"/>
      <c r="E404" s="31"/>
      <c r="F404" s="31"/>
      <c r="G404" s="320"/>
      <c r="H404" s="320"/>
      <c r="I404" s="31"/>
    </row>
    <row r="405" spans="1:9" ht="135">
      <c r="A405" s="31"/>
      <c r="B405" s="31"/>
      <c r="C405" s="139" t="s">
        <v>921</v>
      </c>
      <c r="D405" s="31"/>
      <c r="E405" s="31"/>
      <c r="F405" s="31"/>
      <c r="G405" s="320"/>
      <c r="H405" s="320"/>
      <c r="I405" s="31"/>
    </row>
    <row r="406" spans="1:9">
      <c r="A406" s="31"/>
      <c r="B406" s="31"/>
      <c r="C406" s="31"/>
      <c r="D406" s="31"/>
      <c r="E406" s="31"/>
      <c r="F406" s="31"/>
      <c r="G406" s="320"/>
      <c r="H406" s="320"/>
      <c r="I406" s="31"/>
    </row>
    <row r="407" spans="1:9">
      <c r="A407" s="31"/>
      <c r="B407" s="31"/>
      <c r="C407" s="297" t="s">
        <v>925</v>
      </c>
      <c r="D407" s="31"/>
      <c r="E407" s="31"/>
      <c r="F407" s="31"/>
      <c r="G407" s="320"/>
      <c r="H407" s="320"/>
      <c r="I407" s="31"/>
    </row>
    <row r="408" spans="1:9">
      <c r="A408" s="31"/>
      <c r="B408" s="31"/>
      <c r="C408" s="31" t="s">
        <v>926</v>
      </c>
      <c r="D408" s="31" t="s">
        <v>85</v>
      </c>
      <c r="E408" s="31">
        <v>7</v>
      </c>
      <c r="F408" s="31"/>
      <c r="G408" s="320">
        <v>12</v>
      </c>
      <c r="H408" s="320">
        <f>E408*G408</f>
        <v>84</v>
      </c>
      <c r="I408" s="31"/>
    </row>
    <row r="409" spans="1:9">
      <c r="A409" s="31"/>
      <c r="B409" s="31"/>
      <c r="C409" s="31"/>
      <c r="D409" s="31"/>
      <c r="E409" s="31"/>
      <c r="F409" s="31"/>
      <c r="G409" s="320"/>
      <c r="H409" s="320">
        <f>SUM(H408:H408)</f>
        <v>84</v>
      </c>
      <c r="I409" s="31"/>
    </row>
    <row r="410" spans="1:9">
      <c r="A410" s="329"/>
      <c r="B410" s="330"/>
      <c r="C410" s="331" t="s">
        <v>397</v>
      </c>
      <c r="D410" s="332"/>
      <c r="E410" s="333"/>
      <c r="F410" s="333"/>
      <c r="G410" s="334"/>
      <c r="H410" s="335">
        <f>H409</f>
        <v>84</v>
      </c>
      <c r="I410" s="332"/>
    </row>
    <row r="411" spans="1:9">
      <c r="A411" s="329"/>
      <c r="B411" s="330"/>
      <c r="C411" s="331" t="s">
        <v>810</v>
      </c>
      <c r="D411" s="332"/>
      <c r="E411" s="333"/>
      <c r="F411" s="333"/>
      <c r="G411" s="334"/>
      <c r="H411" s="336">
        <v>110</v>
      </c>
      <c r="I411" s="332" t="s">
        <v>85</v>
      </c>
    </row>
    <row r="412" spans="1:9">
      <c r="A412" s="329"/>
      <c r="B412" s="330"/>
      <c r="C412" s="331" t="s">
        <v>820</v>
      </c>
      <c r="D412" s="332"/>
      <c r="E412" s="333"/>
      <c r="F412" s="333"/>
      <c r="G412" s="334"/>
      <c r="H412" s="335">
        <f>'Abstract Electrical'!H48</f>
        <v>77</v>
      </c>
      <c r="I412" s="332"/>
    </row>
    <row r="413" spans="1:9">
      <c r="A413" s="329"/>
      <c r="B413" s="330"/>
      <c r="C413" s="331" t="s">
        <v>819</v>
      </c>
      <c r="D413" s="332"/>
      <c r="E413" s="333"/>
      <c r="F413" s="333"/>
      <c r="G413" s="334"/>
      <c r="H413" s="335">
        <f>H410-H412</f>
        <v>7</v>
      </c>
      <c r="I413" s="332"/>
    </row>
    <row r="414" spans="1:9">
      <c r="A414" s="31"/>
      <c r="B414" s="31"/>
      <c r="C414" s="31"/>
      <c r="D414" s="31"/>
      <c r="E414" s="31"/>
      <c r="F414" s="31"/>
      <c r="G414" s="320"/>
      <c r="H414" s="320"/>
      <c r="I414" s="31"/>
    </row>
    <row r="415" spans="1:9" ht="135">
      <c r="A415" s="31"/>
      <c r="B415" s="31"/>
      <c r="C415" s="139" t="s">
        <v>921</v>
      </c>
      <c r="D415" s="31"/>
      <c r="E415" s="31"/>
      <c r="F415" s="31"/>
      <c r="G415" s="320"/>
      <c r="H415" s="320"/>
      <c r="I415" s="31"/>
    </row>
    <row r="416" spans="1:9">
      <c r="A416" s="31"/>
      <c r="B416" s="31"/>
      <c r="C416" s="31"/>
      <c r="D416" s="31"/>
      <c r="E416" s="31"/>
      <c r="F416" s="31"/>
      <c r="G416" s="320"/>
      <c r="H416" s="320"/>
      <c r="I416" s="31"/>
    </row>
    <row r="417" spans="1:9">
      <c r="A417" s="31"/>
      <c r="B417" s="31"/>
      <c r="C417" s="297" t="s">
        <v>927</v>
      </c>
      <c r="D417" s="31"/>
      <c r="E417" s="31"/>
      <c r="F417" s="31"/>
      <c r="G417" s="320"/>
      <c r="H417" s="320"/>
      <c r="I417" s="31"/>
    </row>
    <row r="418" spans="1:9">
      <c r="A418" s="31"/>
      <c r="B418" s="31"/>
      <c r="C418" s="31" t="s">
        <v>928</v>
      </c>
      <c r="D418" s="31" t="s">
        <v>85</v>
      </c>
      <c r="E418" s="31">
        <v>7</v>
      </c>
      <c r="F418" s="31"/>
      <c r="G418" s="320">
        <v>14</v>
      </c>
      <c r="H418" s="320">
        <f>E418*G418</f>
        <v>98</v>
      </c>
      <c r="I418" s="31"/>
    </row>
    <row r="419" spans="1:9">
      <c r="A419" s="31"/>
      <c r="B419" s="31"/>
      <c r="C419" s="31"/>
      <c r="D419" s="31"/>
      <c r="E419" s="31"/>
      <c r="F419" s="31"/>
      <c r="G419" s="320"/>
      <c r="H419" s="320">
        <f>SUM(H418:H418)</f>
        <v>98</v>
      </c>
      <c r="I419" s="31"/>
    </row>
    <row r="420" spans="1:9">
      <c r="A420" s="329"/>
      <c r="B420" s="330"/>
      <c r="C420" s="331" t="s">
        <v>397</v>
      </c>
      <c r="D420" s="332"/>
      <c r="E420" s="333"/>
      <c r="F420" s="333"/>
      <c r="G420" s="334"/>
      <c r="H420" s="335">
        <f>H419</f>
        <v>98</v>
      </c>
      <c r="I420" s="332"/>
    </row>
    <row r="421" spans="1:9">
      <c r="A421" s="329"/>
      <c r="B421" s="330"/>
      <c r="C421" s="331" t="s">
        <v>810</v>
      </c>
      <c r="D421" s="332"/>
      <c r="E421" s="333"/>
      <c r="F421" s="333"/>
      <c r="G421" s="334"/>
      <c r="H421" s="336">
        <v>110</v>
      </c>
      <c r="I421" s="332" t="s">
        <v>85</v>
      </c>
    </row>
    <row r="422" spans="1:9">
      <c r="A422" s="329"/>
      <c r="B422" s="330"/>
      <c r="C422" s="331" t="s">
        <v>820</v>
      </c>
      <c r="D422" s="332"/>
      <c r="E422" s="333"/>
      <c r="F422" s="333"/>
      <c r="G422" s="334"/>
      <c r="H422" s="335">
        <f>'Abstract Electrical'!H49</f>
        <v>77</v>
      </c>
      <c r="I422" s="332"/>
    </row>
    <row r="423" spans="1:9">
      <c r="A423" s="329"/>
      <c r="B423" s="330"/>
      <c r="C423" s="331" t="s">
        <v>819</v>
      </c>
      <c r="D423" s="332"/>
      <c r="E423" s="333"/>
      <c r="F423" s="333"/>
      <c r="G423" s="334"/>
      <c r="H423" s="335">
        <f>H420-H422</f>
        <v>21</v>
      </c>
      <c r="I423" s="332"/>
    </row>
    <row r="425" spans="1:9" ht="135">
      <c r="A425" s="31"/>
      <c r="B425" s="31"/>
      <c r="C425" s="139" t="s">
        <v>929</v>
      </c>
      <c r="D425" s="31"/>
      <c r="E425" s="31"/>
      <c r="F425" s="31"/>
      <c r="G425" s="320"/>
      <c r="H425" s="320"/>
      <c r="I425" s="31"/>
    </row>
    <row r="426" spans="1:9">
      <c r="A426" s="31"/>
      <c r="B426" s="31"/>
      <c r="C426" s="297" t="s">
        <v>922</v>
      </c>
      <c r="D426" s="31"/>
      <c r="E426" s="31"/>
      <c r="F426" s="31"/>
      <c r="G426" s="320"/>
      <c r="H426" s="320"/>
      <c r="I426" s="31"/>
    </row>
    <row r="427" spans="1:9">
      <c r="A427" s="31"/>
      <c r="B427" s="31"/>
      <c r="C427" s="31"/>
      <c r="D427" s="31"/>
      <c r="E427" s="31"/>
      <c r="F427" s="31"/>
      <c r="G427" s="320"/>
      <c r="H427" s="320"/>
      <c r="I427" s="31"/>
    </row>
    <row r="428" spans="1:9">
      <c r="A428" s="31"/>
      <c r="B428" s="31"/>
      <c r="C428" s="31" t="s">
        <v>930</v>
      </c>
      <c r="D428" s="31" t="s">
        <v>85</v>
      </c>
      <c r="E428" s="31">
        <v>20</v>
      </c>
      <c r="F428" s="31"/>
      <c r="G428" s="320">
        <v>1</v>
      </c>
      <c r="H428" s="320">
        <f>E428*G428</f>
        <v>20</v>
      </c>
      <c r="I428" s="31"/>
    </row>
    <row r="429" spans="1:9">
      <c r="A429" s="31"/>
      <c r="B429" s="31"/>
      <c r="C429" s="31"/>
      <c r="D429" s="31"/>
      <c r="E429" s="31"/>
      <c r="F429" s="31"/>
      <c r="G429" s="320"/>
      <c r="H429" s="320"/>
      <c r="I429" s="31"/>
    </row>
    <row r="430" spans="1:9">
      <c r="A430" s="329"/>
      <c r="B430" s="330"/>
      <c r="C430" s="331" t="s">
        <v>397</v>
      </c>
      <c r="D430" s="332"/>
      <c r="E430" s="333"/>
      <c r="F430" s="333"/>
      <c r="G430" s="334"/>
      <c r="H430" s="335">
        <f>H428</f>
        <v>20</v>
      </c>
      <c r="I430" s="332"/>
    </row>
    <row r="431" spans="1:9">
      <c r="A431" s="329"/>
      <c r="B431" s="330"/>
      <c r="C431" s="331" t="s">
        <v>810</v>
      </c>
      <c r="D431" s="332"/>
      <c r="E431" s="333"/>
      <c r="F431" s="333"/>
      <c r="G431" s="334"/>
      <c r="H431" s="336">
        <v>30</v>
      </c>
      <c r="I431" s="332" t="s">
        <v>85</v>
      </c>
    </row>
    <row r="432" spans="1:9">
      <c r="A432" s="329"/>
      <c r="B432" s="330"/>
      <c r="C432" s="331" t="s">
        <v>820</v>
      </c>
      <c r="D432" s="332"/>
      <c r="E432" s="333"/>
      <c r="F432" s="333"/>
      <c r="G432" s="334"/>
      <c r="H432" s="335">
        <f>'Abstract Electrical'!H52</f>
        <v>21</v>
      </c>
      <c r="I432" s="332"/>
    </row>
    <row r="433" spans="1:9">
      <c r="A433" s="329"/>
      <c r="B433" s="330"/>
      <c r="C433" s="331" t="s">
        <v>819</v>
      </c>
      <c r="D433" s="332"/>
      <c r="E433" s="333"/>
      <c r="F433" s="333"/>
      <c r="G433" s="334"/>
      <c r="H433" s="335">
        <f>H430-H432</f>
        <v>-1</v>
      </c>
      <c r="I433" s="332"/>
    </row>
    <row r="434" spans="1:9">
      <c r="A434" s="31"/>
      <c r="B434" s="31"/>
      <c r="C434" s="31"/>
      <c r="D434" s="31"/>
      <c r="E434" s="31"/>
      <c r="F434" s="31"/>
      <c r="G434" s="320"/>
      <c r="H434" s="320"/>
      <c r="I434" s="31"/>
    </row>
    <row r="435" spans="1:9" ht="60">
      <c r="A435" s="31"/>
      <c r="B435" s="31"/>
      <c r="C435" s="139" t="s">
        <v>931</v>
      </c>
      <c r="D435" s="31"/>
      <c r="E435" s="31"/>
      <c r="F435" s="31"/>
      <c r="G435" s="320"/>
      <c r="H435" s="320"/>
      <c r="I435" s="31"/>
    </row>
    <row r="436" spans="1:9">
      <c r="A436" s="31"/>
      <c r="B436" s="31"/>
      <c r="C436" s="31"/>
      <c r="D436" s="31"/>
      <c r="E436" s="31"/>
      <c r="F436" s="31"/>
      <c r="G436" s="320"/>
      <c r="H436" s="320"/>
      <c r="I436" s="31"/>
    </row>
    <row r="437" spans="1:9">
      <c r="A437" s="31"/>
      <c r="B437" s="31"/>
      <c r="C437" s="297" t="s">
        <v>922</v>
      </c>
      <c r="D437" s="31"/>
      <c r="E437" s="31"/>
      <c r="F437" s="31"/>
      <c r="G437" s="320"/>
      <c r="H437" s="320"/>
      <c r="I437" s="31"/>
    </row>
    <row r="438" spans="1:9">
      <c r="A438" s="31"/>
      <c r="B438" s="31"/>
      <c r="C438" s="31"/>
      <c r="D438" s="31"/>
      <c r="E438" s="31"/>
      <c r="F438" s="31"/>
      <c r="G438" s="320"/>
      <c r="H438" s="320"/>
      <c r="I438" s="31"/>
    </row>
    <row r="439" spans="1:9">
      <c r="A439" s="31"/>
      <c r="B439" s="31"/>
      <c r="C439" s="31" t="s">
        <v>932</v>
      </c>
      <c r="D439" s="31" t="s">
        <v>85</v>
      </c>
      <c r="E439" s="31">
        <v>1.5</v>
      </c>
      <c r="F439" s="31"/>
      <c r="G439" s="320">
        <v>165</v>
      </c>
      <c r="H439" s="320">
        <f>E439*G439</f>
        <v>247.5</v>
      </c>
      <c r="I439" s="31"/>
    </row>
    <row r="440" spans="1:9">
      <c r="A440" s="31"/>
      <c r="B440" s="31"/>
      <c r="C440" s="31"/>
      <c r="D440" s="31"/>
      <c r="E440" s="31"/>
      <c r="F440" s="31"/>
      <c r="G440" s="320"/>
      <c r="H440" s="320"/>
      <c r="I440" s="31"/>
    </row>
    <row r="441" spans="1:9">
      <c r="A441" s="329"/>
      <c r="B441" s="330"/>
      <c r="C441" s="331" t="s">
        <v>397</v>
      </c>
      <c r="D441" s="332"/>
      <c r="E441" s="333"/>
      <c r="F441" s="333"/>
      <c r="G441" s="334"/>
      <c r="H441" s="335">
        <f>H439</f>
        <v>247.5</v>
      </c>
      <c r="I441" s="332"/>
    </row>
    <row r="442" spans="1:9">
      <c r="A442" s="329"/>
      <c r="B442" s="330"/>
      <c r="C442" s="331" t="s">
        <v>810</v>
      </c>
      <c r="D442" s="332"/>
      <c r="E442" s="333"/>
      <c r="F442" s="333"/>
      <c r="G442" s="334"/>
      <c r="H442" s="336">
        <v>265</v>
      </c>
      <c r="I442" s="332" t="s">
        <v>85</v>
      </c>
    </row>
    <row r="443" spans="1:9">
      <c r="A443" s="329"/>
      <c r="B443" s="330"/>
      <c r="C443" s="331" t="s">
        <v>820</v>
      </c>
      <c r="D443" s="332"/>
      <c r="E443" s="333"/>
      <c r="F443" s="333"/>
      <c r="G443" s="334"/>
      <c r="H443" s="335">
        <f>'Abstract Electrical'!H57</f>
        <v>185.5</v>
      </c>
      <c r="I443" s="332"/>
    </row>
    <row r="444" spans="1:9">
      <c r="A444" s="329"/>
      <c r="B444" s="330"/>
      <c r="C444" s="331" t="s">
        <v>819</v>
      </c>
      <c r="D444" s="332"/>
      <c r="E444" s="333"/>
      <c r="F444" s="333"/>
      <c r="G444" s="334"/>
      <c r="H444" s="335">
        <f>H441-H443</f>
        <v>62</v>
      </c>
      <c r="I444" s="332"/>
    </row>
    <row r="445" spans="1:9">
      <c r="A445" s="31"/>
      <c r="B445" s="31"/>
      <c r="C445" s="31"/>
      <c r="D445" s="31"/>
      <c r="E445" s="31"/>
      <c r="F445" s="31"/>
      <c r="G445" s="320"/>
      <c r="H445" s="320"/>
      <c r="I445" s="31"/>
    </row>
    <row r="446" spans="1:9" ht="60">
      <c r="A446" s="31"/>
      <c r="B446" s="31"/>
      <c r="C446" s="139" t="s">
        <v>931</v>
      </c>
      <c r="D446" s="31"/>
      <c r="E446" s="31"/>
      <c r="F446" s="31"/>
      <c r="G446" s="320"/>
      <c r="H446" s="320"/>
      <c r="I446" s="31"/>
    </row>
    <row r="447" spans="1:9">
      <c r="A447" s="31"/>
      <c r="B447" s="31"/>
      <c r="C447" s="31"/>
      <c r="D447" s="31"/>
      <c r="E447" s="31"/>
      <c r="F447" s="31"/>
      <c r="G447" s="320"/>
      <c r="H447" s="320"/>
      <c r="I447" s="31"/>
    </row>
    <row r="448" spans="1:9">
      <c r="A448" s="31"/>
      <c r="B448" s="31"/>
      <c r="C448" s="297" t="s">
        <v>924</v>
      </c>
      <c r="D448" s="31"/>
      <c r="E448" s="31"/>
      <c r="F448" s="31"/>
      <c r="G448" s="320"/>
      <c r="H448" s="320"/>
      <c r="I448" s="31"/>
    </row>
    <row r="449" spans="1:9">
      <c r="A449" s="31"/>
      <c r="B449" s="31"/>
      <c r="C449" s="31"/>
      <c r="D449" s="31"/>
      <c r="E449" s="31"/>
      <c r="F449" s="31"/>
      <c r="G449" s="320"/>
      <c r="H449" s="320"/>
      <c r="I449" s="31"/>
    </row>
    <row r="450" spans="1:9">
      <c r="A450" s="31"/>
      <c r="B450" s="31"/>
      <c r="C450" s="31" t="s">
        <v>932</v>
      </c>
      <c r="D450" s="31" t="s">
        <v>85</v>
      </c>
      <c r="E450" s="31">
        <v>1.5</v>
      </c>
      <c r="F450" s="31"/>
      <c r="G450" s="320">
        <v>50</v>
      </c>
      <c r="H450" s="320">
        <f>E450*G450</f>
        <v>75</v>
      </c>
      <c r="I450" s="31"/>
    </row>
    <row r="451" spans="1:9">
      <c r="A451" s="31"/>
      <c r="B451" s="31"/>
      <c r="C451" s="31"/>
      <c r="D451" s="31"/>
      <c r="E451" s="31"/>
      <c r="F451" s="31"/>
      <c r="G451" s="320"/>
      <c r="H451" s="320"/>
      <c r="I451" s="31"/>
    </row>
    <row r="452" spans="1:9">
      <c r="A452" s="329"/>
      <c r="B452" s="330"/>
      <c r="C452" s="331" t="s">
        <v>397</v>
      </c>
      <c r="D452" s="332"/>
      <c r="E452" s="333"/>
      <c r="F452" s="333"/>
      <c r="G452" s="334"/>
      <c r="H452" s="335">
        <f>H450</f>
        <v>75</v>
      </c>
      <c r="I452" s="332"/>
    </row>
    <row r="453" spans="1:9">
      <c r="A453" s="329"/>
      <c r="B453" s="330"/>
      <c r="C453" s="331" t="s">
        <v>810</v>
      </c>
      <c r="D453" s="332"/>
      <c r="E453" s="333"/>
      <c r="F453" s="333"/>
      <c r="G453" s="334"/>
      <c r="H453" s="336">
        <v>95</v>
      </c>
      <c r="I453" s="332" t="s">
        <v>85</v>
      </c>
    </row>
    <row r="454" spans="1:9">
      <c r="A454" s="329"/>
      <c r="B454" s="330"/>
      <c r="C454" s="331" t="s">
        <v>820</v>
      </c>
      <c r="D454" s="332"/>
      <c r="E454" s="333"/>
      <c r="F454" s="333"/>
      <c r="G454" s="334"/>
      <c r="H454" s="335">
        <f>'Abstract Electrical'!H58</f>
        <v>66.5</v>
      </c>
      <c r="I454" s="332"/>
    </row>
    <row r="455" spans="1:9">
      <c r="A455" s="329"/>
      <c r="B455" s="330"/>
      <c r="C455" s="331" t="s">
        <v>819</v>
      </c>
      <c r="D455" s="332"/>
      <c r="E455" s="333"/>
      <c r="F455" s="333"/>
      <c r="G455" s="334"/>
      <c r="H455" s="335">
        <f>H452-H454</f>
        <v>8.5</v>
      </c>
      <c r="I455" s="332"/>
    </row>
    <row r="456" spans="1:9">
      <c r="A456" s="31"/>
      <c r="B456" s="31"/>
      <c r="C456" s="31"/>
      <c r="D456" s="31"/>
      <c r="E456" s="31"/>
      <c r="F456" s="31"/>
      <c r="G456" s="320"/>
      <c r="H456" s="320"/>
      <c r="I456" s="31"/>
    </row>
    <row r="457" spans="1:9" ht="240">
      <c r="A457" s="31"/>
      <c r="B457" s="31"/>
      <c r="C457" s="139" t="s">
        <v>933</v>
      </c>
      <c r="D457" s="31"/>
      <c r="E457" s="31"/>
      <c r="F457" s="31"/>
      <c r="G457" s="320"/>
      <c r="H457" s="320"/>
      <c r="I457" s="31"/>
    </row>
    <row r="458" spans="1:9">
      <c r="A458" s="31"/>
      <c r="B458" s="31"/>
      <c r="C458" s="31"/>
      <c r="D458" s="31"/>
      <c r="E458" s="31"/>
      <c r="F458" s="31"/>
      <c r="G458" s="320"/>
      <c r="H458" s="320"/>
      <c r="I458" s="31"/>
    </row>
    <row r="459" spans="1:9">
      <c r="A459" s="31"/>
      <c r="B459" s="31"/>
      <c r="C459" s="297" t="s">
        <v>934</v>
      </c>
      <c r="D459" s="31"/>
      <c r="E459" s="31"/>
      <c r="F459" s="31"/>
      <c r="G459" s="320"/>
      <c r="H459" s="320"/>
      <c r="I459" s="31"/>
    </row>
    <row r="460" spans="1:9">
      <c r="A460" s="31"/>
      <c r="B460" s="31"/>
      <c r="C460" s="31"/>
      <c r="D460" s="31"/>
      <c r="E460" s="31"/>
      <c r="F460" s="31"/>
      <c r="G460" s="320"/>
      <c r="H460" s="320"/>
      <c r="I460" s="31"/>
    </row>
    <row r="461" spans="1:9">
      <c r="A461" s="31"/>
      <c r="B461" s="31"/>
      <c r="C461" s="31"/>
      <c r="D461" s="31"/>
      <c r="E461" s="31"/>
      <c r="F461" s="31"/>
      <c r="G461" s="320"/>
      <c r="H461" s="320"/>
      <c r="I461" s="31"/>
    </row>
    <row r="462" spans="1:9">
      <c r="A462" s="31"/>
      <c r="B462" s="31"/>
      <c r="C462" s="31" t="s">
        <v>935</v>
      </c>
      <c r="D462" s="31" t="s">
        <v>85</v>
      </c>
      <c r="E462" s="31">
        <v>8</v>
      </c>
      <c r="F462" s="31"/>
      <c r="G462" s="320">
        <v>1</v>
      </c>
      <c r="H462" s="320">
        <f>E462*G462</f>
        <v>8</v>
      </c>
      <c r="I462" s="31"/>
    </row>
    <row r="463" spans="1:9">
      <c r="A463" s="31"/>
      <c r="B463" s="31"/>
      <c r="C463" s="31" t="s">
        <v>936</v>
      </c>
      <c r="D463" s="31" t="s">
        <v>85</v>
      </c>
      <c r="E463" s="31">
        <v>15</v>
      </c>
      <c r="F463" s="31"/>
      <c r="G463" s="320">
        <v>1</v>
      </c>
      <c r="H463" s="320">
        <f>E463*G463</f>
        <v>15</v>
      </c>
      <c r="I463" s="31"/>
    </row>
    <row r="464" spans="1:9">
      <c r="A464" s="31"/>
      <c r="B464" s="31"/>
      <c r="C464" s="31" t="s">
        <v>937</v>
      </c>
      <c r="D464" s="31" t="s">
        <v>85</v>
      </c>
      <c r="E464" s="31">
        <v>15</v>
      </c>
      <c r="F464" s="31"/>
      <c r="G464" s="320">
        <v>1</v>
      </c>
      <c r="H464" s="320">
        <f>E464*G464</f>
        <v>15</v>
      </c>
      <c r="I464" s="31"/>
    </row>
    <row r="465" spans="1:9">
      <c r="A465" s="31"/>
      <c r="B465" s="31"/>
      <c r="C465" s="31"/>
      <c r="D465" s="31"/>
      <c r="E465" s="31"/>
      <c r="F465" s="31"/>
      <c r="G465" s="320"/>
      <c r="H465" s="320"/>
      <c r="I465" s="31"/>
    </row>
    <row r="466" spans="1:9">
      <c r="A466" s="329"/>
      <c r="B466" s="330"/>
      <c r="C466" s="331" t="s">
        <v>397</v>
      </c>
      <c r="D466" s="332"/>
      <c r="E466" s="333"/>
      <c r="F466" s="333"/>
      <c r="G466" s="334"/>
      <c r="H466" s="335">
        <f>SUM(H462:H465)</f>
        <v>38</v>
      </c>
      <c r="I466" s="332"/>
    </row>
    <row r="467" spans="1:9">
      <c r="A467" s="329"/>
      <c r="B467" s="330"/>
      <c r="C467" s="331" t="s">
        <v>810</v>
      </c>
      <c r="D467" s="332"/>
      <c r="E467" s="333"/>
      <c r="F467" s="333"/>
      <c r="G467" s="334"/>
      <c r="H467" s="336">
        <v>50</v>
      </c>
      <c r="I467" s="332" t="s">
        <v>85</v>
      </c>
    </row>
    <row r="468" spans="1:9">
      <c r="A468" s="329"/>
      <c r="B468" s="330"/>
      <c r="C468" s="331" t="s">
        <v>820</v>
      </c>
      <c r="D468" s="332"/>
      <c r="E468" s="333"/>
      <c r="F468" s="333"/>
      <c r="G468" s="334"/>
      <c r="H468" s="335">
        <f>'Abstract Electrical'!H67</f>
        <v>35</v>
      </c>
      <c r="I468" s="332"/>
    </row>
    <row r="469" spans="1:9">
      <c r="A469" s="329"/>
      <c r="B469" s="330"/>
      <c r="C469" s="331" t="s">
        <v>819</v>
      </c>
      <c r="D469" s="332"/>
      <c r="E469" s="333"/>
      <c r="F469" s="333"/>
      <c r="G469" s="334"/>
      <c r="H469" s="335">
        <f>H466-H468</f>
        <v>3</v>
      </c>
      <c r="I469" s="332"/>
    </row>
    <row r="470" spans="1:9">
      <c r="A470" s="31"/>
      <c r="B470" s="31"/>
      <c r="C470" s="31"/>
      <c r="D470" s="31"/>
      <c r="E470" s="31"/>
      <c r="F470" s="31"/>
      <c r="G470" s="320"/>
      <c r="H470" s="320"/>
      <c r="I470" s="31"/>
    </row>
    <row r="471" spans="1:9" ht="240">
      <c r="A471" s="31"/>
      <c r="B471" s="31"/>
      <c r="C471" s="139" t="s">
        <v>933</v>
      </c>
      <c r="D471" s="31"/>
      <c r="E471" s="31"/>
      <c r="F471" s="31"/>
      <c r="G471" s="320"/>
      <c r="H471" s="320"/>
      <c r="I471" s="31"/>
    </row>
    <row r="472" spans="1:9">
      <c r="A472" s="31"/>
      <c r="B472" s="31"/>
      <c r="C472" s="31"/>
      <c r="D472" s="31"/>
      <c r="E472" s="31"/>
      <c r="F472" s="31"/>
      <c r="G472" s="320"/>
      <c r="H472" s="320"/>
      <c r="I472" s="31"/>
    </row>
    <row r="473" spans="1:9">
      <c r="A473" s="31"/>
      <c r="B473" s="31"/>
      <c r="C473" s="297" t="s">
        <v>938</v>
      </c>
      <c r="D473" s="31"/>
      <c r="E473" s="31"/>
      <c r="F473" s="31"/>
      <c r="G473" s="320"/>
      <c r="H473" s="320"/>
      <c r="I473" s="31"/>
    </row>
    <row r="474" spans="1:9">
      <c r="A474" s="31"/>
      <c r="B474" s="31"/>
      <c r="C474" s="31"/>
      <c r="D474" s="31"/>
      <c r="E474" s="31"/>
      <c r="F474" s="31"/>
      <c r="G474" s="320"/>
      <c r="H474" s="320"/>
      <c r="I474" s="31"/>
    </row>
    <row r="475" spans="1:9">
      <c r="A475" s="31"/>
      <c r="B475" s="31"/>
      <c r="C475" s="31"/>
      <c r="D475" s="31"/>
      <c r="E475" s="31"/>
      <c r="F475" s="31"/>
      <c r="G475" s="320"/>
      <c r="H475" s="320"/>
      <c r="I475" s="31"/>
    </row>
    <row r="476" spans="1:9">
      <c r="A476" s="31"/>
      <c r="B476" s="31"/>
      <c r="C476" s="31" t="s">
        <v>939</v>
      </c>
      <c r="D476" s="31" t="s">
        <v>85</v>
      </c>
      <c r="E476" s="31">
        <v>26</v>
      </c>
      <c r="F476" s="31"/>
      <c r="G476" s="320">
        <v>2</v>
      </c>
      <c r="H476" s="320">
        <f>E476*G476</f>
        <v>52</v>
      </c>
      <c r="I476" s="31"/>
    </row>
    <row r="477" spans="1:9">
      <c r="A477" s="31"/>
      <c r="B477" s="31"/>
      <c r="C477" s="31"/>
      <c r="D477" s="31"/>
      <c r="E477" s="31"/>
      <c r="F477" s="31"/>
      <c r="G477" s="320"/>
      <c r="H477" s="320"/>
      <c r="I477" s="31"/>
    </row>
    <row r="478" spans="1:9">
      <c r="A478" s="31"/>
      <c r="B478" s="31"/>
      <c r="C478" s="31"/>
      <c r="D478" s="31"/>
      <c r="E478" s="31"/>
      <c r="F478" s="31"/>
      <c r="G478" s="320"/>
      <c r="H478" s="320"/>
      <c r="I478" s="31"/>
    </row>
    <row r="479" spans="1:9">
      <c r="A479" s="31"/>
      <c r="B479" s="31"/>
      <c r="C479" s="31"/>
      <c r="D479" s="31"/>
      <c r="E479" s="31"/>
      <c r="F479" s="31"/>
      <c r="G479" s="320"/>
      <c r="H479" s="320"/>
      <c r="I479" s="31"/>
    </row>
    <row r="480" spans="1:9">
      <c r="A480" s="329"/>
      <c r="B480" s="330"/>
      <c r="C480" s="331" t="s">
        <v>397</v>
      </c>
      <c r="D480" s="332"/>
      <c r="E480" s="333"/>
      <c r="F480" s="333"/>
      <c r="G480" s="334"/>
      <c r="H480" s="335">
        <f>SUM(H476:H479)</f>
        <v>52</v>
      </c>
      <c r="I480" s="332"/>
    </row>
    <row r="481" spans="1:9">
      <c r="A481" s="329"/>
      <c r="B481" s="330"/>
      <c r="C481" s="331" t="s">
        <v>810</v>
      </c>
      <c r="D481" s="332"/>
      <c r="E481" s="333"/>
      <c r="F481" s="333"/>
      <c r="G481" s="334"/>
      <c r="H481" s="336">
        <v>30</v>
      </c>
      <c r="I481" s="332" t="s">
        <v>85</v>
      </c>
    </row>
    <row r="482" spans="1:9">
      <c r="A482" s="329"/>
      <c r="B482" s="330"/>
      <c r="C482" s="331" t="s">
        <v>820</v>
      </c>
      <c r="D482" s="332"/>
      <c r="E482" s="333"/>
      <c r="F482" s="333"/>
      <c r="G482" s="334"/>
      <c r="H482" s="335">
        <f>'Abstract Electrical'!H67</f>
        <v>35</v>
      </c>
      <c r="I482" s="332"/>
    </row>
    <row r="483" spans="1:9">
      <c r="A483" s="329"/>
      <c r="B483" s="330"/>
      <c r="C483" s="331" t="s">
        <v>819</v>
      </c>
      <c r="D483" s="332"/>
      <c r="E483" s="333"/>
      <c r="F483" s="333"/>
      <c r="G483" s="334"/>
      <c r="H483" s="335">
        <f>H481-H482</f>
        <v>-5</v>
      </c>
      <c r="I483" s="332"/>
    </row>
    <row r="484" spans="1:9">
      <c r="A484" s="329"/>
      <c r="B484" s="330"/>
      <c r="C484" s="331" t="s">
        <v>1090</v>
      </c>
      <c r="D484" s="332"/>
      <c r="E484" s="333"/>
      <c r="F484" s="333"/>
      <c r="G484" s="334"/>
      <c r="H484" s="335">
        <f>H480-H482-H483</f>
        <v>22</v>
      </c>
      <c r="I484" s="332"/>
    </row>
    <row r="485" spans="1:9" ht="240">
      <c r="A485" s="31"/>
      <c r="B485" s="31"/>
      <c r="C485" s="139" t="s">
        <v>933</v>
      </c>
      <c r="D485" s="31"/>
      <c r="E485" s="31"/>
      <c r="F485" s="31"/>
      <c r="G485" s="320"/>
      <c r="H485" s="320"/>
      <c r="I485" s="31"/>
    </row>
    <row r="486" spans="1:9">
      <c r="A486" s="31"/>
      <c r="B486" s="31"/>
      <c r="C486" s="31"/>
      <c r="D486" s="31"/>
      <c r="E486" s="31"/>
      <c r="F486" s="31"/>
      <c r="G486" s="320"/>
      <c r="H486" s="320"/>
      <c r="I486" s="31"/>
    </row>
    <row r="487" spans="1:9">
      <c r="A487" s="31"/>
      <c r="B487" s="31"/>
      <c r="C487" s="297" t="s">
        <v>940</v>
      </c>
      <c r="D487" s="31"/>
      <c r="E487" s="31"/>
      <c r="F487" s="31"/>
      <c r="G487" s="320"/>
      <c r="H487" s="320"/>
      <c r="I487" s="31"/>
    </row>
    <row r="488" spans="1:9">
      <c r="A488" s="31"/>
      <c r="B488" s="31"/>
      <c r="C488" s="31"/>
      <c r="D488" s="31"/>
      <c r="E488" s="31"/>
      <c r="F488" s="31"/>
      <c r="G488" s="320"/>
      <c r="H488" s="320"/>
      <c r="I488" s="31"/>
    </row>
    <row r="489" spans="1:9">
      <c r="A489" s="31"/>
      <c r="B489" s="31"/>
      <c r="C489" s="31"/>
      <c r="D489" s="31"/>
      <c r="E489" s="31"/>
      <c r="F489" s="31"/>
      <c r="G489" s="320"/>
      <c r="H489" s="320"/>
      <c r="I489" s="31"/>
    </row>
    <row r="490" spans="1:9">
      <c r="A490" s="31"/>
      <c r="B490" s="31"/>
      <c r="C490" s="31" t="s">
        <v>939</v>
      </c>
      <c r="D490" s="31" t="s">
        <v>85</v>
      </c>
      <c r="E490" s="31">
        <v>26</v>
      </c>
      <c r="F490" s="31"/>
      <c r="G490" s="320">
        <v>1</v>
      </c>
      <c r="H490" s="320">
        <f>E490*G490</f>
        <v>26</v>
      </c>
      <c r="I490" s="31"/>
    </row>
    <row r="491" spans="1:9">
      <c r="A491" s="31"/>
      <c r="B491" s="31"/>
      <c r="C491" s="31" t="s">
        <v>941</v>
      </c>
      <c r="D491" s="31" t="s">
        <v>85</v>
      </c>
      <c r="E491" s="31">
        <v>6</v>
      </c>
      <c r="F491" s="31"/>
      <c r="G491" s="320">
        <v>1</v>
      </c>
      <c r="H491" s="320">
        <f>E491*G491</f>
        <v>6</v>
      </c>
      <c r="I491" s="31"/>
    </row>
    <row r="492" spans="1:9">
      <c r="A492" s="31"/>
      <c r="B492" s="31"/>
      <c r="C492" s="31" t="s">
        <v>942</v>
      </c>
      <c r="D492" s="31" t="s">
        <v>85</v>
      </c>
      <c r="E492" s="31">
        <v>36</v>
      </c>
      <c r="F492" s="31"/>
      <c r="G492" s="320">
        <v>1</v>
      </c>
      <c r="H492" s="320">
        <f>E492*G492</f>
        <v>36</v>
      </c>
      <c r="I492" s="31"/>
    </row>
    <row r="493" spans="1:9">
      <c r="A493" s="31"/>
      <c r="B493" s="31"/>
      <c r="C493" s="31"/>
      <c r="D493" s="31"/>
      <c r="E493" s="31"/>
      <c r="F493" s="31"/>
      <c r="G493" s="320"/>
      <c r="H493" s="320"/>
      <c r="I493" s="31"/>
    </row>
    <row r="494" spans="1:9">
      <c r="A494" s="329"/>
      <c r="B494" s="330"/>
      <c r="C494" s="331" t="s">
        <v>397</v>
      </c>
      <c r="D494" s="332"/>
      <c r="E494" s="333"/>
      <c r="F494" s="333"/>
      <c r="G494" s="334"/>
      <c r="H494" s="335">
        <f>SUM(H490:H493)</f>
        <v>68</v>
      </c>
      <c r="I494" s="332"/>
    </row>
    <row r="495" spans="1:9">
      <c r="A495" s="329"/>
      <c r="B495" s="330"/>
      <c r="C495" s="331" t="s">
        <v>810</v>
      </c>
      <c r="D495" s="332"/>
      <c r="E495" s="333"/>
      <c r="F495" s="333"/>
      <c r="G495" s="334"/>
      <c r="H495" s="336">
        <v>160</v>
      </c>
      <c r="I495" s="332" t="s">
        <v>85</v>
      </c>
    </row>
    <row r="496" spans="1:9">
      <c r="A496" s="329"/>
      <c r="B496" s="330"/>
      <c r="C496" s="331" t="s">
        <v>820</v>
      </c>
      <c r="D496" s="332"/>
      <c r="E496" s="333"/>
      <c r="F496" s="333"/>
      <c r="G496" s="334"/>
      <c r="H496" s="335">
        <f>'Abstract Electrical'!H71</f>
        <v>120</v>
      </c>
      <c r="I496" s="332"/>
    </row>
    <row r="497" spans="1:9">
      <c r="A497" s="329"/>
      <c r="B497" s="330"/>
      <c r="C497" s="331" t="s">
        <v>819</v>
      </c>
      <c r="D497" s="332"/>
      <c r="E497" s="333"/>
      <c r="F497" s="333"/>
      <c r="G497" s="334"/>
      <c r="H497" s="335">
        <f>H494-H496</f>
        <v>-52</v>
      </c>
      <c r="I497" s="332"/>
    </row>
    <row r="498" spans="1:9">
      <c r="A498" s="31"/>
      <c r="B498" s="31"/>
      <c r="C498" s="31"/>
      <c r="D498" s="31"/>
      <c r="E498" s="31"/>
      <c r="F498" s="31"/>
      <c r="G498" s="320"/>
      <c r="H498" s="320"/>
      <c r="I498" s="31"/>
    </row>
    <row r="499" spans="1:9" ht="102.6" customHeight="1">
      <c r="A499" s="31"/>
      <c r="B499" s="31"/>
      <c r="C499" s="343" t="s">
        <v>943</v>
      </c>
      <c r="D499" s="31"/>
      <c r="E499" s="31"/>
      <c r="F499" s="31"/>
      <c r="G499" s="320"/>
      <c r="H499" s="320"/>
      <c r="I499" s="31"/>
    </row>
    <row r="500" spans="1:9">
      <c r="A500" s="31"/>
      <c r="B500" s="31"/>
      <c r="C500" s="31"/>
      <c r="D500" s="31"/>
      <c r="E500" s="31"/>
      <c r="F500" s="31"/>
      <c r="G500" s="320"/>
      <c r="H500" s="320"/>
      <c r="I500" s="31"/>
    </row>
    <row r="501" spans="1:9">
      <c r="A501" s="31"/>
      <c r="B501" s="31"/>
      <c r="C501" s="297" t="s">
        <v>934</v>
      </c>
      <c r="D501" s="31"/>
      <c r="E501" s="31"/>
      <c r="F501" s="31"/>
      <c r="G501" s="320"/>
      <c r="H501" s="320"/>
      <c r="I501" s="31"/>
    </row>
    <row r="502" spans="1:9">
      <c r="A502" s="31"/>
      <c r="B502" s="31"/>
      <c r="C502" s="31"/>
      <c r="D502" s="31"/>
      <c r="E502" s="31"/>
      <c r="F502" s="31"/>
      <c r="G502" s="320"/>
      <c r="H502" s="320"/>
      <c r="I502" s="31"/>
    </row>
    <row r="503" spans="1:9">
      <c r="A503" s="31"/>
      <c r="B503" s="31"/>
      <c r="C503" s="31"/>
      <c r="D503" s="31"/>
      <c r="E503" s="31"/>
      <c r="F503" s="31"/>
      <c r="G503" s="320"/>
      <c r="H503" s="320"/>
      <c r="I503" s="31"/>
    </row>
    <row r="504" spans="1:9">
      <c r="A504" s="31"/>
      <c r="B504" s="31"/>
      <c r="C504" s="31" t="s">
        <v>944</v>
      </c>
      <c r="D504" s="31" t="s">
        <v>74</v>
      </c>
      <c r="E504" s="31"/>
      <c r="F504" s="31"/>
      <c r="G504" s="320">
        <v>6</v>
      </c>
      <c r="H504" s="320">
        <v>6</v>
      </c>
      <c r="I504" s="31"/>
    </row>
    <row r="505" spans="1:9">
      <c r="A505" s="31"/>
      <c r="B505" s="31"/>
      <c r="C505" s="31"/>
      <c r="D505" s="31"/>
      <c r="E505" s="31"/>
      <c r="F505" s="31"/>
      <c r="G505" s="320"/>
      <c r="H505" s="320"/>
      <c r="I505" s="31"/>
    </row>
    <row r="506" spans="1:9">
      <c r="A506" s="329"/>
      <c r="B506" s="330"/>
      <c r="C506" s="331" t="s">
        <v>397</v>
      </c>
      <c r="D506" s="332"/>
      <c r="E506" s="333"/>
      <c r="F506" s="333"/>
      <c r="G506" s="334"/>
      <c r="H506" s="335">
        <f>SUM(H504:H505)</f>
        <v>6</v>
      </c>
      <c r="I506" s="332"/>
    </row>
    <row r="507" spans="1:9">
      <c r="A507" s="329"/>
      <c r="B507" s="330"/>
      <c r="C507" s="331" t="s">
        <v>810</v>
      </c>
      <c r="D507" s="332"/>
      <c r="E507" s="333"/>
      <c r="F507" s="333"/>
      <c r="G507" s="334"/>
      <c r="H507" s="336">
        <v>4</v>
      </c>
      <c r="I507" s="332" t="s">
        <v>74</v>
      </c>
    </row>
    <row r="508" spans="1:9">
      <c r="A508" s="329"/>
      <c r="B508" s="330"/>
      <c r="C508" s="331" t="s">
        <v>820</v>
      </c>
      <c r="D508" s="332"/>
      <c r="E508" s="333"/>
      <c r="F508" s="333"/>
      <c r="G508" s="334"/>
      <c r="H508" s="335">
        <f>'Abstract Electrical'!H75</f>
        <v>2.8</v>
      </c>
      <c r="I508" s="332"/>
    </row>
    <row r="509" spans="1:9">
      <c r="A509" s="329"/>
      <c r="B509" s="330"/>
      <c r="C509" s="331" t="s">
        <v>819</v>
      </c>
      <c r="D509" s="332"/>
      <c r="E509" s="333"/>
      <c r="F509" s="333"/>
      <c r="G509" s="334"/>
      <c r="H509" s="335">
        <f>H507-H508</f>
        <v>1.2000000000000002</v>
      </c>
      <c r="I509" s="332"/>
    </row>
    <row r="510" spans="1:9">
      <c r="A510" s="329"/>
      <c r="B510" s="330"/>
      <c r="C510" s="331" t="s">
        <v>1090</v>
      </c>
      <c r="D510" s="332"/>
      <c r="E510" s="333"/>
      <c r="F510" s="333"/>
      <c r="G510" s="334"/>
      <c r="H510" s="335">
        <f>H506-H508-H509</f>
        <v>2</v>
      </c>
      <c r="I510" s="332"/>
    </row>
    <row r="511" spans="1:9" ht="99.95" customHeight="1">
      <c r="A511" s="31"/>
      <c r="B511" s="31"/>
      <c r="C511" s="343" t="s">
        <v>943</v>
      </c>
      <c r="D511" s="31"/>
      <c r="E511" s="31"/>
      <c r="F511" s="31"/>
      <c r="G511" s="320"/>
      <c r="H511" s="320"/>
      <c r="I511" s="31"/>
    </row>
    <row r="512" spans="1:9">
      <c r="A512" s="31"/>
      <c r="B512" s="31"/>
      <c r="C512" s="31"/>
      <c r="D512" s="31"/>
      <c r="E512" s="31"/>
      <c r="F512" s="31"/>
      <c r="G512" s="320"/>
      <c r="H512" s="320"/>
      <c r="I512" s="31"/>
    </row>
    <row r="513" spans="1:9">
      <c r="A513" s="31"/>
      <c r="B513" s="31"/>
      <c r="C513" s="297" t="s">
        <v>938</v>
      </c>
      <c r="D513" s="31"/>
      <c r="E513" s="31"/>
      <c r="F513" s="31"/>
      <c r="G513" s="320"/>
      <c r="H513" s="320"/>
      <c r="I513" s="31"/>
    </row>
    <row r="514" spans="1:9">
      <c r="A514" s="31"/>
      <c r="B514" s="31"/>
      <c r="C514" s="31"/>
      <c r="D514" s="31"/>
      <c r="E514" s="31"/>
      <c r="F514" s="31"/>
      <c r="G514" s="320"/>
      <c r="H514" s="320"/>
      <c r="I514" s="31"/>
    </row>
    <row r="515" spans="1:9">
      <c r="A515" s="31"/>
      <c r="B515" s="31"/>
      <c r="C515" s="31"/>
      <c r="D515" s="31"/>
      <c r="E515" s="31"/>
      <c r="F515" s="31"/>
      <c r="G515" s="320"/>
      <c r="H515" s="320"/>
      <c r="I515" s="31"/>
    </row>
    <row r="516" spans="1:9">
      <c r="A516" s="31"/>
      <c r="B516" s="31"/>
      <c r="C516" s="31" t="s">
        <v>944</v>
      </c>
      <c r="D516" s="31" t="s">
        <v>74</v>
      </c>
      <c r="E516" s="31"/>
      <c r="F516" s="31"/>
      <c r="G516" s="320">
        <v>8</v>
      </c>
      <c r="H516" s="320">
        <v>8</v>
      </c>
      <c r="I516" s="31"/>
    </row>
    <row r="517" spans="1:9">
      <c r="A517" s="31"/>
      <c r="B517" s="31"/>
      <c r="C517" s="31"/>
      <c r="D517" s="31"/>
      <c r="E517" s="31"/>
      <c r="F517" s="31"/>
      <c r="G517" s="320"/>
      <c r="H517" s="320"/>
      <c r="I517" s="31"/>
    </row>
    <row r="518" spans="1:9">
      <c r="A518" s="329"/>
      <c r="B518" s="330"/>
      <c r="C518" s="331" t="s">
        <v>397</v>
      </c>
      <c r="D518" s="332"/>
      <c r="E518" s="333"/>
      <c r="F518" s="333"/>
      <c r="G518" s="334"/>
      <c r="H518" s="335">
        <f>SUM(H516:H517)</f>
        <v>8</v>
      </c>
      <c r="I518" s="332"/>
    </row>
    <row r="519" spans="1:9">
      <c r="A519" s="329"/>
      <c r="B519" s="330"/>
      <c r="C519" s="331" t="s">
        <v>810</v>
      </c>
      <c r="D519" s="332"/>
      <c r="E519" s="333"/>
      <c r="F519" s="333"/>
      <c r="G519" s="334"/>
      <c r="H519" s="336">
        <v>2</v>
      </c>
      <c r="I519" s="332" t="s">
        <v>74</v>
      </c>
    </row>
    <row r="520" spans="1:9">
      <c r="A520" s="329"/>
      <c r="B520" s="330"/>
      <c r="C520" s="331" t="s">
        <v>820</v>
      </c>
      <c r="D520" s="332"/>
      <c r="E520" s="333"/>
      <c r="F520" s="333"/>
      <c r="G520" s="334"/>
      <c r="H520" s="335">
        <f>'Abstract Electrical'!H78</f>
        <v>1.4</v>
      </c>
      <c r="I520" s="332"/>
    </row>
    <row r="521" spans="1:9">
      <c r="A521" s="329"/>
      <c r="B521" s="330"/>
      <c r="C521" s="331" t="s">
        <v>819</v>
      </c>
      <c r="D521" s="332"/>
      <c r="E521" s="333"/>
      <c r="F521" s="333"/>
      <c r="G521" s="334"/>
      <c r="H521" s="335">
        <f>H519-H520</f>
        <v>0.60000000000000009</v>
      </c>
      <c r="I521" s="332"/>
    </row>
    <row r="522" spans="1:9">
      <c r="A522" s="329"/>
      <c r="B522" s="330"/>
      <c r="C522" s="331" t="s">
        <v>1090</v>
      </c>
      <c r="D522" s="332"/>
      <c r="E522" s="333"/>
      <c r="F522" s="333"/>
      <c r="G522" s="334"/>
      <c r="H522" s="335">
        <f>H518-H520-H521</f>
        <v>6</v>
      </c>
      <c r="I522" s="332"/>
    </row>
    <row r="523" spans="1:9" ht="102.6" customHeight="1">
      <c r="A523" s="31"/>
      <c r="B523" s="31"/>
      <c r="C523" s="343" t="s">
        <v>943</v>
      </c>
      <c r="D523" s="31"/>
      <c r="E523" s="31"/>
      <c r="F523" s="31"/>
      <c r="G523" s="320"/>
      <c r="H523" s="320"/>
      <c r="I523" s="31"/>
    </row>
    <row r="524" spans="1:9">
      <c r="A524" s="31"/>
      <c r="B524" s="31"/>
      <c r="C524" s="31"/>
      <c r="D524" s="31"/>
      <c r="E524" s="31"/>
      <c r="F524" s="31"/>
      <c r="G524" s="320"/>
      <c r="H524" s="320"/>
      <c r="I524" s="31"/>
    </row>
    <row r="525" spans="1:9">
      <c r="A525" s="31"/>
      <c r="B525" s="31"/>
      <c r="C525" s="297" t="s">
        <v>940</v>
      </c>
      <c r="D525" s="31"/>
      <c r="E525" s="31"/>
      <c r="F525" s="31"/>
      <c r="G525" s="320"/>
      <c r="H525" s="320"/>
      <c r="I525" s="31"/>
    </row>
    <row r="526" spans="1:9">
      <c r="A526" s="31"/>
      <c r="B526" s="31"/>
      <c r="C526" s="31"/>
      <c r="D526" s="31"/>
      <c r="E526" s="31"/>
      <c r="F526" s="31"/>
      <c r="G526" s="320"/>
      <c r="H526" s="320"/>
      <c r="I526" s="31"/>
    </row>
    <row r="527" spans="1:9">
      <c r="A527" s="31"/>
      <c r="B527" s="31"/>
      <c r="C527" s="31"/>
      <c r="D527" s="31"/>
      <c r="E527" s="31"/>
      <c r="F527" s="31"/>
      <c r="G527" s="320"/>
      <c r="H527" s="320"/>
      <c r="I527" s="31"/>
    </row>
    <row r="528" spans="1:9">
      <c r="A528" s="31"/>
      <c r="B528" s="31"/>
      <c r="C528" s="31" t="s">
        <v>944</v>
      </c>
      <c r="D528" s="31" t="s">
        <v>74</v>
      </c>
      <c r="E528" s="31"/>
      <c r="F528" s="31"/>
      <c r="G528" s="320">
        <v>8</v>
      </c>
      <c r="H528" s="320">
        <v>8</v>
      </c>
      <c r="I528" s="31"/>
    </row>
    <row r="529" spans="1:9">
      <c r="A529" s="31"/>
      <c r="B529" s="31"/>
      <c r="C529" s="31"/>
      <c r="D529" s="31"/>
      <c r="E529" s="31"/>
      <c r="F529" s="31"/>
      <c r="G529" s="320"/>
      <c r="H529" s="320"/>
      <c r="I529" s="31"/>
    </row>
    <row r="530" spans="1:9">
      <c r="A530" s="329"/>
      <c r="B530" s="330"/>
      <c r="C530" s="331" t="s">
        <v>397</v>
      </c>
      <c r="D530" s="332"/>
      <c r="E530" s="333"/>
      <c r="F530" s="333"/>
      <c r="G530" s="334"/>
      <c r="H530" s="335">
        <f>SUM(H528:H529)</f>
        <v>8</v>
      </c>
      <c r="I530" s="332"/>
    </row>
    <row r="531" spans="1:9">
      <c r="A531" s="329"/>
      <c r="B531" s="330"/>
      <c r="C531" s="331" t="s">
        <v>810</v>
      </c>
      <c r="D531" s="332"/>
      <c r="E531" s="333"/>
      <c r="F531" s="333"/>
      <c r="G531" s="334"/>
      <c r="H531" s="336">
        <v>20</v>
      </c>
      <c r="I531" s="332" t="s">
        <v>74</v>
      </c>
    </row>
    <row r="532" spans="1:9">
      <c r="A532" s="329"/>
      <c r="B532" s="330"/>
      <c r="C532" s="331" t="s">
        <v>820</v>
      </c>
      <c r="D532" s="332"/>
      <c r="E532" s="333"/>
      <c r="F532" s="333"/>
      <c r="G532" s="334"/>
      <c r="H532" s="335">
        <f>'Abstract Electrical'!H80</f>
        <v>14</v>
      </c>
      <c r="I532" s="332"/>
    </row>
    <row r="533" spans="1:9">
      <c r="A533" s="329"/>
      <c r="B533" s="330"/>
      <c r="C533" s="331" t="s">
        <v>819</v>
      </c>
      <c r="D533" s="332"/>
      <c r="E533" s="333"/>
      <c r="F533" s="333"/>
      <c r="G533" s="334"/>
      <c r="H533" s="335">
        <f>H530-H532</f>
        <v>-6</v>
      </c>
      <c r="I533" s="332"/>
    </row>
    <row r="534" spans="1:9">
      <c r="A534" s="31"/>
      <c r="B534" s="31"/>
      <c r="C534" s="31"/>
      <c r="D534" s="31"/>
      <c r="E534" s="31"/>
      <c r="F534" s="31"/>
      <c r="G534" s="320"/>
      <c r="H534" s="320"/>
      <c r="I534" s="31"/>
    </row>
    <row r="535" spans="1:9">
      <c r="A535" s="31"/>
      <c r="B535" s="31"/>
      <c r="C535" s="31"/>
      <c r="D535" s="31"/>
      <c r="E535" s="31"/>
      <c r="F535" s="31"/>
      <c r="G535" s="320"/>
      <c r="H535" s="320"/>
      <c r="I535" s="31"/>
    </row>
    <row r="536" spans="1:9" ht="165">
      <c r="A536" s="31"/>
      <c r="B536" s="31"/>
      <c r="C536" s="139" t="s">
        <v>945</v>
      </c>
      <c r="D536" s="31"/>
      <c r="E536" s="31"/>
      <c r="F536" s="31"/>
      <c r="G536" s="320"/>
      <c r="H536" s="320"/>
      <c r="I536" s="31"/>
    </row>
    <row r="537" spans="1:9">
      <c r="A537" s="31"/>
      <c r="B537" s="31"/>
      <c r="C537" s="31"/>
      <c r="D537" s="31"/>
      <c r="E537" s="31"/>
      <c r="F537" s="31"/>
      <c r="G537" s="320"/>
      <c r="H537" s="320"/>
      <c r="I537" s="31"/>
    </row>
    <row r="538" spans="1:9">
      <c r="A538" s="31"/>
      <c r="B538" s="31"/>
      <c r="C538" s="31"/>
      <c r="D538" s="31"/>
      <c r="E538" s="31"/>
      <c r="F538" s="31"/>
      <c r="G538" s="320"/>
      <c r="H538" s="320"/>
      <c r="I538" s="31"/>
    </row>
    <row r="539" spans="1:9">
      <c r="A539" s="31"/>
      <c r="B539" s="31"/>
      <c r="C539" s="31"/>
      <c r="D539" s="31"/>
      <c r="E539" s="31"/>
      <c r="F539" s="31"/>
      <c r="G539" s="320"/>
      <c r="H539" s="320"/>
      <c r="I539" s="31"/>
    </row>
    <row r="540" spans="1:9">
      <c r="A540" s="31"/>
      <c r="B540" s="31"/>
      <c r="C540" s="31" t="s">
        <v>407</v>
      </c>
      <c r="D540" s="31" t="s">
        <v>74</v>
      </c>
      <c r="E540" s="31"/>
      <c r="F540" s="31"/>
      <c r="G540" s="320">
        <v>1</v>
      </c>
      <c r="H540" s="320">
        <v>1</v>
      </c>
      <c r="I540" s="31"/>
    </row>
    <row r="541" spans="1:9">
      <c r="A541" s="31"/>
      <c r="B541" s="31"/>
      <c r="C541" s="31"/>
      <c r="D541" s="31"/>
      <c r="E541" s="31"/>
      <c r="F541" s="31"/>
      <c r="G541" s="320"/>
      <c r="H541" s="320"/>
      <c r="I541" s="31"/>
    </row>
    <row r="542" spans="1:9">
      <c r="A542" s="329"/>
      <c r="B542" s="330"/>
      <c r="C542" s="331" t="s">
        <v>397</v>
      </c>
      <c r="D542" s="332"/>
      <c r="E542" s="333"/>
      <c r="F542" s="333"/>
      <c r="G542" s="334"/>
      <c r="H542" s="335">
        <f>SUM(H540:H541)</f>
        <v>1</v>
      </c>
      <c r="I542" s="332"/>
    </row>
    <row r="543" spans="1:9">
      <c r="A543" s="329"/>
      <c r="B543" s="330"/>
      <c r="C543" s="331" t="s">
        <v>810</v>
      </c>
      <c r="D543" s="332"/>
      <c r="E543" s="333"/>
      <c r="F543" s="333"/>
      <c r="G543" s="334"/>
      <c r="H543" s="336">
        <v>1</v>
      </c>
      <c r="I543" s="332" t="s">
        <v>74</v>
      </c>
    </row>
    <row r="544" spans="1:9">
      <c r="A544" s="329"/>
      <c r="B544" s="330"/>
      <c r="C544" s="331" t="s">
        <v>820</v>
      </c>
      <c r="D544" s="332"/>
      <c r="E544" s="333"/>
      <c r="F544" s="333"/>
      <c r="G544" s="334"/>
      <c r="H544" s="335">
        <f>'Abstract Electrical'!H100</f>
        <v>0.7</v>
      </c>
      <c r="I544" s="332"/>
    </row>
    <row r="545" spans="1:9">
      <c r="A545" s="329"/>
      <c r="B545" s="330"/>
      <c r="C545" s="331" t="s">
        <v>819</v>
      </c>
      <c r="D545" s="332"/>
      <c r="E545" s="333"/>
      <c r="F545" s="333"/>
      <c r="G545" s="334"/>
      <c r="H545" s="335">
        <f>H542-H544</f>
        <v>0.30000000000000004</v>
      </c>
      <c r="I545" s="332"/>
    </row>
    <row r="546" spans="1:9">
      <c r="A546" s="31"/>
      <c r="B546" s="31"/>
      <c r="C546" s="31"/>
      <c r="D546" s="31"/>
      <c r="E546" s="31"/>
      <c r="F546" s="31"/>
      <c r="G546" s="320"/>
      <c r="H546" s="320"/>
      <c r="I546" s="31"/>
    </row>
    <row r="547" spans="1:9" ht="165">
      <c r="A547" s="31"/>
      <c r="B547" s="31"/>
      <c r="C547" s="139" t="s">
        <v>946</v>
      </c>
      <c r="D547" s="31"/>
      <c r="E547" s="31"/>
      <c r="F547" s="31"/>
      <c r="G547" s="320"/>
      <c r="H547" s="320"/>
      <c r="I547" s="31"/>
    </row>
    <row r="548" spans="1:9">
      <c r="A548" s="31"/>
      <c r="B548" s="31"/>
      <c r="C548" s="31"/>
      <c r="D548" s="31"/>
      <c r="E548" s="31"/>
      <c r="F548" s="31"/>
      <c r="G548" s="320"/>
      <c r="H548" s="320"/>
      <c r="I548" s="31"/>
    </row>
    <row r="549" spans="1:9">
      <c r="A549" s="31"/>
      <c r="B549" s="31"/>
      <c r="C549" s="31"/>
      <c r="D549" s="31"/>
      <c r="E549" s="31"/>
      <c r="F549" s="31"/>
      <c r="G549" s="320"/>
      <c r="H549" s="320"/>
      <c r="I549" s="31"/>
    </row>
    <row r="550" spans="1:9">
      <c r="A550" s="31"/>
      <c r="B550" s="31"/>
      <c r="C550" s="31"/>
      <c r="D550" s="31"/>
      <c r="E550" s="31"/>
      <c r="F550" s="31"/>
      <c r="G550" s="320"/>
      <c r="H550" s="320"/>
      <c r="I550" s="31"/>
    </row>
    <row r="551" spans="1:9">
      <c r="A551" s="31"/>
      <c r="B551" s="31"/>
      <c r="C551" s="31" t="s">
        <v>813</v>
      </c>
      <c r="D551" s="31" t="s">
        <v>74</v>
      </c>
      <c r="E551" s="31"/>
      <c r="F551" s="31"/>
      <c r="G551" s="320">
        <v>1</v>
      </c>
      <c r="H551" s="320">
        <v>1</v>
      </c>
      <c r="I551" s="31"/>
    </row>
    <row r="552" spans="1:9">
      <c r="A552" s="31"/>
      <c r="B552" s="31"/>
      <c r="C552" s="31"/>
      <c r="D552" s="31"/>
      <c r="E552" s="31"/>
      <c r="F552" s="31"/>
      <c r="G552" s="320"/>
      <c r="H552" s="320"/>
      <c r="I552" s="31"/>
    </row>
    <row r="553" spans="1:9">
      <c r="A553" s="329"/>
      <c r="B553" s="330"/>
      <c r="C553" s="331" t="s">
        <v>397</v>
      </c>
      <c r="D553" s="332"/>
      <c r="E553" s="333"/>
      <c r="F553" s="333"/>
      <c r="G553" s="334"/>
      <c r="H553" s="335">
        <f>SUM(H551:H552)</f>
        <v>1</v>
      </c>
      <c r="I553" s="332"/>
    </row>
    <row r="554" spans="1:9">
      <c r="A554" s="329"/>
      <c r="B554" s="330"/>
      <c r="C554" s="331" t="s">
        <v>810</v>
      </c>
      <c r="D554" s="332"/>
      <c r="E554" s="333"/>
      <c r="F554" s="333"/>
      <c r="G554" s="334"/>
      <c r="H554" s="336">
        <v>1</v>
      </c>
      <c r="I554" s="332" t="s">
        <v>74</v>
      </c>
    </row>
    <row r="555" spans="1:9">
      <c r="A555" s="329"/>
      <c r="B555" s="330"/>
      <c r="C555" s="331" t="s">
        <v>820</v>
      </c>
      <c r="D555" s="332"/>
      <c r="E555" s="333"/>
      <c r="F555" s="333"/>
      <c r="G555" s="334"/>
      <c r="H555" s="335">
        <f>'Abstract Electrical'!H101</f>
        <v>0.7</v>
      </c>
      <c r="I555" s="332"/>
    </row>
    <row r="556" spans="1:9">
      <c r="A556" s="329"/>
      <c r="B556" s="330"/>
      <c r="C556" s="331" t="s">
        <v>819</v>
      </c>
      <c r="D556" s="332"/>
      <c r="E556" s="333"/>
      <c r="F556" s="333"/>
      <c r="G556" s="334"/>
      <c r="H556" s="335">
        <f>H553-H555</f>
        <v>0.30000000000000004</v>
      </c>
      <c r="I556" s="332"/>
    </row>
    <row r="557" spans="1:9">
      <c r="A557" s="31"/>
      <c r="B557" s="31"/>
      <c r="C557" s="31"/>
      <c r="D557" s="31"/>
      <c r="E557" s="31"/>
      <c r="F557" s="31"/>
      <c r="G557" s="320"/>
      <c r="H557" s="320"/>
      <c r="I557" s="31"/>
    </row>
    <row r="558" spans="1:9" ht="150">
      <c r="A558" s="31"/>
      <c r="B558" s="31"/>
      <c r="C558" s="139" t="s">
        <v>947</v>
      </c>
      <c r="D558" s="31"/>
      <c r="E558" s="31"/>
      <c r="F558" s="31"/>
      <c r="G558" s="320"/>
      <c r="H558" s="320"/>
      <c r="I558" s="31"/>
    </row>
    <row r="559" spans="1:9">
      <c r="A559" s="31"/>
      <c r="B559" s="31"/>
      <c r="C559" s="31"/>
      <c r="D559" s="31"/>
      <c r="E559" s="31"/>
      <c r="F559" s="31"/>
      <c r="G559" s="320"/>
      <c r="H559" s="320"/>
      <c r="I559" s="31"/>
    </row>
    <row r="560" spans="1:9">
      <c r="A560" s="31"/>
      <c r="B560" s="31"/>
      <c r="C560" s="31"/>
      <c r="D560" s="31"/>
      <c r="E560" s="31"/>
      <c r="F560" s="31"/>
      <c r="G560" s="320"/>
      <c r="H560" s="320"/>
      <c r="I560" s="31"/>
    </row>
    <row r="561" spans="1:9">
      <c r="A561" s="31"/>
      <c r="B561" s="31"/>
      <c r="C561" s="31"/>
      <c r="D561" s="31"/>
      <c r="E561" s="31"/>
      <c r="F561" s="31"/>
      <c r="G561" s="320"/>
      <c r="H561" s="320"/>
      <c r="I561" s="31"/>
    </row>
    <row r="562" spans="1:9">
      <c r="A562" s="31"/>
      <c r="B562" s="31"/>
      <c r="C562" s="31" t="s">
        <v>813</v>
      </c>
      <c r="D562" s="31" t="s">
        <v>74</v>
      </c>
      <c r="E562" s="31"/>
      <c r="F562" s="31"/>
      <c r="G562" s="320">
        <v>1</v>
      </c>
      <c r="H562" s="320">
        <v>1</v>
      </c>
      <c r="I562" s="31"/>
    </row>
    <row r="563" spans="1:9">
      <c r="A563" s="31"/>
      <c r="B563" s="31"/>
      <c r="C563" s="31"/>
      <c r="D563" s="31"/>
      <c r="E563" s="31"/>
      <c r="F563" s="31"/>
      <c r="G563" s="320"/>
      <c r="H563" s="320"/>
      <c r="I563" s="31"/>
    </row>
    <row r="564" spans="1:9">
      <c r="A564" s="329"/>
      <c r="B564" s="330"/>
      <c r="C564" s="331" t="s">
        <v>397</v>
      </c>
      <c r="D564" s="332"/>
      <c r="E564" s="333"/>
      <c r="F564" s="333"/>
      <c r="G564" s="334"/>
      <c r="H564" s="335">
        <f>SUM(H562:H563)</f>
        <v>1</v>
      </c>
      <c r="I564" s="332"/>
    </row>
    <row r="565" spans="1:9">
      <c r="A565" s="329"/>
      <c r="B565" s="330"/>
      <c r="C565" s="331" t="s">
        <v>810</v>
      </c>
      <c r="D565" s="332"/>
      <c r="E565" s="333"/>
      <c r="F565" s="333"/>
      <c r="G565" s="334"/>
      <c r="H565" s="336">
        <v>1</v>
      </c>
      <c r="I565" s="332" t="s">
        <v>74</v>
      </c>
    </row>
    <row r="566" spans="1:9">
      <c r="A566" s="329"/>
      <c r="B566" s="330"/>
      <c r="C566" s="331" t="s">
        <v>820</v>
      </c>
      <c r="D566" s="332"/>
      <c r="E566" s="333"/>
      <c r="F566" s="333"/>
      <c r="G566" s="334"/>
      <c r="H566" s="335">
        <f>'Abstract Electrical'!H102</f>
        <v>0.7</v>
      </c>
      <c r="I566" s="332"/>
    </row>
    <row r="567" spans="1:9">
      <c r="A567" s="329"/>
      <c r="B567" s="330"/>
      <c r="C567" s="331" t="s">
        <v>819</v>
      </c>
      <c r="D567" s="332"/>
      <c r="E567" s="333"/>
      <c r="F567" s="333"/>
      <c r="G567" s="334"/>
      <c r="H567" s="335">
        <f>H564-H566</f>
        <v>0.30000000000000004</v>
      </c>
      <c r="I567" s="332"/>
    </row>
    <row r="568" spans="1:9">
      <c r="A568" s="31"/>
      <c r="B568" s="31"/>
      <c r="C568" s="31"/>
      <c r="D568" s="31"/>
      <c r="E568" s="31"/>
      <c r="F568" s="31"/>
      <c r="G568" s="320"/>
      <c r="H568" s="320"/>
      <c r="I568" s="31"/>
    </row>
    <row r="569" spans="1:9" ht="345">
      <c r="A569" s="31"/>
      <c r="B569" s="31"/>
      <c r="C569" s="139" t="s">
        <v>948</v>
      </c>
      <c r="D569" s="31"/>
      <c r="E569" s="31"/>
      <c r="F569" s="31"/>
      <c r="G569" s="320"/>
      <c r="H569" s="320"/>
      <c r="I569" s="31"/>
    </row>
    <row r="570" spans="1:9">
      <c r="A570" s="31"/>
      <c r="B570" s="31"/>
      <c r="C570" s="31"/>
      <c r="D570" s="31"/>
      <c r="E570" s="31"/>
      <c r="F570" s="31"/>
      <c r="G570" s="320"/>
      <c r="H570" s="320"/>
      <c r="I570" s="31"/>
    </row>
    <row r="571" spans="1:9">
      <c r="A571" s="31"/>
      <c r="B571" s="31"/>
      <c r="C571" s="31"/>
      <c r="D571" s="31"/>
      <c r="E571" s="31"/>
      <c r="F571" s="31"/>
      <c r="G571" s="320"/>
      <c r="H571" s="320"/>
      <c r="I571" s="31"/>
    </row>
    <row r="572" spans="1:9">
      <c r="A572" s="31"/>
      <c r="B572" s="31"/>
      <c r="C572" s="31"/>
      <c r="D572" s="31"/>
      <c r="E572" s="31"/>
      <c r="F572" s="31"/>
      <c r="G572" s="320"/>
      <c r="H572" s="320"/>
      <c r="I572" s="31"/>
    </row>
    <row r="573" spans="1:9">
      <c r="A573" s="31"/>
      <c r="B573" s="31"/>
      <c r="C573" s="31" t="s">
        <v>813</v>
      </c>
      <c r="D573" s="31" t="s">
        <v>74</v>
      </c>
      <c r="E573" s="31"/>
      <c r="F573" s="31"/>
      <c r="G573" s="320">
        <v>1</v>
      </c>
      <c r="H573" s="320">
        <v>1</v>
      </c>
      <c r="I573" s="31"/>
    </row>
    <row r="574" spans="1:9">
      <c r="A574" s="31"/>
      <c r="B574" s="31"/>
      <c r="C574" s="31"/>
      <c r="D574" s="31"/>
      <c r="E574" s="31"/>
      <c r="F574" s="31"/>
      <c r="G574" s="320"/>
      <c r="H574" s="320"/>
      <c r="I574" s="31"/>
    </row>
    <row r="575" spans="1:9">
      <c r="A575" s="329"/>
      <c r="B575" s="330"/>
      <c r="C575" s="331" t="s">
        <v>397</v>
      </c>
      <c r="D575" s="332"/>
      <c r="E575" s="333"/>
      <c r="F575" s="333"/>
      <c r="G575" s="334"/>
      <c r="H575" s="335">
        <f>SUM(H573:H574)</f>
        <v>1</v>
      </c>
      <c r="I575" s="332"/>
    </row>
    <row r="576" spans="1:9">
      <c r="A576" s="329"/>
      <c r="B576" s="330"/>
      <c r="C576" s="331" t="s">
        <v>810</v>
      </c>
      <c r="D576" s="332"/>
      <c r="E576" s="333"/>
      <c r="F576" s="333"/>
      <c r="G576" s="334"/>
      <c r="H576" s="336">
        <v>1</v>
      </c>
      <c r="I576" s="332" t="s">
        <v>74</v>
      </c>
    </row>
    <row r="577" spans="1:9">
      <c r="A577" s="329"/>
      <c r="B577" s="330"/>
      <c r="C577" s="331" t="s">
        <v>820</v>
      </c>
      <c r="D577" s="332"/>
      <c r="E577" s="333"/>
      <c r="F577" s="333"/>
      <c r="G577" s="334"/>
      <c r="H577" s="335">
        <f>'Abstract Electrical'!H103</f>
        <v>0.7</v>
      </c>
      <c r="I577" s="332"/>
    </row>
    <row r="578" spans="1:9">
      <c r="A578" s="329"/>
      <c r="B578" s="330"/>
      <c r="C578" s="331" t="s">
        <v>819</v>
      </c>
      <c r="D578" s="332"/>
      <c r="E578" s="333"/>
      <c r="F578" s="333"/>
      <c r="G578" s="334"/>
      <c r="H578" s="335">
        <f>H575-H577</f>
        <v>0.30000000000000004</v>
      </c>
      <c r="I578" s="332"/>
    </row>
    <row r="579" spans="1:9">
      <c r="A579" s="31"/>
      <c r="B579" s="31"/>
      <c r="C579" s="31"/>
      <c r="D579" s="31"/>
      <c r="E579" s="31"/>
      <c r="F579" s="31"/>
      <c r="G579" s="320"/>
      <c r="H579" s="320"/>
      <c r="I579" s="31"/>
    </row>
    <row r="580" spans="1:9" ht="135">
      <c r="A580" s="31"/>
      <c r="B580" s="31"/>
      <c r="C580" s="139" t="s">
        <v>950</v>
      </c>
      <c r="D580" s="31"/>
      <c r="E580" s="31"/>
      <c r="F580" s="31"/>
      <c r="G580" s="320"/>
      <c r="H580" s="320"/>
      <c r="I580" s="31"/>
    </row>
    <row r="581" spans="1:9">
      <c r="A581" s="31"/>
      <c r="B581" s="31"/>
      <c r="C581" s="31"/>
      <c r="D581" s="31"/>
      <c r="E581" s="31"/>
      <c r="F581" s="31"/>
      <c r="G581" s="320"/>
      <c r="H581" s="320"/>
      <c r="I581" s="31"/>
    </row>
    <row r="582" spans="1:9">
      <c r="A582" s="31"/>
      <c r="B582" s="31"/>
      <c r="C582" s="31"/>
      <c r="D582" s="31"/>
      <c r="E582" s="31"/>
      <c r="F582" s="31"/>
      <c r="G582" s="320"/>
      <c r="H582" s="320"/>
      <c r="I582" s="31"/>
    </row>
    <row r="583" spans="1:9">
      <c r="A583" s="31"/>
      <c r="B583" s="31"/>
      <c r="C583" s="31"/>
      <c r="D583" s="31"/>
      <c r="E583" s="31"/>
      <c r="F583" s="31"/>
      <c r="G583" s="320"/>
      <c r="H583" s="320"/>
      <c r="I583" s="31"/>
    </row>
    <row r="584" spans="1:9">
      <c r="A584" s="31"/>
      <c r="B584" s="31"/>
      <c r="C584" s="31" t="s">
        <v>951</v>
      </c>
      <c r="D584" s="31" t="s">
        <v>74</v>
      </c>
      <c r="E584" s="31"/>
      <c r="F584" s="31"/>
      <c r="G584" s="320">
        <v>1</v>
      </c>
      <c r="H584" s="320">
        <v>1</v>
      </c>
      <c r="I584" s="31"/>
    </row>
    <row r="585" spans="1:9">
      <c r="A585" s="31"/>
      <c r="B585" s="31"/>
      <c r="C585" s="31"/>
      <c r="D585" s="31"/>
      <c r="E585" s="31"/>
      <c r="F585" s="31"/>
      <c r="G585" s="320"/>
      <c r="H585" s="320"/>
      <c r="I585" s="31"/>
    </row>
    <row r="586" spans="1:9">
      <c r="A586" s="329"/>
      <c r="B586" s="330"/>
      <c r="C586" s="331" t="s">
        <v>397</v>
      </c>
      <c r="D586" s="332"/>
      <c r="E586" s="333"/>
      <c r="F586" s="333"/>
      <c r="G586" s="334"/>
      <c r="H586" s="335">
        <f>SUM(H584:H585)</f>
        <v>1</v>
      </c>
      <c r="I586" s="332"/>
    </row>
    <row r="587" spans="1:9">
      <c r="A587" s="329"/>
      <c r="B587" s="330"/>
      <c r="C587" s="331" t="s">
        <v>810</v>
      </c>
      <c r="D587" s="332"/>
      <c r="E587" s="333"/>
      <c r="F587" s="333"/>
      <c r="G587" s="334"/>
      <c r="H587" s="336">
        <v>1</v>
      </c>
      <c r="I587" s="332" t="s">
        <v>74</v>
      </c>
    </row>
    <row r="588" spans="1:9">
      <c r="A588" s="329"/>
      <c r="B588" s="330"/>
      <c r="C588" s="331" t="s">
        <v>820</v>
      </c>
      <c r="D588" s="332"/>
      <c r="E588" s="333"/>
      <c r="F588" s="333"/>
      <c r="G588" s="334"/>
      <c r="H588" s="335">
        <f>'Abstract Electrical'!H105</f>
        <v>0.7</v>
      </c>
      <c r="I588" s="332"/>
    </row>
    <row r="589" spans="1:9">
      <c r="A589" s="329"/>
      <c r="B589" s="330"/>
      <c r="C589" s="331" t="s">
        <v>819</v>
      </c>
      <c r="D589" s="332"/>
      <c r="E589" s="333"/>
      <c r="F589" s="333"/>
      <c r="G589" s="334"/>
      <c r="H589" s="335">
        <f>H586-H588</f>
        <v>0.30000000000000004</v>
      </c>
      <c r="I589" s="332"/>
    </row>
    <row r="590" spans="1:9">
      <c r="A590" s="31"/>
      <c r="B590" s="31"/>
      <c r="C590" s="31"/>
      <c r="D590" s="31"/>
      <c r="E590" s="31"/>
      <c r="F590" s="31"/>
      <c r="G590" s="320"/>
      <c r="H590" s="320"/>
      <c r="I590" s="31"/>
    </row>
    <row r="591" spans="1:9" ht="135">
      <c r="A591" s="31"/>
      <c r="B591" s="31"/>
      <c r="C591" s="139" t="s">
        <v>950</v>
      </c>
      <c r="D591" s="31"/>
      <c r="E591" s="31"/>
      <c r="F591" s="31"/>
      <c r="G591" s="320"/>
      <c r="H591" s="320"/>
      <c r="I591" s="31"/>
    </row>
    <row r="592" spans="1:9">
      <c r="A592" s="31"/>
      <c r="B592" s="31"/>
      <c r="C592" s="31"/>
      <c r="D592" s="31"/>
      <c r="E592" s="31"/>
      <c r="F592" s="31"/>
      <c r="G592" s="320"/>
      <c r="H592" s="320"/>
      <c r="I592" s="31"/>
    </row>
    <row r="593" spans="1:9">
      <c r="A593" s="31"/>
      <c r="B593" s="31"/>
      <c r="C593" s="31"/>
      <c r="D593" s="31"/>
      <c r="E593" s="31"/>
      <c r="F593" s="31"/>
      <c r="G593" s="320"/>
      <c r="H593" s="320"/>
      <c r="I593" s="31"/>
    </row>
    <row r="594" spans="1:9">
      <c r="A594" s="31"/>
      <c r="B594" s="31"/>
      <c r="C594" s="31"/>
      <c r="D594" s="31"/>
      <c r="E594" s="31"/>
      <c r="F594" s="31"/>
      <c r="G594" s="320"/>
      <c r="H594" s="320"/>
      <c r="I594" s="31"/>
    </row>
    <row r="595" spans="1:9">
      <c r="A595" s="31"/>
      <c r="B595" s="31"/>
      <c r="C595" s="31" t="s">
        <v>952</v>
      </c>
      <c r="D595" s="31" t="s">
        <v>74</v>
      </c>
      <c r="E595" s="31"/>
      <c r="F595" s="31"/>
      <c r="G595" s="320">
        <v>1</v>
      </c>
      <c r="H595" s="320">
        <v>1</v>
      </c>
      <c r="I595" s="31"/>
    </row>
    <row r="596" spans="1:9">
      <c r="A596" s="31"/>
      <c r="B596" s="31"/>
      <c r="C596" s="31"/>
      <c r="D596" s="31"/>
      <c r="E596" s="31"/>
      <c r="F596" s="31"/>
      <c r="G596" s="320"/>
      <c r="H596" s="320"/>
      <c r="I596" s="31"/>
    </row>
    <row r="597" spans="1:9">
      <c r="A597" s="329"/>
      <c r="B597" s="330"/>
      <c r="C597" s="331" t="s">
        <v>397</v>
      </c>
      <c r="D597" s="332"/>
      <c r="E597" s="333"/>
      <c r="F597" s="333"/>
      <c r="G597" s="334"/>
      <c r="H597" s="335">
        <f>SUM(H595:H596)</f>
        <v>1</v>
      </c>
      <c r="I597" s="332"/>
    </row>
    <row r="598" spans="1:9">
      <c r="A598" s="329"/>
      <c r="B598" s="330"/>
      <c r="C598" s="331" t="s">
        <v>810</v>
      </c>
      <c r="D598" s="332"/>
      <c r="E598" s="333"/>
      <c r="F598" s="333"/>
      <c r="G598" s="334"/>
      <c r="H598" s="336">
        <v>1</v>
      </c>
      <c r="I598" s="332" t="s">
        <v>74</v>
      </c>
    </row>
    <row r="599" spans="1:9">
      <c r="A599" s="329"/>
      <c r="B599" s="330"/>
      <c r="C599" s="331" t="s">
        <v>820</v>
      </c>
      <c r="D599" s="332"/>
      <c r="E599" s="333"/>
      <c r="F599" s="333"/>
      <c r="G599" s="334"/>
      <c r="H599" s="335">
        <f>'Abstract Electrical'!H106</f>
        <v>0.7</v>
      </c>
      <c r="I599" s="332"/>
    </row>
    <row r="600" spans="1:9">
      <c r="A600" s="329"/>
      <c r="B600" s="330"/>
      <c r="C600" s="331" t="s">
        <v>819</v>
      </c>
      <c r="D600" s="332"/>
      <c r="E600" s="333"/>
      <c r="F600" s="333"/>
      <c r="G600" s="334"/>
      <c r="H600" s="335">
        <f>H597-H599</f>
        <v>0.30000000000000004</v>
      </c>
      <c r="I600" s="332"/>
    </row>
    <row r="601" spans="1:9">
      <c r="A601" s="31"/>
      <c r="B601" s="31"/>
      <c r="C601" s="31"/>
      <c r="D601" s="31"/>
      <c r="E601" s="31"/>
      <c r="F601" s="31"/>
      <c r="G601" s="320"/>
      <c r="H601" s="320"/>
      <c r="I601" s="31"/>
    </row>
    <row r="602" spans="1:9">
      <c r="A602" s="31"/>
      <c r="B602" s="31"/>
      <c r="C602" s="297" t="s">
        <v>953</v>
      </c>
      <c r="D602" s="31"/>
      <c r="E602" s="31"/>
      <c r="F602" s="31"/>
      <c r="G602" s="320"/>
      <c r="H602" s="320"/>
      <c r="I602" s="31"/>
    </row>
    <row r="604" spans="1:9">
      <c r="A604" s="31"/>
      <c r="B604" s="31"/>
      <c r="C604" s="31"/>
      <c r="D604" s="31"/>
      <c r="E604" s="31"/>
      <c r="F604" s="31"/>
      <c r="G604" s="320"/>
      <c r="H604" s="320"/>
      <c r="I604" s="31"/>
    </row>
    <row r="605" spans="1:9">
      <c r="A605" s="31"/>
      <c r="B605" s="31"/>
      <c r="C605" s="31" t="s">
        <v>407</v>
      </c>
      <c r="D605" s="31" t="s">
        <v>74</v>
      </c>
      <c r="E605" s="31"/>
      <c r="F605" s="31"/>
      <c r="G605" s="320">
        <v>1</v>
      </c>
      <c r="H605" s="320">
        <v>1</v>
      </c>
      <c r="I605" s="31"/>
    </row>
    <row r="606" spans="1:9">
      <c r="A606" s="31"/>
      <c r="B606" s="31"/>
      <c r="C606" s="31"/>
      <c r="D606" s="31"/>
      <c r="E606" s="31"/>
      <c r="F606" s="31"/>
      <c r="G606" s="320"/>
      <c r="H606" s="320"/>
      <c r="I606" s="31"/>
    </row>
    <row r="607" spans="1:9">
      <c r="A607" s="329"/>
      <c r="B607" s="330"/>
      <c r="C607" s="331" t="s">
        <v>397</v>
      </c>
      <c r="D607" s="332"/>
      <c r="E607" s="333"/>
      <c r="F607" s="333"/>
      <c r="G607" s="334"/>
      <c r="H607" s="335">
        <f>SUM(H605:H606)</f>
        <v>1</v>
      </c>
      <c r="I607" s="332"/>
    </row>
    <row r="608" spans="1:9">
      <c r="A608" s="329"/>
      <c r="B608" s="330"/>
      <c r="C608" s="331" t="s">
        <v>810</v>
      </c>
      <c r="D608" s="332"/>
      <c r="E608" s="333"/>
      <c r="F608" s="333"/>
      <c r="G608" s="334"/>
      <c r="H608" s="336">
        <v>1</v>
      </c>
      <c r="I608" s="332" t="s">
        <v>74</v>
      </c>
    </row>
    <row r="609" spans="1:9">
      <c r="A609" s="329"/>
      <c r="B609" s="330"/>
      <c r="C609" s="331" t="s">
        <v>820</v>
      </c>
      <c r="D609" s="332"/>
      <c r="E609" s="333"/>
      <c r="F609" s="333"/>
      <c r="G609" s="334"/>
      <c r="H609" s="335">
        <f>'Abstract Electrical'!H128</f>
        <v>0.7</v>
      </c>
      <c r="I609" s="332"/>
    </row>
    <row r="610" spans="1:9">
      <c r="A610" s="329"/>
      <c r="B610" s="330"/>
      <c r="C610" s="331" t="s">
        <v>819</v>
      </c>
      <c r="D610" s="332"/>
      <c r="E610" s="333"/>
      <c r="F610" s="333"/>
      <c r="G610" s="334"/>
      <c r="H610" s="335">
        <f>H607-H609</f>
        <v>0.30000000000000004</v>
      </c>
      <c r="I610" s="332"/>
    </row>
    <row r="612" spans="1:9" ht="255">
      <c r="A612" s="31"/>
      <c r="B612" s="31"/>
      <c r="C612" s="345" t="s">
        <v>954</v>
      </c>
      <c r="D612" s="31"/>
      <c r="E612" s="31"/>
      <c r="F612" s="31"/>
      <c r="G612" s="320"/>
      <c r="H612" s="320"/>
      <c r="I612" s="31"/>
    </row>
    <row r="614" spans="1:9">
      <c r="A614" s="31"/>
      <c r="B614" s="31"/>
      <c r="C614" s="31"/>
      <c r="D614" s="31"/>
      <c r="E614" s="31"/>
      <c r="F614" s="31"/>
      <c r="G614" s="320"/>
      <c r="H614" s="320"/>
      <c r="I614" s="31"/>
    </row>
    <row r="615" spans="1:9">
      <c r="A615" s="31"/>
      <c r="B615" s="31"/>
      <c r="C615" s="31" t="s">
        <v>407</v>
      </c>
      <c r="D615" s="31" t="s">
        <v>74</v>
      </c>
      <c r="E615" s="31"/>
      <c r="F615" s="31"/>
      <c r="G615" s="320">
        <v>1</v>
      </c>
      <c r="H615" s="320">
        <v>1</v>
      </c>
      <c r="I615" s="31"/>
    </row>
    <row r="616" spans="1:9">
      <c r="A616" s="31"/>
      <c r="B616" s="31"/>
      <c r="C616" s="31"/>
      <c r="D616" s="31"/>
      <c r="E616" s="31"/>
      <c r="F616" s="31"/>
      <c r="G616" s="320"/>
      <c r="H616" s="320"/>
      <c r="I616" s="31"/>
    </row>
    <row r="617" spans="1:9">
      <c r="A617" s="329"/>
      <c r="B617" s="330"/>
      <c r="C617" s="331" t="s">
        <v>397</v>
      </c>
      <c r="D617" s="332"/>
      <c r="E617" s="333"/>
      <c r="F617" s="333"/>
      <c r="G617" s="334"/>
      <c r="H617" s="335">
        <f>SUM(H615:H616)</f>
        <v>1</v>
      </c>
      <c r="I617" s="332"/>
    </row>
    <row r="618" spans="1:9">
      <c r="A618" s="329"/>
      <c r="B618" s="330"/>
      <c r="C618" s="331" t="s">
        <v>810</v>
      </c>
      <c r="D618" s="332"/>
      <c r="E618" s="333"/>
      <c r="F618" s="333"/>
      <c r="G618" s="334"/>
      <c r="H618" s="336">
        <v>1</v>
      </c>
      <c r="I618" s="332" t="s">
        <v>74</v>
      </c>
    </row>
    <row r="619" spans="1:9">
      <c r="A619" s="329"/>
      <c r="B619" s="330"/>
      <c r="C619" s="331" t="s">
        <v>820</v>
      </c>
      <c r="D619" s="332"/>
      <c r="E619" s="333"/>
      <c r="F619" s="333"/>
      <c r="G619" s="334"/>
      <c r="H619" s="335">
        <f>'Abstract Electrical'!H130</f>
        <v>0.7</v>
      </c>
      <c r="I619" s="332"/>
    </row>
    <row r="620" spans="1:9">
      <c r="A620" s="329"/>
      <c r="B620" s="330"/>
      <c r="C620" s="331" t="s">
        <v>819</v>
      </c>
      <c r="D620" s="332"/>
      <c r="E620" s="333"/>
      <c r="F620" s="333"/>
      <c r="G620" s="334"/>
      <c r="H620" s="335">
        <f>H617-H619</f>
        <v>0.30000000000000004</v>
      </c>
      <c r="I620" s="332"/>
    </row>
    <row r="621" spans="1:9">
      <c r="A621" s="31"/>
      <c r="B621" s="31"/>
      <c r="C621" s="31"/>
      <c r="D621" s="31"/>
      <c r="E621" s="31"/>
      <c r="F621" s="31"/>
      <c r="G621" s="320"/>
      <c r="H621" s="320"/>
      <c r="I621" s="31"/>
    </row>
    <row r="622" spans="1:9" ht="135">
      <c r="A622" s="31"/>
      <c r="B622" s="31"/>
      <c r="C622" s="139" t="s">
        <v>955</v>
      </c>
      <c r="D622" s="31"/>
      <c r="E622" s="31"/>
      <c r="F622" s="31"/>
      <c r="G622" s="320"/>
      <c r="H622" s="320"/>
      <c r="I622" s="31"/>
    </row>
    <row r="623" spans="1:9">
      <c r="A623" s="31"/>
      <c r="B623" s="31"/>
      <c r="C623" s="297" t="s">
        <v>956</v>
      </c>
      <c r="D623" s="31"/>
      <c r="E623" s="31"/>
      <c r="F623" s="31"/>
      <c r="G623" s="320"/>
      <c r="H623" s="320"/>
      <c r="I623" s="31"/>
    </row>
    <row r="624" spans="1:9">
      <c r="A624" s="31"/>
      <c r="B624" s="31"/>
      <c r="C624" s="31"/>
      <c r="D624" s="31"/>
      <c r="E624" s="31"/>
      <c r="F624" s="31"/>
      <c r="G624" s="320"/>
      <c r="H624" s="320"/>
      <c r="I624" s="31"/>
    </row>
    <row r="625" spans="1:9">
      <c r="A625" s="31"/>
      <c r="B625" s="31"/>
      <c r="C625" s="31"/>
      <c r="D625" s="31"/>
      <c r="E625" s="31"/>
      <c r="F625" s="31"/>
      <c r="G625" s="320"/>
      <c r="H625" s="320"/>
      <c r="I625" s="31"/>
    </row>
    <row r="626" spans="1:9">
      <c r="A626" s="31"/>
      <c r="B626" s="31"/>
      <c r="C626" s="31" t="s">
        <v>957</v>
      </c>
      <c r="D626" s="31" t="s">
        <v>85</v>
      </c>
      <c r="E626" s="31"/>
      <c r="F626" s="31">
        <v>26</v>
      </c>
      <c r="G626" s="320">
        <v>1</v>
      </c>
      <c r="H626" s="320">
        <f>F626*G626</f>
        <v>26</v>
      </c>
      <c r="I626" s="31"/>
    </row>
    <row r="627" spans="1:9">
      <c r="A627" s="31"/>
      <c r="B627" s="31"/>
      <c r="C627" s="31" t="s">
        <v>958</v>
      </c>
      <c r="D627" s="31" t="s">
        <v>85</v>
      </c>
      <c r="E627" s="31"/>
      <c r="F627" s="31">
        <v>13</v>
      </c>
      <c r="G627" s="320">
        <v>1</v>
      </c>
      <c r="H627" s="320">
        <f>F627*G627</f>
        <v>13</v>
      </c>
      <c r="I627" s="31"/>
    </row>
    <row r="628" spans="1:9">
      <c r="A628" s="329"/>
      <c r="B628" s="330"/>
      <c r="C628" s="331" t="s">
        <v>397</v>
      </c>
      <c r="D628" s="332"/>
      <c r="E628" s="333"/>
      <c r="F628" s="333"/>
      <c r="G628" s="334"/>
      <c r="H628" s="335">
        <f>SUM(H626:H627)</f>
        <v>39</v>
      </c>
      <c r="I628" s="332"/>
    </row>
    <row r="629" spans="1:9">
      <c r="A629" s="329"/>
      <c r="B629" s="330"/>
      <c r="C629" s="331" t="s">
        <v>810</v>
      </c>
      <c r="D629" s="332"/>
      <c r="E629" s="333"/>
      <c r="F629" s="333"/>
      <c r="G629" s="334"/>
      <c r="H629" s="336">
        <v>50</v>
      </c>
      <c r="I629" s="332" t="s">
        <v>74</v>
      </c>
    </row>
    <row r="630" spans="1:9">
      <c r="A630" s="329"/>
      <c r="B630" s="330"/>
      <c r="C630" s="331" t="s">
        <v>820</v>
      </c>
      <c r="D630" s="332"/>
      <c r="E630" s="333"/>
      <c r="F630" s="333"/>
      <c r="G630" s="334"/>
      <c r="H630" s="335">
        <f>'Abstract Electrical'!H132</f>
        <v>35</v>
      </c>
      <c r="I630" s="332"/>
    </row>
    <row r="631" spans="1:9">
      <c r="A631" s="329"/>
      <c r="B631" s="330"/>
      <c r="C631" s="331" t="s">
        <v>819</v>
      </c>
      <c r="D631" s="332"/>
      <c r="E631" s="333"/>
      <c r="F631" s="333"/>
      <c r="G631" s="334"/>
      <c r="H631" s="335">
        <f>H628-H630</f>
        <v>4</v>
      </c>
      <c r="I631" s="332"/>
    </row>
    <row r="632" spans="1:9">
      <c r="A632" s="31"/>
      <c r="B632" s="31"/>
      <c r="C632" s="31"/>
      <c r="D632" s="31"/>
      <c r="E632" s="31"/>
      <c r="F632" s="31"/>
      <c r="G632" s="320"/>
      <c r="H632" s="320"/>
      <c r="I632" s="31"/>
    </row>
    <row r="633" spans="1:9" ht="135">
      <c r="A633" s="31"/>
      <c r="B633" s="31"/>
      <c r="C633" s="139" t="s">
        <v>955</v>
      </c>
      <c r="D633" s="31"/>
      <c r="E633" s="31"/>
      <c r="F633" s="31"/>
      <c r="G633" s="320"/>
      <c r="H633" s="320"/>
      <c r="I633" s="31"/>
    </row>
    <row r="634" spans="1:9">
      <c r="A634" s="31"/>
      <c r="B634" s="31"/>
      <c r="C634" s="297" t="s">
        <v>959</v>
      </c>
      <c r="D634" s="31"/>
      <c r="E634" s="31"/>
      <c r="F634" s="31"/>
      <c r="G634" s="320"/>
      <c r="H634" s="320"/>
      <c r="I634" s="31"/>
    </row>
    <row r="635" spans="1:9">
      <c r="A635" s="31"/>
      <c r="B635" s="31"/>
      <c r="C635" s="31"/>
      <c r="D635" s="31"/>
      <c r="E635" s="31"/>
      <c r="F635" s="31"/>
      <c r="G635" s="320"/>
      <c r="H635" s="320"/>
      <c r="I635" s="31"/>
    </row>
    <row r="636" spans="1:9">
      <c r="A636" s="31"/>
      <c r="B636" s="31"/>
      <c r="C636" s="31"/>
      <c r="D636" s="31"/>
      <c r="E636" s="31"/>
      <c r="F636" s="31"/>
      <c r="G636" s="320"/>
      <c r="H636" s="320"/>
      <c r="I636" s="31"/>
    </row>
    <row r="637" spans="1:9">
      <c r="A637" s="31"/>
      <c r="B637" s="31"/>
      <c r="C637" s="31" t="s">
        <v>960</v>
      </c>
      <c r="D637" s="31" t="s">
        <v>85</v>
      </c>
      <c r="E637" s="31"/>
      <c r="F637" s="31">
        <v>8</v>
      </c>
      <c r="G637" s="320">
        <v>1</v>
      </c>
      <c r="H637" s="320">
        <f>F637*G637</f>
        <v>8</v>
      </c>
      <c r="I637" s="31"/>
    </row>
    <row r="638" spans="1:9">
      <c r="A638" s="31"/>
      <c r="B638" s="31"/>
      <c r="C638" s="31"/>
      <c r="D638" s="31"/>
      <c r="E638" s="31"/>
      <c r="F638" s="31"/>
      <c r="G638" s="320"/>
      <c r="H638" s="320"/>
      <c r="I638" s="31"/>
    </row>
    <row r="639" spans="1:9">
      <c r="A639" s="329"/>
      <c r="B639" s="330"/>
      <c r="C639" s="331" t="s">
        <v>397</v>
      </c>
      <c r="D639" s="332"/>
      <c r="E639" s="333"/>
      <c r="F639" s="333"/>
      <c r="G639" s="334"/>
      <c r="H639" s="335">
        <f>SUM(H637:H638)</f>
        <v>8</v>
      </c>
      <c r="I639" s="332"/>
    </row>
    <row r="640" spans="1:9">
      <c r="A640" s="329"/>
      <c r="B640" s="330"/>
      <c r="C640" s="331" t="s">
        <v>810</v>
      </c>
      <c r="D640" s="332"/>
      <c r="E640" s="333"/>
      <c r="F640" s="333"/>
      <c r="G640" s="334"/>
      <c r="H640" s="336">
        <v>20</v>
      </c>
      <c r="I640" s="332" t="s">
        <v>74</v>
      </c>
    </row>
    <row r="641" spans="1:9">
      <c r="A641" s="329"/>
      <c r="B641" s="330"/>
      <c r="C641" s="331" t="s">
        <v>820</v>
      </c>
      <c r="D641" s="332"/>
      <c r="E641" s="333"/>
      <c r="F641" s="333"/>
      <c r="G641" s="334"/>
      <c r="H641" s="335">
        <f>'Abstract Electrical'!H133</f>
        <v>14</v>
      </c>
      <c r="I641" s="332"/>
    </row>
    <row r="642" spans="1:9">
      <c r="A642" s="329"/>
      <c r="B642" s="330"/>
      <c r="C642" s="331" t="s">
        <v>819</v>
      </c>
      <c r="D642" s="332"/>
      <c r="E642" s="333"/>
      <c r="F642" s="333"/>
      <c r="G642" s="334"/>
      <c r="H642" s="335">
        <f>H639-H641</f>
        <v>-6</v>
      </c>
      <c r="I642" s="332"/>
    </row>
    <row r="643" spans="1:9">
      <c r="A643" s="31"/>
      <c r="B643" s="31"/>
      <c r="C643" s="31"/>
      <c r="D643" s="31"/>
      <c r="E643" s="31"/>
      <c r="F643" s="31"/>
      <c r="G643" s="320"/>
      <c r="H643" s="320"/>
      <c r="I643" s="31"/>
    </row>
    <row r="644" spans="1:9" ht="135">
      <c r="A644" s="31"/>
      <c r="B644" s="31"/>
      <c r="C644" s="139" t="s">
        <v>955</v>
      </c>
      <c r="D644" s="31"/>
      <c r="E644" s="31"/>
      <c r="F644" s="31"/>
      <c r="G644" s="320"/>
      <c r="H644" s="320"/>
      <c r="I644" s="31"/>
    </row>
    <row r="645" spans="1:9">
      <c r="A645" s="31"/>
      <c r="B645" s="31"/>
      <c r="C645" s="297" t="s">
        <v>962</v>
      </c>
      <c r="D645" s="31"/>
      <c r="E645" s="31"/>
      <c r="F645" s="31"/>
      <c r="G645" s="320"/>
      <c r="H645" s="320"/>
      <c r="I645" s="31"/>
    </row>
    <row r="646" spans="1:9">
      <c r="A646" s="31"/>
      <c r="B646" s="31"/>
      <c r="C646" s="31"/>
      <c r="D646" s="31"/>
      <c r="E646" s="31"/>
      <c r="F646" s="31"/>
      <c r="G646" s="320"/>
      <c r="H646" s="320"/>
      <c r="I646" s="31"/>
    </row>
    <row r="647" spans="1:9">
      <c r="A647" s="31"/>
      <c r="B647" s="31"/>
      <c r="C647" s="31"/>
      <c r="D647" s="31"/>
      <c r="E647" s="31"/>
      <c r="F647" s="31"/>
      <c r="G647" s="320"/>
      <c r="H647" s="320"/>
      <c r="I647" s="31"/>
    </row>
    <row r="648" spans="1:9">
      <c r="A648" s="31"/>
      <c r="B648" s="31"/>
      <c r="C648" s="31" t="s">
        <v>961</v>
      </c>
      <c r="D648" s="31" t="s">
        <v>85</v>
      </c>
      <c r="E648" s="31"/>
      <c r="F648" s="31">
        <v>100</v>
      </c>
      <c r="G648" s="320">
        <v>1</v>
      </c>
      <c r="H648" s="320">
        <f>F648*G648</f>
        <v>100</v>
      </c>
      <c r="I648" s="31"/>
    </row>
    <row r="649" spans="1:9">
      <c r="A649" s="31"/>
      <c r="B649" s="31"/>
      <c r="C649" s="31"/>
      <c r="D649" s="31"/>
      <c r="E649" s="31"/>
      <c r="F649" s="31"/>
      <c r="G649" s="320"/>
      <c r="H649" s="320"/>
      <c r="I649" s="31"/>
    </row>
    <row r="650" spans="1:9">
      <c r="A650" s="329"/>
      <c r="B650" s="330"/>
      <c r="C650" s="331" t="s">
        <v>397</v>
      </c>
      <c r="D650" s="332"/>
      <c r="E650" s="333"/>
      <c r="F650" s="333"/>
      <c r="G650" s="334"/>
      <c r="H650" s="335">
        <f>SUM(H648:H649)</f>
        <v>100</v>
      </c>
      <c r="I650" s="332"/>
    </row>
    <row r="651" spans="1:9">
      <c r="A651" s="329"/>
      <c r="B651" s="330"/>
      <c r="C651" s="331" t="s">
        <v>810</v>
      </c>
      <c r="D651" s="332"/>
      <c r="E651" s="333"/>
      <c r="F651" s="333"/>
      <c r="G651" s="334"/>
      <c r="H651" s="336">
        <v>100</v>
      </c>
      <c r="I651" s="332" t="s">
        <v>74</v>
      </c>
    </row>
    <row r="652" spans="1:9">
      <c r="A652" s="329"/>
      <c r="B652" s="330"/>
      <c r="C652" s="331" t="s">
        <v>820</v>
      </c>
      <c r="D652" s="332"/>
      <c r="E652" s="333"/>
      <c r="F652" s="333"/>
      <c r="G652" s="334"/>
      <c r="H652" s="335">
        <f>'Abstract Electrical'!H136</f>
        <v>70</v>
      </c>
      <c r="I652" s="332"/>
    </row>
    <row r="653" spans="1:9">
      <c r="A653" s="329"/>
      <c r="B653" s="330"/>
      <c r="C653" s="331" t="s">
        <v>819</v>
      </c>
      <c r="D653" s="332"/>
      <c r="E653" s="333"/>
      <c r="F653" s="333"/>
      <c r="G653" s="334"/>
      <c r="H653" s="335">
        <f>H650-H652</f>
        <v>30</v>
      </c>
      <c r="I653" s="332"/>
    </row>
    <row r="654" spans="1:9">
      <c r="A654" s="31"/>
      <c r="B654" s="31"/>
      <c r="C654" s="31"/>
      <c r="D654" s="31"/>
      <c r="E654" s="31"/>
      <c r="F654" s="31"/>
      <c r="G654" s="320"/>
      <c r="H654" s="320"/>
      <c r="I654" s="31"/>
    </row>
    <row r="655" spans="1:9" ht="60">
      <c r="A655" s="31"/>
      <c r="B655" s="31"/>
      <c r="C655" s="139" t="s">
        <v>963</v>
      </c>
      <c r="D655" s="31"/>
      <c r="E655" s="31"/>
      <c r="F655" s="31"/>
      <c r="G655" s="320"/>
      <c r="H655" s="320"/>
      <c r="I655" s="31"/>
    </row>
    <row r="656" spans="1:9">
      <c r="A656" s="31"/>
      <c r="B656" s="31"/>
      <c r="C656" s="297" t="s">
        <v>962</v>
      </c>
      <c r="D656" s="31"/>
      <c r="E656" s="31"/>
      <c r="F656" s="31"/>
      <c r="G656" s="320"/>
      <c r="H656" s="320"/>
      <c r="I656" s="31"/>
    </row>
    <row r="657" spans="1:9">
      <c r="A657" s="31"/>
      <c r="B657" s="31"/>
      <c r="C657" s="31"/>
      <c r="D657" s="31"/>
      <c r="E657" s="31"/>
      <c r="F657" s="31"/>
      <c r="G657" s="320"/>
      <c r="H657" s="320"/>
      <c r="I657" s="31"/>
    </row>
    <row r="658" spans="1:9">
      <c r="A658" s="31"/>
      <c r="B658" s="31"/>
      <c r="C658" s="31"/>
      <c r="D658" s="31"/>
      <c r="E658" s="31"/>
      <c r="F658" s="31"/>
      <c r="G658" s="320"/>
      <c r="H658" s="320"/>
      <c r="I658" s="31"/>
    </row>
    <row r="659" spans="1:9">
      <c r="A659" s="31"/>
      <c r="B659" s="31"/>
      <c r="C659" s="31" t="s">
        <v>964</v>
      </c>
      <c r="D659" s="31" t="s">
        <v>74</v>
      </c>
      <c r="E659" s="31"/>
      <c r="F659" s="31">
        <v>1</v>
      </c>
      <c r="G659" s="320">
        <v>1</v>
      </c>
      <c r="H659" s="320">
        <f>F659*G659</f>
        <v>1</v>
      </c>
      <c r="I659" s="31"/>
    </row>
    <row r="660" spans="1:9">
      <c r="A660" s="31"/>
      <c r="B660" s="31"/>
      <c r="C660" s="31"/>
      <c r="D660" s="31"/>
      <c r="E660" s="31"/>
      <c r="F660" s="31"/>
      <c r="G660" s="320"/>
      <c r="H660" s="320"/>
      <c r="I660" s="31"/>
    </row>
    <row r="661" spans="1:9">
      <c r="A661" s="329"/>
      <c r="B661" s="330"/>
      <c r="C661" s="331" t="s">
        <v>397</v>
      </c>
      <c r="D661" s="332"/>
      <c r="E661" s="333"/>
      <c r="F661" s="333"/>
      <c r="G661" s="334"/>
      <c r="H661" s="335">
        <f>SUM(H659:H660)</f>
        <v>1</v>
      </c>
      <c r="I661" s="332"/>
    </row>
    <row r="662" spans="1:9">
      <c r="A662" s="329"/>
      <c r="B662" s="330"/>
      <c r="C662" s="331" t="s">
        <v>810</v>
      </c>
      <c r="D662" s="332"/>
      <c r="E662" s="333"/>
      <c r="F662" s="333"/>
      <c r="G662" s="334"/>
      <c r="H662" s="336">
        <v>1</v>
      </c>
      <c r="I662" s="332" t="s">
        <v>74</v>
      </c>
    </row>
    <row r="663" spans="1:9">
      <c r="A663" s="329"/>
      <c r="B663" s="330"/>
      <c r="C663" s="331" t="s">
        <v>820</v>
      </c>
      <c r="D663" s="332"/>
      <c r="E663" s="333"/>
      <c r="F663" s="333"/>
      <c r="G663" s="334"/>
      <c r="H663" s="335">
        <f>'Abstract Electrical'!H138</f>
        <v>0.7</v>
      </c>
      <c r="I663" s="332"/>
    </row>
    <row r="664" spans="1:9">
      <c r="A664" s="329"/>
      <c r="B664" s="330"/>
      <c r="C664" s="331" t="s">
        <v>819</v>
      </c>
      <c r="D664" s="332"/>
      <c r="E664" s="333"/>
      <c r="F664" s="333"/>
      <c r="G664" s="334"/>
      <c r="H664" s="335">
        <f>H661-H663</f>
        <v>0.30000000000000004</v>
      </c>
      <c r="I664" s="332"/>
    </row>
    <row r="665" spans="1:9">
      <c r="A665" s="31"/>
      <c r="B665" s="31"/>
      <c r="C665" s="31"/>
      <c r="D665" s="31"/>
      <c r="E665" s="31"/>
      <c r="F665" s="31"/>
      <c r="G665" s="320"/>
      <c r="H665" s="320"/>
      <c r="I665" s="31"/>
    </row>
    <row r="666" spans="1:9" ht="120">
      <c r="A666" s="31"/>
      <c r="B666" s="31"/>
      <c r="C666" s="139" t="s">
        <v>965</v>
      </c>
      <c r="D666" s="31"/>
      <c r="E666" s="31"/>
      <c r="F666" s="31"/>
      <c r="G666" s="320"/>
      <c r="H666" s="320"/>
      <c r="I666" s="31"/>
    </row>
    <row r="667" spans="1:9">
      <c r="A667" s="31"/>
      <c r="B667" s="31"/>
      <c r="C667" s="31"/>
      <c r="D667" s="31"/>
      <c r="E667" s="31"/>
      <c r="F667" s="31"/>
      <c r="G667" s="320"/>
      <c r="H667" s="320"/>
      <c r="I667" s="31"/>
    </row>
    <row r="668" spans="1:9">
      <c r="A668" s="31"/>
      <c r="B668" s="31"/>
      <c r="C668" s="31" t="s">
        <v>966</v>
      </c>
      <c r="D668" s="31" t="s">
        <v>74</v>
      </c>
      <c r="E668" s="31"/>
      <c r="F668" s="31"/>
      <c r="G668" s="320">
        <v>18</v>
      </c>
      <c r="H668" s="320">
        <v>18</v>
      </c>
      <c r="I668" s="31"/>
    </row>
    <row r="669" spans="1:9">
      <c r="A669" s="31"/>
      <c r="B669" s="31"/>
      <c r="C669" s="31"/>
      <c r="D669" s="31"/>
      <c r="E669" s="31"/>
      <c r="F669" s="31"/>
      <c r="G669" s="320"/>
      <c r="H669" s="320"/>
      <c r="I669" s="31"/>
    </row>
    <row r="670" spans="1:9">
      <c r="A670" s="329"/>
      <c r="B670" s="330"/>
      <c r="C670" s="331" t="s">
        <v>397</v>
      </c>
      <c r="D670" s="332"/>
      <c r="E670" s="333"/>
      <c r="F670" s="333"/>
      <c r="G670" s="334"/>
      <c r="H670" s="335">
        <f>SUM(H668:H669)</f>
        <v>18</v>
      </c>
      <c r="I670" s="332"/>
    </row>
    <row r="671" spans="1:9">
      <c r="A671" s="329"/>
      <c r="B671" s="330"/>
      <c r="C671" s="331" t="s">
        <v>810</v>
      </c>
      <c r="D671" s="332"/>
      <c r="E671" s="333"/>
      <c r="F671" s="333"/>
      <c r="G671" s="334"/>
      <c r="H671" s="336">
        <v>21</v>
      </c>
      <c r="I671" s="332" t="s">
        <v>74</v>
      </c>
    </row>
    <row r="672" spans="1:9">
      <c r="A672" s="329"/>
      <c r="B672" s="330"/>
      <c r="C672" s="331" t="s">
        <v>820</v>
      </c>
      <c r="D672" s="332"/>
      <c r="E672" s="333"/>
      <c r="F672" s="333"/>
      <c r="G672" s="334"/>
      <c r="H672" s="335">
        <f>'Abstract Electrical'!H157</f>
        <v>14.7</v>
      </c>
      <c r="I672" s="332"/>
    </row>
    <row r="673" spans="1:9">
      <c r="A673" s="329"/>
      <c r="B673" s="330"/>
      <c r="C673" s="331" t="s">
        <v>819</v>
      </c>
      <c r="D673" s="332"/>
      <c r="E673" s="333"/>
      <c r="F673" s="333"/>
      <c r="G673" s="334"/>
      <c r="H673" s="335">
        <f>H670-H672</f>
        <v>3.3000000000000007</v>
      </c>
      <c r="I673" s="332"/>
    </row>
    <row r="674" spans="1:9">
      <c r="A674" s="31"/>
      <c r="B674" s="31"/>
      <c r="C674" s="31"/>
      <c r="D674" s="31"/>
      <c r="E674" s="31"/>
      <c r="F674" s="31"/>
      <c r="G674" s="320"/>
      <c r="H674" s="320"/>
      <c r="I674" s="31"/>
    </row>
    <row r="675" spans="1:9" ht="80.45" customHeight="1">
      <c r="A675" s="31"/>
      <c r="B675" s="31"/>
      <c r="C675" s="343" t="s">
        <v>967</v>
      </c>
      <c r="D675" s="31"/>
      <c r="E675" s="31"/>
      <c r="F675" s="31"/>
      <c r="G675" s="320"/>
      <c r="H675" s="320"/>
      <c r="I675" s="31"/>
    </row>
    <row r="676" spans="1:9">
      <c r="A676" s="31"/>
      <c r="B676" s="31"/>
      <c r="C676" s="346"/>
      <c r="D676" s="31"/>
      <c r="E676" s="31"/>
      <c r="F676" s="31"/>
      <c r="G676" s="320"/>
      <c r="H676" s="320"/>
      <c r="I676" s="31"/>
    </row>
    <row r="677" spans="1:9">
      <c r="A677" s="31"/>
      <c r="B677" s="31"/>
      <c r="C677" s="31"/>
      <c r="D677" s="31"/>
      <c r="E677" s="31"/>
      <c r="F677" s="31"/>
      <c r="G677" s="320"/>
      <c r="H677" s="320"/>
      <c r="I677" s="31"/>
    </row>
    <row r="678" spans="1:9">
      <c r="A678" s="31"/>
      <c r="B678" s="31"/>
      <c r="C678" s="31" t="s">
        <v>966</v>
      </c>
      <c r="D678" s="31" t="s">
        <v>74</v>
      </c>
      <c r="E678" s="31"/>
      <c r="F678" s="31"/>
      <c r="G678" s="320">
        <v>0</v>
      </c>
      <c r="H678" s="320">
        <v>0</v>
      </c>
      <c r="I678" s="31"/>
    </row>
    <row r="679" spans="1:9">
      <c r="A679" s="31"/>
      <c r="B679" s="31"/>
      <c r="C679" s="31"/>
      <c r="D679" s="31"/>
      <c r="E679" s="31"/>
      <c r="F679" s="31"/>
      <c r="G679" s="320"/>
      <c r="H679" s="320"/>
      <c r="I679" s="31"/>
    </row>
    <row r="680" spans="1:9">
      <c r="A680" s="329"/>
      <c r="B680" s="330"/>
      <c r="C680" s="331" t="s">
        <v>397</v>
      </c>
      <c r="D680" s="332"/>
      <c r="E680" s="333"/>
      <c r="F680" s="333"/>
      <c r="G680" s="334"/>
      <c r="H680" s="335">
        <f>SUM(H678:H679)</f>
        <v>0</v>
      </c>
      <c r="I680" s="332"/>
    </row>
    <row r="681" spans="1:9">
      <c r="A681" s="329"/>
      <c r="B681" s="330"/>
      <c r="C681" s="331" t="s">
        <v>810</v>
      </c>
      <c r="D681" s="332"/>
      <c r="E681" s="333"/>
      <c r="F681" s="333"/>
      <c r="G681" s="334"/>
      <c r="H681" s="336">
        <v>2</v>
      </c>
      <c r="I681" s="332" t="s">
        <v>74</v>
      </c>
    </row>
    <row r="682" spans="1:9">
      <c r="A682" s="329"/>
      <c r="B682" s="330"/>
      <c r="C682" s="331" t="s">
        <v>820</v>
      </c>
      <c r="D682" s="332"/>
      <c r="E682" s="333"/>
      <c r="F682" s="333"/>
      <c r="G682" s="334"/>
      <c r="H682" s="335"/>
      <c r="I682" s="332"/>
    </row>
    <row r="683" spans="1:9">
      <c r="A683" s="329"/>
      <c r="B683" s="330"/>
      <c r="C683" s="331" t="s">
        <v>819</v>
      </c>
      <c r="D683" s="332"/>
      <c r="E683" s="333"/>
      <c r="F683" s="333"/>
      <c r="G683" s="334"/>
      <c r="H683" s="335"/>
      <c r="I683" s="332"/>
    </row>
    <row r="684" spans="1:9">
      <c r="A684" s="31"/>
      <c r="B684" s="31"/>
      <c r="C684" s="31"/>
      <c r="D684" s="31"/>
      <c r="E684" s="31"/>
      <c r="F684" s="31"/>
      <c r="G684" s="320"/>
      <c r="H684" s="320"/>
      <c r="I684" s="31"/>
    </row>
    <row r="685" spans="1:9" ht="195">
      <c r="A685" s="31"/>
      <c r="B685" s="31"/>
      <c r="C685" s="139" t="s">
        <v>968</v>
      </c>
      <c r="D685" s="31"/>
      <c r="E685" s="31"/>
      <c r="F685" s="31"/>
      <c r="G685" s="320"/>
      <c r="H685" s="320"/>
      <c r="I685" s="31"/>
    </row>
    <row r="686" spans="1:9">
      <c r="A686" s="31"/>
      <c r="B686" s="31"/>
      <c r="C686" s="31"/>
      <c r="D686" s="31"/>
      <c r="E686" s="31"/>
      <c r="F686" s="31"/>
      <c r="G686" s="320"/>
      <c r="H686" s="320"/>
      <c r="I686" s="31"/>
    </row>
    <row r="687" spans="1:9">
      <c r="A687" s="31"/>
      <c r="B687" s="31"/>
      <c r="C687" s="31" t="s">
        <v>813</v>
      </c>
      <c r="D687" s="31" t="s">
        <v>74</v>
      </c>
      <c r="E687" s="31"/>
      <c r="F687" s="31"/>
      <c r="G687" s="320">
        <v>1</v>
      </c>
      <c r="H687" s="320">
        <v>1</v>
      </c>
      <c r="I687" s="31"/>
    </row>
    <row r="688" spans="1:9">
      <c r="A688" s="31"/>
      <c r="B688" s="31"/>
      <c r="C688" s="31"/>
      <c r="D688" s="31"/>
      <c r="E688" s="31"/>
      <c r="F688" s="31"/>
      <c r="G688" s="320"/>
      <c r="H688" s="320"/>
      <c r="I688" s="31"/>
    </row>
    <row r="689" spans="1:9">
      <c r="A689" s="329"/>
      <c r="B689" s="330"/>
      <c r="C689" s="331" t="s">
        <v>397</v>
      </c>
      <c r="D689" s="332"/>
      <c r="E689" s="333"/>
      <c r="F689" s="333"/>
      <c r="G689" s="334"/>
      <c r="H689" s="335">
        <f>SUM(H687:H688)</f>
        <v>1</v>
      </c>
      <c r="I689" s="332"/>
    </row>
    <row r="690" spans="1:9">
      <c r="A690" s="329"/>
      <c r="B690" s="330"/>
      <c r="C690" s="331" t="s">
        <v>810</v>
      </c>
      <c r="D690" s="332"/>
      <c r="E690" s="333"/>
      <c r="F690" s="333"/>
      <c r="G690" s="334"/>
      <c r="H690" s="336">
        <v>1</v>
      </c>
      <c r="I690" s="332" t="s">
        <v>74</v>
      </c>
    </row>
    <row r="691" spans="1:9">
      <c r="A691" s="329"/>
      <c r="B691" s="330"/>
      <c r="C691" s="331" t="s">
        <v>820</v>
      </c>
      <c r="D691" s="332"/>
      <c r="E691" s="333"/>
      <c r="F691" s="333"/>
      <c r="G691" s="334"/>
      <c r="H691" s="335">
        <f>'Abstract Electrical'!H159</f>
        <v>0.7</v>
      </c>
      <c r="I691" s="332"/>
    </row>
    <row r="692" spans="1:9">
      <c r="A692" s="329"/>
      <c r="B692" s="330"/>
      <c r="C692" s="331" t="s">
        <v>819</v>
      </c>
      <c r="D692" s="332"/>
      <c r="E692" s="333"/>
      <c r="F692" s="333"/>
      <c r="G692" s="334"/>
      <c r="H692" s="335">
        <f>H689-H691</f>
        <v>0.30000000000000004</v>
      </c>
      <c r="I692" s="332"/>
    </row>
    <row r="693" spans="1:9">
      <c r="A693" s="31"/>
      <c r="B693" s="31"/>
      <c r="C693" s="31"/>
      <c r="D693" s="31"/>
      <c r="E693" s="31"/>
      <c r="F693" s="31"/>
      <c r="G693" s="320"/>
      <c r="H693" s="320"/>
      <c r="I693" s="31"/>
    </row>
    <row r="694" spans="1:9" ht="105">
      <c r="A694" s="31"/>
      <c r="B694" s="31"/>
      <c r="C694" s="139" t="s">
        <v>969</v>
      </c>
      <c r="D694" s="31"/>
      <c r="E694" s="31"/>
      <c r="F694" s="31"/>
      <c r="G694" s="320"/>
      <c r="H694" s="320"/>
      <c r="I694" s="31"/>
    </row>
    <row r="695" spans="1:9">
      <c r="A695" s="31"/>
      <c r="B695" s="31"/>
      <c r="C695" s="31"/>
      <c r="D695" s="31"/>
      <c r="E695" s="31"/>
      <c r="F695" s="31"/>
      <c r="G695" s="320"/>
      <c r="H695" s="320"/>
      <c r="I695" s="31"/>
    </row>
    <row r="696" spans="1:9">
      <c r="A696" s="31"/>
      <c r="B696" s="31"/>
      <c r="C696" s="31"/>
      <c r="D696" s="31"/>
      <c r="E696" s="31"/>
      <c r="F696" s="31"/>
      <c r="G696" s="320"/>
      <c r="H696" s="320"/>
      <c r="I696" s="31"/>
    </row>
    <row r="697" spans="1:9">
      <c r="A697" s="31"/>
      <c r="B697" s="31"/>
      <c r="C697" s="31" t="s">
        <v>971</v>
      </c>
      <c r="D697" s="31" t="s">
        <v>74</v>
      </c>
      <c r="E697" s="31"/>
      <c r="F697" s="31"/>
      <c r="G697" s="320">
        <v>1</v>
      </c>
      <c r="H697" s="320">
        <v>1</v>
      </c>
      <c r="I697" s="31"/>
    </row>
    <row r="698" spans="1:9">
      <c r="A698" s="31"/>
      <c r="B698" s="31"/>
      <c r="C698" s="31"/>
      <c r="D698" s="31"/>
      <c r="E698" s="31"/>
      <c r="F698" s="31"/>
      <c r="G698" s="320"/>
      <c r="H698" s="320"/>
      <c r="I698" s="31"/>
    </row>
    <row r="699" spans="1:9">
      <c r="A699" s="329"/>
      <c r="B699" s="330"/>
      <c r="C699" s="331" t="s">
        <v>397</v>
      </c>
      <c r="D699" s="332"/>
      <c r="E699" s="333"/>
      <c r="F699" s="333"/>
      <c r="G699" s="334"/>
      <c r="H699" s="335">
        <f>SUM(H697:H698)</f>
        <v>1</v>
      </c>
      <c r="I699" s="332"/>
    </row>
    <row r="700" spans="1:9">
      <c r="A700" s="329"/>
      <c r="B700" s="330"/>
      <c r="C700" s="331" t="s">
        <v>810</v>
      </c>
      <c r="D700" s="332"/>
      <c r="E700" s="333"/>
      <c r="F700" s="333"/>
      <c r="G700" s="334"/>
      <c r="H700" s="336">
        <v>1</v>
      </c>
      <c r="I700" s="332" t="s">
        <v>74</v>
      </c>
    </row>
    <row r="701" spans="1:9">
      <c r="A701" s="329"/>
      <c r="B701" s="330"/>
      <c r="C701" s="331" t="s">
        <v>820</v>
      </c>
      <c r="D701" s="332"/>
      <c r="E701" s="333"/>
      <c r="F701" s="333"/>
      <c r="G701" s="334"/>
      <c r="H701" s="335">
        <f>'Abstract Electrical'!H160</f>
        <v>0.7</v>
      </c>
      <c r="I701" s="332"/>
    </row>
    <row r="702" spans="1:9">
      <c r="A702" s="329"/>
      <c r="B702" s="330"/>
      <c r="C702" s="331" t="s">
        <v>819</v>
      </c>
      <c r="D702" s="332"/>
      <c r="E702" s="333"/>
      <c r="F702" s="333"/>
      <c r="G702" s="334"/>
      <c r="H702" s="335">
        <f>H699-H701</f>
        <v>0.30000000000000004</v>
      </c>
      <c r="I702" s="332"/>
    </row>
    <row r="703" spans="1:9">
      <c r="A703" s="31"/>
      <c r="B703" s="31"/>
      <c r="C703" s="31"/>
      <c r="D703" s="31"/>
      <c r="E703" s="31"/>
      <c r="F703" s="31"/>
      <c r="G703" s="320"/>
      <c r="H703" s="320"/>
      <c r="I703" s="31"/>
    </row>
    <row r="704" spans="1:9" ht="60">
      <c r="A704" s="31"/>
      <c r="B704" s="31"/>
      <c r="C704" s="139" t="s">
        <v>970</v>
      </c>
      <c r="D704" s="31"/>
      <c r="E704" s="31"/>
      <c r="F704" s="31"/>
      <c r="G704" s="320"/>
      <c r="H704" s="320"/>
      <c r="I704" s="31"/>
    </row>
    <row r="705" spans="1:9">
      <c r="A705" s="31"/>
      <c r="B705" s="31"/>
      <c r="C705" s="31"/>
      <c r="D705" s="31"/>
      <c r="E705" s="31"/>
      <c r="F705" s="31"/>
      <c r="G705" s="320"/>
      <c r="H705" s="320"/>
      <c r="I705" s="31"/>
    </row>
    <row r="706" spans="1:9">
      <c r="A706" s="31"/>
      <c r="B706" s="31"/>
      <c r="C706" s="31"/>
      <c r="D706" s="31"/>
      <c r="E706" s="31"/>
      <c r="F706" s="31"/>
      <c r="G706" s="320"/>
      <c r="H706" s="320"/>
      <c r="I706" s="31"/>
    </row>
    <row r="707" spans="1:9">
      <c r="A707" s="31"/>
      <c r="B707" s="31"/>
      <c r="C707" s="31" t="s">
        <v>813</v>
      </c>
      <c r="D707" s="31" t="s">
        <v>74</v>
      </c>
      <c r="E707" s="31"/>
      <c r="F707" s="31"/>
      <c r="G707" s="320">
        <v>1</v>
      </c>
      <c r="H707" s="320">
        <v>1</v>
      </c>
      <c r="I707" s="31"/>
    </row>
    <row r="708" spans="1:9">
      <c r="A708" s="31"/>
      <c r="B708" s="31"/>
      <c r="C708" s="31"/>
      <c r="D708" s="31"/>
      <c r="E708" s="31"/>
      <c r="F708" s="31"/>
      <c r="G708" s="320"/>
      <c r="H708" s="320"/>
      <c r="I708" s="31"/>
    </row>
    <row r="709" spans="1:9">
      <c r="A709" s="329"/>
      <c r="B709" s="330"/>
      <c r="C709" s="331" t="s">
        <v>397</v>
      </c>
      <c r="D709" s="332"/>
      <c r="E709" s="333"/>
      <c r="F709" s="333"/>
      <c r="G709" s="334"/>
      <c r="H709" s="335">
        <f>SUM(H707:H708)</f>
        <v>1</v>
      </c>
      <c r="I709" s="332"/>
    </row>
    <row r="710" spans="1:9">
      <c r="A710" s="329"/>
      <c r="B710" s="330"/>
      <c r="C710" s="331" t="s">
        <v>810</v>
      </c>
      <c r="D710" s="332"/>
      <c r="E710" s="333"/>
      <c r="F710" s="333"/>
      <c r="G710" s="334"/>
      <c r="H710" s="336">
        <v>1</v>
      </c>
      <c r="I710" s="332" t="s">
        <v>74</v>
      </c>
    </row>
    <row r="711" spans="1:9">
      <c r="A711" s="329"/>
      <c r="B711" s="330"/>
      <c r="C711" s="331" t="s">
        <v>820</v>
      </c>
      <c r="D711" s="332"/>
      <c r="E711" s="333"/>
      <c r="F711" s="333"/>
      <c r="G711" s="334"/>
      <c r="H711" s="335">
        <f>'Abstract Electrical'!H162</f>
        <v>0.7</v>
      </c>
      <c r="I711" s="332"/>
    </row>
    <row r="712" spans="1:9">
      <c r="A712" s="329"/>
      <c r="B712" s="330"/>
      <c r="C712" s="331" t="s">
        <v>819</v>
      </c>
      <c r="D712" s="332"/>
      <c r="E712" s="333"/>
      <c r="F712" s="333"/>
      <c r="G712" s="334"/>
      <c r="H712" s="335">
        <f>H709-H711</f>
        <v>0.30000000000000004</v>
      </c>
      <c r="I712" s="332"/>
    </row>
    <row r="713" spans="1:9">
      <c r="A713" s="31"/>
      <c r="B713" s="31"/>
      <c r="C713" s="31"/>
      <c r="D713" s="31"/>
      <c r="E713" s="31"/>
      <c r="F713" s="31"/>
      <c r="G713" s="320"/>
      <c r="H713" s="320"/>
      <c r="I713" s="31"/>
    </row>
    <row r="714" spans="1:9" ht="180">
      <c r="A714" s="31"/>
      <c r="B714" s="31"/>
      <c r="C714" s="139" t="s">
        <v>972</v>
      </c>
      <c r="D714" s="31"/>
      <c r="E714" s="31"/>
      <c r="F714" s="31"/>
      <c r="G714" s="320"/>
      <c r="H714" s="320"/>
      <c r="I714" s="31"/>
    </row>
    <row r="715" spans="1:9">
      <c r="A715" s="31"/>
      <c r="B715" s="31"/>
      <c r="C715" s="31"/>
      <c r="D715" s="31"/>
      <c r="E715" s="31"/>
      <c r="F715" s="31"/>
      <c r="G715" s="320"/>
      <c r="H715" s="320"/>
      <c r="I715" s="31"/>
    </row>
    <row r="716" spans="1:9">
      <c r="A716" s="31"/>
      <c r="B716" s="31"/>
      <c r="C716" s="31" t="s">
        <v>966</v>
      </c>
      <c r="D716" s="31" t="s">
        <v>74</v>
      </c>
      <c r="E716" s="31"/>
      <c r="F716" s="31"/>
      <c r="G716" s="320">
        <v>18</v>
      </c>
      <c r="H716" s="320">
        <v>18</v>
      </c>
      <c r="I716" s="31"/>
    </row>
    <row r="717" spans="1:9">
      <c r="A717" s="31"/>
      <c r="B717" s="31"/>
      <c r="C717" s="31"/>
      <c r="D717" s="31"/>
      <c r="E717" s="31"/>
      <c r="F717" s="31"/>
      <c r="G717" s="320"/>
      <c r="H717" s="320"/>
      <c r="I717" s="31"/>
    </row>
    <row r="718" spans="1:9">
      <c r="A718" s="329"/>
      <c r="B718" s="330"/>
      <c r="C718" s="331" t="s">
        <v>397</v>
      </c>
      <c r="D718" s="332"/>
      <c r="E718" s="333"/>
      <c r="F718" s="333"/>
      <c r="G718" s="334"/>
      <c r="H718" s="335">
        <f>SUM(H716:H717)</f>
        <v>18</v>
      </c>
      <c r="I718" s="332"/>
    </row>
    <row r="719" spans="1:9">
      <c r="A719" s="329"/>
      <c r="B719" s="330"/>
      <c r="C719" s="331" t="s">
        <v>810</v>
      </c>
      <c r="D719" s="332"/>
      <c r="E719" s="333"/>
      <c r="F719" s="333"/>
      <c r="G719" s="334"/>
      <c r="H719" s="336">
        <v>13</v>
      </c>
      <c r="I719" s="332" t="s">
        <v>74</v>
      </c>
    </row>
    <row r="720" spans="1:9">
      <c r="A720" s="329"/>
      <c r="B720" s="330"/>
      <c r="C720" s="331" t="s">
        <v>820</v>
      </c>
      <c r="D720" s="332"/>
      <c r="E720" s="333"/>
      <c r="F720" s="333"/>
      <c r="G720" s="334"/>
      <c r="H720" s="335">
        <f>'Abstract Electrical'!H166</f>
        <v>9.1</v>
      </c>
      <c r="I720" s="332"/>
    </row>
    <row r="721" spans="1:9">
      <c r="A721" s="329"/>
      <c r="B721" s="330"/>
      <c r="C721" s="331" t="s">
        <v>819</v>
      </c>
      <c r="D721" s="332"/>
      <c r="E721" s="333"/>
      <c r="F721" s="333"/>
      <c r="G721" s="334"/>
      <c r="H721" s="335">
        <f>H719-H720</f>
        <v>3.9000000000000004</v>
      </c>
      <c r="I721" s="332"/>
    </row>
    <row r="722" spans="1:9">
      <c r="A722" s="329"/>
      <c r="B722" s="330"/>
      <c r="C722" s="331" t="s">
        <v>1090</v>
      </c>
      <c r="D722" s="332"/>
      <c r="E722" s="333"/>
      <c r="F722" s="333"/>
      <c r="G722" s="334"/>
      <c r="H722" s="335">
        <f>H718-H720-H721</f>
        <v>5</v>
      </c>
      <c r="I722" s="332"/>
    </row>
    <row r="723" spans="1:9" ht="120">
      <c r="A723" s="31"/>
      <c r="B723" s="31"/>
      <c r="C723" s="139" t="s">
        <v>973</v>
      </c>
      <c r="D723" s="31"/>
      <c r="E723" s="31"/>
      <c r="F723" s="31"/>
      <c r="G723" s="320"/>
      <c r="H723" s="320"/>
      <c r="I723" s="31"/>
    </row>
    <row r="724" spans="1:9">
      <c r="A724" s="31"/>
      <c r="B724" s="31"/>
      <c r="C724" s="31"/>
      <c r="D724" s="31"/>
      <c r="E724" s="31"/>
      <c r="F724" s="31"/>
      <c r="G724" s="320"/>
      <c r="H724" s="320"/>
      <c r="I724" s="31"/>
    </row>
    <row r="725" spans="1:9">
      <c r="A725" s="31"/>
      <c r="B725" s="31"/>
      <c r="C725" s="31" t="s">
        <v>896</v>
      </c>
      <c r="D725" s="31" t="s">
        <v>74</v>
      </c>
      <c r="E725" s="31"/>
      <c r="F725" s="31"/>
      <c r="G725" s="320">
        <v>1</v>
      </c>
      <c r="H725" s="320">
        <v>1</v>
      </c>
      <c r="I725" s="31"/>
    </row>
    <row r="726" spans="1:9">
      <c r="A726" s="31"/>
      <c r="B726" s="31"/>
      <c r="C726" s="31"/>
      <c r="D726" s="31"/>
      <c r="E726" s="31"/>
      <c r="F726" s="31"/>
      <c r="G726" s="320"/>
      <c r="H726" s="320"/>
      <c r="I726" s="31"/>
    </row>
    <row r="727" spans="1:9">
      <c r="A727" s="329"/>
      <c r="B727" s="330"/>
      <c r="C727" s="331" t="s">
        <v>397</v>
      </c>
      <c r="D727" s="332"/>
      <c r="E727" s="333"/>
      <c r="F727" s="333"/>
      <c r="G727" s="334"/>
      <c r="H727" s="335">
        <f>SUM(H725:H726)</f>
        <v>1</v>
      </c>
      <c r="I727" s="332"/>
    </row>
    <row r="728" spans="1:9">
      <c r="A728" s="329"/>
      <c r="B728" s="330"/>
      <c r="C728" s="331" t="s">
        <v>810</v>
      </c>
      <c r="D728" s="332"/>
      <c r="E728" s="333"/>
      <c r="F728" s="333"/>
      <c r="G728" s="334"/>
      <c r="H728" s="336">
        <v>1</v>
      </c>
      <c r="I728" s="332" t="s">
        <v>74</v>
      </c>
    </row>
    <row r="729" spans="1:9">
      <c r="A729" s="329"/>
      <c r="B729" s="330"/>
      <c r="C729" s="331" t="s">
        <v>820</v>
      </c>
      <c r="D729" s="332"/>
      <c r="E729" s="333"/>
      <c r="F729" s="333"/>
      <c r="G729" s="334"/>
      <c r="H729" s="335">
        <f>'Abstract Electrical'!H167</f>
        <v>0.7</v>
      </c>
      <c r="I729" s="332"/>
    </row>
    <row r="730" spans="1:9">
      <c r="A730" s="329"/>
      <c r="B730" s="330"/>
      <c r="C730" s="331" t="s">
        <v>819</v>
      </c>
      <c r="D730" s="332"/>
      <c r="E730" s="333"/>
      <c r="F730" s="333"/>
      <c r="G730" s="334"/>
      <c r="H730" s="335">
        <f>H727-H729</f>
        <v>0.30000000000000004</v>
      </c>
      <c r="I730" s="332"/>
    </row>
    <row r="731" spans="1:9">
      <c r="A731" s="31"/>
      <c r="B731" s="31"/>
      <c r="C731" s="31"/>
      <c r="D731" s="31"/>
      <c r="E731" s="31"/>
      <c r="F731" s="31"/>
      <c r="G731" s="320"/>
      <c r="H731" s="320"/>
      <c r="I731" s="31"/>
    </row>
    <row r="732" spans="1:9" ht="105">
      <c r="A732" s="31"/>
      <c r="B732" s="31"/>
      <c r="C732" s="139" t="s">
        <v>974</v>
      </c>
      <c r="D732" s="31"/>
      <c r="E732" s="31"/>
      <c r="F732" s="31"/>
      <c r="G732" s="320"/>
      <c r="H732" s="320"/>
      <c r="I732" s="31"/>
    </row>
    <row r="733" spans="1:9">
      <c r="A733" s="31"/>
      <c r="B733" s="31"/>
      <c r="C733" s="31"/>
      <c r="D733" s="31"/>
      <c r="E733" s="31"/>
      <c r="F733" s="31"/>
      <c r="G733" s="320"/>
      <c r="H733" s="320"/>
      <c r="I733" s="31"/>
    </row>
    <row r="734" spans="1:9">
      <c r="A734" s="31"/>
      <c r="B734" s="31"/>
      <c r="C734" s="31" t="s">
        <v>975</v>
      </c>
      <c r="D734" s="31" t="s">
        <v>85</v>
      </c>
      <c r="E734" s="31">
        <v>25</v>
      </c>
      <c r="F734" s="31"/>
      <c r="G734" s="320">
        <v>3</v>
      </c>
      <c r="H734" s="320">
        <f t="shared" ref="H734:H741" si="3">E734*G734</f>
        <v>75</v>
      </c>
      <c r="I734" s="31"/>
    </row>
    <row r="735" spans="1:9">
      <c r="A735" s="31"/>
      <c r="B735" s="31"/>
      <c r="C735" s="31" t="s">
        <v>976</v>
      </c>
      <c r="D735" s="31" t="s">
        <v>85</v>
      </c>
      <c r="E735" s="31">
        <v>25</v>
      </c>
      <c r="F735" s="31"/>
      <c r="G735" s="320">
        <v>1</v>
      </c>
      <c r="H735" s="320">
        <f t="shared" si="3"/>
        <v>25</v>
      </c>
      <c r="I735" s="31"/>
    </row>
    <row r="736" spans="1:9">
      <c r="A736" s="31"/>
      <c r="B736" s="31"/>
      <c r="C736" s="31" t="s">
        <v>977</v>
      </c>
      <c r="D736" s="31" t="s">
        <v>85</v>
      </c>
      <c r="E736" s="31">
        <v>21</v>
      </c>
      <c r="F736" s="31"/>
      <c r="G736" s="320">
        <v>5</v>
      </c>
      <c r="H736" s="320">
        <f t="shared" si="3"/>
        <v>105</v>
      </c>
      <c r="I736" s="31"/>
    </row>
    <row r="737" spans="1:9">
      <c r="A737" s="31"/>
      <c r="B737" s="31"/>
      <c r="C737" s="31" t="s">
        <v>978</v>
      </c>
      <c r="D737" s="31" t="s">
        <v>85</v>
      </c>
      <c r="E737" s="31">
        <v>29</v>
      </c>
      <c r="F737" s="31"/>
      <c r="G737" s="320">
        <v>2</v>
      </c>
      <c r="H737" s="320">
        <f t="shared" si="3"/>
        <v>58</v>
      </c>
      <c r="I737" s="31"/>
    </row>
    <row r="738" spans="1:9">
      <c r="A738" s="31"/>
      <c r="B738" s="31"/>
      <c r="C738" s="31" t="s">
        <v>979</v>
      </c>
      <c r="D738" s="31" t="s">
        <v>85</v>
      </c>
      <c r="E738" s="31">
        <v>28.6</v>
      </c>
      <c r="F738" s="31"/>
      <c r="G738" s="320">
        <v>3</v>
      </c>
      <c r="H738" s="320">
        <f t="shared" si="3"/>
        <v>85.800000000000011</v>
      </c>
      <c r="I738" s="31"/>
    </row>
    <row r="739" spans="1:9">
      <c r="A739" s="31"/>
      <c r="B739" s="31"/>
      <c r="C739" s="31" t="s">
        <v>980</v>
      </c>
      <c r="D739" s="31" t="s">
        <v>85</v>
      </c>
      <c r="E739" s="31">
        <v>10</v>
      </c>
      <c r="F739" s="31"/>
      <c r="G739" s="320">
        <v>2</v>
      </c>
      <c r="H739" s="320">
        <f t="shared" si="3"/>
        <v>20</v>
      </c>
      <c r="I739" s="31"/>
    </row>
    <row r="740" spans="1:9">
      <c r="A740" s="31"/>
      <c r="B740" s="31"/>
      <c r="C740" s="31" t="s">
        <v>981</v>
      </c>
      <c r="D740" s="31" t="s">
        <v>85</v>
      </c>
      <c r="E740" s="31">
        <v>15</v>
      </c>
      <c r="F740" s="31"/>
      <c r="G740" s="320">
        <v>2</v>
      </c>
      <c r="H740" s="320">
        <f t="shared" si="3"/>
        <v>30</v>
      </c>
      <c r="I740" s="31"/>
    </row>
    <row r="741" spans="1:9">
      <c r="A741" s="31"/>
      <c r="B741" s="31"/>
      <c r="C741" s="31" t="s">
        <v>982</v>
      </c>
      <c r="D741" s="31" t="s">
        <v>85</v>
      </c>
      <c r="E741" s="31">
        <v>4</v>
      </c>
      <c r="F741" s="31"/>
      <c r="G741" s="320">
        <v>1</v>
      </c>
      <c r="H741" s="320">
        <f t="shared" si="3"/>
        <v>4</v>
      </c>
      <c r="I741" s="31"/>
    </row>
    <row r="742" spans="1:9">
      <c r="A742" s="31"/>
      <c r="B742" s="31"/>
      <c r="C742" s="31"/>
      <c r="D742" s="31"/>
      <c r="E742" s="31"/>
      <c r="F742" s="31"/>
      <c r="G742" s="320"/>
      <c r="H742" s="320"/>
      <c r="I742" s="31"/>
    </row>
    <row r="743" spans="1:9">
      <c r="A743" s="329"/>
      <c r="B743" s="330"/>
      <c r="C743" s="331" t="s">
        <v>397</v>
      </c>
      <c r="D743" s="332"/>
      <c r="E743" s="333"/>
      <c r="F743" s="333"/>
      <c r="G743" s="334"/>
      <c r="H743" s="335">
        <f>SUM(H734:H742)</f>
        <v>402.8</v>
      </c>
      <c r="I743" s="332"/>
    </row>
    <row r="744" spans="1:9">
      <c r="A744" s="329"/>
      <c r="B744" s="330"/>
      <c r="C744" s="331" t="s">
        <v>810</v>
      </c>
      <c r="D744" s="332"/>
      <c r="E744" s="333"/>
      <c r="F744" s="333"/>
      <c r="G744" s="334"/>
      <c r="H744" s="336">
        <v>330</v>
      </c>
      <c r="I744" s="332" t="s">
        <v>85</v>
      </c>
    </row>
    <row r="745" spans="1:9">
      <c r="A745" s="329"/>
      <c r="B745" s="330"/>
      <c r="C745" s="331" t="s">
        <v>820</v>
      </c>
      <c r="D745" s="332"/>
      <c r="E745" s="333"/>
      <c r="F745" s="333"/>
      <c r="G745" s="334"/>
      <c r="H745" s="335">
        <f>'Abstract Electrical'!H168</f>
        <v>231</v>
      </c>
      <c r="I745" s="332"/>
    </row>
    <row r="746" spans="1:9">
      <c r="A746" s="329"/>
      <c r="B746" s="330"/>
      <c r="C746" s="331" t="s">
        <v>819</v>
      </c>
      <c r="D746" s="332"/>
      <c r="E746" s="333"/>
      <c r="F746" s="333"/>
      <c r="G746" s="334"/>
      <c r="H746" s="335">
        <f>H744-H745</f>
        <v>99</v>
      </c>
      <c r="I746" s="332"/>
    </row>
    <row r="747" spans="1:9">
      <c r="A747" s="329"/>
      <c r="B747" s="330"/>
      <c r="C747" s="331" t="s">
        <v>1090</v>
      </c>
      <c r="D747" s="332"/>
      <c r="E747" s="333"/>
      <c r="F747" s="333"/>
      <c r="G747" s="334"/>
      <c r="H747" s="335">
        <f>H743-H745-H746</f>
        <v>72.800000000000011</v>
      </c>
      <c r="I747" s="332"/>
    </row>
  </sheetData>
  <mergeCells count="5">
    <mergeCell ref="B2:I2"/>
    <mergeCell ref="A3:H3"/>
    <mergeCell ref="A4:H4"/>
    <mergeCell ref="A5:H5"/>
    <mergeCell ref="A9:H9"/>
  </mergeCells>
  <conditionalFormatting sqref="A5">
    <cfRule type="duplicateValues" dxfId="388" priority="168"/>
    <cfRule type="duplicateValues" dxfId="387" priority="169"/>
  </conditionalFormatting>
  <conditionalFormatting sqref="A6">
    <cfRule type="duplicateValues" dxfId="386" priority="171"/>
  </conditionalFormatting>
  <conditionalFormatting sqref="A7">
    <cfRule type="duplicateValues" dxfId="385" priority="167"/>
  </conditionalFormatting>
  <conditionalFormatting sqref="A8">
    <cfRule type="duplicateValues" dxfId="384" priority="170"/>
  </conditionalFormatting>
  <conditionalFormatting sqref="A9">
    <cfRule type="duplicateValues" dxfId="383" priority="172"/>
  </conditionalFormatting>
  <conditionalFormatting sqref="I26 I28 D26:G29 D45:G48 D67:G70 D91:G94 D111:G114 D120:G123 D135:G138 D156:G159 D167:G170 D177:G180 D187:G190 D198:G201 D213:G216 D229:G232 D238:G241 D247:G250 D256:G259 D265:G268 D275:G278 D293:G296 D301:G304 D315:G318 D334:G337 D353:G356 D362:G365 D371:G374 D380:G383 D390:G393 D400:G403 D410:G413 D420:G423 D430:G433 D441:G444 D452:G455 D466:G469 D480:G483 D494:G497 D506:G509 D518:G521 D530:G533 D542:G545 D553:G556 D564:G567 D575:G578 D586:G589 D597:G600 D607:G610 D617:G620 D628:G631 D639:G642 D650:G653 D661:G664 D670:G673 D680:G683 D689:G692 D699:G702 D709:G712 D718:G721 D727:G730 D743:G746">
    <cfRule type="containsText" dxfId="382" priority="166" stopIfTrue="1" operator="containsText" text="kghk">
      <formula>NOT(ISERROR(SEARCH("kghk",#REF!)))</formula>
    </cfRule>
  </conditionalFormatting>
  <conditionalFormatting sqref="I48">
    <cfRule type="containsText" dxfId="381" priority="161" stopIfTrue="1" operator="containsText" text="kghk">
      <formula>NOT(ISERROR(SEARCH("kghk",#REF!)))</formula>
    </cfRule>
  </conditionalFormatting>
  <conditionalFormatting sqref="I45:I47">
    <cfRule type="containsText" dxfId="380" priority="162" stopIfTrue="1" operator="containsText" text="kghk">
      <formula>NOT(ISERROR(SEARCH("kghk",#REF!)))</formula>
    </cfRule>
  </conditionalFormatting>
  <conditionalFormatting sqref="I29">
    <cfRule type="containsText" dxfId="379" priority="163" stopIfTrue="1" operator="containsText" text="kghk">
      <formula>NOT(ISERROR(SEARCH("kghk",#REF!)))</formula>
    </cfRule>
  </conditionalFormatting>
  <conditionalFormatting sqref="I67:I69">
    <cfRule type="containsText" dxfId="378" priority="160" stopIfTrue="1" operator="containsText" text="kghk">
      <formula>NOT(ISERROR(SEARCH("kghk",#REF!)))</formula>
    </cfRule>
  </conditionalFormatting>
  <conditionalFormatting sqref="I70">
    <cfRule type="containsText" dxfId="377" priority="159" stopIfTrue="1" operator="containsText" text="kghk">
      <formula>NOT(ISERROR(SEARCH("kghk",#REF!)))</formula>
    </cfRule>
  </conditionalFormatting>
  <conditionalFormatting sqref="I91:I93">
    <cfRule type="containsText" dxfId="376" priority="158" stopIfTrue="1" operator="containsText" text="kghk">
      <formula>NOT(ISERROR(SEARCH("kghk",#REF!)))</formula>
    </cfRule>
  </conditionalFormatting>
  <conditionalFormatting sqref="I94">
    <cfRule type="containsText" dxfId="375" priority="157" stopIfTrue="1" operator="containsText" text="kghk">
      <formula>NOT(ISERROR(SEARCH("kghk",#REF!)))</formula>
    </cfRule>
  </conditionalFormatting>
  <conditionalFormatting sqref="I111:I113">
    <cfRule type="containsText" dxfId="374" priority="156" stopIfTrue="1" operator="containsText" text="kghk">
      <formula>NOT(ISERROR(SEARCH("kghk",#REF!)))</formula>
    </cfRule>
  </conditionalFormatting>
  <conditionalFormatting sqref="I114">
    <cfRule type="containsText" dxfId="373" priority="155" stopIfTrue="1" operator="containsText" text="kghk">
      <formula>NOT(ISERROR(SEARCH("kghk",#REF!)))</formula>
    </cfRule>
  </conditionalFormatting>
  <conditionalFormatting sqref="I120:I122">
    <cfRule type="containsText" dxfId="372" priority="154" stopIfTrue="1" operator="containsText" text="kghk">
      <formula>NOT(ISERROR(SEARCH("kghk",#REF!)))</formula>
    </cfRule>
  </conditionalFormatting>
  <conditionalFormatting sqref="I123">
    <cfRule type="containsText" dxfId="371" priority="153" stopIfTrue="1" operator="containsText" text="kghk">
      <formula>NOT(ISERROR(SEARCH("kghk",#REF!)))</formula>
    </cfRule>
  </conditionalFormatting>
  <conditionalFormatting sqref="I135:I137">
    <cfRule type="containsText" dxfId="370" priority="152" stopIfTrue="1" operator="containsText" text="kghk">
      <formula>NOT(ISERROR(SEARCH("kghk",#REF!)))</formula>
    </cfRule>
  </conditionalFormatting>
  <conditionalFormatting sqref="I138">
    <cfRule type="containsText" dxfId="369" priority="151" stopIfTrue="1" operator="containsText" text="kghk">
      <formula>NOT(ISERROR(SEARCH("kghk",#REF!)))</formula>
    </cfRule>
  </conditionalFormatting>
  <conditionalFormatting sqref="I156:I158">
    <cfRule type="containsText" dxfId="368" priority="150" stopIfTrue="1" operator="containsText" text="kghk">
      <formula>NOT(ISERROR(SEARCH("kghk",#REF!)))</formula>
    </cfRule>
  </conditionalFormatting>
  <conditionalFormatting sqref="I159">
    <cfRule type="containsText" dxfId="367" priority="149" stopIfTrue="1" operator="containsText" text="kghk">
      <formula>NOT(ISERROR(SEARCH("kghk",#REF!)))</formula>
    </cfRule>
  </conditionalFormatting>
  <conditionalFormatting sqref="I167:I169">
    <cfRule type="containsText" dxfId="366" priority="148" stopIfTrue="1" operator="containsText" text="kghk">
      <formula>NOT(ISERROR(SEARCH("kghk",#REF!)))</formula>
    </cfRule>
  </conditionalFormatting>
  <conditionalFormatting sqref="I170">
    <cfRule type="containsText" dxfId="365" priority="147" stopIfTrue="1" operator="containsText" text="kghk">
      <formula>NOT(ISERROR(SEARCH("kghk",#REF!)))</formula>
    </cfRule>
  </conditionalFormatting>
  <conditionalFormatting sqref="I177:I179">
    <cfRule type="containsText" dxfId="364" priority="146" stopIfTrue="1" operator="containsText" text="kghk">
      <formula>NOT(ISERROR(SEARCH("kghk",#REF!)))</formula>
    </cfRule>
  </conditionalFormatting>
  <conditionalFormatting sqref="I180">
    <cfRule type="containsText" dxfId="363" priority="145" stopIfTrue="1" operator="containsText" text="kghk">
      <formula>NOT(ISERROR(SEARCH("kghk",#REF!)))</formula>
    </cfRule>
  </conditionalFormatting>
  <conditionalFormatting sqref="I187:I189">
    <cfRule type="containsText" dxfId="362" priority="144" stopIfTrue="1" operator="containsText" text="kghk">
      <formula>NOT(ISERROR(SEARCH("kghk",#REF!)))</formula>
    </cfRule>
  </conditionalFormatting>
  <conditionalFormatting sqref="I190">
    <cfRule type="containsText" dxfId="361" priority="143" stopIfTrue="1" operator="containsText" text="kghk">
      <formula>NOT(ISERROR(SEARCH("kghk",#REF!)))</formula>
    </cfRule>
  </conditionalFormatting>
  <conditionalFormatting sqref="I198:I200">
    <cfRule type="containsText" dxfId="360" priority="142" stopIfTrue="1" operator="containsText" text="kghk">
      <formula>NOT(ISERROR(SEARCH("kghk",#REF!)))</formula>
    </cfRule>
  </conditionalFormatting>
  <conditionalFormatting sqref="I201">
    <cfRule type="containsText" dxfId="359" priority="141" stopIfTrue="1" operator="containsText" text="kghk">
      <formula>NOT(ISERROR(SEARCH("kghk",#REF!)))</formula>
    </cfRule>
  </conditionalFormatting>
  <conditionalFormatting sqref="I213:I215">
    <cfRule type="containsText" dxfId="358" priority="140" stopIfTrue="1" operator="containsText" text="kghk">
      <formula>NOT(ISERROR(SEARCH("kghk",#REF!)))</formula>
    </cfRule>
  </conditionalFormatting>
  <conditionalFormatting sqref="I216">
    <cfRule type="containsText" dxfId="357" priority="139" stopIfTrue="1" operator="containsText" text="kghk">
      <formula>NOT(ISERROR(SEARCH("kghk",#REF!)))</formula>
    </cfRule>
  </conditionalFormatting>
  <conditionalFormatting sqref="I229:I231">
    <cfRule type="containsText" dxfId="356" priority="138" stopIfTrue="1" operator="containsText" text="kghk">
      <formula>NOT(ISERROR(SEARCH("kghk",#REF!)))</formula>
    </cfRule>
  </conditionalFormatting>
  <conditionalFormatting sqref="I232">
    <cfRule type="containsText" dxfId="355" priority="137" stopIfTrue="1" operator="containsText" text="kghk">
      <formula>NOT(ISERROR(SEARCH("kghk",#REF!)))</formula>
    </cfRule>
  </conditionalFormatting>
  <conditionalFormatting sqref="I238:I240">
    <cfRule type="containsText" dxfId="354" priority="136" stopIfTrue="1" operator="containsText" text="kghk">
      <formula>NOT(ISERROR(SEARCH("kghk",#REF!)))</formula>
    </cfRule>
  </conditionalFormatting>
  <conditionalFormatting sqref="I241">
    <cfRule type="containsText" dxfId="353" priority="135" stopIfTrue="1" operator="containsText" text="kghk">
      <formula>NOT(ISERROR(SEARCH("kghk",#REF!)))</formula>
    </cfRule>
  </conditionalFormatting>
  <conditionalFormatting sqref="I247:I249">
    <cfRule type="containsText" dxfId="352" priority="134" stopIfTrue="1" operator="containsText" text="kghk">
      <formula>NOT(ISERROR(SEARCH("kghk",#REF!)))</formula>
    </cfRule>
  </conditionalFormatting>
  <conditionalFormatting sqref="I250">
    <cfRule type="containsText" dxfId="351" priority="133" stopIfTrue="1" operator="containsText" text="kghk">
      <formula>NOT(ISERROR(SEARCH("kghk",#REF!)))</formula>
    </cfRule>
  </conditionalFormatting>
  <conditionalFormatting sqref="I256:I258">
    <cfRule type="containsText" dxfId="350" priority="132" stopIfTrue="1" operator="containsText" text="kghk">
      <formula>NOT(ISERROR(SEARCH("kghk",#REF!)))</formula>
    </cfRule>
  </conditionalFormatting>
  <conditionalFormatting sqref="I259">
    <cfRule type="containsText" dxfId="349" priority="131" stopIfTrue="1" operator="containsText" text="kghk">
      <formula>NOT(ISERROR(SEARCH("kghk",#REF!)))</formula>
    </cfRule>
  </conditionalFormatting>
  <conditionalFormatting sqref="I265:I267">
    <cfRule type="containsText" dxfId="348" priority="130" stopIfTrue="1" operator="containsText" text="kghk">
      <formula>NOT(ISERROR(SEARCH("kghk",#REF!)))</formula>
    </cfRule>
  </conditionalFormatting>
  <conditionalFormatting sqref="I268">
    <cfRule type="containsText" dxfId="347" priority="129" stopIfTrue="1" operator="containsText" text="kghk">
      <formula>NOT(ISERROR(SEARCH("kghk",#REF!)))</formula>
    </cfRule>
  </conditionalFormatting>
  <conditionalFormatting sqref="I275:I277">
    <cfRule type="containsText" dxfId="346" priority="128" stopIfTrue="1" operator="containsText" text="kghk">
      <formula>NOT(ISERROR(SEARCH("kghk",#REF!)))</formula>
    </cfRule>
  </conditionalFormatting>
  <conditionalFormatting sqref="I278">
    <cfRule type="containsText" dxfId="345" priority="127" stopIfTrue="1" operator="containsText" text="kghk">
      <formula>NOT(ISERROR(SEARCH("kghk",#REF!)))</formula>
    </cfRule>
  </conditionalFormatting>
  <conditionalFormatting sqref="I293:I295">
    <cfRule type="containsText" dxfId="344" priority="126" stopIfTrue="1" operator="containsText" text="kghk">
      <formula>NOT(ISERROR(SEARCH("kghk",#REF!)))</formula>
    </cfRule>
  </conditionalFormatting>
  <conditionalFormatting sqref="I296">
    <cfRule type="containsText" dxfId="343" priority="125" stopIfTrue="1" operator="containsText" text="kghk">
      <formula>NOT(ISERROR(SEARCH("kghk",#REF!)))</formula>
    </cfRule>
  </conditionalFormatting>
  <conditionalFormatting sqref="I301:I303">
    <cfRule type="containsText" dxfId="342" priority="124" stopIfTrue="1" operator="containsText" text="kghk">
      <formula>NOT(ISERROR(SEARCH("kghk",#REF!)))</formula>
    </cfRule>
  </conditionalFormatting>
  <conditionalFormatting sqref="I304">
    <cfRule type="containsText" dxfId="341" priority="123" stopIfTrue="1" operator="containsText" text="kghk">
      <formula>NOT(ISERROR(SEARCH("kghk",#REF!)))</formula>
    </cfRule>
  </conditionalFormatting>
  <conditionalFormatting sqref="I315:I317">
    <cfRule type="containsText" dxfId="340" priority="122" stopIfTrue="1" operator="containsText" text="kghk">
      <formula>NOT(ISERROR(SEARCH("kghk",#REF!)))</formula>
    </cfRule>
  </conditionalFormatting>
  <conditionalFormatting sqref="I318">
    <cfRule type="containsText" dxfId="339" priority="121" stopIfTrue="1" operator="containsText" text="kghk">
      <formula>NOT(ISERROR(SEARCH("kghk",#REF!)))</formula>
    </cfRule>
  </conditionalFormatting>
  <conditionalFormatting sqref="I334:I336">
    <cfRule type="containsText" dxfId="338" priority="120" stopIfTrue="1" operator="containsText" text="kghk">
      <formula>NOT(ISERROR(SEARCH("kghk",#REF!)))</formula>
    </cfRule>
  </conditionalFormatting>
  <conditionalFormatting sqref="I337">
    <cfRule type="containsText" dxfId="337" priority="119" stopIfTrue="1" operator="containsText" text="kghk">
      <formula>NOT(ISERROR(SEARCH("kghk",#REF!)))</formula>
    </cfRule>
  </conditionalFormatting>
  <conditionalFormatting sqref="I353:I355">
    <cfRule type="containsText" dxfId="336" priority="118" stopIfTrue="1" operator="containsText" text="kghk">
      <formula>NOT(ISERROR(SEARCH("kghk",#REF!)))</formula>
    </cfRule>
  </conditionalFormatting>
  <conditionalFormatting sqref="I356">
    <cfRule type="containsText" dxfId="335" priority="117" stopIfTrue="1" operator="containsText" text="kghk">
      <formula>NOT(ISERROR(SEARCH("kghk",#REF!)))</formula>
    </cfRule>
  </conditionalFormatting>
  <conditionalFormatting sqref="I362:I364">
    <cfRule type="containsText" dxfId="334" priority="116" stopIfTrue="1" operator="containsText" text="kghk">
      <formula>NOT(ISERROR(SEARCH("kghk",#REF!)))</formula>
    </cfRule>
  </conditionalFormatting>
  <conditionalFormatting sqref="I365">
    <cfRule type="containsText" dxfId="333" priority="115" stopIfTrue="1" operator="containsText" text="kghk">
      <formula>NOT(ISERROR(SEARCH("kghk",#REF!)))</formula>
    </cfRule>
  </conditionalFormatting>
  <conditionalFormatting sqref="I371:I373">
    <cfRule type="containsText" dxfId="332" priority="114" stopIfTrue="1" operator="containsText" text="kghk">
      <formula>NOT(ISERROR(SEARCH("kghk",#REF!)))</formula>
    </cfRule>
  </conditionalFormatting>
  <conditionalFormatting sqref="I374">
    <cfRule type="containsText" dxfId="331" priority="113" stopIfTrue="1" operator="containsText" text="kghk">
      <formula>NOT(ISERROR(SEARCH("kghk",#REF!)))</formula>
    </cfRule>
  </conditionalFormatting>
  <conditionalFormatting sqref="I380:I382">
    <cfRule type="containsText" dxfId="330" priority="112" stopIfTrue="1" operator="containsText" text="kghk">
      <formula>NOT(ISERROR(SEARCH("kghk",#REF!)))</formula>
    </cfRule>
  </conditionalFormatting>
  <conditionalFormatting sqref="I383">
    <cfRule type="containsText" dxfId="329" priority="111" stopIfTrue="1" operator="containsText" text="kghk">
      <formula>NOT(ISERROR(SEARCH("kghk",#REF!)))</formula>
    </cfRule>
  </conditionalFormatting>
  <conditionalFormatting sqref="I390:I392">
    <cfRule type="containsText" dxfId="328" priority="110" stopIfTrue="1" operator="containsText" text="kghk">
      <formula>NOT(ISERROR(SEARCH("kghk",#REF!)))</formula>
    </cfRule>
  </conditionalFormatting>
  <conditionalFormatting sqref="I393">
    <cfRule type="containsText" dxfId="327" priority="109" stopIfTrue="1" operator="containsText" text="kghk">
      <formula>NOT(ISERROR(SEARCH("kghk",#REF!)))</formula>
    </cfRule>
  </conditionalFormatting>
  <conditionalFormatting sqref="I400:I402">
    <cfRule type="containsText" dxfId="326" priority="108" stopIfTrue="1" operator="containsText" text="kghk">
      <formula>NOT(ISERROR(SEARCH("kghk",#REF!)))</formula>
    </cfRule>
  </conditionalFormatting>
  <conditionalFormatting sqref="I403">
    <cfRule type="containsText" dxfId="325" priority="107" stopIfTrue="1" operator="containsText" text="kghk">
      <formula>NOT(ISERROR(SEARCH("kghk",#REF!)))</formula>
    </cfRule>
  </conditionalFormatting>
  <conditionalFormatting sqref="I410:I412">
    <cfRule type="containsText" dxfId="324" priority="106" stopIfTrue="1" operator="containsText" text="kghk">
      <formula>NOT(ISERROR(SEARCH("kghk",#REF!)))</formula>
    </cfRule>
  </conditionalFormatting>
  <conditionalFormatting sqref="I413">
    <cfRule type="containsText" dxfId="323" priority="105" stopIfTrue="1" operator="containsText" text="kghk">
      <formula>NOT(ISERROR(SEARCH("kghk",#REF!)))</formula>
    </cfRule>
  </conditionalFormatting>
  <conditionalFormatting sqref="I420:I422">
    <cfRule type="containsText" dxfId="322" priority="104" stopIfTrue="1" operator="containsText" text="kghk">
      <formula>NOT(ISERROR(SEARCH("kghk",#REF!)))</formula>
    </cfRule>
  </conditionalFormatting>
  <conditionalFormatting sqref="I423">
    <cfRule type="containsText" dxfId="321" priority="103" stopIfTrue="1" operator="containsText" text="kghk">
      <formula>NOT(ISERROR(SEARCH("kghk",#REF!)))</formula>
    </cfRule>
  </conditionalFormatting>
  <conditionalFormatting sqref="I430:I432">
    <cfRule type="containsText" dxfId="320" priority="102" stopIfTrue="1" operator="containsText" text="kghk">
      <formula>NOT(ISERROR(SEARCH("kghk",#REF!)))</formula>
    </cfRule>
  </conditionalFormatting>
  <conditionalFormatting sqref="I433">
    <cfRule type="containsText" dxfId="319" priority="101" stopIfTrue="1" operator="containsText" text="kghk">
      <formula>NOT(ISERROR(SEARCH("kghk",#REF!)))</formula>
    </cfRule>
  </conditionalFormatting>
  <conditionalFormatting sqref="I441:I443">
    <cfRule type="containsText" dxfId="318" priority="100" stopIfTrue="1" operator="containsText" text="kghk">
      <formula>NOT(ISERROR(SEARCH("kghk",#REF!)))</formula>
    </cfRule>
  </conditionalFormatting>
  <conditionalFormatting sqref="I444">
    <cfRule type="containsText" dxfId="317" priority="99" stopIfTrue="1" operator="containsText" text="kghk">
      <formula>NOT(ISERROR(SEARCH("kghk",#REF!)))</formula>
    </cfRule>
  </conditionalFormatting>
  <conditionalFormatting sqref="I452:I454">
    <cfRule type="containsText" dxfId="316" priority="98" stopIfTrue="1" operator="containsText" text="kghk">
      <formula>NOT(ISERROR(SEARCH("kghk",#REF!)))</formula>
    </cfRule>
  </conditionalFormatting>
  <conditionalFormatting sqref="I455">
    <cfRule type="containsText" dxfId="315" priority="97" stopIfTrue="1" operator="containsText" text="kghk">
      <formula>NOT(ISERROR(SEARCH("kghk",#REF!)))</formula>
    </cfRule>
  </conditionalFormatting>
  <conditionalFormatting sqref="I466:I468">
    <cfRule type="containsText" dxfId="314" priority="96" stopIfTrue="1" operator="containsText" text="kghk">
      <formula>NOT(ISERROR(SEARCH("kghk",#REF!)))</formula>
    </cfRule>
  </conditionalFormatting>
  <conditionalFormatting sqref="I469">
    <cfRule type="containsText" dxfId="313" priority="95" stopIfTrue="1" operator="containsText" text="kghk">
      <formula>NOT(ISERROR(SEARCH("kghk",#REF!)))</formula>
    </cfRule>
  </conditionalFormatting>
  <conditionalFormatting sqref="I480:I482">
    <cfRule type="containsText" dxfId="312" priority="94" stopIfTrue="1" operator="containsText" text="kghk">
      <formula>NOT(ISERROR(SEARCH("kghk",#REF!)))</formula>
    </cfRule>
  </conditionalFormatting>
  <conditionalFormatting sqref="I483">
    <cfRule type="containsText" dxfId="311" priority="93" stopIfTrue="1" operator="containsText" text="kghk">
      <formula>NOT(ISERROR(SEARCH("kghk",#REF!)))</formula>
    </cfRule>
  </conditionalFormatting>
  <conditionalFormatting sqref="I494:I496">
    <cfRule type="containsText" dxfId="310" priority="92" stopIfTrue="1" operator="containsText" text="kghk">
      <formula>NOT(ISERROR(SEARCH("kghk",#REF!)))</formula>
    </cfRule>
  </conditionalFormatting>
  <conditionalFormatting sqref="I497">
    <cfRule type="containsText" dxfId="309" priority="91" stopIfTrue="1" operator="containsText" text="kghk">
      <formula>NOT(ISERROR(SEARCH("kghk",#REF!)))</formula>
    </cfRule>
  </conditionalFormatting>
  <conditionalFormatting sqref="I506:I508">
    <cfRule type="containsText" dxfId="308" priority="90" stopIfTrue="1" operator="containsText" text="kghk">
      <formula>NOT(ISERROR(SEARCH("kghk",#REF!)))</formula>
    </cfRule>
  </conditionalFormatting>
  <conditionalFormatting sqref="I509">
    <cfRule type="containsText" dxfId="307" priority="89" stopIfTrue="1" operator="containsText" text="kghk">
      <formula>NOT(ISERROR(SEARCH("kghk",#REF!)))</formula>
    </cfRule>
  </conditionalFormatting>
  <conditionalFormatting sqref="I518:I520">
    <cfRule type="containsText" dxfId="306" priority="88" stopIfTrue="1" operator="containsText" text="kghk">
      <formula>NOT(ISERROR(SEARCH("kghk",#REF!)))</formula>
    </cfRule>
  </conditionalFormatting>
  <conditionalFormatting sqref="I521">
    <cfRule type="containsText" dxfId="305" priority="87" stopIfTrue="1" operator="containsText" text="kghk">
      <formula>NOT(ISERROR(SEARCH("kghk",#REF!)))</formula>
    </cfRule>
  </conditionalFormatting>
  <conditionalFormatting sqref="I530:I532">
    <cfRule type="containsText" dxfId="304" priority="86" stopIfTrue="1" operator="containsText" text="kghk">
      <formula>NOT(ISERROR(SEARCH("kghk",#REF!)))</formula>
    </cfRule>
  </conditionalFormatting>
  <conditionalFormatting sqref="I533">
    <cfRule type="containsText" dxfId="303" priority="85" stopIfTrue="1" operator="containsText" text="kghk">
      <formula>NOT(ISERROR(SEARCH("kghk",#REF!)))</formula>
    </cfRule>
  </conditionalFormatting>
  <conditionalFormatting sqref="I542:I544">
    <cfRule type="containsText" dxfId="302" priority="84" stopIfTrue="1" operator="containsText" text="kghk">
      <formula>NOT(ISERROR(SEARCH("kghk",#REF!)))</formula>
    </cfRule>
  </conditionalFormatting>
  <conditionalFormatting sqref="I545">
    <cfRule type="containsText" dxfId="301" priority="83" stopIfTrue="1" operator="containsText" text="kghk">
      <formula>NOT(ISERROR(SEARCH("kghk",#REF!)))</formula>
    </cfRule>
  </conditionalFormatting>
  <conditionalFormatting sqref="I553:I555">
    <cfRule type="containsText" dxfId="300" priority="82" stopIfTrue="1" operator="containsText" text="kghk">
      <formula>NOT(ISERROR(SEARCH("kghk",#REF!)))</formula>
    </cfRule>
  </conditionalFormatting>
  <conditionalFormatting sqref="I556">
    <cfRule type="containsText" dxfId="299" priority="81" stopIfTrue="1" operator="containsText" text="kghk">
      <formula>NOT(ISERROR(SEARCH("kghk",#REF!)))</formula>
    </cfRule>
  </conditionalFormatting>
  <conditionalFormatting sqref="I564:I566">
    <cfRule type="containsText" dxfId="298" priority="80" stopIfTrue="1" operator="containsText" text="kghk">
      <formula>NOT(ISERROR(SEARCH("kghk",#REF!)))</formula>
    </cfRule>
  </conditionalFormatting>
  <conditionalFormatting sqref="I567">
    <cfRule type="containsText" dxfId="297" priority="79" stopIfTrue="1" operator="containsText" text="kghk">
      <formula>NOT(ISERROR(SEARCH("kghk",#REF!)))</formula>
    </cfRule>
  </conditionalFormatting>
  <conditionalFormatting sqref="I575:I577">
    <cfRule type="containsText" dxfId="296" priority="78" stopIfTrue="1" operator="containsText" text="kghk">
      <formula>NOT(ISERROR(SEARCH("kghk",#REF!)))</formula>
    </cfRule>
  </conditionalFormatting>
  <conditionalFormatting sqref="I578">
    <cfRule type="containsText" dxfId="295" priority="77" stopIfTrue="1" operator="containsText" text="kghk">
      <formula>NOT(ISERROR(SEARCH("kghk",#REF!)))</formula>
    </cfRule>
  </conditionalFormatting>
  <conditionalFormatting sqref="I586:I588">
    <cfRule type="containsText" dxfId="294" priority="76" stopIfTrue="1" operator="containsText" text="kghk">
      <formula>NOT(ISERROR(SEARCH("kghk",#REF!)))</formula>
    </cfRule>
  </conditionalFormatting>
  <conditionalFormatting sqref="I589">
    <cfRule type="containsText" dxfId="293" priority="75" stopIfTrue="1" operator="containsText" text="kghk">
      <formula>NOT(ISERROR(SEARCH("kghk",#REF!)))</formula>
    </cfRule>
  </conditionalFormatting>
  <conditionalFormatting sqref="I597:I599">
    <cfRule type="containsText" dxfId="292" priority="74" stopIfTrue="1" operator="containsText" text="kghk">
      <formula>NOT(ISERROR(SEARCH("kghk",#REF!)))</formula>
    </cfRule>
  </conditionalFormatting>
  <conditionalFormatting sqref="I600">
    <cfRule type="containsText" dxfId="291" priority="73" stopIfTrue="1" operator="containsText" text="kghk">
      <formula>NOT(ISERROR(SEARCH("kghk",#REF!)))</formula>
    </cfRule>
  </conditionalFormatting>
  <conditionalFormatting sqref="I607:I609">
    <cfRule type="containsText" dxfId="290" priority="72" stopIfTrue="1" operator="containsText" text="kghk">
      <formula>NOT(ISERROR(SEARCH("kghk",#REF!)))</formula>
    </cfRule>
  </conditionalFormatting>
  <conditionalFormatting sqref="I610">
    <cfRule type="containsText" dxfId="289" priority="71" stopIfTrue="1" operator="containsText" text="kghk">
      <formula>NOT(ISERROR(SEARCH("kghk",#REF!)))</formula>
    </cfRule>
  </conditionalFormatting>
  <conditionalFormatting sqref="I617:I619">
    <cfRule type="containsText" dxfId="288" priority="70" stopIfTrue="1" operator="containsText" text="kghk">
      <formula>NOT(ISERROR(SEARCH("kghk",#REF!)))</formula>
    </cfRule>
  </conditionalFormatting>
  <conditionalFormatting sqref="I620">
    <cfRule type="containsText" dxfId="287" priority="69" stopIfTrue="1" operator="containsText" text="kghk">
      <formula>NOT(ISERROR(SEARCH("kghk",#REF!)))</formula>
    </cfRule>
  </conditionalFormatting>
  <conditionalFormatting sqref="I628:I630">
    <cfRule type="containsText" dxfId="286" priority="68" stopIfTrue="1" operator="containsText" text="kghk">
      <formula>NOT(ISERROR(SEARCH("kghk",#REF!)))</formula>
    </cfRule>
  </conditionalFormatting>
  <conditionalFormatting sqref="I631">
    <cfRule type="containsText" dxfId="285" priority="67" stopIfTrue="1" operator="containsText" text="kghk">
      <formula>NOT(ISERROR(SEARCH("kghk",#REF!)))</formula>
    </cfRule>
  </conditionalFormatting>
  <conditionalFormatting sqref="I639:I641">
    <cfRule type="containsText" dxfId="284" priority="66" stopIfTrue="1" operator="containsText" text="kghk">
      <formula>NOT(ISERROR(SEARCH("kghk",#REF!)))</formula>
    </cfRule>
  </conditionalFormatting>
  <conditionalFormatting sqref="I642">
    <cfRule type="containsText" dxfId="283" priority="65" stopIfTrue="1" operator="containsText" text="kghk">
      <formula>NOT(ISERROR(SEARCH("kghk",#REF!)))</formula>
    </cfRule>
  </conditionalFormatting>
  <conditionalFormatting sqref="I650:I652">
    <cfRule type="containsText" dxfId="282" priority="64" stopIfTrue="1" operator="containsText" text="kghk">
      <formula>NOT(ISERROR(SEARCH("kghk",#REF!)))</formula>
    </cfRule>
  </conditionalFormatting>
  <conditionalFormatting sqref="I653">
    <cfRule type="containsText" dxfId="281" priority="63" stopIfTrue="1" operator="containsText" text="kghk">
      <formula>NOT(ISERROR(SEARCH("kghk",#REF!)))</formula>
    </cfRule>
  </conditionalFormatting>
  <conditionalFormatting sqref="I661:I663">
    <cfRule type="containsText" dxfId="280" priority="62" stopIfTrue="1" operator="containsText" text="kghk">
      <formula>NOT(ISERROR(SEARCH("kghk",#REF!)))</formula>
    </cfRule>
  </conditionalFormatting>
  <conditionalFormatting sqref="I664">
    <cfRule type="containsText" dxfId="279" priority="61" stopIfTrue="1" operator="containsText" text="kghk">
      <formula>NOT(ISERROR(SEARCH("kghk",#REF!)))</formula>
    </cfRule>
  </conditionalFormatting>
  <conditionalFormatting sqref="I670:I672">
    <cfRule type="containsText" dxfId="278" priority="58" stopIfTrue="1" operator="containsText" text="kghk">
      <formula>NOT(ISERROR(SEARCH("kghk",#REF!)))</formula>
    </cfRule>
  </conditionalFormatting>
  <conditionalFormatting sqref="I673">
    <cfRule type="containsText" dxfId="277" priority="57" stopIfTrue="1" operator="containsText" text="kghk">
      <formula>NOT(ISERROR(SEARCH("kghk",#REF!)))</formula>
    </cfRule>
  </conditionalFormatting>
  <conditionalFormatting sqref="I680:I682">
    <cfRule type="containsText" dxfId="276" priority="56" stopIfTrue="1" operator="containsText" text="kghk">
      <formula>NOT(ISERROR(SEARCH("kghk",#REF!)))</formula>
    </cfRule>
  </conditionalFormatting>
  <conditionalFormatting sqref="I683">
    <cfRule type="containsText" dxfId="275" priority="55" stopIfTrue="1" operator="containsText" text="kghk">
      <formula>NOT(ISERROR(SEARCH("kghk",#REF!)))</formula>
    </cfRule>
  </conditionalFormatting>
  <conditionalFormatting sqref="I689:I691">
    <cfRule type="containsText" dxfId="274" priority="54" stopIfTrue="1" operator="containsText" text="kghk">
      <formula>NOT(ISERROR(SEARCH("kghk",#REF!)))</formula>
    </cfRule>
  </conditionalFormatting>
  <conditionalFormatting sqref="I692">
    <cfRule type="containsText" dxfId="273" priority="53" stopIfTrue="1" operator="containsText" text="kghk">
      <formula>NOT(ISERROR(SEARCH("kghk",#REF!)))</formula>
    </cfRule>
  </conditionalFormatting>
  <conditionalFormatting sqref="I699:I701">
    <cfRule type="containsText" dxfId="272" priority="52" stopIfTrue="1" operator="containsText" text="kghk">
      <formula>NOT(ISERROR(SEARCH("kghk",#REF!)))</formula>
    </cfRule>
  </conditionalFormatting>
  <conditionalFormatting sqref="I702">
    <cfRule type="containsText" dxfId="271" priority="51" stopIfTrue="1" operator="containsText" text="kghk">
      <formula>NOT(ISERROR(SEARCH("kghk",#REF!)))</formula>
    </cfRule>
  </conditionalFormatting>
  <conditionalFormatting sqref="I709:I711">
    <cfRule type="containsText" dxfId="270" priority="50" stopIfTrue="1" operator="containsText" text="kghk">
      <formula>NOT(ISERROR(SEARCH("kghk",#REF!)))</formula>
    </cfRule>
  </conditionalFormatting>
  <conditionalFormatting sqref="I712">
    <cfRule type="containsText" dxfId="269" priority="49" stopIfTrue="1" operator="containsText" text="kghk">
      <formula>NOT(ISERROR(SEARCH("kghk",#REF!)))</formula>
    </cfRule>
  </conditionalFormatting>
  <conditionalFormatting sqref="I718:I720">
    <cfRule type="containsText" dxfId="268" priority="48" stopIfTrue="1" operator="containsText" text="kghk">
      <formula>NOT(ISERROR(SEARCH("kghk",#REF!)))</formula>
    </cfRule>
  </conditionalFormatting>
  <conditionalFormatting sqref="I721">
    <cfRule type="containsText" dxfId="267" priority="47" stopIfTrue="1" operator="containsText" text="kghk">
      <formula>NOT(ISERROR(SEARCH("kghk",#REF!)))</formula>
    </cfRule>
  </conditionalFormatting>
  <conditionalFormatting sqref="I727:I729">
    <cfRule type="containsText" dxfId="266" priority="46" stopIfTrue="1" operator="containsText" text="kghk">
      <formula>NOT(ISERROR(SEARCH("kghk",#REF!)))</formula>
    </cfRule>
  </conditionalFormatting>
  <conditionalFormatting sqref="I730">
    <cfRule type="containsText" dxfId="265" priority="45" stopIfTrue="1" operator="containsText" text="kghk">
      <formula>NOT(ISERROR(SEARCH("kghk",#REF!)))</formula>
    </cfRule>
  </conditionalFormatting>
  <conditionalFormatting sqref="I743:I745">
    <cfRule type="containsText" dxfId="264" priority="44" stopIfTrue="1" operator="containsText" text="kghk">
      <formula>NOT(ISERROR(SEARCH("kghk",#REF!)))</formula>
    </cfRule>
  </conditionalFormatting>
  <conditionalFormatting sqref="I746">
    <cfRule type="containsText" dxfId="263" priority="43" stopIfTrue="1" operator="containsText" text="kghk">
      <formula>NOT(ISERROR(SEARCH("kghk",#REF!)))</formula>
    </cfRule>
  </conditionalFormatting>
  <conditionalFormatting sqref="D30:G30">
    <cfRule type="containsText" dxfId="262" priority="42" stopIfTrue="1" operator="containsText" text="kghk">
      <formula>NOT(ISERROR(SEARCH("kghk",#REF!)))</formula>
    </cfRule>
  </conditionalFormatting>
  <conditionalFormatting sqref="I30">
    <cfRule type="containsText" dxfId="261" priority="41" stopIfTrue="1" operator="containsText" text="kghk">
      <formula>NOT(ISERROR(SEARCH("kghk",#REF!)))</formula>
    </cfRule>
  </conditionalFormatting>
  <conditionalFormatting sqref="D95:G95">
    <cfRule type="containsText" dxfId="260" priority="40" stopIfTrue="1" operator="containsText" text="kghk">
      <formula>NOT(ISERROR(SEARCH("kghk",#REF!)))</formula>
    </cfRule>
  </conditionalFormatting>
  <conditionalFormatting sqref="I95">
    <cfRule type="containsText" dxfId="259" priority="39" stopIfTrue="1" operator="containsText" text="kghk">
      <formula>NOT(ISERROR(SEARCH("kghk",#REF!)))</formula>
    </cfRule>
  </conditionalFormatting>
  <conditionalFormatting sqref="D115:G115">
    <cfRule type="containsText" dxfId="258" priority="38" stopIfTrue="1" operator="containsText" text="kghk">
      <formula>NOT(ISERROR(SEARCH("kghk",#REF!)))</formula>
    </cfRule>
  </conditionalFormatting>
  <conditionalFormatting sqref="I115">
    <cfRule type="containsText" dxfId="257" priority="37" stopIfTrue="1" operator="containsText" text="kghk">
      <formula>NOT(ISERROR(SEARCH("kghk",#REF!)))</formula>
    </cfRule>
  </conditionalFormatting>
  <conditionalFormatting sqref="D139:G139">
    <cfRule type="containsText" dxfId="256" priority="36" stopIfTrue="1" operator="containsText" text="kghk">
      <formula>NOT(ISERROR(SEARCH("kghk",#REF!)))</formula>
    </cfRule>
  </conditionalFormatting>
  <conditionalFormatting sqref="I139">
    <cfRule type="containsText" dxfId="255" priority="35" stopIfTrue="1" operator="containsText" text="kghk">
      <formula>NOT(ISERROR(SEARCH("kghk",#REF!)))</formula>
    </cfRule>
  </conditionalFormatting>
  <conditionalFormatting sqref="D160:G160">
    <cfRule type="containsText" dxfId="254" priority="34" stopIfTrue="1" operator="containsText" text="kghk">
      <formula>NOT(ISERROR(SEARCH("kghk",#REF!)))</formula>
    </cfRule>
  </conditionalFormatting>
  <conditionalFormatting sqref="I160">
    <cfRule type="containsText" dxfId="253" priority="33" stopIfTrue="1" operator="containsText" text="kghk">
      <formula>NOT(ISERROR(SEARCH("kghk",#REF!)))</formula>
    </cfRule>
  </conditionalFormatting>
  <conditionalFormatting sqref="D171:G171">
    <cfRule type="containsText" dxfId="252" priority="32" stopIfTrue="1" operator="containsText" text="kghk">
      <formula>NOT(ISERROR(SEARCH("kghk",#REF!)))</formula>
    </cfRule>
  </conditionalFormatting>
  <conditionalFormatting sqref="I171">
    <cfRule type="containsText" dxfId="251" priority="31" stopIfTrue="1" operator="containsText" text="kghk">
      <formula>NOT(ISERROR(SEARCH("kghk",#REF!)))</formula>
    </cfRule>
  </conditionalFormatting>
  <conditionalFormatting sqref="D191:G191">
    <cfRule type="containsText" dxfId="250" priority="30" stopIfTrue="1" operator="containsText" text="kghk">
      <formula>NOT(ISERROR(SEARCH("kghk",#REF!)))</formula>
    </cfRule>
  </conditionalFormatting>
  <conditionalFormatting sqref="I191">
    <cfRule type="containsText" dxfId="249" priority="29" stopIfTrue="1" operator="containsText" text="kghk">
      <formula>NOT(ISERROR(SEARCH("kghk",#REF!)))</formula>
    </cfRule>
  </conditionalFormatting>
  <conditionalFormatting sqref="D202:G202">
    <cfRule type="containsText" dxfId="248" priority="28" stopIfTrue="1" operator="containsText" text="kghk">
      <formula>NOT(ISERROR(SEARCH("kghk",#REF!)))</formula>
    </cfRule>
  </conditionalFormatting>
  <conditionalFormatting sqref="I202">
    <cfRule type="containsText" dxfId="247" priority="27" stopIfTrue="1" operator="containsText" text="kghk">
      <formula>NOT(ISERROR(SEARCH("kghk",#REF!)))</formula>
    </cfRule>
  </conditionalFormatting>
  <conditionalFormatting sqref="D217:G217">
    <cfRule type="containsText" dxfId="246" priority="26" stopIfTrue="1" operator="containsText" text="kghk">
      <formula>NOT(ISERROR(SEARCH("kghk",#REF!)))</formula>
    </cfRule>
  </conditionalFormatting>
  <conditionalFormatting sqref="I217">
    <cfRule type="containsText" dxfId="245" priority="25" stopIfTrue="1" operator="containsText" text="kghk">
      <formula>NOT(ISERROR(SEARCH("kghk",#REF!)))</formula>
    </cfRule>
  </conditionalFormatting>
  <conditionalFormatting sqref="D233:G233">
    <cfRule type="containsText" dxfId="244" priority="24" stopIfTrue="1" operator="containsText" text="kghk">
      <formula>NOT(ISERROR(SEARCH("kghk",#REF!)))</formula>
    </cfRule>
  </conditionalFormatting>
  <conditionalFormatting sqref="I233">
    <cfRule type="containsText" dxfId="243" priority="23" stopIfTrue="1" operator="containsText" text="kghk">
      <formula>NOT(ISERROR(SEARCH("kghk",#REF!)))</formula>
    </cfRule>
  </conditionalFormatting>
  <conditionalFormatting sqref="D279:G279">
    <cfRule type="containsText" dxfId="242" priority="22" stopIfTrue="1" operator="containsText" text="kghk">
      <formula>NOT(ISERROR(SEARCH("kghk",#REF!)))</formula>
    </cfRule>
  </conditionalFormatting>
  <conditionalFormatting sqref="I279">
    <cfRule type="containsText" dxfId="241" priority="21" stopIfTrue="1" operator="containsText" text="kghk">
      <formula>NOT(ISERROR(SEARCH("kghk",#REF!)))</formula>
    </cfRule>
  </conditionalFormatting>
  <conditionalFormatting sqref="D297:G297">
    <cfRule type="containsText" dxfId="240" priority="20" stopIfTrue="1" operator="containsText" text="kghk">
      <formula>NOT(ISERROR(SEARCH("kghk",#REF!)))</formula>
    </cfRule>
  </conditionalFormatting>
  <conditionalFormatting sqref="I297">
    <cfRule type="containsText" dxfId="239" priority="19" stopIfTrue="1" operator="containsText" text="kghk">
      <formula>NOT(ISERROR(SEARCH("kghk",#REF!)))</formula>
    </cfRule>
  </conditionalFormatting>
  <conditionalFormatting sqref="D305:G305">
    <cfRule type="containsText" dxfId="238" priority="18" stopIfTrue="1" operator="containsText" text="kghk">
      <formula>NOT(ISERROR(SEARCH("kghk",#REF!)))</formula>
    </cfRule>
  </conditionalFormatting>
  <conditionalFormatting sqref="I305">
    <cfRule type="containsText" dxfId="237" priority="17" stopIfTrue="1" operator="containsText" text="kghk">
      <formula>NOT(ISERROR(SEARCH("kghk",#REF!)))</formula>
    </cfRule>
  </conditionalFormatting>
  <conditionalFormatting sqref="D338:G338">
    <cfRule type="containsText" dxfId="236" priority="16" stopIfTrue="1" operator="containsText" text="kghk">
      <formula>NOT(ISERROR(SEARCH("kghk",#REF!)))</formula>
    </cfRule>
  </conditionalFormatting>
  <conditionalFormatting sqref="I338">
    <cfRule type="containsText" dxfId="235" priority="15" stopIfTrue="1" operator="containsText" text="kghk">
      <formula>NOT(ISERROR(SEARCH("kghk",#REF!)))</formula>
    </cfRule>
  </conditionalFormatting>
  <conditionalFormatting sqref="D357:G357">
    <cfRule type="containsText" dxfId="234" priority="14" stopIfTrue="1" operator="containsText" text="kghk">
      <formula>NOT(ISERROR(SEARCH("kghk",#REF!)))</formula>
    </cfRule>
  </conditionalFormatting>
  <conditionalFormatting sqref="I357">
    <cfRule type="containsText" dxfId="233" priority="13" stopIfTrue="1" operator="containsText" text="kghk">
      <formula>NOT(ISERROR(SEARCH("kghk",#REF!)))</formula>
    </cfRule>
  </conditionalFormatting>
  <conditionalFormatting sqref="D375:G375">
    <cfRule type="containsText" dxfId="232" priority="12" stopIfTrue="1" operator="containsText" text="kghk">
      <formula>NOT(ISERROR(SEARCH("kghk",#REF!)))</formula>
    </cfRule>
  </conditionalFormatting>
  <conditionalFormatting sqref="I375">
    <cfRule type="containsText" dxfId="231" priority="11" stopIfTrue="1" operator="containsText" text="kghk">
      <formula>NOT(ISERROR(SEARCH("kghk",#REF!)))</formula>
    </cfRule>
  </conditionalFormatting>
  <conditionalFormatting sqref="D484:G484">
    <cfRule type="containsText" dxfId="230" priority="10" stopIfTrue="1" operator="containsText" text="kghk">
      <formula>NOT(ISERROR(SEARCH("kghk",#REF!)))</formula>
    </cfRule>
  </conditionalFormatting>
  <conditionalFormatting sqref="I484">
    <cfRule type="containsText" dxfId="229" priority="9" stopIfTrue="1" operator="containsText" text="kghk">
      <formula>NOT(ISERROR(SEARCH("kghk",#REF!)))</formula>
    </cfRule>
  </conditionalFormatting>
  <conditionalFormatting sqref="D510:G510">
    <cfRule type="containsText" dxfId="228" priority="8" stopIfTrue="1" operator="containsText" text="kghk">
      <formula>NOT(ISERROR(SEARCH("kghk",#REF!)))</formula>
    </cfRule>
  </conditionalFormatting>
  <conditionalFormatting sqref="I510">
    <cfRule type="containsText" dxfId="227" priority="7" stopIfTrue="1" operator="containsText" text="kghk">
      <formula>NOT(ISERROR(SEARCH("kghk",#REF!)))</formula>
    </cfRule>
  </conditionalFormatting>
  <conditionalFormatting sqref="D522:G522">
    <cfRule type="containsText" dxfId="226" priority="6" stopIfTrue="1" operator="containsText" text="kghk">
      <formula>NOT(ISERROR(SEARCH("kghk",#REF!)))</formula>
    </cfRule>
  </conditionalFormatting>
  <conditionalFormatting sqref="I522">
    <cfRule type="containsText" dxfId="225" priority="5" stopIfTrue="1" operator="containsText" text="kghk">
      <formula>NOT(ISERROR(SEARCH("kghk",#REF!)))</formula>
    </cfRule>
  </conditionalFormatting>
  <conditionalFormatting sqref="D722:G722">
    <cfRule type="containsText" dxfId="224" priority="4" stopIfTrue="1" operator="containsText" text="kghk">
      <formula>NOT(ISERROR(SEARCH("kghk",#REF!)))</formula>
    </cfRule>
  </conditionalFormatting>
  <conditionalFormatting sqref="I722">
    <cfRule type="containsText" dxfId="223" priority="3" stopIfTrue="1" operator="containsText" text="kghk">
      <formula>NOT(ISERROR(SEARCH("kghk",#REF!)))</formula>
    </cfRule>
  </conditionalFormatting>
  <conditionalFormatting sqref="D747:G747">
    <cfRule type="containsText" dxfId="222" priority="2" stopIfTrue="1" operator="containsText" text="kghk">
      <formula>NOT(ISERROR(SEARCH("kghk",#REF!)))</formula>
    </cfRule>
  </conditionalFormatting>
  <conditionalFormatting sqref="I747">
    <cfRule type="containsText" dxfId="221" priority="1" stopIfTrue="1" operator="containsText" text="kghk">
      <formula>NOT(ISERROR(SEARCH("kghk",#REF!)))</formula>
    </cfRule>
  </conditionalFormatting>
  <pageMargins left="0.7" right="0.7" top="0.75" bottom="0.75"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6"/>
  <sheetViews>
    <sheetView workbookViewId="0">
      <selection activeCell="E13" sqref="E13"/>
    </sheetView>
  </sheetViews>
  <sheetFormatPr defaultRowHeight="15"/>
  <cols>
    <col min="2" max="2" width="50.7109375" customWidth="1"/>
    <col min="3" max="3" width="19.28515625" customWidth="1"/>
  </cols>
  <sheetData>
    <row r="2" spans="1:6">
      <c r="A2" s="457" t="s">
        <v>754</v>
      </c>
      <c r="B2" s="458"/>
      <c r="C2" s="458"/>
      <c r="D2" s="458"/>
      <c r="E2" s="458"/>
      <c r="F2" s="459"/>
    </row>
    <row r="3" spans="1:6" ht="22.5">
      <c r="A3" s="250" t="s">
        <v>755</v>
      </c>
      <c r="B3" s="250" t="s">
        <v>756</v>
      </c>
      <c r="C3" s="271"/>
      <c r="D3" s="460"/>
      <c r="E3" s="461"/>
      <c r="F3" s="461"/>
    </row>
    <row r="4" spans="1:6" ht="33.75">
      <c r="A4" s="250" t="s">
        <v>757</v>
      </c>
      <c r="B4" s="252" t="s">
        <v>758</v>
      </c>
      <c r="C4" s="272"/>
      <c r="D4" s="460"/>
      <c r="E4" s="461"/>
      <c r="F4" s="461"/>
    </row>
    <row r="5" spans="1:6">
      <c r="A5" s="462"/>
      <c r="B5" s="463"/>
      <c r="C5" s="463"/>
      <c r="D5" s="463"/>
      <c r="E5" s="463"/>
      <c r="F5" s="464"/>
    </row>
    <row r="6" spans="1:6">
      <c r="A6" s="465" t="s">
        <v>759</v>
      </c>
      <c r="B6" s="465" t="s">
        <v>760</v>
      </c>
      <c r="C6" s="465" t="s">
        <v>761</v>
      </c>
      <c r="D6" s="468" t="s">
        <v>762</v>
      </c>
      <c r="E6" s="468" t="s">
        <v>419</v>
      </c>
      <c r="F6" s="453" t="s">
        <v>763</v>
      </c>
    </row>
    <row r="7" spans="1:6">
      <c r="A7" s="466"/>
      <c r="B7" s="466"/>
      <c r="C7" s="466"/>
      <c r="D7" s="466"/>
      <c r="E7" s="469"/>
      <c r="F7" s="454"/>
    </row>
    <row r="8" spans="1:6">
      <c r="A8" s="466"/>
      <c r="B8" s="466"/>
      <c r="C8" s="273"/>
      <c r="D8" s="466"/>
      <c r="E8" s="273"/>
      <c r="F8" s="455"/>
    </row>
    <row r="9" spans="1:6">
      <c r="A9" s="467"/>
      <c r="B9" s="467"/>
      <c r="C9" s="274"/>
      <c r="D9" s="467"/>
      <c r="E9" s="274"/>
      <c r="F9" s="456"/>
    </row>
    <row r="10" spans="1:6">
      <c r="A10" s="251"/>
      <c r="B10" s="251"/>
      <c r="C10" s="251"/>
      <c r="D10" s="263"/>
      <c r="E10" s="263"/>
      <c r="F10" s="251"/>
    </row>
    <row r="11" spans="1:6">
      <c r="A11" s="251"/>
      <c r="B11" s="250" t="s">
        <v>764</v>
      </c>
      <c r="C11" s="250"/>
      <c r="D11" s="263"/>
      <c r="E11" s="263"/>
      <c r="F11" s="251"/>
    </row>
    <row r="12" spans="1:6">
      <c r="A12" s="255" t="s">
        <v>731</v>
      </c>
      <c r="B12" s="250" t="s">
        <v>765</v>
      </c>
      <c r="C12" s="250"/>
      <c r="D12" s="263"/>
      <c r="E12" s="263"/>
      <c r="F12" s="251"/>
    </row>
    <row r="13" spans="1:6" ht="123.75">
      <c r="A13" s="259">
        <v>1.1000000000000001</v>
      </c>
      <c r="B13" s="275" t="s">
        <v>766</v>
      </c>
      <c r="C13" s="270" t="s">
        <v>767</v>
      </c>
      <c r="D13" s="268">
        <v>30</v>
      </c>
      <c r="E13" s="268">
        <v>21</v>
      </c>
      <c r="F13" s="261" t="s">
        <v>732</v>
      </c>
    </row>
    <row r="14" spans="1:6" ht="101.25">
      <c r="A14" s="259">
        <v>1.2</v>
      </c>
      <c r="B14" s="249" t="s">
        <v>577</v>
      </c>
      <c r="C14" s="270" t="s">
        <v>767</v>
      </c>
      <c r="D14" s="268">
        <v>45</v>
      </c>
      <c r="E14" s="268">
        <v>31.5</v>
      </c>
      <c r="F14" s="261" t="s">
        <v>732</v>
      </c>
    </row>
    <row r="15" spans="1:6" ht="112.5">
      <c r="A15" s="259">
        <v>1.3</v>
      </c>
      <c r="B15" s="275" t="s">
        <v>768</v>
      </c>
      <c r="C15" s="276" t="s">
        <v>767</v>
      </c>
      <c r="D15" s="268">
        <v>11</v>
      </c>
      <c r="E15" s="268">
        <v>7.7</v>
      </c>
      <c r="F15" s="261" t="s">
        <v>732</v>
      </c>
    </row>
    <row r="16" spans="1:6" ht="101.25">
      <c r="A16" s="259">
        <v>1.4</v>
      </c>
      <c r="B16" s="275" t="s">
        <v>769</v>
      </c>
      <c r="C16" s="270" t="s">
        <v>770</v>
      </c>
      <c r="D16" s="268">
        <v>352</v>
      </c>
      <c r="E16" s="268">
        <v>246.4</v>
      </c>
      <c r="F16" s="261" t="s">
        <v>732</v>
      </c>
    </row>
    <row r="17" spans="1:6" ht="101.25">
      <c r="A17" s="259">
        <v>1.5</v>
      </c>
      <c r="B17" s="249" t="s">
        <v>580</v>
      </c>
      <c r="C17" s="270" t="s">
        <v>770</v>
      </c>
      <c r="D17" s="268">
        <v>46</v>
      </c>
      <c r="E17" s="268">
        <v>32.200000000000003</v>
      </c>
      <c r="F17" s="261" t="s">
        <v>732</v>
      </c>
    </row>
    <row r="18" spans="1:6" ht="157.5">
      <c r="A18" s="259">
        <v>1.6</v>
      </c>
      <c r="B18" s="275" t="s">
        <v>771</v>
      </c>
      <c r="C18" s="276" t="s">
        <v>772</v>
      </c>
      <c r="D18" s="268">
        <v>11</v>
      </c>
      <c r="E18" s="268">
        <v>7.7</v>
      </c>
      <c r="F18" s="261" t="s">
        <v>732</v>
      </c>
    </row>
    <row r="19" spans="1:6" ht="90">
      <c r="A19" s="259">
        <v>1.7</v>
      </c>
      <c r="B19" s="275" t="s">
        <v>773</v>
      </c>
      <c r="C19" s="270" t="s">
        <v>774</v>
      </c>
      <c r="D19" s="268">
        <v>28</v>
      </c>
      <c r="E19" s="268">
        <v>19.600000000000001</v>
      </c>
      <c r="F19" s="261" t="s">
        <v>732</v>
      </c>
    </row>
    <row r="20" spans="1:6" ht="157.5">
      <c r="A20" s="259">
        <v>1.8</v>
      </c>
      <c r="B20" s="275" t="s">
        <v>775</v>
      </c>
      <c r="C20" s="270" t="s">
        <v>776</v>
      </c>
      <c r="D20" s="268">
        <v>46</v>
      </c>
      <c r="E20" s="268">
        <v>32.200000000000003</v>
      </c>
      <c r="F20" s="261" t="s">
        <v>732</v>
      </c>
    </row>
    <row r="21" spans="1:6" ht="90">
      <c r="A21" s="259">
        <v>1.9</v>
      </c>
      <c r="B21" s="275" t="s">
        <v>777</v>
      </c>
      <c r="C21" s="269" t="s">
        <v>774</v>
      </c>
      <c r="D21" s="268">
        <v>21</v>
      </c>
      <c r="E21" s="268">
        <v>14.7</v>
      </c>
      <c r="F21" s="261" t="s">
        <v>732</v>
      </c>
    </row>
    <row r="22" spans="1:6" ht="146.25">
      <c r="A22" s="268">
        <v>1.1000000000000001</v>
      </c>
      <c r="B22" s="275" t="s">
        <v>778</v>
      </c>
      <c r="C22" s="252"/>
      <c r="D22" s="268">
        <v>3</v>
      </c>
      <c r="E22" s="268">
        <v>2.1</v>
      </c>
      <c r="F22" s="261" t="s">
        <v>732</v>
      </c>
    </row>
    <row r="23" spans="1:6" ht="146.25">
      <c r="A23" s="268">
        <v>1.1100000000000001</v>
      </c>
      <c r="B23" s="252" t="s">
        <v>586</v>
      </c>
      <c r="C23" s="252"/>
      <c r="D23" s="268">
        <v>7</v>
      </c>
      <c r="E23" s="268">
        <v>4.9000000000000004</v>
      </c>
      <c r="F23" s="261" t="s">
        <v>732</v>
      </c>
    </row>
    <row r="24" spans="1:6" ht="146.25">
      <c r="A24" s="268">
        <v>1.1200000000000001</v>
      </c>
      <c r="B24" s="252" t="s">
        <v>587</v>
      </c>
      <c r="C24" s="252"/>
      <c r="D24" s="268">
        <v>17</v>
      </c>
      <c r="E24" s="268">
        <v>11.9</v>
      </c>
      <c r="F24" s="261" t="s">
        <v>732</v>
      </c>
    </row>
    <row r="25" spans="1:6" ht="135">
      <c r="A25" s="268">
        <v>1.1299999999999999</v>
      </c>
      <c r="B25" s="249" t="s">
        <v>588</v>
      </c>
      <c r="C25" s="249"/>
      <c r="D25" s="268">
        <v>14</v>
      </c>
      <c r="E25" s="268">
        <v>9.8000000000000007</v>
      </c>
      <c r="F25" s="261" t="s">
        <v>733</v>
      </c>
    </row>
    <row r="26" spans="1:6" ht="90">
      <c r="A26" s="268">
        <v>1.1399999999999999</v>
      </c>
      <c r="B26" s="252" t="s">
        <v>589</v>
      </c>
      <c r="C26" s="252"/>
      <c r="D26" s="268">
        <v>13</v>
      </c>
      <c r="E26" s="268">
        <v>9.1</v>
      </c>
      <c r="F26" s="261" t="s">
        <v>732</v>
      </c>
    </row>
    <row r="27" spans="1:6" ht="146.25">
      <c r="A27" s="268">
        <v>1.1499999999999999</v>
      </c>
      <c r="B27" s="252" t="s">
        <v>590</v>
      </c>
      <c r="C27" s="252"/>
      <c r="D27" s="268">
        <v>1</v>
      </c>
      <c r="E27" s="268">
        <v>0.7</v>
      </c>
      <c r="F27" s="261" t="s">
        <v>733</v>
      </c>
    </row>
    <row r="28" spans="1:6" ht="120">
      <c r="A28" s="268">
        <v>1.1599999999999999</v>
      </c>
      <c r="B28" s="252" t="s">
        <v>591</v>
      </c>
      <c r="C28" s="252"/>
      <c r="D28" s="268">
        <v>12</v>
      </c>
      <c r="E28" s="268">
        <v>8.9</v>
      </c>
      <c r="F28" s="261" t="s">
        <v>733</v>
      </c>
    </row>
    <row r="29" spans="1:6" ht="108.75">
      <c r="A29" s="268">
        <v>1.17</v>
      </c>
      <c r="B29" s="252" t="s">
        <v>592</v>
      </c>
      <c r="C29" s="252"/>
      <c r="D29" s="268">
        <v>3</v>
      </c>
      <c r="E29" s="268">
        <v>2.1</v>
      </c>
      <c r="F29" s="261" t="s">
        <v>733</v>
      </c>
    </row>
    <row r="30" spans="1:6" ht="108.75">
      <c r="A30" s="268">
        <v>1.18</v>
      </c>
      <c r="B30" s="252" t="s">
        <v>593</v>
      </c>
      <c r="C30" s="252"/>
      <c r="D30" s="268">
        <v>1</v>
      </c>
      <c r="E30" s="268">
        <v>0.7</v>
      </c>
      <c r="F30" s="261" t="s">
        <v>733</v>
      </c>
    </row>
    <row r="31" spans="1:6" ht="45">
      <c r="A31" s="268">
        <v>1.19</v>
      </c>
      <c r="B31" s="252" t="s">
        <v>594</v>
      </c>
      <c r="C31" s="252"/>
      <c r="D31" s="261" t="s">
        <v>734</v>
      </c>
      <c r="E31" s="261"/>
      <c r="F31" s="260"/>
    </row>
    <row r="32" spans="1:6">
      <c r="A32" s="255" t="s">
        <v>715</v>
      </c>
      <c r="B32" s="249" t="s">
        <v>595</v>
      </c>
      <c r="C32" s="249"/>
      <c r="D32" s="265">
        <v>8</v>
      </c>
      <c r="E32" s="265">
        <v>5.6</v>
      </c>
      <c r="F32" s="255" t="s">
        <v>732</v>
      </c>
    </row>
    <row r="33" spans="1:6">
      <c r="A33" s="255" t="s">
        <v>716</v>
      </c>
      <c r="B33" s="249" t="s">
        <v>596</v>
      </c>
      <c r="C33" s="249"/>
      <c r="D33" s="265">
        <v>2</v>
      </c>
      <c r="E33" s="265">
        <v>1.4</v>
      </c>
      <c r="F33" s="255" t="s">
        <v>732</v>
      </c>
    </row>
    <row r="34" spans="1:6" ht="56.25">
      <c r="A34" s="259">
        <v>1.2</v>
      </c>
      <c r="B34" s="252" t="s">
        <v>597</v>
      </c>
      <c r="C34" s="252"/>
      <c r="D34" s="277">
        <v>320</v>
      </c>
      <c r="E34" s="277">
        <v>320</v>
      </c>
      <c r="F34" s="278" t="s">
        <v>735</v>
      </c>
    </row>
    <row r="35" spans="1:6" ht="45">
      <c r="A35" s="268">
        <v>1.21</v>
      </c>
      <c r="B35" s="252" t="s">
        <v>598</v>
      </c>
      <c r="C35" s="252"/>
      <c r="D35" s="268">
        <v>1</v>
      </c>
      <c r="E35" s="268">
        <v>0.7</v>
      </c>
      <c r="F35" s="261" t="s">
        <v>732</v>
      </c>
    </row>
    <row r="36" spans="1:6" ht="45">
      <c r="A36" s="268">
        <v>1.22</v>
      </c>
      <c r="B36" s="252" t="s">
        <v>599</v>
      </c>
      <c r="C36" s="252"/>
      <c r="D36" s="268">
        <v>11</v>
      </c>
      <c r="E36" s="268">
        <v>7.7</v>
      </c>
      <c r="F36" s="261" t="s">
        <v>732</v>
      </c>
    </row>
    <row r="37" spans="1:6" ht="67.5">
      <c r="A37" s="268">
        <v>1.23</v>
      </c>
      <c r="B37" s="252" t="s">
        <v>600</v>
      </c>
      <c r="C37" s="252"/>
      <c r="D37" s="261" t="s">
        <v>734</v>
      </c>
      <c r="E37" s="261"/>
      <c r="F37" s="252"/>
    </row>
    <row r="38" spans="1:6">
      <c r="A38" s="255" t="s">
        <v>715</v>
      </c>
      <c r="B38" s="249" t="s">
        <v>601</v>
      </c>
      <c r="C38" s="249"/>
      <c r="D38" s="255" t="s">
        <v>734</v>
      </c>
      <c r="E38" s="255"/>
      <c r="F38" s="255" t="s">
        <v>735</v>
      </c>
    </row>
    <row r="39" spans="1:6">
      <c r="A39" s="255" t="s">
        <v>716</v>
      </c>
      <c r="B39" s="249" t="s">
        <v>602</v>
      </c>
      <c r="C39" s="249"/>
      <c r="D39" s="265">
        <v>90</v>
      </c>
      <c r="E39" s="265">
        <v>63</v>
      </c>
      <c r="F39" s="255" t="s">
        <v>735</v>
      </c>
    </row>
    <row r="40" spans="1:6">
      <c r="A40" s="255" t="s">
        <v>717</v>
      </c>
      <c r="B40" s="249" t="s">
        <v>603</v>
      </c>
      <c r="C40" s="249"/>
      <c r="D40" s="265">
        <v>330</v>
      </c>
      <c r="E40" s="265">
        <v>231.7</v>
      </c>
      <c r="F40" s="255" t="s">
        <v>735</v>
      </c>
    </row>
    <row r="41" spans="1:6">
      <c r="A41" s="255" t="s">
        <v>718</v>
      </c>
      <c r="B41" s="249" t="s">
        <v>604</v>
      </c>
      <c r="C41" s="249"/>
      <c r="D41" s="265">
        <v>90</v>
      </c>
      <c r="E41" s="265">
        <v>63</v>
      </c>
      <c r="F41" s="255" t="s">
        <v>735</v>
      </c>
    </row>
    <row r="42" spans="1:6">
      <c r="A42" s="255" t="s">
        <v>719</v>
      </c>
      <c r="B42" s="249" t="s">
        <v>605</v>
      </c>
      <c r="C42" s="249"/>
      <c r="D42" s="265">
        <v>90</v>
      </c>
      <c r="E42" s="265">
        <v>63</v>
      </c>
      <c r="F42" s="255" t="s">
        <v>735</v>
      </c>
    </row>
    <row r="43" spans="1:6">
      <c r="A43" s="255" t="s">
        <v>720</v>
      </c>
      <c r="B43" s="249" t="s">
        <v>606</v>
      </c>
      <c r="C43" s="249"/>
      <c r="D43" s="265">
        <v>50</v>
      </c>
      <c r="E43" s="265">
        <v>35</v>
      </c>
      <c r="F43" s="255" t="s">
        <v>735</v>
      </c>
    </row>
    <row r="44" spans="1:6">
      <c r="A44" s="255" t="s">
        <v>721</v>
      </c>
      <c r="B44" s="249" t="s">
        <v>607</v>
      </c>
      <c r="C44" s="249"/>
      <c r="D44" s="255" t="s">
        <v>734</v>
      </c>
      <c r="E44" s="255"/>
      <c r="F44" s="255" t="s">
        <v>735</v>
      </c>
    </row>
    <row r="45" spans="1:6">
      <c r="A45" s="255" t="s">
        <v>722</v>
      </c>
      <c r="B45" s="249" t="s">
        <v>608</v>
      </c>
      <c r="C45" s="249"/>
      <c r="D45" s="255" t="s">
        <v>734</v>
      </c>
      <c r="E45" s="255"/>
      <c r="F45" s="255" t="s">
        <v>735</v>
      </c>
    </row>
    <row r="46" spans="1:6" ht="56.25">
      <c r="A46" s="268">
        <v>1.24</v>
      </c>
      <c r="B46" s="252" t="s">
        <v>609</v>
      </c>
      <c r="C46" s="252"/>
      <c r="D46" s="255" t="s">
        <v>734</v>
      </c>
      <c r="E46" s="255"/>
      <c r="F46" s="252"/>
    </row>
    <row r="47" spans="1:6">
      <c r="A47" s="255" t="s">
        <v>715</v>
      </c>
      <c r="B47" s="249" t="s">
        <v>610</v>
      </c>
      <c r="C47" s="249"/>
      <c r="D47" s="265">
        <v>110</v>
      </c>
      <c r="E47" s="265">
        <v>77</v>
      </c>
      <c r="F47" s="255" t="s">
        <v>735</v>
      </c>
    </row>
    <row r="48" spans="1:6">
      <c r="A48" s="255" t="s">
        <v>716</v>
      </c>
      <c r="B48" s="249" t="s">
        <v>611</v>
      </c>
      <c r="C48" s="249"/>
      <c r="D48" s="265">
        <v>200</v>
      </c>
      <c r="E48" s="265">
        <v>140</v>
      </c>
      <c r="F48" s="255" t="s">
        <v>735</v>
      </c>
    </row>
    <row r="49" spans="1:6">
      <c r="A49" s="255" t="s">
        <v>717</v>
      </c>
      <c r="B49" s="249" t="s">
        <v>612</v>
      </c>
      <c r="C49" s="249"/>
      <c r="D49" s="265">
        <v>110</v>
      </c>
      <c r="E49" s="265">
        <v>77</v>
      </c>
      <c r="F49" s="255" t="s">
        <v>735</v>
      </c>
    </row>
    <row r="50" spans="1:6">
      <c r="A50" s="255" t="s">
        <v>718</v>
      </c>
      <c r="B50" s="249" t="s">
        <v>613</v>
      </c>
      <c r="C50" s="249"/>
      <c r="D50" s="265">
        <v>110</v>
      </c>
      <c r="E50" s="265">
        <v>77</v>
      </c>
      <c r="F50" s="255" t="s">
        <v>735</v>
      </c>
    </row>
    <row r="51" spans="1:6">
      <c r="A51" s="255" t="s">
        <v>723</v>
      </c>
      <c r="B51" s="249" t="s">
        <v>614</v>
      </c>
      <c r="C51" s="249"/>
      <c r="D51" s="255" t="s">
        <v>734</v>
      </c>
      <c r="E51" s="255"/>
      <c r="F51" s="255" t="s">
        <v>735</v>
      </c>
    </row>
    <row r="52" spans="1:6" ht="56.25">
      <c r="A52" s="268">
        <v>1.25</v>
      </c>
      <c r="B52" s="252" t="s">
        <v>615</v>
      </c>
      <c r="C52" s="252"/>
      <c r="D52" s="255" t="s">
        <v>734</v>
      </c>
      <c r="E52" s="255"/>
      <c r="F52" s="252"/>
    </row>
    <row r="53" spans="1:6">
      <c r="A53" s="255" t="s">
        <v>715</v>
      </c>
      <c r="B53" s="249" t="s">
        <v>610</v>
      </c>
      <c r="C53" s="249"/>
      <c r="D53" s="265">
        <v>30</v>
      </c>
      <c r="E53" s="265">
        <v>21</v>
      </c>
      <c r="F53" s="255" t="s">
        <v>735</v>
      </c>
    </row>
    <row r="54" spans="1:6">
      <c r="A54" s="255" t="s">
        <v>716</v>
      </c>
      <c r="B54" s="249" t="s">
        <v>611</v>
      </c>
      <c r="C54" s="249"/>
      <c r="D54" s="255" t="s">
        <v>734</v>
      </c>
      <c r="E54" s="255"/>
      <c r="F54" s="255" t="s">
        <v>735</v>
      </c>
    </row>
    <row r="55" spans="1:6">
      <c r="A55" s="255" t="s">
        <v>717</v>
      </c>
      <c r="B55" s="249" t="s">
        <v>612</v>
      </c>
      <c r="C55" s="249"/>
      <c r="D55" s="255" t="s">
        <v>734</v>
      </c>
      <c r="E55" s="255"/>
      <c r="F55" s="255" t="s">
        <v>735</v>
      </c>
    </row>
    <row r="56" spans="1:6">
      <c r="A56" s="255" t="s">
        <v>718</v>
      </c>
      <c r="B56" s="249" t="s">
        <v>613</v>
      </c>
      <c r="C56" s="249"/>
      <c r="D56" s="255" t="s">
        <v>734</v>
      </c>
      <c r="E56" s="255"/>
      <c r="F56" s="255" t="s">
        <v>735</v>
      </c>
    </row>
    <row r="57" spans="1:6" ht="33.75">
      <c r="A57" s="265">
        <v>1.26</v>
      </c>
      <c r="B57" s="252" t="s">
        <v>616</v>
      </c>
      <c r="C57" s="252"/>
      <c r="D57" s="255" t="s">
        <v>734</v>
      </c>
      <c r="E57" s="255"/>
      <c r="F57" s="260"/>
    </row>
    <row r="58" spans="1:6">
      <c r="A58" s="255" t="s">
        <v>715</v>
      </c>
      <c r="B58" s="249" t="s">
        <v>610</v>
      </c>
      <c r="C58" s="249"/>
      <c r="D58" s="265">
        <v>265</v>
      </c>
      <c r="E58" s="265">
        <v>185.5</v>
      </c>
      <c r="F58" s="255" t="s">
        <v>735</v>
      </c>
    </row>
    <row r="59" spans="1:6">
      <c r="A59" s="255" t="s">
        <v>716</v>
      </c>
      <c r="B59" s="249" t="s">
        <v>611</v>
      </c>
      <c r="C59" s="249"/>
      <c r="D59" s="265">
        <v>95</v>
      </c>
      <c r="E59" s="265">
        <v>66.5</v>
      </c>
      <c r="F59" s="255" t="s">
        <v>735</v>
      </c>
    </row>
    <row r="60" spans="1:6">
      <c r="A60" s="255" t="s">
        <v>724</v>
      </c>
      <c r="B60" s="250" t="s">
        <v>618</v>
      </c>
      <c r="C60" s="250"/>
      <c r="D60" s="263"/>
      <c r="E60" s="263"/>
      <c r="F60" s="251"/>
    </row>
    <row r="61" spans="1:6" ht="101.25">
      <c r="A61" s="256">
        <v>1</v>
      </c>
      <c r="B61" s="249" t="s">
        <v>619</v>
      </c>
      <c r="C61" s="249"/>
      <c r="D61" s="264"/>
      <c r="E61" s="264"/>
      <c r="F61" s="252"/>
    </row>
    <row r="62" spans="1:6">
      <c r="A62" s="255" t="s">
        <v>715</v>
      </c>
      <c r="B62" s="249" t="s">
        <v>620</v>
      </c>
      <c r="C62" s="249"/>
      <c r="D62" s="255" t="s">
        <v>734</v>
      </c>
      <c r="E62" s="255"/>
      <c r="F62" s="255" t="s">
        <v>735</v>
      </c>
    </row>
    <row r="63" spans="1:6">
      <c r="A63" s="255" t="s">
        <v>716</v>
      </c>
      <c r="B63" s="249" t="s">
        <v>621</v>
      </c>
      <c r="C63" s="249"/>
      <c r="D63" s="255" t="s">
        <v>734</v>
      </c>
      <c r="E63" s="255"/>
      <c r="F63" s="255" t="s">
        <v>735</v>
      </c>
    </row>
    <row r="64" spans="1:6">
      <c r="A64" s="255" t="s">
        <v>717</v>
      </c>
      <c r="B64" s="249" t="s">
        <v>622</v>
      </c>
      <c r="C64" s="249"/>
      <c r="D64" s="265">
        <v>50</v>
      </c>
      <c r="E64" s="265">
        <v>35</v>
      </c>
      <c r="F64" s="255" t="s">
        <v>735</v>
      </c>
    </row>
    <row r="65" spans="1:6">
      <c r="A65" s="255" t="s">
        <v>718</v>
      </c>
      <c r="B65" s="249" t="s">
        <v>623</v>
      </c>
      <c r="C65" s="249"/>
      <c r="D65" s="255" t="s">
        <v>734</v>
      </c>
      <c r="E65" s="255"/>
      <c r="F65" s="255" t="s">
        <v>735</v>
      </c>
    </row>
    <row r="66" spans="1:6">
      <c r="A66" s="255" t="s">
        <v>723</v>
      </c>
      <c r="B66" s="249" t="s">
        <v>624</v>
      </c>
      <c r="C66" s="249"/>
      <c r="D66" s="265">
        <v>30</v>
      </c>
      <c r="E66" s="265">
        <v>21</v>
      </c>
      <c r="F66" s="255" t="s">
        <v>735</v>
      </c>
    </row>
    <row r="67" spans="1:6">
      <c r="A67" s="255" t="s">
        <v>725</v>
      </c>
      <c r="B67" s="249" t="s">
        <v>625</v>
      </c>
      <c r="C67" s="249"/>
      <c r="D67" s="255" t="s">
        <v>734</v>
      </c>
      <c r="E67" s="255"/>
      <c r="F67" s="255" t="s">
        <v>735</v>
      </c>
    </row>
    <row r="68" spans="1:6">
      <c r="A68" s="255" t="s">
        <v>719</v>
      </c>
      <c r="B68" s="249" t="s">
        <v>626</v>
      </c>
      <c r="C68" s="249"/>
      <c r="D68" s="265">
        <v>160</v>
      </c>
      <c r="E68" s="265">
        <v>120</v>
      </c>
      <c r="F68" s="255" t="s">
        <v>735</v>
      </c>
    </row>
    <row r="69" spans="1:6" ht="56.25">
      <c r="A69" s="256">
        <v>2</v>
      </c>
      <c r="B69" s="249" t="s">
        <v>627</v>
      </c>
      <c r="C69" s="249"/>
      <c r="D69" s="264"/>
      <c r="E69" s="264"/>
      <c r="F69" s="252"/>
    </row>
    <row r="70" spans="1:6">
      <c r="A70" s="255" t="s">
        <v>715</v>
      </c>
      <c r="B70" s="249" t="s">
        <v>620</v>
      </c>
      <c r="C70" s="249"/>
      <c r="D70" s="255" t="s">
        <v>734</v>
      </c>
      <c r="E70" s="255"/>
      <c r="F70" s="255" t="s">
        <v>736</v>
      </c>
    </row>
    <row r="71" spans="1:6">
      <c r="A71" s="255" t="s">
        <v>716</v>
      </c>
      <c r="B71" s="249" t="s">
        <v>621</v>
      </c>
      <c r="C71" s="249"/>
      <c r="D71" s="255" t="s">
        <v>734</v>
      </c>
      <c r="E71" s="255"/>
      <c r="F71" s="255" t="s">
        <v>736</v>
      </c>
    </row>
    <row r="72" spans="1:6">
      <c r="A72" s="255" t="s">
        <v>717</v>
      </c>
      <c r="B72" s="249" t="s">
        <v>622</v>
      </c>
      <c r="C72" s="249"/>
      <c r="D72" s="265">
        <v>4</v>
      </c>
      <c r="E72" s="265">
        <v>2.8</v>
      </c>
      <c r="F72" s="255" t="s">
        <v>736</v>
      </c>
    </row>
    <row r="73" spans="1:6">
      <c r="A73" s="255" t="s">
        <v>718</v>
      </c>
      <c r="B73" s="249" t="s">
        <v>623</v>
      </c>
      <c r="C73" s="249"/>
      <c r="D73" s="255" t="s">
        <v>734</v>
      </c>
      <c r="E73" s="255"/>
      <c r="F73" s="255" t="s">
        <v>736</v>
      </c>
    </row>
    <row r="74" spans="1:6" ht="67.5">
      <c r="A74" s="256">
        <v>3</v>
      </c>
      <c r="B74" s="252" t="s">
        <v>628</v>
      </c>
      <c r="C74" s="252"/>
      <c r="D74" s="264"/>
      <c r="E74" s="264"/>
      <c r="F74" s="252"/>
    </row>
    <row r="75" spans="1:6">
      <c r="A75" s="255" t="s">
        <v>715</v>
      </c>
      <c r="B75" s="249" t="s">
        <v>624</v>
      </c>
      <c r="C75" s="249"/>
      <c r="D75" s="265">
        <v>2</v>
      </c>
      <c r="E75" s="265">
        <v>1.4</v>
      </c>
      <c r="F75" s="255" t="s">
        <v>736</v>
      </c>
    </row>
    <row r="76" spans="1:6">
      <c r="A76" s="255" t="s">
        <v>716</v>
      </c>
      <c r="B76" s="249" t="s">
        <v>625</v>
      </c>
      <c r="C76" s="249"/>
      <c r="D76" s="255" t="s">
        <v>734</v>
      </c>
      <c r="E76" s="255"/>
      <c r="F76" s="255" t="s">
        <v>736</v>
      </c>
    </row>
    <row r="77" spans="1:6">
      <c r="A77" s="255" t="s">
        <v>717</v>
      </c>
      <c r="B77" s="249" t="s">
        <v>626</v>
      </c>
      <c r="C77" s="249"/>
      <c r="D77" s="265">
        <v>20</v>
      </c>
      <c r="E77" s="265">
        <v>14</v>
      </c>
      <c r="F77" s="255" t="s">
        <v>736</v>
      </c>
    </row>
    <row r="78" spans="1:6" ht="67.5">
      <c r="A78" s="257">
        <v>4</v>
      </c>
      <c r="B78" s="248" t="s">
        <v>629</v>
      </c>
      <c r="C78" s="248"/>
      <c r="D78" s="266"/>
      <c r="E78" s="266"/>
      <c r="F78" s="248"/>
    </row>
    <row r="79" spans="1:6" ht="22.5">
      <c r="A79" s="253" t="s">
        <v>715</v>
      </c>
      <c r="B79" s="247" t="s">
        <v>630</v>
      </c>
      <c r="C79" s="247"/>
      <c r="D79" s="254">
        <v>20</v>
      </c>
      <c r="E79" s="254"/>
      <c r="F79" s="253" t="s">
        <v>735</v>
      </c>
    </row>
    <row r="80" spans="1:6" ht="22.5">
      <c r="A80" s="253" t="s">
        <v>716</v>
      </c>
      <c r="B80" s="247" t="s">
        <v>631</v>
      </c>
      <c r="C80" s="247"/>
      <c r="D80" s="254">
        <v>20</v>
      </c>
      <c r="E80" s="254"/>
      <c r="F80" s="253" t="s">
        <v>735</v>
      </c>
    </row>
    <row r="81" spans="1:6" ht="22.5">
      <c r="A81" s="253" t="s">
        <v>717</v>
      </c>
      <c r="B81" s="247" t="s">
        <v>632</v>
      </c>
      <c r="C81" s="247"/>
      <c r="D81" s="254">
        <v>60</v>
      </c>
      <c r="E81" s="254"/>
      <c r="F81" s="253" t="s">
        <v>735</v>
      </c>
    </row>
    <row r="82" spans="1:6">
      <c r="A82" s="258"/>
      <c r="B82" s="247" t="s">
        <v>633</v>
      </c>
      <c r="C82" s="247"/>
      <c r="D82" s="267"/>
      <c r="E82" s="267"/>
      <c r="F82" s="258"/>
    </row>
    <row r="83" spans="1:6" ht="90">
      <c r="A83" s="257">
        <v>5</v>
      </c>
      <c r="B83" s="247" t="s">
        <v>634</v>
      </c>
      <c r="C83" s="247"/>
      <c r="D83" s="266"/>
      <c r="E83" s="266"/>
      <c r="F83" s="248"/>
    </row>
    <row r="84" spans="1:6" ht="22.5">
      <c r="A84" s="253" t="s">
        <v>715</v>
      </c>
      <c r="B84" s="247" t="s">
        <v>635</v>
      </c>
      <c r="C84" s="247"/>
      <c r="D84" s="253" t="s">
        <v>734</v>
      </c>
      <c r="E84" s="253"/>
      <c r="F84" s="253" t="s">
        <v>735</v>
      </c>
    </row>
    <row r="85" spans="1:6">
      <c r="A85" s="253" t="s">
        <v>716</v>
      </c>
      <c r="B85" s="247" t="s">
        <v>636</v>
      </c>
      <c r="C85" s="247"/>
      <c r="D85" s="254">
        <v>40</v>
      </c>
      <c r="E85" s="254"/>
      <c r="F85" s="253" t="s">
        <v>735</v>
      </c>
    </row>
    <row r="86" spans="1:6">
      <c r="A86" s="253" t="s">
        <v>717</v>
      </c>
      <c r="B86" s="247" t="s">
        <v>637</v>
      </c>
      <c r="C86" s="247"/>
      <c r="D86" s="254">
        <v>10</v>
      </c>
      <c r="E86" s="254"/>
      <c r="F86" s="253" t="s">
        <v>735</v>
      </c>
    </row>
    <row r="87" spans="1:6">
      <c r="A87" s="253" t="s">
        <v>718</v>
      </c>
      <c r="B87" s="247" t="s">
        <v>638</v>
      </c>
      <c r="C87" s="247"/>
      <c r="D87" s="254">
        <v>20</v>
      </c>
      <c r="E87" s="254"/>
      <c r="F87" s="253" t="s">
        <v>735</v>
      </c>
    </row>
    <row r="88" spans="1:6">
      <c r="A88" s="253" t="s">
        <v>723</v>
      </c>
      <c r="B88" s="247" t="s">
        <v>639</v>
      </c>
      <c r="C88" s="247"/>
      <c r="D88" s="254">
        <v>10</v>
      </c>
      <c r="E88" s="254"/>
      <c r="F88" s="253" t="s">
        <v>735</v>
      </c>
    </row>
    <row r="89" spans="1:6" ht="33.75">
      <c r="A89" s="253" t="s">
        <v>725</v>
      </c>
      <c r="B89" s="248" t="s">
        <v>640</v>
      </c>
      <c r="C89" s="248"/>
      <c r="D89" s="253" t="s">
        <v>734</v>
      </c>
      <c r="E89" s="253"/>
      <c r="F89" s="253" t="s">
        <v>736</v>
      </c>
    </row>
    <row r="90" spans="1:6" ht="33.75">
      <c r="A90" s="253" t="s">
        <v>719</v>
      </c>
      <c r="B90" s="248" t="s">
        <v>641</v>
      </c>
      <c r="C90" s="248"/>
      <c r="D90" s="254">
        <v>12</v>
      </c>
      <c r="E90" s="254"/>
      <c r="F90" s="253" t="s">
        <v>736</v>
      </c>
    </row>
    <row r="91" spans="1:6" ht="33.75">
      <c r="A91" s="253" t="s">
        <v>720</v>
      </c>
      <c r="B91" s="248" t="s">
        <v>642</v>
      </c>
      <c r="C91" s="248"/>
      <c r="D91" s="254">
        <v>13</v>
      </c>
      <c r="E91" s="254"/>
      <c r="F91" s="253" t="s">
        <v>736</v>
      </c>
    </row>
    <row r="92" spans="1:6">
      <c r="A92" s="255" t="s">
        <v>726</v>
      </c>
      <c r="B92" s="250" t="s">
        <v>645</v>
      </c>
      <c r="C92" s="250"/>
      <c r="D92" s="263"/>
      <c r="E92" s="263"/>
      <c r="F92" s="251"/>
    </row>
    <row r="93" spans="1:6" ht="123.75">
      <c r="A93" s="256">
        <v>1</v>
      </c>
      <c r="B93" s="252" t="s">
        <v>646</v>
      </c>
      <c r="C93" s="252"/>
      <c r="D93" s="264"/>
      <c r="E93" s="264"/>
      <c r="F93" s="252"/>
    </row>
    <row r="94" spans="1:6" ht="78.75">
      <c r="A94" s="261" t="s">
        <v>715</v>
      </c>
      <c r="B94" s="252" t="s">
        <v>647</v>
      </c>
      <c r="C94" s="252"/>
      <c r="D94" s="268">
        <v>1</v>
      </c>
      <c r="E94" s="268">
        <v>0.7</v>
      </c>
      <c r="F94" s="261" t="s">
        <v>732</v>
      </c>
    </row>
    <row r="95" spans="1:6" ht="78.75">
      <c r="A95" s="261" t="s">
        <v>716</v>
      </c>
      <c r="B95" s="252" t="s">
        <v>648</v>
      </c>
      <c r="C95" s="252"/>
      <c r="D95" s="268">
        <v>1</v>
      </c>
      <c r="E95" s="268">
        <v>0.7</v>
      </c>
      <c r="F95" s="261" t="s">
        <v>732</v>
      </c>
    </row>
    <row r="96" spans="1:6" ht="78.75">
      <c r="A96" s="261" t="s">
        <v>717</v>
      </c>
      <c r="B96" s="252" t="s">
        <v>649</v>
      </c>
      <c r="C96" s="252"/>
      <c r="D96" s="268">
        <v>1</v>
      </c>
      <c r="E96" s="268">
        <v>0.7</v>
      </c>
      <c r="F96" s="261" t="s">
        <v>732</v>
      </c>
    </row>
    <row r="97" spans="1:6" ht="157.5">
      <c r="A97" s="259">
        <v>1.1000000000000001</v>
      </c>
      <c r="B97" s="252" t="s">
        <v>650</v>
      </c>
      <c r="C97" s="252"/>
      <c r="D97" s="268">
        <v>1</v>
      </c>
      <c r="E97" s="268">
        <v>0.7</v>
      </c>
      <c r="F97" s="261" t="s">
        <v>732</v>
      </c>
    </row>
    <row r="98" spans="1:6" ht="142.5">
      <c r="A98" s="259">
        <v>1.2</v>
      </c>
      <c r="B98" s="252" t="s">
        <v>651</v>
      </c>
      <c r="C98" s="252"/>
      <c r="D98" s="261" t="s">
        <v>734</v>
      </c>
      <c r="E98" s="261"/>
      <c r="F98" s="252"/>
    </row>
    <row r="99" spans="1:6" ht="78.75">
      <c r="A99" s="261" t="s">
        <v>715</v>
      </c>
      <c r="B99" s="252" t="s">
        <v>652</v>
      </c>
      <c r="C99" s="252"/>
      <c r="D99" s="268">
        <v>1</v>
      </c>
      <c r="E99" s="268">
        <v>0.7</v>
      </c>
      <c r="F99" s="261" t="s">
        <v>732</v>
      </c>
    </row>
    <row r="100" spans="1:6" ht="78.75">
      <c r="A100" s="261" t="s">
        <v>716</v>
      </c>
      <c r="B100" s="252" t="s">
        <v>653</v>
      </c>
      <c r="C100" s="252"/>
      <c r="D100" s="268">
        <v>1</v>
      </c>
      <c r="E100" s="268">
        <v>0.7</v>
      </c>
      <c r="F100" s="261" t="s">
        <v>732</v>
      </c>
    </row>
    <row r="101" spans="1:6">
      <c r="A101" s="251"/>
      <c r="B101" s="249" t="s">
        <v>654</v>
      </c>
      <c r="C101" s="249"/>
      <c r="D101" s="255" t="s">
        <v>734</v>
      </c>
      <c r="E101" s="255"/>
      <c r="F101" s="251"/>
    </row>
    <row r="102" spans="1:6" ht="101.25">
      <c r="A102" s="256">
        <v>2</v>
      </c>
      <c r="B102" s="249" t="s">
        <v>655</v>
      </c>
      <c r="C102" s="249"/>
      <c r="D102" s="261" t="s">
        <v>734</v>
      </c>
      <c r="E102" s="261"/>
      <c r="F102" s="252"/>
    </row>
    <row r="103" spans="1:6" ht="33.75">
      <c r="A103" s="260"/>
      <c r="B103" s="252" t="s">
        <v>656</v>
      </c>
      <c r="C103" s="252"/>
      <c r="D103" s="255" t="s">
        <v>734</v>
      </c>
      <c r="E103" s="255"/>
      <c r="F103" s="260"/>
    </row>
    <row r="104" spans="1:6" ht="56.25">
      <c r="A104" s="252"/>
      <c r="B104" s="249" t="s">
        <v>657</v>
      </c>
      <c r="C104" s="249"/>
      <c r="D104" s="261" t="s">
        <v>734</v>
      </c>
      <c r="E104" s="261"/>
      <c r="F104" s="252"/>
    </row>
    <row r="105" spans="1:6" ht="33.75">
      <c r="A105" s="260"/>
      <c r="B105" s="252" t="s">
        <v>658</v>
      </c>
      <c r="C105" s="252"/>
      <c r="D105" s="255" t="s">
        <v>734</v>
      </c>
      <c r="E105" s="255"/>
      <c r="F105" s="260"/>
    </row>
    <row r="106" spans="1:6" ht="33.75">
      <c r="A106" s="260"/>
      <c r="B106" s="252" t="s">
        <v>659</v>
      </c>
      <c r="C106" s="252"/>
      <c r="D106" s="255" t="s">
        <v>734</v>
      </c>
      <c r="E106" s="255"/>
      <c r="F106" s="260"/>
    </row>
    <row r="107" spans="1:6">
      <c r="A107" s="251"/>
      <c r="B107" s="249" t="s">
        <v>660</v>
      </c>
      <c r="C107" s="249"/>
      <c r="D107" s="255" t="s">
        <v>734</v>
      </c>
      <c r="E107" s="255"/>
      <c r="F107" s="251"/>
    </row>
    <row r="108" spans="1:6" ht="33.75">
      <c r="A108" s="260"/>
      <c r="B108" s="252" t="s">
        <v>661</v>
      </c>
      <c r="C108" s="252"/>
      <c r="D108" s="255" t="s">
        <v>734</v>
      </c>
      <c r="E108" s="255"/>
      <c r="F108" s="260"/>
    </row>
    <row r="109" spans="1:6" ht="33.75">
      <c r="A109" s="260"/>
      <c r="B109" s="252" t="s">
        <v>662</v>
      </c>
      <c r="C109" s="252"/>
      <c r="D109" s="255" t="s">
        <v>734</v>
      </c>
      <c r="E109" s="255"/>
      <c r="F109" s="260"/>
    </row>
    <row r="110" spans="1:6">
      <c r="A110" s="251"/>
      <c r="B110" s="249" t="s">
        <v>663</v>
      </c>
      <c r="C110" s="249"/>
      <c r="D110" s="255" t="s">
        <v>734</v>
      </c>
      <c r="E110" s="255"/>
      <c r="F110" s="251"/>
    </row>
    <row r="111" spans="1:6" ht="33.75">
      <c r="A111" s="260"/>
      <c r="B111" s="252" t="s">
        <v>664</v>
      </c>
      <c r="C111" s="252"/>
      <c r="D111" s="255" t="s">
        <v>734</v>
      </c>
      <c r="E111" s="255"/>
      <c r="F111" s="260"/>
    </row>
    <row r="112" spans="1:6">
      <c r="A112" s="251"/>
      <c r="B112" s="249" t="s">
        <v>665</v>
      </c>
      <c r="C112" s="249"/>
      <c r="D112" s="255" t="s">
        <v>734</v>
      </c>
      <c r="E112" s="255"/>
      <c r="F112" s="251"/>
    </row>
    <row r="113" spans="1:6">
      <c r="A113" s="255" t="s">
        <v>715</v>
      </c>
      <c r="B113" s="249" t="s">
        <v>666</v>
      </c>
      <c r="C113" s="249"/>
      <c r="D113" s="255" t="s">
        <v>734</v>
      </c>
      <c r="E113" s="255"/>
      <c r="F113" s="251"/>
    </row>
    <row r="114" spans="1:6">
      <c r="A114" s="255" t="s">
        <v>716</v>
      </c>
      <c r="B114" s="249" t="s">
        <v>667</v>
      </c>
      <c r="C114" s="249"/>
      <c r="D114" s="255" t="s">
        <v>734</v>
      </c>
      <c r="E114" s="255"/>
      <c r="F114" s="251"/>
    </row>
    <row r="115" spans="1:6" ht="78.75">
      <c r="A115" s="261" t="s">
        <v>717</v>
      </c>
      <c r="B115" s="252" t="s">
        <v>668</v>
      </c>
      <c r="C115" s="252"/>
      <c r="D115" s="261" t="s">
        <v>734</v>
      </c>
      <c r="E115" s="261"/>
      <c r="F115" s="252"/>
    </row>
    <row r="116" spans="1:6">
      <c r="A116" s="251"/>
      <c r="B116" s="249" t="s">
        <v>669</v>
      </c>
      <c r="C116" s="249"/>
      <c r="D116" s="255" t="s">
        <v>734</v>
      </c>
      <c r="E116" s="255"/>
      <c r="F116" s="251"/>
    </row>
    <row r="117" spans="1:6" ht="45">
      <c r="A117" s="260"/>
      <c r="B117" s="252" t="s">
        <v>670</v>
      </c>
      <c r="C117" s="252"/>
      <c r="D117" s="261" t="s">
        <v>734</v>
      </c>
      <c r="E117" s="261"/>
      <c r="F117" s="260"/>
    </row>
    <row r="118" spans="1:6">
      <c r="A118" s="251"/>
      <c r="B118" s="249" t="s">
        <v>671</v>
      </c>
      <c r="C118" s="249"/>
      <c r="D118" s="255" t="s">
        <v>734</v>
      </c>
      <c r="E118" s="255"/>
      <c r="F118" s="251"/>
    </row>
    <row r="119" spans="1:6">
      <c r="A119" s="251"/>
      <c r="B119" s="249" t="s">
        <v>672</v>
      </c>
      <c r="C119" s="249"/>
      <c r="D119" s="255" t="s">
        <v>734</v>
      </c>
      <c r="E119" s="255"/>
      <c r="F119" s="251"/>
    </row>
    <row r="120" spans="1:6" ht="22.5">
      <c r="A120" s="251"/>
      <c r="B120" s="249" t="s">
        <v>673</v>
      </c>
      <c r="C120" s="249"/>
      <c r="D120" s="255" t="s">
        <v>734</v>
      </c>
      <c r="E120" s="255"/>
      <c r="F120" s="251"/>
    </row>
    <row r="121" spans="1:6" ht="22.5">
      <c r="A121" s="251"/>
      <c r="B121" s="249" t="s">
        <v>674</v>
      </c>
      <c r="C121" s="249"/>
      <c r="D121" s="255" t="s">
        <v>734</v>
      </c>
      <c r="E121" s="255"/>
      <c r="F121" s="251"/>
    </row>
    <row r="122" spans="1:6" ht="45">
      <c r="A122" s="260"/>
      <c r="B122" s="252" t="s">
        <v>675</v>
      </c>
      <c r="C122" s="252"/>
      <c r="D122" s="268">
        <v>1</v>
      </c>
      <c r="E122" s="268">
        <v>0.7</v>
      </c>
      <c r="F122" s="261" t="s">
        <v>732</v>
      </c>
    </row>
    <row r="123" spans="1:6">
      <c r="A123" s="251"/>
      <c r="B123" s="249" t="s">
        <v>676</v>
      </c>
      <c r="C123" s="249"/>
      <c r="D123" s="255" t="s">
        <v>734</v>
      </c>
      <c r="E123" s="255"/>
      <c r="F123" s="251"/>
    </row>
    <row r="124" spans="1:6" ht="112.5">
      <c r="A124" s="256">
        <v>3</v>
      </c>
      <c r="B124" s="252" t="s">
        <v>677</v>
      </c>
      <c r="C124" s="252"/>
      <c r="D124" s="268">
        <v>1</v>
      </c>
      <c r="E124" s="268">
        <v>0.7</v>
      </c>
      <c r="F124" s="261" t="s">
        <v>732</v>
      </c>
    </row>
    <row r="125" spans="1:6" ht="56.25">
      <c r="A125" s="256">
        <v>4</v>
      </c>
      <c r="B125" s="249" t="s">
        <v>678</v>
      </c>
      <c r="C125" s="249"/>
      <c r="D125" s="261" t="s">
        <v>734</v>
      </c>
      <c r="E125" s="261"/>
      <c r="F125" s="252"/>
    </row>
    <row r="126" spans="1:6">
      <c r="A126" s="255" t="s">
        <v>715</v>
      </c>
      <c r="B126" s="249" t="s">
        <v>679</v>
      </c>
      <c r="C126" s="249"/>
      <c r="D126" s="265">
        <v>50</v>
      </c>
      <c r="E126" s="265">
        <v>35</v>
      </c>
      <c r="F126" s="255" t="s">
        <v>735</v>
      </c>
    </row>
    <row r="127" spans="1:6">
      <c r="A127" s="255" t="s">
        <v>716</v>
      </c>
      <c r="B127" s="249" t="s">
        <v>680</v>
      </c>
      <c r="C127" s="249"/>
      <c r="D127" s="265">
        <v>20</v>
      </c>
      <c r="E127" s="265">
        <v>14</v>
      </c>
      <c r="F127" s="255" t="s">
        <v>735</v>
      </c>
    </row>
    <row r="128" spans="1:6">
      <c r="A128" s="255" t="s">
        <v>717</v>
      </c>
      <c r="B128" s="249" t="s">
        <v>681</v>
      </c>
      <c r="C128" s="249"/>
      <c r="D128" s="265">
        <v>120</v>
      </c>
      <c r="E128" s="265">
        <v>84</v>
      </c>
      <c r="F128" s="255" t="s">
        <v>735</v>
      </c>
    </row>
    <row r="129" spans="1:6">
      <c r="A129" s="255" t="s">
        <v>718</v>
      </c>
      <c r="B129" s="249" t="s">
        <v>682</v>
      </c>
      <c r="C129" s="249"/>
      <c r="D129" s="255" t="s">
        <v>734</v>
      </c>
      <c r="E129" s="255"/>
      <c r="F129" s="255" t="s">
        <v>735</v>
      </c>
    </row>
    <row r="130" spans="1:6">
      <c r="A130" s="255" t="s">
        <v>723</v>
      </c>
      <c r="B130" s="249" t="s">
        <v>683</v>
      </c>
      <c r="C130" s="249"/>
      <c r="D130" s="265">
        <v>100</v>
      </c>
      <c r="E130" s="265">
        <v>70</v>
      </c>
      <c r="F130" s="255" t="s">
        <v>735</v>
      </c>
    </row>
    <row r="131" spans="1:6" ht="45">
      <c r="A131" s="256">
        <v>4</v>
      </c>
      <c r="B131" s="252" t="s">
        <v>684</v>
      </c>
      <c r="C131" s="252"/>
      <c r="D131" s="261" t="s">
        <v>734</v>
      </c>
      <c r="E131" s="261"/>
      <c r="F131" s="261" t="s">
        <v>732</v>
      </c>
    </row>
    <row r="132" spans="1:6" ht="33.75">
      <c r="A132" s="262">
        <v>5</v>
      </c>
      <c r="B132" s="252" t="s">
        <v>685</v>
      </c>
      <c r="C132" s="252"/>
      <c r="D132" s="265">
        <v>1</v>
      </c>
      <c r="E132" s="265">
        <v>0.7</v>
      </c>
      <c r="F132" s="255" t="s">
        <v>732</v>
      </c>
    </row>
    <row r="133" spans="1:6">
      <c r="A133" s="251"/>
      <c r="B133" s="250" t="s">
        <v>686</v>
      </c>
      <c r="C133" s="250"/>
      <c r="D133" s="263"/>
      <c r="E133" s="263"/>
      <c r="F133" s="251"/>
    </row>
    <row r="134" spans="1:6">
      <c r="A134" s="251"/>
      <c r="B134" s="251"/>
      <c r="C134" s="251"/>
      <c r="D134" s="263"/>
      <c r="E134" s="263"/>
      <c r="F134" s="251"/>
    </row>
    <row r="135" spans="1:6">
      <c r="A135" s="255" t="s">
        <v>727</v>
      </c>
      <c r="B135" s="250" t="s">
        <v>687</v>
      </c>
      <c r="C135" s="250"/>
      <c r="D135" s="263"/>
      <c r="E135" s="263"/>
      <c r="F135" s="251"/>
    </row>
    <row r="136" spans="1:6">
      <c r="A136" s="255" t="s">
        <v>728</v>
      </c>
      <c r="B136" s="250" t="s">
        <v>688</v>
      </c>
      <c r="C136" s="250"/>
      <c r="D136" s="263"/>
      <c r="E136" s="263"/>
      <c r="F136" s="251"/>
    </row>
    <row r="137" spans="1:6" ht="157.5">
      <c r="A137" s="256">
        <v>1</v>
      </c>
      <c r="B137" s="252" t="s">
        <v>689</v>
      </c>
      <c r="C137" s="252"/>
      <c r="D137" s="264"/>
      <c r="E137" s="264"/>
      <c r="F137" s="252"/>
    </row>
    <row r="138" spans="1:6" ht="67.5">
      <c r="A138" s="252"/>
      <c r="B138" s="252" t="s">
        <v>690</v>
      </c>
      <c r="C138" s="252"/>
      <c r="D138" s="264"/>
      <c r="E138" s="264"/>
      <c r="F138" s="252"/>
    </row>
    <row r="139" spans="1:6">
      <c r="A139" s="255" t="s">
        <v>715</v>
      </c>
      <c r="B139" s="249" t="s">
        <v>691</v>
      </c>
      <c r="C139" s="249"/>
      <c r="D139" s="265">
        <v>1</v>
      </c>
      <c r="E139" s="265">
        <v>0.7</v>
      </c>
      <c r="F139" s="255" t="s">
        <v>732</v>
      </c>
    </row>
    <row r="140" spans="1:6" ht="56.25">
      <c r="A140" s="256">
        <v>2</v>
      </c>
      <c r="B140" s="252" t="s">
        <v>692</v>
      </c>
      <c r="C140" s="252"/>
      <c r="D140" s="268">
        <v>42</v>
      </c>
      <c r="E140" s="268">
        <v>29.4</v>
      </c>
      <c r="F140" s="261" t="s">
        <v>732</v>
      </c>
    </row>
    <row r="141" spans="1:6" ht="56.25">
      <c r="A141" s="256">
        <v>3</v>
      </c>
      <c r="B141" s="249" t="s">
        <v>693</v>
      </c>
      <c r="C141" s="249"/>
      <c r="D141" s="268">
        <v>3</v>
      </c>
      <c r="E141" s="268">
        <v>2.1</v>
      </c>
      <c r="F141" s="261" t="s">
        <v>732</v>
      </c>
    </row>
    <row r="142" spans="1:6" ht="45">
      <c r="A142" s="256">
        <v>4</v>
      </c>
      <c r="B142" s="252" t="s">
        <v>694</v>
      </c>
      <c r="C142" s="252"/>
      <c r="D142" s="268">
        <v>5</v>
      </c>
      <c r="E142" s="268">
        <v>3.5</v>
      </c>
      <c r="F142" s="261" t="s">
        <v>732</v>
      </c>
    </row>
    <row r="143" spans="1:6" ht="33.75">
      <c r="A143" s="262">
        <v>5</v>
      </c>
      <c r="B143" s="252" t="s">
        <v>695</v>
      </c>
      <c r="C143" s="252"/>
      <c r="D143" s="265">
        <v>25</v>
      </c>
      <c r="E143" s="265">
        <v>17.5</v>
      </c>
      <c r="F143" s="255" t="s">
        <v>732</v>
      </c>
    </row>
    <row r="144" spans="1:6" ht="45">
      <c r="A144" s="256">
        <v>3</v>
      </c>
      <c r="B144" s="249" t="s">
        <v>696</v>
      </c>
      <c r="C144" s="249"/>
      <c r="D144" s="268">
        <v>4</v>
      </c>
      <c r="E144" s="268">
        <v>2.8</v>
      </c>
      <c r="F144" s="261" t="s">
        <v>732</v>
      </c>
    </row>
    <row r="145" spans="1:6" ht="45">
      <c r="A145" s="256">
        <v>6</v>
      </c>
      <c r="B145" s="249" t="s">
        <v>697</v>
      </c>
      <c r="C145" s="249"/>
      <c r="D145" s="255" t="s">
        <v>734</v>
      </c>
      <c r="E145" s="255"/>
      <c r="F145" s="255" t="s">
        <v>732</v>
      </c>
    </row>
    <row r="146" spans="1:6" ht="45">
      <c r="A146" s="256">
        <v>7</v>
      </c>
      <c r="B146" s="249" t="s">
        <v>698</v>
      </c>
      <c r="C146" s="249"/>
      <c r="D146" s="255" t="s">
        <v>734</v>
      </c>
      <c r="E146" s="255"/>
      <c r="F146" s="255" t="s">
        <v>732</v>
      </c>
    </row>
    <row r="147" spans="1:6" ht="67.5">
      <c r="A147" s="256">
        <v>8</v>
      </c>
      <c r="B147" s="252" t="s">
        <v>699</v>
      </c>
      <c r="C147" s="252"/>
      <c r="D147" s="268">
        <v>1</v>
      </c>
      <c r="E147" s="268">
        <v>0.7</v>
      </c>
      <c r="F147" s="261" t="s">
        <v>732</v>
      </c>
    </row>
    <row r="148" spans="1:6" ht="33.75">
      <c r="A148" s="256">
        <v>9</v>
      </c>
      <c r="B148" s="249" t="s">
        <v>700</v>
      </c>
      <c r="C148" s="249"/>
      <c r="D148" s="268">
        <v>1</v>
      </c>
      <c r="E148" s="268">
        <v>0.7</v>
      </c>
      <c r="F148" s="261" t="s">
        <v>732</v>
      </c>
    </row>
    <row r="149" spans="1:6" ht="78.75">
      <c r="A149" s="256">
        <v>10</v>
      </c>
      <c r="B149" s="249" t="s">
        <v>701</v>
      </c>
      <c r="C149" s="249"/>
      <c r="D149" s="268">
        <v>600</v>
      </c>
      <c r="E149" s="268">
        <v>420</v>
      </c>
      <c r="F149" s="261" t="s">
        <v>735</v>
      </c>
    </row>
    <row r="150" spans="1:6">
      <c r="A150" s="255" t="s">
        <v>729</v>
      </c>
      <c r="B150" s="250" t="s">
        <v>702</v>
      </c>
      <c r="C150" s="250"/>
      <c r="D150" s="255" t="s">
        <v>734</v>
      </c>
      <c r="E150" s="255"/>
      <c r="F150" s="251"/>
    </row>
    <row r="151" spans="1:6" ht="56.25">
      <c r="A151" s="256">
        <v>1</v>
      </c>
      <c r="B151" s="252" t="s">
        <v>703</v>
      </c>
      <c r="C151" s="252"/>
      <c r="D151" s="265">
        <v>21</v>
      </c>
      <c r="E151" s="265">
        <v>14.7</v>
      </c>
      <c r="F151" s="255" t="s">
        <v>732</v>
      </c>
    </row>
    <row r="152" spans="1:6" ht="45">
      <c r="A152" s="256">
        <v>2</v>
      </c>
      <c r="B152" s="249" t="s">
        <v>704</v>
      </c>
      <c r="C152" s="249"/>
      <c r="D152" s="265">
        <v>2</v>
      </c>
      <c r="E152" s="265">
        <v>1.4</v>
      </c>
      <c r="F152" s="255" t="s">
        <v>732</v>
      </c>
    </row>
    <row r="153" spans="1:6" ht="78.75">
      <c r="A153" s="256">
        <v>3</v>
      </c>
      <c r="B153" s="252" t="s">
        <v>705</v>
      </c>
      <c r="C153" s="252"/>
      <c r="D153" s="268">
        <v>1</v>
      </c>
      <c r="E153" s="268">
        <v>0.7</v>
      </c>
      <c r="F153" s="261" t="s">
        <v>732</v>
      </c>
    </row>
    <row r="154" spans="1:6" ht="45">
      <c r="A154" s="256">
        <v>4</v>
      </c>
      <c r="B154" s="249" t="s">
        <v>706</v>
      </c>
      <c r="C154" s="249"/>
      <c r="D154" s="265">
        <v>1</v>
      </c>
      <c r="E154" s="265">
        <v>0.7</v>
      </c>
      <c r="F154" s="255" t="s">
        <v>732</v>
      </c>
    </row>
    <row r="155" spans="1:6" ht="33.75">
      <c r="A155" s="262">
        <v>5</v>
      </c>
      <c r="B155" s="252" t="s">
        <v>707</v>
      </c>
      <c r="C155" s="252"/>
      <c r="D155" s="265">
        <v>1</v>
      </c>
      <c r="E155" s="265">
        <v>0.7</v>
      </c>
      <c r="F155" s="255" t="s">
        <v>732</v>
      </c>
    </row>
    <row r="156" spans="1:6" ht="22.5">
      <c r="A156" s="262">
        <v>6</v>
      </c>
      <c r="B156" s="249" t="s">
        <v>708</v>
      </c>
      <c r="C156" s="249"/>
      <c r="D156" s="265">
        <v>1</v>
      </c>
      <c r="E156" s="265">
        <v>0.7</v>
      </c>
      <c r="F156" s="255" t="s">
        <v>732</v>
      </c>
    </row>
    <row r="157" spans="1:6">
      <c r="A157" s="251"/>
      <c r="B157" s="250" t="s">
        <v>709</v>
      </c>
      <c r="C157" s="250"/>
      <c r="D157" s="263"/>
      <c r="E157" s="263"/>
      <c r="F157" s="251"/>
    </row>
    <row r="158" spans="1:6">
      <c r="A158" s="251"/>
      <c r="B158" s="251"/>
      <c r="C158" s="251"/>
      <c r="D158" s="263"/>
      <c r="E158" s="263"/>
      <c r="F158" s="251"/>
    </row>
    <row r="159" spans="1:6">
      <c r="A159" s="255" t="s">
        <v>730</v>
      </c>
      <c r="B159" s="250" t="s">
        <v>710</v>
      </c>
      <c r="C159" s="250"/>
      <c r="D159" s="263"/>
      <c r="E159" s="263"/>
      <c r="F159" s="251"/>
    </row>
    <row r="160" spans="1:6" ht="67.5">
      <c r="A160" s="256">
        <v>1</v>
      </c>
      <c r="B160" s="249" t="s">
        <v>711</v>
      </c>
      <c r="C160" s="249"/>
      <c r="D160" s="268">
        <v>13</v>
      </c>
      <c r="E160" s="268">
        <v>9.1</v>
      </c>
      <c r="F160" s="261" t="s">
        <v>732</v>
      </c>
    </row>
    <row r="161" spans="1:6" ht="56.25">
      <c r="A161" s="256">
        <v>2</v>
      </c>
      <c r="B161" s="252" t="s">
        <v>712</v>
      </c>
      <c r="C161" s="252"/>
      <c r="D161" s="265">
        <v>1</v>
      </c>
      <c r="E161" s="265">
        <v>0.7</v>
      </c>
      <c r="F161" s="255" t="s">
        <v>732</v>
      </c>
    </row>
    <row r="162" spans="1:6" ht="45">
      <c r="A162" s="256">
        <v>3</v>
      </c>
      <c r="B162" s="252" t="s">
        <v>713</v>
      </c>
      <c r="C162" s="252"/>
      <c r="D162" s="268">
        <v>330</v>
      </c>
      <c r="E162" s="268">
        <v>231</v>
      </c>
      <c r="F162" s="261" t="s">
        <v>735</v>
      </c>
    </row>
    <row r="163" spans="1:6">
      <c r="A163" s="255" t="s">
        <v>731</v>
      </c>
      <c r="B163" s="250" t="s">
        <v>779</v>
      </c>
      <c r="C163" s="250"/>
      <c r="D163" s="263"/>
      <c r="E163" s="263"/>
      <c r="F163" s="255" t="s">
        <v>737</v>
      </c>
    </row>
    <row r="164" spans="1:6">
      <c r="A164" s="255" t="s">
        <v>724</v>
      </c>
      <c r="B164" s="250" t="s">
        <v>780</v>
      </c>
      <c r="C164" s="250"/>
      <c r="D164" s="263"/>
      <c r="E164" s="263"/>
      <c r="F164" s="255" t="s">
        <v>737</v>
      </c>
    </row>
    <row r="165" spans="1:6">
      <c r="A165" s="255" t="s">
        <v>726</v>
      </c>
      <c r="B165" s="250" t="s">
        <v>781</v>
      </c>
      <c r="C165" s="250"/>
      <c r="D165" s="263"/>
      <c r="E165" s="263"/>
      <c r="F165" s="255" t="s">
        <v>737</v>
      </c>
    </row>
    <row r="166" spans="1:6">
      <c r="A166" s="222"/>
      <c r="B166" s="222"/>
      <c r="C166" s="222"/>
      <c r="D166" s="223"/>
      <c r="E166" s="223"/>
      <c r="F166" s="222"/>
    </row>
  </sheetData>
  <mergeCells count="9">
    <mergeCell ref="F6:F9"/>
    <mergeCell ref="A2:F2"/>
    <mergeCell ref="D3:F4"/>
    <mergeCell ref="A5:F5"/>
    <mergeCell ref="A6:A9"/>
    <mergeCell ref="B6:B9"/>
    <mergeCell ref="C6:C7"/>
    <mergeCell ref="D6:D9"/>
    <mergeCell ref="E6:E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8"/>
  <sheetViews>
    <sheetView topLeftCell="B21" zoomScale="90" zoomScaleNormal="90" workbookViewId="0">
      <selection activeCell="C45" sqref="C45"/>
    </sheetView>
  </sheetViews>
  <sheetFormatPr defaultRowHeight="15"/>
  <cols>
    <col min="2" max="2" width="15.140625" customWidth="1"/>
    <col min="3" max="3" width="74" customWidth="1"/>
  </cols>
  <sheetData>
    <row r="2" spans="1:13" ht="19.5">
      <c r="A2" s="471" t="s">
        <v>337</v>
      </c>
      <c r="B2" s="471"/>
      <c r="C2" s="471"/>
      <c r="D2" s="471"/>
      <c r="E2" s="471"/>
      <c r="F2" s="471"/>
      <c r="G2" s="471"/>
      <c r="H2" s="471"/>
      <c r="I2" s="471"/>
      <c r="J2" s="471"/>
      <c r="K2" s="31"/>
      <c r="L2" s="31"/>
      <c r="M2" s="31"/>
    </row>
    <row r="3" spans="1:13">
      <c r="A3" s="413" t="s">
        <v>338</v>
      </c>
      <c r="B3" s="413"/>
      <c r="C3" s="413"/>
      <c r="D3" s="413"/>
      <c r="E3" s="413"/>
      <c r="F3" s="413"/>
      <c r="G3" s="413"/>
      <c r="H3" s="413"/>
      <c r="I3" s="413"/>
      <c r="J3" s="413"/>
      <c r="K3" s="31"/>
      <c r="L3" s="31"/>
      <c r="M3" s="31"/>
    </row>
    <row r="4" spans="1:13">
      <c r="A4" s="472" t="s">
        <v>339</v>
      </c>
      <c r="B4" s="472"/>
      <c r="C4" s="472"/>
      <c r="D4" s="472"/>
      <c r="E4" s="472"/>
      <c r="F4" s="472"/>
      <c r="G4" s="472"/>
      <c r="H4" s="472"/>
      <c r="I4" s="472"/>
      <c r="J4" s="472"/>
      <c r="K4" s="31"/>
      <c r="L4" s="31"/>
      <c r="M4" s="31"/>
    </row>
    <row r="5" spans="1:13" ht="15.75">
      <c r="A5" s="473" t="s">
        <v>340</v>
      </c>
      <c r="B5" s="473"/>
      <c r="C5" s="473"/>
      <c r="D5" s="473"/>
      <c r="E5" s="473"/>
      <c r="F5" s="473"/>
      <c r="G5" s="473"/>
      <c r="H5" s="473"/>
      <c r="I5" s="473"/>
      <c r="J5" s="473"/>
      <c r="K5" s="31"/>
      <c r="L5" s="31"/>
      <c r="M5" s="31"/>
    </row>
    <row r="6" spans="1:13" ht="15.75">
      <c r="A6" s="32" t="s">
        <v>788</v>
      </c>
      <c r="B6" s="33"/>
      <c r="C6" s="34"/>
      <c r="D6" s="35"/>
      <c r="E6" s="36"/>
      <c r="F6" s="37"/>
      <c r="G6" s="37"/>
      <c r="H6" s="37"/>
      <c r="I6" s="37"/>
      <c r="J6" s="37"/>
      <c r="K6" s="31"/>
      <c r="L6" s="31"/>
      <c r="M6" s="31"/>
    </row>
    <row r="7" spans="1:13" ht="15.75">
      <c r="A7" s="32" t="s">
        <v>789</v>
      </c>
      <c r="B7" s="33"/>
      <c r="C7" s="38"/>
      <c r="D7" s="35"/>
      <c r="E7" s="36"/>
      <c r="F7" s="37"/>
      <c r="G7" s="37"/>
      <c r="H7" s="37"/>
      <c r="I7" s="37"/>
      <c r="J7" s="37"/>
      <c r="K7" s="31"/>
      <c r="L7" s="31"/>
      <c r="M7" s="31"/>
    </row>
    <row r="8" spans="1:13" ht="15.75">
      <c r="A8" s="39"/>
      <c r="B8" s="39"/>
      <c r="C8" s="39"/>
      <c r="D8" s="40"/>
      <c r="E8" s="40"/>
      <c r="F8" s="40"/>
      <c r="G8" s="40"/>
      <c r="H8" s="41"/>
      <c r="I8" s="41"/>
      <c r="J8" s="41"/>
      <c r="K8" s="31"/>
      <c r="L8" s="31"/>
      <c r="M8" s="31"/>
    </row>
    <row r="9" spans="1:13">
      <c r="A9" s="474" t="s">
        <v>790</v>
      </c>
      <c r="B9" s="474"/>
      <c r="C9" s="474"/>
      <c r="D9" s="474"/>
      <c r="E9" s="474"/>
      <c r="F9" s="474"/>
      <c r="G9" s="474"/>
      <c r="H9" s="474"/>
      <c r="I9" s="474"/>
      <c r="J9" s="474"/>
      <c r="K9" s="31"/>
      <c r="L9" s="31"/>
      <c r="M9" s="31"/>
    </row>
    <row r="10" spans="1:13" ht="30">
      <c r="A10" s="42" t="s">
        <v>1</v>
      </c>
      <c r="B10" s="42" t="s">
        <v>341</v>
      </c>
      <c r="C10" s="42" t="s">
        <v>342</v>
      </c>
      <c r="D10" s="43" t="s">
        <v>344</v>
      </c>
      <c r="E10" s="43" t="s">
        <v>345</v>
      </c>
      <c r="F10" s="43" t="s">
        <v>418</v>
      </c>
      <c r="G10" s="43" t="s">
        <v>791</v>
      </c>
      <c r="H10" s="314" t="s">
        <v>792</v>
      </c>
      <c r="I10" s="43" t="s">
        <v>793</v>
      </c>
      <c r="J10" s="43" t="s">
        <v>347</v>
      </c>
      <c r="K10" s="43" t="s">
        <v>801</v>
      </c>
      <c r="L10" s="43" t="s">
        <v>348</v>
      </c>
      <c r="M10" s="43" t="s">
        <v>349</v>
      </c>
    </row>
    <row r="11" spans="1:13">
      <c r="A11" s="31"/>
      <c r="B11" s="44"/>
      <c r="C11" s="44" t="s">
        <v>794</v>
      </c>
      <c r="D11" s="31"/>
      <c r="E11" s="31"/>
      <c r="F11" s="31"/>
      <c r="G11" s="31"/>
      <c r="H11" s="31"/>
      <c r="I11" s="31"/>
      <c r="J11" s="31"/>
      <c r="K11" s="31"/>
      <c r="L11" s="31"/>
      <c r="M11" s="31"/>
    </row>
    <row r="12" spans="1:13" ht="146.1" customHeight="1">
      <c r="A12" s="45">
        <v>1</v>
      </c>
      <c r="B12" s="45">
        <v>17</v>
      </c>
      <c r="C12" s="203" t="s">
        <v>795</v>
      </c>
      <c r="D12" s="31"/>
      <c r="E12" s="31"/>
      <c r="F12" s="31"/>
      <c r="G12" s="31"/>
      <c r="H12" s="31"/>
      <c r="I12" s="31"/>
      <c r="J12" s="31"/>
      <c r="K12" s="31"/>
      <c r="L12" s="31"/>
      <c r="M12" s="31"/>
    </row>
    <row r="13" spans="1:13">
      <c r="A13" s="31"/>
      <c r="B13" s="31"/>
      <c r="C13" s="47" t="s">
        <v>350</v>
      </c>
      <c r="D13" s="246"/>
      <c r="E13" s="246"/>
      <c r="F13" s="246"/>
      <c r="G13" s="246"/>
      <c r="H13" s="246"/>
      <c r="I13" s="246"/>
      <c r="J13" s="246"/>
      <c r="K13" s="246"/>
      <c r="L13" s="31"/>
      <c r="M13" s="31"/>
    </row>
    <row r="14" spans="1:13">
      <c r="A14" s="31"/>
      <c r="B14" s="31"/>
      <c r="C14" s="31" t="s">
        <v>351</v>
      </c>
      <c r="D14" s="246">
        <v>76490</v>
      </c>
      <c r="E14" s="246">
        <v>50</v>
      </c>
      <c r="F14" s="246">
        <v>50</v>
      </c>
      <c r="G14" s="246">
        <v>5</v>
      </c>
      <c r="H14" s="246">
        <v>7.3</v>
      </c>
      <c r="I14" s="246">
        <v>1</v>
      </c>
      <c r="J14" s="246" t="s">
        <v>796</v>
      </c>
      <c r="K14" s="246">
        <v>502.54</v>
      </c>
      <c r="L14" s="31"/>
      <c r="M14" s="31"/>
    </row>
    <row r="15" spans="1:13">
      <c r="A15" s="31"/>
      <c r="B15" s="31"/>
      <c r="C15" s="31" t="s">
        <v>356</v>
      </c>
      <c r="D15" s="246">
        <v>96430</v>
      </c>
      <c r="E15" s="246">
        <v>50</v>
      </c>
      <c r="F15" s="246">
        <v>50</v>
      </c>
      <c r="G15" s="246">
        <v>5</v>
      </c>
      <c r="H15" s="246">
        <v>7.3</v>
      </c>
      <c r="I15" s="246">
        <v>1</v>
      </c>
      <c r="J15" s="246" t="s">
        <v>796</v>
      </c>
      <c r="K15" s="246">
        <v>633.54999999999995</v>
      </c>
      <c r="L15" s="31"/>
      <c r="M15" s="31"/>
    </row>
    <row r="16" spans="1:13">
      <c r="A16" s="31"/>
      <c r="B16" s="31"/>
      <c r="C16" s="47" t="s">
        <v>353</v>
      </c>
      <c r="D16" s="246"/>
      <c r="E16" s="246"/>
      <c r="F16" s="246"/>
      <c r="G16" s="246"/>
      <c r="H16" s="246"/>
      <c r="I16" s="246"/>
      <c r="J16" s="246"/>
      <c r="K16" s="246"/>
      <c r="L16" s="31"/>
      <c r="M16" s="31"/>
    </row>
    <row r="17" spans="1:13">
      <c r="A17" s="31"/>
      <c r="B17" s="31"/>
      <c r="C17" s="31" t="s">
        <v>354</v>
      </c>
      <c r="D17" s="246">
        <v>17740</v>
      </c>
      <c r="E17" s="246">
        <v>50</v>
      </c>
      <c r="F17" s="246">
        <v>50</v>
      </c>
      <c r="G17" s="246">
        <v>5</v>
      </c>
      <c r="H17" s="246">
        <v>7.3</v>
      </c>
      <c r="I17" s="246">
        <v>1</v>
      </c>
      <c r="J17" s="246" t="s">
        <v>796</v>
      </c>
      <c r="K17" s="246">
        <v>116.55</v>
      </c>
      <c r="L17" s="31"/>
      <c r="M17" s="31"/>
    </row>
    <row r="18" spans="1:13">
      <c r="A18" s="31"/>
      <c r="B18" s="31"/>
      <c r="C18" s="47" t="s">
        <v>355</v>
      </c>
      <c r="D18" s="246"/>
      <c r="E18" s="246"/>
      <c r="F18" s="246"/>
      <c r="G18" s="246"/>
      <c r="H18" s="246"/>
      <c r="I18" s="246"/>
      <c r="J18" s="246"/>
      <c r="K18" s="246"/>
      <c r="L18" s="31"/>
      <c r="M18" s="31"/>
    </row>
    <row r="19" spans="1:13">
      <c r="A19" s="31"/>
      <c r="B19" s="31"/>
      <c r="C19" s="31" t="s">
        <v>356</v>
      </c>
      <c r="D19" s="246">
        <v>42730</v>
      </c>
      <c r="E19" s="246">
        <v>50</v>
      </c>
      <c r="F19" s="246">
        <v>50</v>
      </c>
      <c r="G19" s="246">
        <v>5</v>
      </c>
      <c r="H19" s="246">
        <v>7.3</v>
      </c>
      <c r="I19" s="246">
        <v>1</v>
      </c>
      <c r="J19" s="246" t="s">
        <v>796</v>
      </c>
      <c r="K19" s="246">
        <v>280.74</v>
      </c>
      <c r="L19" s="31"/>
      <c r="M19" s="31"/>
    </row>
    <row r="20" spans="1:13">
      <c r="A20" s="31"/>
      <c r="B20" s="31"/>
      <c r="C20" s="31" t="s">
        <v>351</v>
      </c>
      <c r="D20" s="246">
        <v>40710</v>
      </c>
      <c r="E20" s="246">
        <v>50</v>
      </c>
      <c r="F20" s="246">
        <v>50</v>
      </c>
      <c r="G20" s="246">
        <v>5</v>
      </c>
      <c r="H20" s="246">
        <v>7.3</v>
      </c>
      <c r="I20" s="246">
        <v>1</v>
      </c>
      <c r="J20" s="246" t="s">
        <v>796</v>
      </c>
      <c r="K20" s="246">
        <v>267.45999999999998</v>
      </c>
      <c r="L20" s="31"/>
      <c r="M20" s="31"/>
    </row>
    <row r="21" spans="1:13">
      <c r="A21" s="31"/>
      <c r="B21" s="31"/>
      <c r="C21" s="31" t="s">
        <v>797</v>
      </c>
      <c r="D21" s="246">
        <v>9100</v>
      </c>
      <c r="E21" s="246">
        <v>50</v>
      </c>
      <c r="F21" s="246">
        <v>50</v>
      </c>
      <c r="G21" s="246">
        <v>5</v>
      </c>
      <c r="H21" s="246">
        <v>7.3</v>
      </c>
      <c r="I21" s="246">
        <v>1</v>
      </c>
      <c r="J21" s="246" t="s">
        <v>796</v>
      </c>
      <c r="K21" s="246">
        <v>59.79</v>
      </c>
      <c r="L21" s="31"/>
      <c r="M21" s="31"/>
    </row>
    <row r="22" spans="1:13">
      <c r="A22" s="31"/>
      <c r="B22" s="31"/>
      <c r="C22" s="47" t="s">
        <v>407</v>
      </c>
      <c r="D22" s="246"/>
      <c r="E22" s="246"/>
      <c r="F22" s="246"/>
      <c r="G22" s="246"/>
      <c r="H22" s="246"/>
      <c r="I22" s="246"/>
      <c r="J22" s="246"/>
      <c r="K22" s="246"/>
      <c r="L22" s="31"/>
      <c r="M22" s="31"/>
    </row>
    <row r="23" spans="1:13">
      <c r="A23" s="31"/>
      <c r="B23" s="31"/>
      <c r="C23" s="31" t="s">
        <v>798</v>
      </c>
      <c r="D23" s="246">
        <v>27510</v>
      </c>
      <c r="E23" s="246">
        <v>50</v>
      </c>
      <c r="F23" s="246">
        <v>50</v>
      </c>
      <c r="G23" s="246">
        <v>5</v>
      </c>
      <c r="H23" s="246">
        <v>7.3</v>
      </c>
      <c r="I23" s="246">
        <v>1</v>
      </c>
      <c r="J23" s="246" t="s">
        <v>796</v>
      </c>
      <c r="K23" s="246">
        <v>180.74</v>
      </c>
      <c r="L23" s="31"/>
      <c r="M23" s="31"/>
    </row>
    <row r="24" spans="1:13">
      <c r="A24" s="31"/>
      <c r="B24" s="31"/>
      <c r="C24" s="47" t="s">
        <v>357</v>
      </c>
      <c r="D24" s="246"/>
      <c r="E24" s="246"/>
      <c r="F24" s="246"/>
      <c r="G24" s="246"/>
      <c r="H24" s="246"/>
      <c r="I24" s="246"/>
      <c r="J24" s="246"/>
      <c r="K24" s="246"/>
      <c r="L24" s="31"/>
      <c r="M24" s="31"/>
    </row>
    <row r="25" spans="1:13">
      <c r="A25" s="31"/>
      <c r="B25" s="31"/>
      <c r="C25" s="31" t="s">
        <v>797</v>
      </c>
      <c r="D25" s="246">
        <v>40410</v>
      </c>
      <c r="E25" s="246">
        <v>50</v>
      </c>
      <c r="F25" s="246">
        <v>50</v>
      </c>
      <c r="G25" s="246">
        <v>5</v>
      </c>
      <c r="H25" s="246">
        <v>7.3</v>
      </c>
      <c r="I25" s="246">
        <v>1</v>
      </c>
      <c r="J25" s="246" t="s">
        <v>796</v>
      </c>
      <c r="K25" s="246">
        <v>265.49</v>
      </c>
      <c r="L25" s="31"/>
      <c r="M25" s="31"/>
    </row>
    <row r="26" spans="1:13">
      <c r="A26" s="31"/>
      <c r="B26" s="31"/>
      <c r="C26" s="47" t="s">
        <v>358</v>
      </c>
      <c r="D26" s="246"/>
      <c r="E26" s="246"/>
      <c r="F26" s="246"/>
      <c r="G26" s="246"/>
      <c r="H26" s="246"/>
      <c r="I26" s="246"/>
      <c r="J26" s="246"/>
      <c r="K26" s="246"/>
      <c r="L26" s="31"/>
      <c r="M26" s="31"/>
    </row>
    <row r="27" spans="1:13">
      <c r="A27" s="31"/>
      <c r="B27" s="31"/>
      <c r="C27" s="31" t="s">
        <v>406</v>
      </c>
      <c r="D27" s="246">
        <v>66790</v>
      </c>
      <c r="E27" s="246">
        <v>50</v>
      </c>
      <c r="F27" s="246">
        <v>50</v>
      </c>
      <c r="G27" s="246">
        <v>5</v>
      </c>
      <c r="H27" s="246">
        <v>7.3</v>
      </c>
      <c r="I27" s="246">
        <v>1</v>
      </c>
      <c r="J27" s="246" t="s">
        <v>796</v>
      </c>
      <c r="K27" s="246">
        <v>438.81</v>
      </c>
      <c r="L27" s="31"/>
      <c r="M27" s="31"/>
    </row>
    <row r="28" spans="1:13">
      <c r="A28" s="31"/>
      <c r="B28" s="31"/>
      <c r="C28" s="47" t="s">
        <v>359</v>
      </c>
      <c r="D28" s="246"/>
      <c r="E28" s="246"/>
      <c r="F28" s="246"/>
      <c r="G28" s="246"/>
      <c r="H28" s="246"/>
      <c r="I28" s="246"/>
      <c r="J28" s="246"/>
      <c r="K28" s="246"/>
      <c r="L28" s="31"/>
      <c r="M28" s="31"/>
    </row>
    <row r="29" spans="1:13">
      <c r="A29" s="31"/>
      <c r="B29" s="31"/>
      <c r="C29" s="31" t="s">
        <v>307</v>
      </c>
      <c r="D29" s="246">
        <v>73930</v>
      </c>
      <c r="E29" s="246">
        <v>50</v>
      </c>
      <c r="F29" s="246">
        <v>50</v>
      </c>
      <c r="G29" s="246">
        <v>5</v>
      </c>
      <c r="H29" s="246">
        <v>7.3</v>
      </c>
      <c r="I29" s="246">
        <v>1</v>
      </c>
      <c r="J29" s="246" t="s">
        <v>796</v>
      </c>
      <c r="K29" s="246">
        <v>485.72</v>
      </c>
      <c r="L29" s="31"/>
      <c r="M29" s="31"/>
    </row>
    <row r="30" spans="1:13">
      <c r="A30" s="31"/>
      <c r="B30" s="31"/>
      <c r="C30" s="31"/>
      <c r="D30" s="246"/>
      <c r="E30" s="246"/>
      <c r="F30" s="246"/>
      <c r="G30" s="246"/>
      <c r="H30" s="246"/>
      <c r="I30" s="246"/>
      <c r="J30" s="246"/>
      <c r="K30" s="246"/>
      <c r="L30" s="31"/>
      <c r="M30" s="31"/>
    </row>
    <row r="31" spans="1:13">
      <c r="A31" s="31"/>
      <c r="B31" s="31"/>
      <c r="C31" s="47" t="s">
        <v>799</v>
      </c>
      <c r="D31" s="246"/>
      <c r="E31" s="246"/>
      <c r="F31" s="246"/>
      <c r="G31" s="246"/>
      <c r="H31" s="246">
        <v>0.5</v>
      </c>
      <c r="I31" s="246">
        <v>70</v>
      </c>
      <c r="J31" s="246" t="s">
        <v>796</v>
      </c>
      <c r="K31" s="246">
        <v>35</v>
      </c>
      <c r="L31" s="31"/>
      <c r="M31" s="31"/>
    </row>
    <row r="32" spans="1:13">
      <c r="A32" s="31"/>
      <c r="B32" s="31"/>
      <c r="C32" s="46"/>
      <c r="D32" s="31"/>
      <c r="E32" s="31"/>
      <c r="F32" s="31"/>
      <c r="G32" s="31"/>
      <c r="H32" s="31"/>
      <c r="I32" s="470" t="s">
        <v>800</v>
      </c>
      <c r="J32" s="470"/>
      <c r="K32" s="48">
        <v>3266.3899999999994</v>
      </c>
      <c r="L32" s="31">
        <v>150</v>
      </c>
      <c r="M32" s="315">
        <v>489958.49999999988</v>
      </c>
    </row>
    <row r="33" spans="1:13">
      <c r="A33" s="31"/>
      <c r="B33" s="31"/>
      <c r="C33" s="46"/>
      <c r="D33" s="31"/>
      <c r="E33" s="31"/>
      <c r="F33" s="31"/>
      <c r="G33" s="31"/>
      <c r="H33" s="31"/>
      <c r="I33" s="31"/>
      <c r="J33" s="31" t="s">
        <v>802</v>
      </c>
      <c r="K33" s="31">
        <v>3.266</v>
      </c>
      <c r="L33" s="31"/>
      <c r="M33" s="31"/>
    </row>
    <row r="35" spans="1:13">
      <c r="B35" s="309">
        <v>2</v>
      </c>
      <c r="C35" s="307" t="s">
        <v>784</v>
      </c>
      <c r="D35" s="31"/>
      <c r="E35" s="311"/>
      <c r="F35" s="310"/>
    </row>
    <row r="36" spans="1:13" ht="56.25">
      <c r="B36" s="308"/>
      <c r="C36" s="308" t="s">
        <v>785</v>
      </c>
      <c r="D36" s="31"/>
      <c r="E36" s="312"/>
      <c r="F36" s="308"/>
    </row>
    <row r="37" spans="1:13">
      <c r="B37" s="306" t="s">
        <v>782</v>
      </c>
      <c r="C37" s="307" t="s">
        <v>786</v>
      </c>
      <c r="D37" s="31"/>
      <c r="E37" s="316">
        <v>140</v>
      </c>
      <c r="F37" s="306" t="s">
        <v>736</v>
      </c>
      <c r="K37" s="313">
        <v>140</v>
      </c>
    </row>
    <row r="38" spans="1:13">
      <c r="B38" s="306" t="s">
        <v>783</v>
      </c>
      <c r="C38" s="307" t="s">
        <v>787</v>
      </c>
      <c r="D38" s="31"/>
      <c r="E38" s="306" t="s">
        <v>734</v>
      </c>
      <c r="F38" s="306" t="s">
        <v>736</v>
      </c>
    </row>
  </sheetData>
  <mergeCells count="6">
    <mergeCell ref="I32:J32"/>
    <mergeCell ref="A2:J2"/>
    <mergeCell ref="A3:J3"/>
    <mergeCell ref="A4:J4"/>
    <mergeCell ref="A5:J5"/>
    <mergeCell ref="A9:J9"/>
  </mergeCells>
  <conditionalFormatting sqref="A9">
    <cfRule type="duplicateValues" dxfId="220" priority="6"/>
  </conditionalFormatting>
  <conditionalFormatting sqref="A6">
    <cfRule type="duplicateValues" dxfId="219" priority="5"/>
  </conditionalFormatting>
  <conditionalFormatting sqref="A8">
    <cfRule type="duplicateValues" dxfId="218" priority="4"/>
  </conditionalFormatting>
  <conditionalFormatting sqref="A5">
    <cfRule type="duplicateValues" dxfId="217" priority="3"/>
  </conditionalFormatting>
  <conditionalFormatting sqref="A5">
    <cfRule type="duplicateValues" dxfId="216" priority="2"/>
  </conditionalFormatting>
  <conditionalFormatting sqref="A7">
    <cfRule type="duplicateValues" dxfId="215"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5" ma:contentTypeDescription="Create a new document." ma:contentTypeScope="" ma:versionID="ab2e67a13b10d5317b37e5a1411e59f3">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639b1d36cc42e4d6169195526aa97892"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183B8A-DF6D-4404-AF61-1AF3E5EE123C}">
  <ds:schemaRefs>
    <ds:schemaRef ds:uri="1edca550-45ec-413d-b410-eb5899b7564f"/>
    <ds:schemaRef ds:uri="http://purl.org/dc/elements/1.1/"/>
    <ds:schemaRef ds:uri="http://purl.org/dc/terms/"/>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93f5a7a4-2ad1-46b6-8cf3-ba87f7d66d3e"/>
    <ds:schemaRef ds:uri="http://www.w3.org/XML/1998/namespace"/>
  </ds:schemaRefs>
</ds:datastoreItem>
</file>

<file path=customXml/itemProps2.xml><?xml version="1.0" encoding="utf-8"?>
<ds:datastoreItem xmlns:ds="http://schemas.openxmlformats.org/officeDocument/2006/customXml" ds:itemID="{BC653922-8E18-4420-996E-1E7A51490F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EB2200-897F-46D9-A1C7-27A49FCAAF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Abstract Summary</vt:lpstr>
      <vt:lpstr>Summary-2</vt:lpstr>
      <vt:lpstr>Inv Summary</vt:lpstr>
      <vt:lpstr>Civil JMR RA Bill 8</vt:lpstr>
      <vt:lpstr>JMR  LIGHTS &amp; PANELS</vt:lpstr>
      <vt:lpstr>Abstract Electrical</vt:lpstr>
      <vt:lpstr>Electrical JMR RA Bill 09 </vt:lpstr>
      <vt:lpstr>JMR  Electrical RA Bill 8</vt:lpstr>
      <vt:lpstr>JMR STRUCTURE STEEL RA 01 </vt:lpstr>
      <vt:lpstr>LIGHT FITTING  JMR RA Bill 09 </vt:lpstr>
      <vt:lpstr>Abstract LIGHTS &amp; PANELS</vt:lpstr>
      <vt:lpstr>Civil JMR RA Bill 09 </vt:lpstr>
      <vt:lpstr>Abstract Civil &amp; Dismantling</vt:lpstr>
      <vt:lpstr>'Abstract Civil &amp; Dismantling'!Print_Area</vt:lpstr>
      <vt:lpstr>'Summary-2'!Print_Area</vt:lpstr>
      <vt:lpstr>'Abstract Civil &amp; Dismantling'!Print_Titles</vt:lpstr>
      <vt:lpstr>'Summary-2'!Print_Titles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Suraj Kumbhar</dc:creator>
  <cp:lastModifiedBy>Trupti Dalvi</cp:lastModifiedBy>
  <cp:lastPrinted>2024-07-18T03:12:27Z</cp:lastPrinted>
  <dcterms:created xsi:type="dcterms:W3CDTF">2024-05-23T12:58:36Z</dcterms:created>
  <dcterms:modified xsi:type="dcterms:W3CDTF">2024-09-10T09:42:51Z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