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OneDrive - KAPCO BANQUETS AND CATERING PVT LTD TFS\Desktop\Blue sea Reno\"/>
    </mc:Choice>
  </mc:AlternateContent>
  <bookViews>
    <workbookView xWindow="0" yWindow="0" windowWidth="18345" windowHeight="11460" firstSheet="3" activeTab="3"/>
  </bookViews>
  <sheets>
    <sheet name="Summary" sheetId="1" state="hidden" r:id="rId1"/>
    <sheet name="INT - CIVIL B.O.Q" sheetId="2" state="hidden" r:id="rId2"/>
    <sheet name="Measurement sheet" sheetId="7" state="hidden" r:id="rId3"/>
    <sheet name="Civil and Interior work 1602202" sheetId="8" r:id="rId4"/>
    <sheet name="MeasurementSheet" sheetId="9" r:id="rId5"/>
    <sheet name="MB 9th floor" sheetId="5" state="hidden" r:id="rId6"/>
    <sheet name="MB 10th floor" sheetId="6" state="hidden" r:id="rId7"/>
  </sheets>
  <definedNames>
    <definedName name="\a" localSheetId="0">#REF!</definedName>
    <definedName name="\a">#REF!</definedName>
    <definedName name="\l" localSheetId="0">#REF!</definedName>
    <definedName name="\l">#REF!</definedName>
    <definedName name="\p" localSheetId="0">#REF!</definedName>
    <definedName name="\p">#REF!</definedName>
    <definedName name="___Excel_BuiltIn_Print_Area_1_1">#N/A</definedName>
    <definedName name="__Excel_BuiltIn_Print_Area_1_1" localSheetId="0">#N/A</definedName>
    <definedName name="_ALB5038">#N/A</definedName>
    <definedName name="_ALL4040">#N/A</definedName>
    <definedName name="_dim4" localSheetId="0">#REF!</definedName>
    <definedName name="_dim4">#REF!</definedName>
    <definedName name="_DS40MM">#N/A</definedName>
    <definedName name="_DS50MM">#N/A</definedName>
    <definedName name="_DSM40MM">#N/A</definedName>
    <definedName name="_Excel_BuiltIn_Print_Area_1_1" localSheetId="0">#N/A</definedName>
    <definedName name="_xlnm._FilterDatabase" localSheetId="0" hidden="1">#N/A</definedName>
    <definedName name="_LP1MM">#N/A</definedName>
    <definedName name="_Regression_X" hidden="1">#REF!</definedName>
    <definedName name="_rim4" localSheetId="0">#REF!</definedName>
    <definedName name="_rim4">#REF!</definedName>
    <definedName name="a">#N/A</definedName>
    <definedName name="AC" localSheetId="0">#REF!</definedName>
    <definedName name="AC">#REF!</definedName>
    <definedName name="AcctName" localSheetId="0">#REF!</definedName>
    <definedName name="AcctName">#REF!</definedName>
    <definedName name="AcctPrio" localSheetId="0">#REF!</definedName>
    <definedName name="AcctPrio">#REF!</definedName>
    <definedName name="AcctPrio_Text" localSheetId="0">#REF!</definedName>
    <definedName name="AcctPrio_Text">#REF!</definedName>
    <definedName name="ahu" localSheetId="0">#REF!</definedName>
    <definedName name="ahu">#REF!</definedName>
    <definedName name="anc">#N/A</definedName>
    <definedName name="BidClass" localSheetId="0">#REF!</definedName>
    <definedName name="BidClass">#REF!</definedName>
    <definedName name="BidClass_Text" localSheetId="0">#REF!</definedName>
    <definedName name="BidClass_Text">#REF!</definedName>
    <definedName name="BILL_OF_QUANITITES" localSheetId="0">#REF!</definedName>
    <definedName name="BILL_OF_QUANITITES">#REF!</definedName>
    <definedName name="BillingFreq" localSheetId="0">#REF!</definedName>
    <definedName name="BillingFreq">#REF!</definedName>
    <definedName name="BillingTiming" localSheetId="0">#REF!</definedName>
    <definedName name="BillingTiming">#REF!</definedName>
    <definedName name="BIVI">#N/A</definedName>
    <definedName name="blinds" localSheetId="0">#REF!</definedName>
    <definedName name="blinds">#REF!</definedName>
    <definedName name="BTC">#N/A</definedName>
    <definedName name="BusType" localSheetId="0">#REF!</definedName>
    <definedName name="BusType">#REF!</definedName>
    <definedName name="BusType_Text" localSheetId="0">#REF!</definedName>
    <definedName name="BusType_Text">#REF!</definedName>
    <definedName name="cab21.5tp" localSheetId="0">#REF!</definedName>
    <definedName name="cab21.5tp">#REF!</definedName>
    <definedName name="cab21s" localSheetId="0">#REF!</definedName>
    <definedName name="cab21s">#REF!</definedName>
    <definedName name="cab21us" localSheetId="0">#REF!</definedName>
    <definedName name="cab21us">#REF!</definedName>
    <definedName name="cab31s" localSheetId="0">#REF!</definedName>
    <definedName name="cab31s">#REF!</definedName>
    <definedName name="cab31us" localSheetId="0">#REF!</definedName>
    <definedName name="cab31us">#REF!</definedName>
    <definedName name="cab41s" localSheetId="0">#REF!</definedName>
    <definedName name="cab41s">#REF!</definedName>
    <definedName name="cab41us" localSheetId="0">#REF!</definedName>
    <definedName name="cab41us">#REF!</definedName>
    <definedName name="cabf" localSheetId="0">#REF!</definedName>
    <definedName name="cabf">#REF!</definedName>
    <definedName name="CABLE" localSheetId="0">#REF!</definedName>
    <definedName name="CABLE">#REF!</definedName>
    <definedName name="CALf" localSheetId="0">#REF!</definedName>
    <definedName name="CALf">#REF!</definedName>
    <definedName name="chairs" localSheetId="0">#REF!</definedName>
    <definedName name="chairs">#REF!</definedName>
    <definedName name="CHAIRSSOFA" localSheetId="0">#REF!</definedName>
    <definedName name="CHAIRSSOFA">#REF!</definedName>
    <definedName name="ChangeBy" localSheetId="0">#REF!</definedName>
    <definedName name="ChangeBy">#REF!</definedName>
    <definedName name="ChangeDate" localSheetId="0">#REF!</definedName>
    <definedName name="ChangeDate">#REF!</definedName>
    <definedName name="chiller" localSheetId="0">#REF!</definedName>
    <definedName name="chiller">#REF!</definedName>
    <definedName name="COMMN" localSheetId="0">#REF!</definedName>
    <definedName name="COMMN">#REF!</definedName>
    <definedName name="CompDate" localSheetId="0">#REF!</definedName>
    <definedName name="CompDate">#REF!</definedName>
    <definedName name="conf" localSheetId="0">#REF!</definedName>
    <definedName name="conf">#REF!</definedName>
    <definedName name="ContAmt" localSheetId="0">#REF!</definedName>
    <definedName name="ContAmt">#REF!</definedName>
    <definedName name="ContWithAcct" localSheetId="0">#REF!</definedName>
    <definedName name="ContWithAcct">#REF!</definedName>
    <definedName name="ContWithName" localSheetId="0">#REF!</definedName>
    <definedName name="ContWithName">#REF!</definedName>
    <definedName name="ContWithPrio" localSheetId="0">#REF!</definedName>
    <definedName name="ContWithPrio">#REF!</definedName>
    <definedName name="ContWithPrio_Text" localSheetId="0">#REF!</definedName>
    <definedName name="ContWithPrio_Text">#REF!</definedName>
    <definedName name="CONum" localSheetId="0">#REF!</definedName>
    <definedName name="CONum">#REF!</definedName>
    <definedName name="CorpClient" localSheetId="0">#REF!</definedName>
    <definedName name="CorpClient">#REF!</definedName>
    <definedName name="CorpClient_Text" localSheetId="0">#REF!</definedName>
    <definedName name="CorpClient_Text">#REF!</definedName>
    <definedName name="CURR" localSheetId="0">#REF!</definedName>
    <definedName name="CURR">#REF!</definedName>
    <definedName name="CurrencyRate" localSheetId="0">#REF!</definedName>
    <definedName name="CurrencyRate">#REF!</definedName>
    <definedName name="DC">#REF!</definedName>
    <definedName name="DSD" localSheetId="0">#REF!</definedName>
    <definedName name="DSD">#REF!</definedName>
    <definedName name="duco">#N/A</definedName>
    <definedName name="e">#REF!</definedName>
    <definedName name="ELECTRICALFITTINGS" localSheetId="0">#REF!</definedName>
    <definedName name="ELECTRICALFITTINGS">#REF!</definedName>
    <definedName name="ELECTRICALWIRING" localSheetId="0">#REF!</definedName>
    <definedName name="ELECTRICALWIRING">#REF!</definedName>
    <definedName name="EngAddress" localSheetId="0">#REF!</definedName>
    <definedName name="EngAddress">#REF!</definedName>
    <definedName name="EngCity" localSheetId="0">#REF!</definedName>
    <definedName name="EngCity">#REF!</definedName>
    <definedName name="EngName" localSheetId="0">#REF!</definedName>
    <definedName name="EngName">#REF!</definedName>
    <definedName name="EngPostal" localSheetId="0">#REF!</definedName>
    <definedName name="EngPostal">#REF!</definedName>
    <definedName name="EngPrio" localSheetId="0">#REF!</definedName>
    <definedName name="EngPrio">#REF!</definedName>
    <definedName name="EngPrio_Text" localSheetId="0">#REF!</definedName>
    <definedName name="EngPrio_Text">#REF!</definedName>
    <definedName name="EngState" localSheetId="0">#REF!</definedName>
    <definedName name="EngState">#REF!</definedName>
    <definedName name="ertr">#REF!</definedName>
    <definedName name="EstCost" localSheetId="0">#REF!</definedName>
    <definedName name="EstCost">#REF!</definedName>
    <definedName name="eu" localSheetId="0">#REF!</definedName>
    <definedName name="eu">#REF!</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1">"$#REF!.$A$1:$C$3"</definedName>
    <definedName name="Excel_BuiltIn_Print_Area_1_1_1_1_1_1_1_1">"$#REF!.$A$1:$C$3"</definedName>
    <definedName name="Excel_BuiltIn_Print_Area_1_1_1_1_1_1_1_1_1">"$#REF!.$A$1:$C$3"</definedName>
    <definedName name="Excel_BuiltIn_Print_Area_1_1_1_1_1_1_1_1_1_1">"$#REF!.$A$1:$C$3"</definedName>
    <definedName name="Excel_BuiltIn_Print_Area_2_1">#N/A</definedName>
    <definedName name="Excel_BuiltIn_Print_Area_2_1_1">#N/A</definedName>
    <definedName name="Excel_BuiltIn_Print_Area_2_1_1_1">#N/A</definedName>
    <definedName name="Excel_BuiltIn_Print_Area_2_1_1_1_1">#N/A</definedName>
    <definedName name="Excel_BuiltIn_Print_Area_2_1_1_1_1_1">#N/A</definedName>
    <definedName name="Excel_BuiltIn_Print_Area_2_1_1_1_1_1_1">#N/A</definedName>
    <definedName name="Excel_BuiltIn_Print_Area_2_1_1_1_1_1_1_1">#N/A</definedName>
    <definedName name="Excel_BuiltIn_Print_Area_2_1_1_1_1_1_1_1_1">#N/A</definedName>
    <definedName name="Excel_BuiltIn_Print_Area_3">#N/A</definedName>
    <definedName name="Excel_BuiltIn_Print_Area_3_1">#N/A</definedName>
    <definedName name="Excel_BuiltIn_Print_Area_3_1_1">#N/A</definedName>
    <definedName name="Excel_BuiltIn_Print_Area_3_1_1_1">"$#REF!.$A$1:$C$39"</definedName>
    <definedName name="Excel_BuiltIn_Print_Area_3_1_1_1_1">"$#REF!.$A$1:$C$3"</definedName>
    <definedName name="Excel_BuiltIn_Print_Area_4_1">#N/A</definedName>
    <definedName name="Excel_BuiltIn_Print_Area_4_1_1">"$#REF!.$A$1:$F$77"</definedName>
    <definedName name="Excel_BuiltIn_Print_Area_4_1_1_1">"$#REF!.$A$1:$C$3"</definedName>
    <definedName name="Excel_BuiltIn_Print_Area_5_1">#N/A</definedName>
    <definedName name="Excel_BuiltIn_Print_Area_5_1_1">"$#REF!.$A$1:$C$3"</definedName>
    <definedName name="Excel_BuiltIn_Print_Area_6">"$#REF!.$A$1:$C$3"</definedName>
    <definedName name="Excel_BuiltIn_Print_Titles_2_1">#N/A</definedName>
    <definedName name="Excel_BuiltIn_Print_Titles_2_1_1">#N/A</definedName>
    <definedName name="Excel_BuiltIn_Print_Titles_2_1_1_1">#N/A</definedName>
    <definedName name="Excel_BuiltIn_Print_Titles_2_1_1_1_1">#N/A</definedName>
    <definedName name="Excel_BuiltIn_Print_Titles_2_1_1_1_1_1">#N/A</definedName>
    <definedName name="Excel_BuiltIn_Print_Titles_3" localSheetId="0">#REF!</definedName>
    <definedName name="Excel_BuiltIn_Print_Titles_3">#REF!</definedName>
    <definedName name="Excel_BuiltIn_Print_Titles_3_1">#N/A</definedName>
    <definedName name="Excel_BuiltIn_Print_Titles_4">#N/A</definedName>
    <definedName name="Excel_BuiltIn_Print_Titles_5">#N/A</definedName>
    <definedName name="Excel_BuiltIn_Print_Titles_5_1">#N/A</definedName>
    <definedName name="Exchange_rate" localSheetId="0">#REF!</definedName>
    <definedName name="Exchange_rate">#REF!</definedName>
    <definedName name="FASYSTEM" localSheetId="0">#REF!</definedName>
    <definedName name="FASYSTEM">#REF!</definedName>
    <definedName name="fc" localSheetId="0">#REF!</definedName>
    <definedName name="fc">#REF!</definedName>
    <definedName name="FiscalIDNum" localSheetId="0">#REF!</definedName>
    <definedName name="FiscalIDNum">#REF!</definedName>
    <definedName name="flooring" localSheetId="0">#REF!</definedName>
    <definedName name="flooring">#REF!</definedName>
    <definedName name="FormTitle" localSheetId="0">#REF!</definedName>
    <definedName name="FormTitle">#REF!</definedName>
    <definedName name="furn" localSheetId="0">#REF!</definedName>
    <definedName name="furn">#REF!</definedName>
    <definedName name="FURNITURE" localSheetId="0">#REF!</definedName>
    <definedName name="FURNITURE">#REF!</definedName>
    <definedName name="GHJT" localSheetId="0">#REF!</definedName>
    <definedName name="GHJT">#REF!</definedName>
    <definedName name="GMAmount" localSheetId="0">#REF!</definedName>
    <definedName name="GMAmount">#REF!</definedName>
    <definedName name="GMPercent" localSheetId="0">#REF!</definedName>
    <definedName name="GMPercent">#REF!</definedName>
    <definedName name="Headings" localSheetId="0">#REF!</definedName>
    <definedName name="Headings">#REF!</definedName>
    <definedName name="HF">#N/A</definedName>
    <definedName name="hhh" localSheetId="0">#N/A</definedName>
    <definedName name="hhh">#N/A</definedName>
    <definedName name="IMCL">#N/A</definedName>
    <definedName name="IMFL">#N/A</definedName>
    <definedName name="indf" localSheetId="0">#REF!</definedName>
    <definedName name="indf">#REF!</definedName>
    <definedName name="InstBillingMethod" localSheetId="0">#REF!</definedName>
    <definedName name="InstBillingMethod">#REF!</definedName>
    <definedName name="instf" localSheetId="0">#REF!</definedName>
    <definedName name="instf">#REF!</definedName>
    <definedName name="KFL">#N/A</definedName>
    <definedName name="LCAR100" localSheetId="0">#REF!</definedName>
    <definedName name="LCAR100">#REF!</definedName>
    <definedName name="MarketType" localSheetId="0">#REF!</definedName>
    <definedName name="MarketType">#REF!</definedName>
    <definedName name="MarketType_Text" localSheetId="0">#REF!</definedName>
    <definedName name="MarketType_Text">#REF!</definedName>
    <definedName name="mb" localSheetId="0">#N/A</definedName>
    <definedName name="mb">#REF!</definedName>
    <definedName name="MFL">#N/A</definedName>
    <definedName name="misc" localSheetId="0">#REF!</definedName>
    <definedName name="misc">#REF!</definedName>
    <definedName name="MMB" localSheetId="0">#N/A</definedName>
    <definedName name="MMB">#N/A</definedName>
    <definedName name="MUSICSYSTEM" localSheetId="0">#REF!</definedName>
    <definedName name="MUSICSYSTEM">#REF!</definedName>
    <definedName name="nonmodular" localSheetId="0">#REF!</definedName>
    <definedName name="nonmodular">#REF!</definedName>
    <definedName name="OB">#N/A</definedName>
    <definedName name="OwnAcctNum" localSheetId="0">#REF!</definedName>
    <definedName name="OwnAcctNum">#REF!</definedName>
    <definedName name="painting" localSheetId="0">#REF!</definedName>
    <definedName name="painting">#REF!</definedName>
    <definedName name="partn" localSheetId="0">#REF!</definedName>
    <definedName name="partn">#REF!</definedName>
    <definedName name="PIPESURFACEAREA">0.003142</definedName>
    <definedName name="po" localSheetId="0">#REF!</definedName>
    <definedName name="po">#REF!</definedName>
    <definedName name="PrimeAddress" localSheetId="0">#REF!</definedName>
    <definedName name="PrimeAddress">#REF!</definedName>
    <definedName name="PrimeCity" localSheetId="0">#REF!</definedName>
    <definedName name="PrimeCity">#REF!</definedName>
    <definedName name="PrimeName" localSheetId="0">#REF!</definedName>
    <definedName name="PrimeName">#REF!</definedName>
    <definedName name="PrimePostal" localSheetId="0">#REF!</definedName>
    <definedName name="PrimePostal">#REF!</definedName>
    <definedName name="PrimePrio" localSheetId="0">#REF!</definedName>
    <definedName name="PrimePrio">#REF!</definedName>
    <definedName name="PrimePrio_Text" localSheetId="0">#REF!</definedName>
    <definedName name="PrimePrio_Text">#REF!</definedName>
    <definedName name="PrimeState" localSheetId="0">#REF!</definedName>
    <definedName name="PrimeState">#REF!</definedName>
    <definedName name="_xlnm.Print_Area" localSheetId="0">Summary!$B$1:$D$34</definedName>
    <definedName name="_xlnm.Print_Area" hidden="1">#REF!</definedName>
    <definedName name="PRINT_AREA_MI" localSheetId="0">#REF!</definedName>
    <definedName name="PRINT_AREA_MI">#REF!</definedName>
    <definedName name="_xlnm.Print_Titles" localSheetId="0" hidden="1">#REF!</definedName>
    <definedName name="PRINT_TITLES_MI" localSheetId="0">#REF!</definedName>
    <definedName name="PRINT_TITLES_MI">#REF!</definedName>
    <definedName name="PROD" localSheetId="0">#REF!</definedName>
    <definedName name="PROD">#REF!</definedName>
    <definedName name="ProdCode1" localSheetId="0">#REF!</definedName>
    <definedName name="ProdCode1">#REF!</definedName>
    <definedName name="ProdCode1_Text" localSheetId="0">#REF!</definedName>
    <definedName name="ProdCode1_Text">#REF!</definedName>
    <definedName name="ProdCode2" localSheetId="0">#REF!</definedName>
    <definedName name="ProdCode2">#REF!</definedName>
    <definedName name="ProdCode2_Text" localSheetId="0">#REF!</definedName>
    <definedName name="ProdCode2_Text">#REF!</definedName>
    <definedName name="ProdCode3" localSheetId="0">#REF!</definedName>
    <definedName name="ProdCode3">#REF!</definedName>
    <definedName name="ProdCode3_Text" localSheetId="0">#REF!</definedName>
    <definedName name="ProdCode3_Text">#REF!</definedName>
    <definedName name="ProdCode4" localSheetId="0">#REF!</definedName>
    <definedName name="ProdCode4">#REF!</definedName>
    <definedName name="ProdCode4_Text" localSheetId="0">#REF!</definedName>
    <definedName name="ProdCode4_Text">#REF!</definedName>
    <definedName name="ProdCode5" localSheetId="0">#REF!</definedName>
    <definedName name="ProdCode5">#REF!</definedName>
    <definedName name="ProdCode5_Text" localSheetId="0">#REF!</definedName>
    <definedName name="ProdCode5_Text">#REF!</definedName>
    <definedName name="ProdPct1" localSheetId="0">#REF!</definedName>
    <definedName name="ProdPct1">#REF!</definedName>
    <definedName name="ProdPct2" localSheetId="0">#REF!</definedName>
    <definedName name="ProdPct2">#REF!</definedName>
    <definedName name="ProdPct3" localSheetId="0">#REF!</definedName>
    <definedName name="ProdPct3">#REF!</definedName>
    <definedName name="ProdPct4" localSheetId="0">#REF!</definedName>
    <definedName name="ProdPct4">#REF!</definedName>
    <definedName name="ProdPct5" localSheetId="0">#REF!</definedName>
    <definedName name="ProdPct5">#REF!</definedName>
    <definedName name="ProjAddress1" localSheetId="0">#REF!</definedName>
    <definedName name="ProjAddress1">#REF!</definedName>
    <definedName name="ProjAddress2" localSheetId="0">#REF!</definedName>
    <definedName name="ProjAddress2">#REF!</definedName>
    <definedName name="ProjCity" localSheetId="0">#REF!</definedName>
    <definedName name="ProjCity">#REF!</definedName>
    <definedName name="ProjCountry" localSheetId="0">#REF!</definedName>
    <definedName name="ProjCountry">#REF!</definedName>
    <definedName name="ProjCounty" localSheetId="0">#REF!</definedName>
    <definedName name="ProjCounty">#REF!</definedName>
    <definedName name="ProjName" localSheetId="0">#REF!</definedName>
    <definedName name="ProjName">#REF!</definedName>
    <definedName name="ProjNum" localSheetId="0">#REF!</definedName>
    <definedName name="ProjNum">#REF!</definedName>
    <definedName name="ProjPostal" localSheetId="0">#REF!</definedName>
    <definedName name="ProjPostal">#REF!</definedName>
    <definedName name="ProjState" localSheetId="0">#REF!</definedName>
    <definedName name="ProjState">#REF!</definedName>
    <definedName name="PSABillingMethod" localSheetId="0">#REF!</definedName>
    <definedName name="PSABillingMethod">#REF!</definedName>
    <definedName name="pss" localSheetId="0">#REF!</definedName>
    <definedName name="pss">#REF!</definedName>
    <definedName name="PU">#N/A</definedName>
    <definedName name="RA">#N/A</definedName>
    <definedName name="RBi">#N/A</definedName>
    <definedName name="RBii">#N/A</definedName>
    <definedName name="SalesMgr" localSheetId="0">#REF!</definedName>
    <definedName name="SalesMgr">#REF!</definedName>
    <definedName name="saud" localSheetId="0">#REF!</definedName>
    <definedName name="saud">#REF!</definedName>
    <definedName name="sauf" localSheetId="0">#REF!</definedName>
    <definedName name="sauf">#REF!</definedName>
    <definedName name="sauif" localSheetId="0">#REF!</definedName>
    <definedName name="sauif">#REF!</definedName>
    <definedName name="sdsd" localSheetId="0">#REF!</definedName>
    <definedName name="sdsd">#REF!</definedName>
    <definedName name="SelectedLanguage" localSheetId="0">#REF!</definedName>
    <definedName name="SelectedLanguage">#REF!</definedName>
    <definedName name="SiteID" localSheetId="0">#REF!</definedName>
    <definedName name="SiteID">#REF!</definedName>
    <definedName name="SiteType" localSheetId="0">#REF!</definedName>
    <definedName name="SiteType">#REF!</definedName>
    <definedName name="SmallProj" localSheetId="0">#REF!</definedName>
    <definedName name="SmallProj">#REF!</definedName>
    <definedName name="SmallProj_Text" localSheetId="0">#REF!</definedName>
    <definedName name="SmallProj_Text">#REF!</definedName>
    <definedName name="SP1Branch" localSheetId="0">#REF!</definedName>
    <definedName name="SP1Branch">#REF!</definedName>
    <definedName name="SP1Credit" localSheetId="0">#REF!</definedName>
    <definedName name="SP1Credit">#REF!</definedName>
    <definedName name="SP1Name" localSheetId="0">#REF!</definedName>
    <definedName name="SP1Name">#REF!</definedName>
    <definedName name="SP1Number" localSheetId="0">#REF!</definedName>
    <definedName name="SP1Number">#REF!</definedName>
    <definedName name="SP2Branch" localSheetId="0">#REF!</definedName>
    <definedName name="SP2Branch">#REF!</definedName>
    <definedName name="SP2Credit" localSheetId="0">#REF!</definedName>
    <definedName name="SP2Credit">#REF!</definedName>
    <definedName name="SP2Name" localSheetId="0">#REF!</definedName>
    <definedName name="SP2Name">#REF!</definedName>
    <definedName name="SP2Number" localSheetId="0">#REF!</definedName>
    <definedName name="SP2Number">#REF!</definedName>
    <definedName name="SP3Branch" localSheetId="0">#REF!</definedName>
    <definedName name="SP3Branch">#REF!</definedName>
    <definedName name="SP3Credit" localSheetId="0">#REF!</definedName>
    <definedName name="SP3Credit">#REF!</definedName>
    <definedName name="SP3Name" localSheetId="0">#REF!</definedName>
    <definedName name="SP3Name">#REF!</definedName>
    <definedName name="SP3Number" localSheetId="0">#REF!</definedName>
    <definedName name="SP3Number">#REF!</definedName>
    <definedName name="SP4Branch" localSheetId="0">#REF!</definedName>
    <definedName name="SP4Branch">#REF!</definedName>
    <definedName name="SP4Credit" localSheetId="0">#REF!</definedName>
    <definedName name="SP4Credit">#REF!</definedName>
    <definedName name="SP4Name" localSheetId="0">#REF!</definedName>
    <definedName name="SP4Name">#REF!</definedName>
    <definedName name="SP4Number" localSheetId="0">#REF!</definedName>
    <definedName name="SP4Number">#REF!</definedName>
    <definedName name="SP5Branch" localSheetId="0">#REF!</definedName>
    <definedName name="SP5Branch">#REF!</definedName>
    <definedName name="SP5Credit" localSheetId="0">#REF!</definedName>
    <definedName name="SP5Credit">#REF!</definedName>
    <definedName name="SP5Name" localSheetId="0">#REF!</definedName>
    <definedName name="SP5Name">#REF!</definedName>
    <definedName name="SP5Number" localSheetId="0">#REF!</definedName>
    <definedName name="SP5Number">#REF!</definedName>
    <definedName name="SpecClass" localSheetId="0">#REF!</definedName>
    <definedName name="SpecClass">#REF!</definedName>
    <definedName name="SpecClass_Text" localSheetId="0">#REF!</definedName>
    <definedName name="SpecClass_Text">#REF!</definedName>
    <definedName name="SpecEnv1" localSheetId="0">#REF!</definedName>
    <definedName name="SpecEnv1">#REF!</definedName>
    <definedName name="SpecEnv1_Text" localSheetId="0">#REF!</definedName>
    <definedName name="SpecEnv1_Text">#REF!</definedName>
    <definedName name="SpecEnv2" localSheetId="0">#REF!</definedName>
    <definedName name="SpecEnv2">#REF!</definedName>
    <definedName name="SpecEnv2_Text" localSheetId="0">#REF!</definedName>
    <definedName name="SpecEnv2_Text">#REF!</definedName>
    <definedName name="SPLR" localSheetId="0">#REF!</definedName>
    <definedName name="SPLR">#REF!</definedName>
    <definedName name="SrvcCode1" localSheetId="0">#REF!</definedName>
    <definedName name="SrvcCode1">#REF!</definedName>
    <definedName name="SrvcCode1_Text" localSheetId="0">#REF!</definedName>
    <definedName name="SrvcCode1_Text">#REF!</definedName>
    <definedName name="SrvcCode2" localSheetId="0">#REF!</definedName>
    <definedName name="SrvcCode2">#REF!</definedName>
    <definedName name="SrvcCode2_Text" localSheetId="0">#REF!</definedName>
    <definedName name="SrvcCode2_Text">#REF!</definedName>
    <definedName name="SrvcCode3" localSheetId="0">#REF!</definedName>
    <definedName name="SrvcCode3">#REF!</definedName>
    <definedName name="SrvcCode3_Text" localSheetId="0">#REF!</definedName>
    <definedName name="SrvcCode3_Text">#REF!</definedName>
    <definedName name="SrvcCode4" localSheetId="0">#REF!</definedName>
    <definedName name="SrvcCode4">#REF!</definedName>
    <definedName name="SrvcCode4_Text" localSheetId="0">#REF!</definedName>
    <definedName name="SrvcCode4_Text">#REF!</definedName>
    <definedName name="SrvcCode5" localSheetId="0">#REF!</definedName>
    <definedName name="SrvcCode5">#REF!</definedName>
    <definedName name="SrvcCode5_Text" localSheetId="0">#REF!</definedName>
    <definedName name="SrvcCode5_Text">#REF!</definedName>
    <definedName name="st" localSheetId="0">#REF!</definedName>
    <definedName name="st">#REF!</definedName>
    <definedName name="StartDate" localSheetId="0">#REF!</definedName>
    <definedName name="StartDate">#REF!</definedName>
    <definedName name="STEEL">#N/A</definedName>
    <definedName name="STORAGES" localSheetId="0">#REF!</definedName>
    <definedName name="STORAGES">#REF!</definedName>
    <definedName name="svr" localSheetId="0">#N/A</definedName>
    <definedName name="svr">#N/A</definedName>
    <definedName name="swf" localSheetId="0">#REF!</definedName>
    <definedName name="swf">#REF!</definedName>
    <definedName name="TECHI" localSheetId="0">#REF!</definedName>
    <definedName name="TECHI">#REF!</definedName>
    <definedName name="TierCode" localSheetId="0">#REF!</definedName>
    <definedName name="TierCode">#REF!</definedName>
    <definedName name="TierCode_Text" localSheetId="0">#REF!</definedName>
    <definedName name="TierCode_Text">#REF!</definedName>
    <definedName name="vatf" localSheetId="0">#REF!</definedName>
    <definedName name="vatf">#REF!</definedName>
    <definedName name="VCL">#N/A</definedName>
    <definedName name="VFL">#N/A</definedName>
    <definedName name="WEP">#N/A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4" i="8" l="1"/>
  <c r="G353" i="8"/>
  <c r="G352" i="8"/>
  <c r="G351" i="8"/>
  <c r="G350" i="8"/>
  <c r="G349" i="8"/>
  <c r="G348" i="8"/>
  <c r="G345" i="8"/>
  <c r="G344" i="8"/>
  <c r="G343" i="8"/>
  <c r="G342" i="8"/>
  <c r="G341" i="8"/>
  <c r="G340" i="8"/>
  <c r="G339" i="8"/>
  <c r="G338" i="8"/>
  <c r="G337" i="8"/>
  <c r="G336" i="8"/>
  <c r="G335" i="8"/>
  <c r="G332" i="8"/>
  <c r="G331" i="8"/>
  <c r="G330" i="8"/>
  <c r="G329" i="8"/>
  <c r="G328" i="8"/>
  <c r="G327" i="8"/>
  <c r="G326" i="8"/>
  <c r="G325" i="8"/>
  <c r="G324" i="8"/>
  <c r="G323" i="8"/>
  <c r="G322" i="8"/>
  <c r="G355" i="8" l="1"/>
  <c r="I1957" i="6" l="1"/>
  <c r="H1957" i="6"/>
  <c r="H1956" i="6"/>
  <c r="H1955" i="6"/>
  <c r="H1954" i="6"/>
  <c r="H1953" i="6"/>
  <c r="I1934" i="6"/>
  <c r="I1928" i="6"/>
  <c r="H1928" i="6"/>
  <c r="H1927" i="6"/>
  <c r="H1926" i="6"/>
  <c r="H1925" i="6"/>
  <c r="H1924" i="6"/>
  <c r="H1923" i="6"/>
  <c r="H1922" i="6"/>
  <c r="H1921" i="6"/>
  <c r="H1920" i="6"/>
  <c r="H1919" i="6"/>
  <c r="H1918" i="6"/>
  <c r="H1917" i="6"/>
  <c r="H1916" i="6"/>
  <c r="H1915" i="6"/>
  <c r="H1914" i="6"/>
  <c r="I1911" i="6"/>
  <c r="H1911" i="6"/>
  <c r="H1910" i="6"/>
  <c r="H1909" i="6"/>
  <c r="I1906" i="6"/>
  <c r="H1906" i="6"/>
  <c r="H1905" i="6"/>
  <c r="H1904" i="6"/>
  <c r="I1902" i="6"/>
  <c r="H1902" i="6"/>
  <c r="H1901" i="6"/>
  <c r="H1900" i="6"/>
  <c r="H1899" i="6"/>
  <c r="H1898" i="6"/>
  <c r="H1897" i="6"/>
  <c r="H1896" i="6"/>
  <c r="H1895" i="6"/>
  <c r="H1894" i="6"/>
  <c r="I1890" i="6"/>
  <c r="I1888" i="6"/>
  <c r="H1888" i="6"/>
  <c r="H1887" i="6"/>
  <c r="I1885" i="6"/>
  <c r="H1885" i="6"/>
  <c r="H1884" i="6"/>
  <c r="H1883" i="6"/>
  <c r="H1882" i="6"/>
  <c r="H1881" i="6"/>
  <c r="H1880" i="6"/>
  <c r="H1879" i="6"/>
  <c r="H1878" i="6"/>
  <c r="H1877" i="6"/>
  <c r="H1876" i="6"/>
  <c r="H1875" i="6"/>
  <c r="H1874" i="6"/>
  <c r="H1873" i="6"/>
  <c r="I1863" i="6"/>
  <c r="H1863" i="6"/>
  <c r="H1862" i="6"/>
  <c r="H1861" i="6"/>
  <c r="H1860" i="6"/>
  <c r="H1859" i="6"/>
  <c r="H1858" i="6"/>
  <c r="H1857" i="6"/>
  <c r="H1856" i="6"/>
  <c r="H1855" i="6"/>
  <c r="H1854" i="6"/>
  <c r="H1853" i="6"/>
  <c r="H1852" i="6"/>
  <c r="H1851" i="6"/>
  <c r="H1850" i="6"/>
  <c r="H1849" i="6"/>
  <c r="H1848" i="6"/>
  <c r="H1847" i="6"/>
  <c r="H1846" i="6"/>
  <c r="H1845" i="6"/>
  <c r="H1844" i="6"/>
  <c r="H1843" i="6"/>
  <c r="H1842" i="6"/>
  <c r="H1841" i="6"/>
  <c r="H1840" i="6"/>
  <c r="H1839" i="6"/>
  <c r="I1837" i="6"/>
  <c r="H1837" i="6"/>
  <c r="H1836" i="6"/>
  <c r="H1835" i="6"/>
  <c r="H1834" i="6"/>
  <c r="H1833" i="6"/>
  <c r="L1790" i="6"/>
  <c r="I1721" i="6"/>
  <c r="H1721" i="6"/>
  <c r="I1701" i="6"/>
  <c r="H1701" i="6"/>
  <c r="N1700" i="6"/>
  <c r="M1700" i="6"/>
  <c r="H1700" i="6"/>
  <c r="I1690" i="6"/>
  <c r="H1690" i="6"/>
  <c r="H1689" i="6"/>
  <c r="I1684" i="6"/>
  <c r="H1684" i="6"/>
  <c r="H1683" i="6"/>
  <c r="H1682" i="6"/>
  <c r="H1681" i="6"/>
  <c r="I1679" i="6"/>
  <c r="H1679" i="6"/>
  <c r="H1678" i="6"/>
  <c r="H1677" i="6"/>
  <c r="H1676" i="6"/>
  <c r="H1675" i="6"/>
  <c r="H1673" i="6"/>
  <c r="H1672" i="6"/>
  <c r="H1671" i="6"/>
  <c r="H1670" i="6"/>
  <c r="H1668" i="6"/>
  <c r="H1667" i="6"/>
  <c r="I1660" i="6"/>
  <c r="I1659" i="6"/>
  <c r="H1659" i="6"/>
  <c r="H1658" i="6"/>
  <c r="N1657" i="6"/>
  <c r="M1657" i="6"/>
  <c r="H1657" i="6"/>
  <c r="I1630" i="6"/>
  <c r="H1630" i="6"/>
  <c r="H1629" i="6"/>
  <c r="H1628" i="6"/>
  <c r="H1627" i="6"/>
  <c r="H1626" i="6"/>
  <c r="H1625" i="6"/>
  <c r="H1624" i="6"/>
  <c r="H1623" i="6"/>
  <c r="H1622" i="6"/>
  <c r="H1621" i="6"/>
  <c r="H1620" i="6"/>
  <c r="H1619" i="6"/>
  <c r="H1618" i="6"/>
  <c r="H1617" i="6"/>
  <c r="I1609" i="6"/>
  <c r="H1609" i="6"/>
  <c r="H1608" i="6"/>
  <c r="H1607" i="6"/>
  <c r="I1597" i="6"/>
  <c r="I1545" i="6"/>
  <c r="I1543" i="6"/>
  <c r="H1543" i="6"/>
  <c r="H1542" i="6"/>
  <c r="I1539" i="6"/>
  <c r="H1539" i="6"/>
  <c r="H1538" i="6"/>
  <c r="H1537" i="6"/>
  <c r="H1536" i="6"/>
  <c r="H1535" i="6"/>
  <c r="I1532" i="6"/>
  <c r="H1532" i="6"/>
  <c r="O1531" i="6"/>
  <c r="N1531" i="6"/>
  <c r="M1531" i="6"/>
  <c r="H1531" i="6"/>
  <c r="I1520" i="6"/>
  <c r="H1520" i="6"/>
  <c r="H1519" i="6"/>
  <c r="H1518" i="6"/>
  <c r="H1517" i="6"/>
  <c r="H1516" i="6"/>
  <c r="H1515" i="6"/>
  <c r="H1514" i="6"/>
  <c r="H1513" i="6"/>
  <c r="H1512" i="6"/>
  <c r="H1511" i="6"/>
  <c r="H1510" i="6"/>
  <c r="H1509" i="6"/>
  <c r="H1508" i="6"/>
  <c r="H1507" i="6"/>
  <c r="H1506" i="6"/>
  <c r="H1505" i="6"/>
  <c r="H1504" i="6"/>
  <c r="H1503" i="6"/>
  <c r="H1502" i="6"/>
  <c r="H1501" i="6"/>
  <c r="H1500" i="6"/>
  <c r="H1499" i="6"/>
  <c r="H1498" i="6"/>
  <c r="H1497" i="6"/>
  <c r="H1496" i="6"/>
  <c r="H1495" i="6"/>
  <c r="H1494" i="6"/>
  <c r="H1493" i="6"/>
  <c r="H1492" i="6"/>
  <c r="H1491" i="6"/>
  <c r="H1490" i="6"/>
  <c r="H1489" i="6"/>
  <c r="H1488" i="6"/>
  <c r="H1487" i="6"/>
  <c r="H1486" i="6"/>
  <c r="H1485" i="6"/>
  <c r="H1484" i="6"/>
  <c r="H1483" i="6"/>
  <c r="H1482" i="6"/>
  <c r="H1481" i="6"/>
  <c r="H1480" i="6"/>
  <c r="H1479" i="6"/>
  <c r="H1478" i="6"/>
  <c r="H1477" i="6"/>
  <c r="H1476" i="6"/>
  <c r="H1475" i="6"/>
  <c r="H1474" i="6"/>
  <c r="H1473" i="6"/>
  <c r="H1472" i="6"/>
  <c r="H1471" i="6"/>
  <c r="H1470" i="6"/>
  <c r="H1469" i="6"/>
  <c r="H1468" i="6"/>
  <c r="H1467" i="6"/>
  <c r="H1466" i="6"/>
  <c r="H1465" i="6"/>
  <c r="H1464" i="6"/>
  <c r="H1463" i="6"/>
  <c r="H1462" i="6"/>
  <c r="H1461" i="6"/>
  <c r="H1460" i="6"/>
  <c r="H1459" i="6"/>
  <c r="H1458" i="6"/>
  <c r="H1457" i="6"/>
  <c r="H1456" i="6"/>
  <c r="H1455" i="6"/>
  <c r="H1454" i="6"/>
  <c r="H1453" i="6"/>
  <c r="H1452" i="6"/>
  <c r="H1451" i="6"/>
  <c r="H1450" i="6"/>
  <c r="I1443" i="6"/>
  <c r="H1443" i="6"/>
  <c r="H1442" i="6"/>
  <c r="H1441" i="6"/>
  <c r="H1440" i="6"/>
  <c r="H1439" i="6"/>
  <c r="H1438" i="6"/>
  <c r="H1437" i="6"/>
  <c r="H1436" i="6"/>
  <c r="H1435" i="6"/>
  <c r="I1431" i="6"/>
  <c r="H1431" i="6"/>
  <c r="H1430" i="6"/>
  <c r="H1429" i="6"/>
  <c r="H1428" i="6"/>
  <c r="H1427" i="6"/>
  <c r="H1426" i="6"/>
  <c r="H1425" i="6"/>
  <c r="H1424" i="6"/>
  <c r="H1423" i="6"/>
  <c r="H1422" i="6"/>
  <c r="H1421" i="6"/>
  <c r="H1420" i="6"/>
  <c r="I1414" i="6"/>
  <c r="H1414" i="6"/>
  <c r="H1413" i="6"/>
  <c r="H1412" i="6"/>
  <c r="I1410" i="6"/>
  <c r="H1410" i="6"/>
  <c r="H1409" i="6"/>
  <c r="H1408" i="6"/>
  <c r="H1407" i="6"/>
  <c r="H1406" i="6"/>
  <c r="I1402" i="6"/>
  <c r="H1402" i="6"/>
  <c r="H1401" i="6"/>
  <c r="H1400" i="6"/>
  <c r="H1399" i="6"/>
  <c r="H1398" i="6"/>
  <c r="H1397" i="6"/>
  <c r="H1396" i="6"/>
  <c r="H1395" i="6"/>
  <c r="H1394" i="6"/>
  <c r="H1393" i="6"/>
  <c r="H1392" i="6"/>
  <c r="H1391" i="6"/>
  <c r="H1390" i="6"/>
  <c r="H1389" i="6"/>
  <c r="H1388" i="6"/>
  <c r="H1387" i="6"/>
  <c r="H1386" i="6"/>
  <c r="H1385" i="6"/>
  <c r="H1384" i="6"/>
  <c r="H1383" i="6"/>
  <c r="H1382" i="6"/>
  <c r="H1381" i="6"/>
  <c r="H1380" i="6"/>
  <c r="H1379" i="6"/>
  <c r="H1378" i="6"/>
  <c r="H1377" i="6"/>
  <c r="H1376" i="6"/>
  <c r="H1375" i="6"/>
  <c r="H1374" i="6"/>
  <c r="H1373" i="6"/>
  <c r="H1372" i="6"/>
  <c r="H1371" i="6"/>
  <c r="H1370" i="6"/>
  <c r="H1369" i="6"/>
  <c r="H1368" i="6"/>
  <c r="H1367" i="6"/>
  <c r="H1366" i="6"/>
  <c r="H1365" i="6"/>
  <c r="H1364" i="6"/>
  <c r="H1363" i="6"/>
  <c r="H1362" i="6"/>
  <c r="H1361" i="6"/>
  <c r="H1360" i="6"/>
  <c r="H1359" i="6"/>
  <c r="H1358" i="6"/>
  <c r="H1357" i="6"/>
  <c r="H1356" i="6"/>
  <c r="H1355" i="6"/>
  <c r="H1354" i="6"/>
  <c r="H1353" i="6"/>
  <c r="H1352" i="6"/>
  <c r="H1351" i="6"/>
  <c r="H1350" i="6"/>
  <c r="H1349" i="6"/>
  <c r="H1348" i="6"/>
  <c r="H1347" i="6"/>
  <c r="H1346" i="6"/>
  <c r="H1345" i="6"/>
  <c r="H1344" i="6"/>
  <c r="H1343" i="6"/>
  <c r="H1342" i="6"/>
  <c r="H1341" i="6"/>
  <c r="H1340" i="6"/>
  <c r="H1339" i="6"/>
  <c r="H1338" i="6"/>
  <c r="H1337" i="6"/>
  <c r="H1336" i="6"/>
  <c r="H1335" i="6"/>
  <c r="H1334" i="6"/>
  <c r="H1333" i="6"/>
  <c r="H1332" i="6"/>
  <c r="H1331" i="6"/>
  <c r="H1330" i="6"/>
  <c r="C1330" i="6"/>
  <c r="H1329" i="6"/>
  <c r="C1329" i="6"/>
  <c r="H1328" i="6"/>
  <c r="C1328" i="6"/>
  <c r="H1327" i="6"/>
  <c r="C1327" i="6"/>
  <c r="H1326" i="6"/>
  <c r="C1326" i="6"/>
  <c r="H1325" i="6"/>
  <c r="C1325" i="6"/>
  <c r="H1324" i="6"/>
  <c r="C1324" i="6"/>
  <c r="H1323" i="6"/>
  <c r="C1323" i="6"/>
  <c r="H1322" i="6"/>
  <c r="C1322" i="6"/>
  <c r="H1321" i="6"/>
  <c r="C1321" i="6"/>
  <c r="H1320" i="6"/>
  <c r="C1320" i="6"/>
  <c r="I1311" i="6"/>
  <c r="H1311" i="6"/>
  <c r="H1310" i="6"/>
  <c r="H1309" i="6"/>
  <c r="H1308" i="6"/>
  <c r="H1307" i="6"/>
  <c r="H1306" i="6"/>
  <c r="H1305" i="6"/>
  <c r="H1304" i="6"/>
  <c r="H1303" i="6"/>
  <c r="H1302" i="6"/>
  <c r="H1301" i="6"/>
  <c r="H1300" i="6"/>
  <c r="H1299" i="6"/>
  <c r="H1298" i="6"/>
  <c r="H1297" i="6"/>
  <c r="H1296" i="6"/>
  <c r="H1295" i="6"/>
  <c r="H1294" i="6"/>
  <c r="H1293" i="6"/>
  <c r="H1292" i="6"/>
  <c r="H1291" i="6"/>
  <c r="H1290" i="6"/>
  <c r="H1289" i="6"/>
  <c r="H1288" i="6"/>
  <c r="H1287" i="6"/>
  <c r="H1286" i="6"/>
  <c r="H1285" i="6"/>
  <c r="H1284" i="6"/>
  <c r="H1283" i="6"/>
  <c r="H1282" i="6"/>
  <c r="H1281" i="6"/>
  <c r="H1280" i="6"/>
  <c r="H1279" i="6"/>
  <c r="H1278" i="6"/>
  <c r="H1277" i="6"/>
  <c r="H1276" i="6"/>
  <c r="H1275" i="6"/>
  <c r="H1274" i="6"/>
  <c r="H1273" i="6"/>
  <c r="H1272" i="6"/>
  <c r="I1250" i="6"/>
  <c r="H1250" i="6"/>
  <c r="H1249" i="6"/>
  <c r="H1248" i="6"/>
  <c r="H1247" i="6"/>
  <c r="H1246" i="6"/>
  <c r="H1245" i="6"/>
  <c r="H1244" i="6"/>
  <c r="H1243" i="6"/>
  <c r="H1242" i="6"/>
  <c r="H1241" i="6"/>
  <c r="H1240" i="6"/>
  <c r="H1239" i="6"/>
  <c r="H1238" i="6"/>
  <c r="H1237" i="6"/>
  <c r="H1236" i="6"/>
  <c r="H1235" i="6"/>
  <c r="H1234" i="6"/>
  <c r="H1233" i="6"/>
  <c r="H1232" i="6"/>
  <c r="H1231" i="6"/>
  <c r="H1230" i="6"/>
  <c r="H1229" i="6"/>
  <c r="H1228" i="6"/>
  <c r="H1227" i="6"/>
  <c r="H1226" i="6"/>
  <c r="H1225" i="6"/>
  <c r="H1224" i="6"/>
  <c r="H1223" i="6"/>
  <c r="H1222" i="6"/>
  <c r="H1221" i="6"/>
  <c r="H1220" i="6"/>
  <c r="H1219" i="6"/>
  <c r="H1218" i="6"/>
  <c r="H1217" i="6"/>
  <c r="H1216" i="6"/>
  <c r="H1215" i="6"/>
  <c r="H1214" i="6"/>
  <c r="H1213" i="6"/>
  <c r="H1212" i="6"/>
  <c r="H1211" i="6"/>
  <c r="H1210" i="6"/>
  <c r="H1209" i="6"/>
  <c r="H1208" i="6"/>
  <c r="H1207" i="6"/>
  <c r="H1206" i="6"/>
  <c r="H1205" i="6"/>
  <c r="H1204" i="6"/>
  <c r="H1203" i="6"/>
  <c r="H1202" i="6"/>
  <c r="H1201" i="6"/>
  <c r="H1200" i="6"/>
  <c r="H1199" i="6"/>
  <c r="H1198" i="6"/>
  <c r="H1197" i="6"/>
  <c r="H1196" i="6"/>
  <c r="H1195" i="6"/>
  <c r="H1194" i="6"/>
  <c r="H1193" i="6"/>
  <c r="M1192" i="6"/>
  <c r="I1189" i="6"/>
  <c r="H1189" i="6"/>
  <c r="H1188" i="6"/>
  <c r="C1188" i="6"/>
  <c r="H1187" i="6"/>
  <c r="C1187" i="6"/>
  <c r="H1186" i="6"/>
  <c r="C1186" i="6"/>
  <c r="H1185" i="6"/>
  <c r="C1185" i="6"/>
  <c r="H1184" i="6"/>
  <c r="C1184" i="6"/>
  <c r="H1183" i="6"/>
  <c r="C1183" i="6"/>
  <c r="H1182" i="6"/>
  <c r="C1182" i="6"/>
  <c r="H1181" i="6"/>
  <c r="C1181" i="6"/>
  <c r="H1180" i="6"/>
  <c r="C1180" i="6"/>
  <c r="H1179" i="6"/>
  <c r="C1179" i="6"/>
  <c r="H1178" i="6"/>
  <c r="C1178" i="6"/>
  <c r="I1175" i="6"/>
  <c r="H1175" i="6"/>
  <c r="H1174" i="6"/>
  <c r="H1173" i="6"/>
  <c r="H1172" i="6"/>
  <c r="H1171" i="6"/>
  <c r="H1170" i="6"/>
  <c r="H1169" i="6"/>
  <c r="H1168" i="6"/>
  <c r="H1167" i="6"/>
  <c r="H1166" i="6"/>
  <c r="H1165" i="6"/>
  <c r="H1164" i="6"/>
  <c r="H1163" i="6"/>
  <c r="H1162" i="6"/>
  <c r="H1161" i="6"/>
  <c r="H1160" i="6"/>
  <c r="H1159" i="6"/>
  <c r="H1158" i="6"/>
  <c r="H1157" i="6"/>
  <c r="H1156" i="6"/>
  <c r="H1155" i="6"/>
  <c r="H1154" i="6"/>
  <c r="H1153" i="6"/>
  <c r="H1152" i="6"/>
  <c r="H1151" i="6"/>
  <c r="I1142" i="6"/>
  <c r="I1139" i="6"/>
  <c r="H1139" i="6"/>
  <c r="H1138" i="6"/>
  <c r="H1137" i="6"/>
  <c r="H1136" i="6"/>
  <c r="H1135" i="6"/>
  <c r="H1134" i="6"/>
  <c r="H1133" i="6"/>
  <c r="H1132" i="6"/>
  <c r="H1131" i="6"/>
  <c r="H1130" i="6"/>
  <c r="H1129" i="6"/>
  <c r="I1114" i="6"/>
  <c r="H1113" i="6"/>
  <c r="H1112" i="6"/>
  <c r="H1111" i="6"/>
  <c r="H1110" i="6"/>
  <c r="H1109" i="6"/>
  <c r="H1108" i="6"/>
  <c r="H1107" i="6"/>
  <c r="H1106" i="6"/>
  <c r="H1105" i="6"/>
  <c r="I1102" i="6"/>
  <c r="I1098" i="6"/>
  <c r="H1097" i="6"/>
  <c r="H1096" i="6"/>
  <c r="H1095" i="6"/>
  <c r="H1094" i="6"/>
  <c r="H1093" i="6"/>
  <c r="H1092" i="6"/>
  <c r="H1091" i="6"/>
  <c r="H1090" i="6"/>
  <c r="H1089" i="6"/>
  <c r="H1088" i="6"/>
  <c r="H1087" i="6"/>
  <c r="H1086" i="6"/>
  <c r="H1085" i="6"/>
  <c r="H1084" i="6"/>
  <c r="H1083" i="6"/>
  <c r="H1082" i="6"/>
  <c r="H1081" i="6"/>
  <c r="H1080" i="6"/>
  <c r="H1079" i="6"/>
  <c r="H1078" i="6"/>
  <c r="H1077" i="6"/>
  <c r="H1076" i="6"/>
  <c r="H1075" i="6"/>
  <c r="H1074" i="6"/>
  <c r="H1073" i="6"/>
  <c r="H1072" i="6"/>
  <c r="H1071" i="6"/>
  <c r="H1070" i="6"/>
  <c r="H1069" i="6"/>
  <c r="H1068" i="6"/>
  <c r="H1067" i="6"/>
  <c r="H1066" i="6"/>
  <c r="H1065" i="6"/>
  <c r="H1064" i="6"/>
  <c r="H1063" i="6"/>
  <c r="H1062" i="6"/>
  <c r="H1061" i="6"/>
  <c r="H1060" i="6"/>
  <c r="H1059" i="6"/>
  <c r="H1058" i="6"/>
  <c r="H1057" i="6"/>
  <c r="H1056" i="6"/>
  <c r="H1055" i="6"/>
  <c r="H1054" i="6"/>
  <c r="H1053" i="6"/>
  <c r="H1052" i="6"/>
  <c r="H1051" i="6"/>
  <c r="H1050" i="6"/>
  <c r="H1049" i="6"/>
  <c r="H1048" i="6"/>
  <c r="H1047" i="6"/>
  <c r="H1046" i="6"/>
  <c r="H1045" i="6"/>
  <c r="H1044" i="6"/>
  <c r="H1043" i="6"/>
  <c r="H1042" i="6"/>
  <c r="H1041" i="6"/>
  <c r="M1040" i="6"/>
  <c r="H1040" i="6"/>
  <c r="M1039" i="6"/>
  <c r="H1039" i="6"/>
  <c r="M1038" i="6"/>
  <c r="H1038" i="6"/>
  <c r="M1037" i="6"/>
  <c r="H1037" i="6"/>
  <c r="H1036" i="6"/>
  <c r="H1035" i="6"/>
  <c r="H1034" i="6"/>
  <c r="H1033" i="6"/>
  <c r="M1029" i="6"/>
  <c r="I1029" i="6"/>
  <c r="H1029" i="6"/>
  <c r="H1028" i="6"/>
  <c r="H1027" i="6"/>
  <c r="H1026" i="6"/>
  <c r="H1025" i="6"/>
  <c r="H1024" i="6"/>
  <c r="H1023" i="6"/>
  <c r="H1022" i="6"/>
  <c r="I1019" i="6"/>
  <c r="H1019" i="6"/>
  <c r="H1018" i="6"/>
  <c r="N1017" i="6"/>
  <c r="M1017" i="6"/>
  <c r="H1017" i="6"/>
  <c r="H1016" i="6"/>
  <c r="H1015" i="6"/>
  <c r="H1014" i="6"/>
  <c r="H1013" i="6"/>
  <c r="H1012" i="6"/>
  <c r="H1011" i="6"/>
  <c r="H1010" i="6"/>
  <c r="H1009" i="6"/>
  <c r="H1008" i="6"/>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I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I902" i="6"/>
  <c r="H902" i="6"/>
  <c r="H901" i="6"/>
  <c r="H900" i="6"/>
  <c r="I897" i="6"/>
  <c r="H896" i="6"/>
  <c r="H895" i="6"/>
  <c r="H894" i="6"/>
  <c r="H893" i="6"/>
  <c r="C893" i="6"/>
  <c r="H892" i="6"/>
  <c r="C892" i="6"/>
  <c r="H891" i="6"/>
  <c r="C891" i="6"/>
  <c r="H890" i="6"/>
  <c r="C890" i="6"/>
  <c r="H889" i="6"/>
  <c r="C889" i="6"/>
  <c r="H888" i="6"/>
  <c r="C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I775" i="6"/>
  <c r="H775" i="6"/>
  <c r="H774" i="6"/>
  <c r="H773" i="6"/>
  <c r="H772" i="6"/>
  <c r="H771" i="6"/>
  <c r="H770" i="6"/>
  <c r="H769" i="6"/>
  <c r="H768" i="6"/>
  <c r="H767" i="6"/>
  <c r="H766" i="6"/>
  <c r="H765" i="6"/>
  <c r="H764" i="6"/>
  <c r="H763" i="6"/>
  <c r="H762" i="6"/>
  <c r="H761" i="6"/>
  <c r="H760" i="6"/>
  <c r="H759" i="6"/>
  <c r="H758" i="6"/>
  <c r="H757" i="6"/>
  <c r="H756" i="6"/>
  <c r="H755" i="6"/>
  <c r="H754" i="6"/>
  <c r="I752" i="6"/>
  <c r="I748" i="6"/>
  <c r="I744" i="6"/>
  <c r="H744" i="6"/>
  <c r="H743" i="6"/>
  <c r="I740" i="6"/>
  <c r="I734" i="6"/>
  <c r="I732" i="6"/>
  <c r="I719" i="6"/>
  <c r="H718" i="6"/>
  <c r="H717" i="6"/>
  <c r="H716" i="6"/>
  <c r="H715" i="6"/>
  <c r="H714" i="6"/>
  <c r="H713" i="6"/>
  <c r="H712" i="6"/>
  <c r="H711" i="6"/>
  <c r="H710" i="6"/>
  <c r="H709" i="6"/>
  <c r="H708" i="6"/>
  <c r="I702"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I662"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I616" i="6"/>
  <c r="H616" i="6"/>
  <c r="H614" i="6"/>
  <c r="I599" i="6"/>
  <c r="H597" i="6"/>
  <c r="H596" i="6"/>
  <c r="H595" i="6"/>
  <c r="H594" i="6"/>
  <c r="H593" i="6"/>
  <c r="H592" i="6"/>
  <c r="H591" i="6"/>
  <c r="H590" i="6"/>
  <c r="H589" i="6"/>
  <c r="H588" i="6"/>
  <c r="H587" i="6"/>
  <c r="H586" i="6"/>
  <c r="H585" i="6"/>
  <c r="H584" i="6"/>
  <c r="H583" i="6"/>
  <c r="H582" i="6"/>
  <c r="H581" i="6"/>
  <c r="H580" i="6"/>
  <c r="H579" i="6"/>
  <c r="H578" i="6"/>
  <c r="I574" i="6"/>
  <c r="H573" i="6"/>
  <c r="H572" i="6"/>
  <c r="H571" i="6"/>
  <c r="H570" i="6"/>
  <c r="H569" i="6"/>
  <c r="H568" i="6"/>
  <c r="H567" i="6"/>
  <c r="H566" i="6"/>
  <c r="H565" i="6"/>
  <c r="H564" i="6"/>
  <c r="H563" i="6"/>
  <c r="H562" i="6"/>
  <c r="H561" i="6"/>
  <c r="H560" i="6"/>
  <c r="H559" i="6"/>
  <c r="H558" i="6"/>
  <c r="H557" i="6"/>
  <c r="H556" i="6"/>
  <c r="H555" i="6"/>
  <c r="H554" i="6"/>
  <c r="H553" i="6"/>
  <c r="H552" i="6"/>
  <c r="H551" i="6"/>
  <c r="H550" i="6"/>
  <c r="H549" i="6"/>
  <c r="H548" i="6"/>
  <c r="H547" i="6"/>
  <c r="H546" i="6"/>
  <c r="H545" i="6"/>
  <c r="H544" i="6"/>
  <c r="H543" i="6"/>
  <c r="I536" i="6"/>
  <c r="H535" i="6"/>
  <c r="H534" i="6"/>
  <c r="H533" i="6"/>
  <c r="H532" i="6"/>
  <c r="H531" i="6"/>
  <c r="H530" i="6"/>
  <c r="H529" i="6"/>
  <c r="H528" i="6"/>
  <c r="H527" i="6"/>
  <c r="H526" i="6"/>
  <c r="H525" i="6"/>
  <c r="H524" i="6"/>
  <c r="H523" i="6"/>
  <c r="H522" i="6"/>
  <c r="H521" i="6"/>
  <c r="H520" i="6"/>
  <c r="H519" i="6"/>
  <c r="H518" i="6"/>
  <c r="H517" i="6"/>
  <c r="H516" i="6"/>
  <c r="H515" i="6"/>
  <c r="I493" i="6"/>
  <c r="H493" i="6"/>
  <c r="H492" i="6"/>
  <c r="H491" i="6"/>
  <c r="H490" i="6"/>
  <c r="H489" i="6"/>
  <c r="H488" i="6"/>
  <c r="H487" i="6"/>
  <c r="H486" i="6"/>
  <c r="H485" i="6"/>
  <c r="H484" i="6"/>
  <c r="H483" i="6"/>
  <c r="H482" i="6"/>
  <c r="H481" i="6"/>
  <c r="H480" i="6"/>
  <c r="H479" i="6"/>
  <c r="H478" i="6"/>
  <c r="I473"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I428" i="6"/>
  <c r="H428" i="6"/>
  <c r="H427" i="6"/>
  <c r="H426" i="6"/>
  <c r="H425" i="6"/>
  <c r="H424" i="6"/>
  <c r="H423" i="6"/>
  <c r="I419"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50" i="6"/>
  <c r="H349" i="6"/>
  <c r="H348" i="6"/>
  <c r="H347" i="6"/>
  <c r="H346" i="6"/>
  <c r="H345" i="6"/>
  <c r="H344" i="6"/>
  <c r="H343" i="6"/>
  <c r="H342" i="6"/>
  <c r="H341" i="6"/>
  <c r="H340" i="6"/>
  <c r="H339" i="6"/>
  <c r="H338" i="6"/>
  <c r="H337" i="6"/>
  <c r="H336" i="6"/>
  <c r="H335" i="6"/>
  <c r="H334" i="6"/>
  <c r="H333" i="6"/>
  <c r="H332" i="6"/>
  <c r="H331" i="6"/>
  <c r="H330" i="6"/>
  <c r="H329" i="6"/>
  <c r="H328" i="6"/>
  <c r="H327" i="6"/>
  <c r="I324" i="6"/>
  <c r="H323" i="6"/>
  <c r="H322" i="6"/>
  <c r="H321" i="6"/>
  <c r="H320" i="6"/>
  <c r="H319" i="6"/>
  <c r="H318" i="6"/>
  <c r="H317" i="6"/>
  <c r="H316" i="6"/>
  <c r="H315" i="6"/>
  <c r="H314" i="6"/>
  <c r="H313" i="6"/>
  <c r="H312" i="6"/>
  <c r="H311" i="6"/>
  <c r="H310" i="6"/>
  <c r="H309" i="6"/>
  <c r="H308" i="6"/>
  <c r="H307" i="6"/>
  <c r="H306" i="6"/>
  <c r="H305" i="6"/>
  <c r="H304" i="6"/>
  <c r="H303" i="6"/>
  <c r="H302" i="6"/>
  <c r="H301" i="6"/>
  <c r="H300" i="6"/>
  <c r="H299" i="6"/>
  <c r="H298" i="6"/>
  <c r="H297" i="6"/>
  <c r="H296" i="6"/>
  <c r="H295" i="6"/>
  <c r="H294" i="6"/>
  <c r="H293" i="6"/>
  <c r="I289" i="6"/>
  <c r="H288" i="6"/>
  <c r="H287" i="6"/>
  <c r="H286" i="6"/>
  <c r="I282"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I147" i="6"/>
  <c r="I144" i="6"/>
  <c r="I141" i="6"/>
  <c r="H140" i="6"/>
  <c r="H139" i="6"/>
  <c r="H138" i="6"/>
  <c r="H137" i="6"/>
  <c r="H136" i="6"/>
  <c r="H135" i="6"/>
  <c r="H134" i="6"/>
  <c r="H133" i="6"/>
  <c r="H132" i="6"/>
  <c r="H131" i="6"/>
  <c r="I128"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I98" i="6"/>
  <c r="H97" i="6"/>
  <c r="H96" i="6"/>
  <c r="H95" i="6"/>
  <c r="H94" i="6"/>
  <c r="H93" i="6"/>
  <c r="H92" i="6"/>
  <c r="H91" i="6"/>
  <c r="H90" i="6"/>
  <c r="H89" i="6"/>
  <c r="H88" i="6"/>
  <c r="I78" i="6"/>
  <c r="I75" i="6"/>
  <c r="H74" i="6"/>
  <c r="H73" i="6"/>
  <c r="H72" i="6"/>
  <c r="H71" i="6"/>
  <c r="H70" i="6"/>
  <c r="H69" i="6"/>
  <c r="H68" i="6"/>
  <c r="H67" i="6"/>
  <c r="H66" i="6"/>
  <c r="H65" i="6"/>
  <c r="H64" i="6"/>
  <c r="H63" i="6"/>
  <c r="I60" i="6"/>
  <c r="H59" i="6"/>
  <c r="H58" i="6"/>
  <c r="H57" i="6"/>
  <c r="H56" i="6"/>
  <c r="H55" i="6"/>
  <c r="I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I151" i="5"/>
  <c r="H151" i="5"/>
  <c r="H150" i="5"/>
  <c r="H149" i="5"/>
  <c r="H148" i="5"/>
  <c r="H147" i="5"/>
  <c r="H146" i="5"/>
  <c r="H145" i="5"/>
  <c r="C145" i="5"/>
  <c r="H144" i="5"/>
  <c r="I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I109" i="5"/>
  <c r="I99" i="5"/>
  <c r="H99" i="5"/>
  <c r="H98" i="5"/>
  <c r="H97" i="5"/>
  <c r="H96" i="5"/>
  <c r="H95" i="5"/>
  <c r="I91" i="5"/>
  <c r="H91" i="5"/>
  <c r="H90" i="5"/>
  <c r="H89" i="5"/>
  <c r="H88" i="5"/>
  <c r="H87" i="5"/>
  <c r="I85" i="5"/>
  <c r="I78" i="5"/>
  <c r="H78" i="5"/>
  <c r="H77" i="5"/>
  <c r="H76" i="5"/>
  <c r="H75" i="5"/>
  <c r="I63" i="5"/>
  <c r="H63" i="5"/>
  <c r="H62" i="5"/>
  <c r="H61" i="5"/>
  <c r="H60" i="5"/>
  <c r="H59" i="5"/>
  <c r="H58" i="5"/>
  <c r="I55" i="5"/>
  <c r="I45" i="5"/>
  <c r="H45" i="5"/>
  <c r="H44" i="5"/>
  <c r="H43" i="5"/>
  <c r="H42" i="5"/>
  <c r="H41" i="5"/>
  <c r="H40" i="5"/>
  <c r="H39" i="5"/>
  <c r="H38" i="5"/>
  <c r="H37" i="5"/>
  <c r="H36" i="5"/>
  <c r="H35" i="5"/>
  <c r="H34" i="5"/>
  <c r="H33" i="5"/>
  <c r="H32" i="5"/>
  <c r="H31" i="5"/>
  <c r="H30" i="5"/>
  <c r="H29" i="5"/>
  <c r="H28" i="5"/>
  <c r="H27" i="5"/>
  <c r="H26" i="5"/>
  <c r="H25" i="5"/>
  <c r="H24" i="5"/>
  <c r="H23" i="5"/>
  <c r="I566" i="9"/>
  <c r="H566" i="9"/>
  <c r="H565" i="9"/>
  <c r="H563" i="9"/>
  <c r="H562" i="9"/>
  <c r="H561" i="9"/>
  <c r="H560" i="9"/>
  <c r="H559" i="9"/>
  <c r="H558" i="9"/>
  <c r="H557" i="9"/>
  <c r="H556" i="9"/>
  <c r="H555" i="9"/>
  <c r="H554" i="9"/>
  <c r="H553" i="9"/>
  <c r="H552" i="9"/>
  <c r="H551" i="9"/>
  <c r="H550" i="9"/>
  <c r="H549" i="9"/>
  <c r="H548" i="9"/>
  <c r="H547" i="9"/>
  <c r="H546" i="9"/>
  <c r="H545" i="9"/>
  <c r="H544" i="9"/>
  <c r="H543" i="9"/>
  <c r="H542" i="9"/>
  <c r="H541" i="9"/>
  <c r="H540" i="9"/>
  <c r="H539" i="9"/>
  <c r="H538" i="9"/>
  <c r="I535" i="9"/>
  <c r="H535" i="9"/>
  <c r="H534" i="9"/>
  <c r="H533" i="9"/>
  <c r="H532" i="9"/>
  <c r="I529" i="9"/>
  <c r="H529" i="9"/>
  <c r="H528" i="9"/>
  <c r="H527" i="9"/>
  <c r="H525" i="9"/>
  <c r="H524" i="9"/>
  <c r="H523" i="9"/>
  <c r="I520" i="9"/>
  <c r="H520" i="9"/>
  <c r="H519" i="9"/>
  <c r="H518" i="9"/>
  <c r="I515" i="9"/>
  <c r="H515" i="9"/>
  <c r="H514" i="9"/>
  <c r="H513" i="9"/>
  <c r="H512" i="9"/>
  <c r="H511" i="9"/>
  <c r="H510" i="9"/>
  <c r="H509" i="9"/>
  <c r="E509" i="9"/>
  <c r="C509" i="9"/>
  <c r="I506" i="9"/>
  <c r="H506" i="9"/>
  <c r="H505" i="9"/>
  <c r="H504" i="9"/>
  <c r="H502" i="9"/>
  <c r="H501" i="9"/>
  <c r="H500" i="9"/>
  <c r="H499" i="9"/>
  <c r="H498" i="9"/>
  <c r="H497" i="9"/>
  <c r="H496" i="9"/>
  <c r="H495" i="9"/>
  <c r="H494" i="9"/>
  <c r="H493" i="9"/>
  <c r="H492" i="9"/>
  <c r="H491" i="9"/>
  <c r="I488" i="9"/>
  <c r="H488" i="9"/>
  <c r="H487" i="9"/>
  <c r="H486" i="9"/>
  <c r="H485" i="9"/>
  <c r="H484" i="9"/>
  <c r="H483" i="9"/>
  <c r="H482" i="9"/>
  <c r="I479" i="9"/>
  <c r="H479" i="9"/>
  <c r="H478" i="9"/>
  <c r="H477" i="9"/>
  <c r="H475" i="9"/>
  <c r="H474" i="9"/>
  <c r="H473" i="9"/>
  <c r="H472" i="9"/>
  <c r="I469" i="9"/>
  <c r="H469" i="9"/>
  <c r="H468" i="9"/>
  <c r="H467" i="9"/>
  <c r="H466" i="9"/>
  <c r="H465" i="9"/>
  <c r="H464" i="9"/>
  <c r="H463" i="9"/>
  <c r="H462" i="9"/>
  <c r="H461" i="9"/>
  <c r="H460" i="9"/>
  <c r="H459" i="9"/>
  <c r="H458" i="9"/>
  <c r="H457" i="9"/>
  <c r="H456" i="9"/>
  <c r="H455" i="9"/>
  <c r="H454" i="9"/>
  <c r="H453" i="9"/>
  <c r="H452" i="9"/>
  <c r="H451" i="9"/>
  <c r="I449" i="9"/>
  <c r="H449" i="9"/>
  <c r="H448" i="9"/>
  <c r="H447" i="9"/>
  <c r="H446" i="9"/>
  <c r="H445" i="9"/>
  <c r="H444" i="9"/>
  <c r="H443" i="9"/>
  <c r="H442" i="9"/>
  <c r="I439" i="9"/>
  <c r="H439" i="9"/>
  <c r="H438" i="9"/>
  <c r="H437" i="9"/>
  <c r="H435" i="9"/>
  <c r="H434" i="9"/>
  <c r="H433" i="9"/>
  <c r="H432" i="9"/>
  <c r="H431" i="9"/>
  <c r="H430" i="9"/>
  <c r="H429" i="9"/>
  <c r="H428" i="9"/>
  <c r="H427" i="9"/>
  <c r="H426" i="9"/>
  <c r="H425" i="9"/>
  <c r="H424" i="9"/>
  <c r="H423" i="9"/>
  <c r="H422" i="9"/>
  <c r="H421" i="9"/>
  <c r="H420" i="9"/>
  <c r="H419" i="9"/>
  <c r="I416" i="9"/>
  <c r="H416" i="9"/>
  <c r="H415" i="9"/>
  <c r="H414" i="9"/>
  <c r="H412" i="9"/>
  <c r="H411" i="9"/>
  <c r="H410" i="9"/>
  <c r="H409" i="9"/>
  <c r="H408" i="9"/>
  <c r="H407" i="9"/>
  <c r="H406" i="9"/>
  <c r="H405" i="9"/>
  <c r="H404" i="9"/>
  <c r="H403" i="9"/>
  <c r="H402" i="9"/>
  <c r="H401" i="9"/>
  <c r="H400" i="9"/>
  <c r="H399" i="9"/>
  <c r="I390" i="9"/>
  <c r="H390" i="9"/>
  <c r="H389" i="9"/>
  <c r="H388" i="9"/>
  <c r="H387" i="9"/>
  <c r="I386" i="9"/>
  <c r="H386" i="9"/>
  <c r="H385" i="9"/>
  <c r="H384" i="9"/>
  <c r="H383" i="9"/>
  <c r="H382" i="9"/>
  <c r="H381" i="9"/>
  <c r="H380" i="9"/>
  <c r="H379" i="9"/>
  <c r="H378" i="9"/>
  <c r="H377" i="9"/>
  <c r="H376" i="9"/>
  <c r="H375" i="9"/>
  <c r="H374" i="9"/>
  <c r="H373" i="9"/>
  <c r="H372" i="9"/>
  <c r="H371" i="9"/>
  <c r="H370" i="9"/>
  <c r="H369" i="9"/>
  <c r="H368" i="9"/>
  <c r="H367" i="9"/>
  <c r="I365" i="9"/>
  <c r="H365" i="9"/>
  <c r="H364" i="9"/>
  <c r="H363" i="9"/>
  <c r="H362" i="9"/>
  <c r="H361" i="9"/>
  <c r="H360" i="9"/>
  <c r="H359" i="9"/>
  <c r="H358" i="9"/>
  <c r="H357" i="9"/>
  <c r="H356" i="9"/>
  <c r="H355" i="9"/>
  <c r="H354" i="9"/>
  <c r="H353" i="9"/>
  <c r="H352" i="9"/>
  <c r="H351" i="9"/>
  <c r="H350" i="9"/>
  <c r="I347" i="9"/>
  <c r="H347" i="9"/>
  <c r="H346" i="9"/>
  <c r="H345" i="9"/>
  <c r="H343" i="9"/>
  <c r="H342" i="9"/>
  <c r="H341" i="9"/>
  <c r="H340" i="9"/>
  <c r="H339" i="9"/>
  <c r="H338" i="9"/>
  <c r="H337" i="9"/>
  <c r="H336" i="9"/>
  <c r="H335" i="9"/>
  <c r="H334" i="9"/>
  <c r="H333" i="9"/>
  <c r="H332" i="9"/>
  <c r="H331" i="9"/>
  <c r="H330" i="9"/>
  <c r="H325" i="9"/>
  <c r="I323" i="9"/>
  <c r="H323" i="9"/>
  <c r="H322" i="9"/>
  <c r="H321" i="9"/>
  <c r="H319" i="9"/>
  <c r="H318" i="9"/>
  <c r="H317" i="9"/>
  <c r="H316" i="9"/>
  <c r="I313" i="9"/>
  <c r="H313" i="9"/>
  <c r="H312" i="9"/>
  <c r="H311" i="9"/>
  <c r="H309" i="9"/>
  <c r="H308" i="9"/>
  <c r="H307" i="9"/>
  <c r="H306" i="9"/>
  <c r="H305" i="9"/>
  <c r="H302" i="9"/>
  <c r="H301" i="9"/>
  <c r="H300" i="9"/>
  <c r="H297" i="9"/>
  <c r="H296" i="9"/>
  <c r="H295" i="9"/>
  <c r="I292" i="9"/>
  <c r="H292" i="9"/>
  <c r="H291" i="9"/>
  <c r="H290" i="9"/>
  <c r="H287" i="9"/>
  <c r="H286" i="9"/>
  <c r="H285" i="9"/>
  <c r="H284" i="9"/>
  <c r="I282" i="9"/>
  <c r="H282" i="9"/>
  <c r="H281" i="9"/>
  <c r="H280" i="9"/>
  <c r="H277" i="9"/>
  <c r="H276" i="9"/>
  <c r="H275" i="9"/>
  <c r="I272" i="9"/>
  <c r="H272" i="9"/>
  <c r="H271" i="9"/>
  <c r="H270"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0" i="9"/>
  <c r="H229" i="9"/>
  <c r="H228" i="9"/>
  <c r="H225" i="9"/>
  <c r="H224" i="9"/>
  <c r="H223" i="9"/>
  <c r="H222" i="9"/>
  <c r="H221" i="9"/>
  <c r="H218" i="9"/>
  <c r="H217" i="9"/>
  <c r="H216" i="9"/>
  <c r="H214" i="9"/>
  <c r="H213" i="9"/>
  <c r="H210" i="9"/>
  <c r="H209" i="9"/>
  <c r="H208" i="9"/>
  <c r="H206" i="9"/>
  <c r="H205" i="9"/>
  <c r="I202" i="9"/>
  <c r="H202" i="9"/>
  <c r="H201" i="9"/>
  <c r="H200" i="9"/>
  <c r="H198" i="9"/>
  <c r="H197" i="9"/>
  <c r="H196" i="9"/>
  <c r="H195" i="9"/>
  <c r="I192" i="9"/>
  <c r="H192" i="9"/>
  <c r="H191" i="9"/>
  <c r="H190" i="9"/>
  <c r="H188" i="9"/>
  <c r="H187" i="9"/>
  <c r="H186" i="9"/>
  <c r="H185" i="9"/>
  <c r="I179" i="9"/>
  <c r="H179" i="9"/>
  <c r="H178" i="9"/>
  <c r="H177" i="9"/>
  <c r="H175" i="9"/>
  <c r="H174" i="9"/>
  <c r="I172" i="9"/>
  <c r="H172" i="9"/>
  <c r="H171" i="9"/>
  <c r="H170" i="9"/>
  <c r="H169" i="9"/>
  <c r="I161" i="9"/>
  <c r="H161" i="9"/>
  <c r="H160" i="9"/>
  <c r="H159" i="9"/>
  <c r="H158" i="9"/>
  <c r="I155" i="9"/>
  <c r="H155" i="9"/>
  <c r="H154" i="9"/>
  <c r="H153" i="9"/>
  <c r="H151" i="9"/>
  <c r="H150" i="9"/>
  <c r="H149" i="9"/>
  <c r="I146" i="9"/>
  <c r="H146" i="9"/>
  <c r="H145" i="9"/>
  <c r="H144" i="9"/>
  <c r="H142" i="9"/>
  <c r="H141" i="9"/>
  <c r="H140" i="9"/>
  <c r="H139" i="9"/>
  <c r="I136" i="9"/>
  <c r="H136" i="9"/>
  <c r="H135" i="9"/>
  <c r="H134" i="9"/>
  <c r="H132" i="9"/>
  <c r="H131" i="9"/>
  <c r="H130" i="9"/>
  <c r="H129" i="9"/>
  <c r="I126" i="9"/>
  <c r="H126" i="9"/>
  <c r="H125" i="9"/>
  <c r="H124" i="9"/>
  <c r="H122" i="9"/>
  <c r="H121" i="9"/>
  <c r="I118" i="9"/>
  <c r="H118" i="9"/>
  <c r="H117" i="9"/>
  <c r="H116" i="9"/>
  <c r="I98" i="9"/>
  <c r="H98" i="9"/>
  <c r="H97" i="9"/>
  <c r="H96" i="9"/>
  <c r="H93" i="9"/>
  <c r="H92" i="9"/>
  <c r="I89" i="9"/>
  <c r="H89" i="9"/>
  <c r="H88" i="9"/>
  <c r="H87" i="9"/>
  <c r="H85" i="9"/>
  <c r="H84" i="9"/>
  <c r="H83" i="9"/>
  <c r="H82" i="9"/>
  <c r="H81" i="9"/>
  <c r="H80" i="9"/>
  <c r="H79" i="9"/>
  <c r="H78" i="9"/>
  <c r="H77" i="9"/>
  <c r="H76" i="9"/>
  <c r="H75" i="9"/>
  <c r="H74" i="9"/>
  <c r="H73" i="9"/>
  <c r="H72" i="9"/>
  <c r="I68" i="9"/>
  <c r="H68" i="9"/>
  <c r="H67" i="9"/>
  <c r="H66" i="9"/>
  <c r="I53" i="9"/>
  <c r="H53" i="9"/>
  <c r="H52" i="9"/>
  <c r="H51" i="9"/>
  <c r="I49" i="9"/>
  <c r="H49" i="9"/>
  <c r="H48" i="9"/>
  <c r="H47" i="9"/>
  <c r="H45" i="9"/>
  <c r="I41"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D310" i="8"/>
  <c r="G310" i="8" s="1"/>
  <c r="G309" i="8"/>
  <c r="D309" i="8"/>
  <c r="G306" i="8"/>
  <c r="G300" i="8"/>
  <c r="G298" i="8"/>
  <c r="G296" i="8"/>
  <c r="D294" i="8"/>
  <c r="G294" i="8" s="1"/>
  <c r="G292" i="8"/>
  <c r="G289" i="8"/>
  <c r="G286" i="8"/>
  <c r="G283" i="8"/>
  <c r="G281" i="8"/>
  <c r="G279" i="8"/>
  <c r="G277" i="8"/>
  <c r="G273" i="8"/>
  <c r="G271" i="8"/>
  <c r="G267" i="8"/>
  <c r="G265" i="8"/>
  <c r="G263" i="8"/>
  <c r="G261" i="8"/>
  <c r="G259" i="8"/>
  <c r="G252" i="8"/>
  <c r="G250" i="8"/>
  <c r="D247" i="8"/>
  <c r="G247" i="8" s="1"/>
  <c r="D244" i="8"/>
  <c r="G244" i="8" s="1"/>
  <c r="D242" i="8"/>
  <c r="G242" i="8" s="1"/>
  <c r="G239" i="8"/>
  <c r="G237" i="8"/>
  <c r="G236" i="8"/>
  <c r="G232" i="8"/>
  <c r="G230" i="8"/>
  <c r="G229" i="8"/>
  <c r="G227" i="8"/>
  <c r="G225" i="8"/>
  <c r="G223" i="8"/>
  <c r="G222" i="8"/>
  <c r="G221" i="8"/>
  <c r="G218" i="8"/>
  <c r="G215" i="8"/>
  <c r="G212" i="8"/>
  <c r="G210" i="8"/>
  <c r="G206" i="8"/>
  <c r="G200" i="8"/>
  <c r="G197" i="8"/>
  <c r="G196" i="8"/>
  <c r="G195" i="8"/>
  <c r="G194" i="8"/>
  <c r="G193" i="8"/>
  <c r="G192" i="8"/>
  <c r="G191" i="8"/>
  <c r="G190" i="8"/>
  <c r="G189" i="8"/>
  <c r="G188" i="8"/>
  <c r="G178" i="8"/>
  <c r="G177" i="8"/>
  <c r="G176" i="8"/>
  <c r="G175" i="8"/>
  <c r="G174" i="8"/>
  <c r="G167" i="8"/>
  <c r="G165" i="8"/>
  <c r="G162" i="8"/>
  <c r="G159" i="8"/>
  <c r="G156" i="8"/>
  <c r="D153" i="8"/>
  <c r="G153" i="8" s="1"/>
  <c r="D151" i="8"/>
  <c r="G151" i="8" s="1"/>
  <c r="D148" i="8"/>
  <c r="G148" i="8" s="1"/>
  <c r="D145" i="8"/>
  <c r="G145" i="8" s="1"/>
  <c r="D140" i="8"/>
  <c r="G140" i="8" s="1"/>
  <c r="D137" i="8"/>
  <c r="G137" i="8" s="1"/>
  <c r="D135" i="8"/>
  <c r="G135" i="8" s="1"/>
  <c r="D134" i="8"/>
  <c r="G134" i="8" s="1"/>
  <c r="D133" i="8"/>
  <c r="G133" i="8" s="1"/>
  <c r="D127" i="8"/>
  <c r="G127" i="8" s="1"/>
  <c r="G126" i="8"/>
  <c r="D125" i="8"/>
  <c r="G125" i="8" s="1"/>
  <c r="D124" i="8"/>
  <c r="G124" i="8" s="1"/>
  <c r="D119" i="8"/>
  <c r="G119" i="8" s="1"/>
  <c r="D116" i="8"/>
  <c r="G116" i="8" s="1"/>
  <c r="D114" i="8"/>
  <c r="G114" i="8" s="1"/>
  <c r="D105" i="8"/>
  <c r="G105" i="8" s="1"/>
  <c r="D100" i="8"/>
  <c r="G100" i="8" s="1"/>
  <c r="D97" i="8"/>
  <c r="G97" i="8" s="1"/>
  <c r="D95" i="8"/>
  <c r="G95" i="8" s="1"/>
  <c r="D85" i="8"/>
  <c r="G85" i="8" s="1"/>
  <c r="D78" i="8"/>
  <c r="G78" i="8" s="1"/>
  <c r="D76" i="8"/>
  <c r="G76" i="8" s="1"/>
  <c r="D73" i="8"/>
  <c r="G73" i="8" s="1"/>
  <c r="D64" i="8"/>
  <c r="G64" i="8" s="1"/>
  <c r="D62" i="8"/>
  <c r="G62" i="8" s="1"/>
  <c r="D58" i="8"/>
  <c r="G58" i="8" s="1"/>
  <c r="D46" i="8"/>
  <c r="G46" i="8" s="1"/>
  <c r="D43" i="8"/>
  <c r="D39" i="8"/>
  <c r="G39" i="8" s="1"/>
  <c r="D38" i="8"/>
  <c r="G38" i="8" s="1"/>
  <c r="G28" i="8"/>
  <c r="D26" i="8"/>
  <c r="G26" i="8" s="1"/>
  <c r="G25" i="8"/>
  <c r="G24" i="8"/>
  <c r="G23" i="8"/>
  <c r="G22" i="8"/>
  <c r="G21" i="8"/>
  <c r="G20" i="8"/>
  <c r="D19" i="8"/>
  <c r="G19" i="8" s="1"/>
  <c r="D18" i="8"/>
  <c r="G18" i="8" s="1"/>
  <c r="D17" i="8"/>
  <c r="G17" i="8" s="1"/>
  <c r="G16" i="8"/>
  <c r="D15" i="8"/>
  <c r="G15" i="8" s="1"/>
  <c r="D14" i="8"/>
  <c r="G14" i="8" s="1"/>
  <c r="G13" i="8"/>
  <c r="G12" i="8"/>
  <c r="D11" i="8"/>
  <c r="G11" i="8" s="1"/>
  <c r="D10" i="8"/>
  <c r="G10" i="8" s="1"/>
  <c r="D9" i="8"/>
  <c r="G9" i="8" s="1"/>
  <c r="G8" i="8"/>
  <c r="G7" i="8"/>
  <c r="H98" i="7"/>
  <c r="H96" i="7"/>
  <c r="H91" i="7"/>
  <c r="H88" i="7"/>
  <c r="H85" i="7"/>
  <c r="H80" i="7"/>
  <c r="H79" i="7"/>
  <c r="H78" i="7"/>
  <c r="H77" i="7"/>
  <c r="H76" i="7"/>
  <c r="H75" i="7"/>
  <c r="H74" i="7"/>
  <c r="H73" i="7"/>
  <c r="H72" i="7"/>
  <c r="H69" i="7"/>
  <c r="H65" i="7"/>
  <c r="H64" i="7"/>
  <c r="H63" i="7"/>
  <c r="H62" i="7"/>
  <c r="H61" i="7"/>
  <c r="H60" i="7"/>
  <c r="H59" i="7"/>
  <c r="H58" i="7"/>
  <c r="H57" i="7"/>
  <c r="H56" i="7"/>
  <c r="H55" i="7"/>
  <c r="H54" i="7"/>
  <c r="H53" i="7"/>
  <c r="H52" i="7"/>
  <c r="H51" i="7"/>
  <c r="H50" i="7"/>
  <c r="H49" i="7"/>
  <c r="D49" i="7"/>
  <c r="H48" i="7"/>
  <c r="H47" i="7"/>
  <c r="D47" i="7"/>
  <c r="H46" i="7"/>
  <c r="H45" i="7"/>
  <c r="D45" i="7"/>
  <c r="H43" i="7"/>
  <c r="H41" i="7"/>
  <c r="H40" i="7"/>
  <c r="H38" i="7"/>
  <c r="H37" i="7"/>
  <c r="H36" i="7"/>
  <c r="H35" i="7"/>
  <c r="H33" i="7"/>
  <c r="H32" i="7"/>
  <c r="H31" i="7"/>
  <c r="H30" i="7"/>
  <c r="H29" i="7"/>
  <c r="H28" i="7"/>
  <c r="H27" i="7"/>
  <c r="H26" i="7"/>
  <c r="H25" i="7"/>
  <c r="H24" i="7"/>
  <c r="H23" i="7"/>
  <c r="H20" i="7"/>
  <c r="H19" i="7"/>
  <c r="H18" i="7"/>
  <c r="H17" i="7"/>
  <c r="H16" i="7"/>
  <c r="H15" i="7"/>
  <c r="H14" i="7"/>
  <c r="H12" i="7"/>
  <c r="H7" i="7"/>
  <c r="H6" i="7"/>
  <c r="G417" i="2"/>
  <c r="G415" i="2"/>
  <c r="G407" i="2"/>
  <c r="G377" i="2"/>
  <c r="G376" i="2"/>
  <c r="G373" i="2"/>
  <c r="G368" i="2"/>
  <c r="G365" i="2"/>
  <c r="G362" i="2"/>
  <c r="G358" i="2"/>
  <c r="G355" i="2"/>
  <c r="G351" i="2"/>
  <c r="G349" i="2"/>
  <c r="G342" i="2"/>
  <c r="G340" i="2"/>
  <c r="G338" i="2"/>
  <c r="G336" i="2"/>
  <c r="G334" i="2"/>
  <c r="G325" i="2"/>
  <c r="G322" i="2"/>
  <c r="G319" i="2"/>
  <c r="G316" i="2"/>
  <c r="G314" i="2"/>
  <c r="G313" i="2"/>
  <c r="G312" i="2"/>
  <c r="G302" i="2"/>
  <c r="G300" i="2"/>
  <c r="G299" i="2"/>
  <c r="G295" i="2"/>
  <c r="G294" i="2"/>
  <c r="G280" i="2"/>
  <c r="G275" i="2"/>
  <c r="G273" i="2"/>
  <c r="G243" i="2"/>
  <c r="G201" i="2"/>
  <c r="G196" i="2"/>
  <c r="G186" i="2"/>
  <c r="G156" i="2"/>
  <c r="D136" i="2"/>
  <c r="D135" i="2"/>
  <c r="D132" i="2"/>
  <c r="D131" i="2"/>
  <c r="D130" i="2"/>
  <c r="D127" i="2"/>
  <c r="G121" i="2"/>
  <c r="G116" i="2"/>
  <c r="G105" i="2"/>
  <c r="G68" i="2"/>
  <c r="G55" i="2"/>
  <c r="G47" i="2"/>
  <c r="G40" i="2"/>
  <c r="G33" i="2"/>
  <c r="G30" i="2"/>
  <c r="G25" i="2"/>
  <c r="D10" i="2"/>
  <c r="D9" i="2"/>
  <c r="D8" i="2"/>
  <c r="D7" i="2"/>
  <c r="G303" i="8" l="1"/>
  <c r="D11" i="1" s="1"/>
  <c r="G311" i="8"/>
  <c r="D12" i="1" s="1"/>
  <c r="G284" i="8"/>
  <c r="D10" i="1" s="1"/>
  <c r="D33" i="8"/>
  <c r="D48" i="8"/>
  <c r="G48" i="8" s="1"/>
  <c r="G233" i="8"/>
  <c r="D8" i="1" s="1"/>
  <c r="G253" i="8"/>
  <c r="D9" i="1" s="1"/>
  <c r="G43" i="8"/>
  <c r="G79" i="8" s="1"/>
  <c r="D6" i="1" s="1"/>
  <c r="D88" i="8"/>
  <c r="G88" i="8" s="1"/>
  <c r="G109" i="8" s="1"/>
  <c r="D7" i="1" s="1"/>
  <c r="D20" i="1" l="1"/>
  <c r="E12" i="1"/>
  <c r="D23" i="1" l="1"/>
  <c r="D22" i="1"/>
  <c r="D24" i="1" l="1"/>
</calcChain>
</file>

<file path=xl/comments1.xml><?xml version="1.0" encoding="utf-8"?>
<comments xmlns="http://schemas.openxmlformats.org/spreadsheetml/2006/main">
  <authors>
    <author/>
  </authors>
  <commentList>
    <comment ref="B364" authorId="0" shapeId="0">
      <text>
        <r>
          <rPr>
            <sz val="9"/>
            <rFont val="Times New Roman"/>
            <family val="1"/>
          </rPr>
          <t xml:space="preserve">admin:
</t>
        </r>
      </text>
    </comment>
  </commentList>
</comments>
</file>

<file path=xl/comments2.xml><?xml version="1.0" encoding="utf-8"?>
<comments xmlns="http://schemas.openxmlformats.org/spreadsheetml/2006/main">
  <authors>
    <author/>
  </authors>
  <commentList>
    <comment ref="A285" authorId="0" shapeId="0">
      <text>
        <r>
          <rPr>
            <sz val="9"/>
            <rFont val="Times New Roman"/>
            <family val="1"/>
          </rPr>
          <t xml:space="preserve">admin:
</t>
        </r>
      </text>
    </comment>
    <comment ref="A304" authorId="0" shapeId="0">
      <text>
        <r>
          <rPr>
            <sz val="9"/>
            <rFont val="Times New Roman"/>
            <family val="1"/>
          </rPr>
          <t xml:space="preserve">admin:
</t>
        </r>
      </text>
    </comment>
  </commentList>
</comments>
</file>

<file path=xl/sharedStrings.xml><?xml version="1.0" encoding="utf-8"?>
<sst xmlns="http://schemas.openxmlformats.org/spreadsheetml/2006/main" count="3652" uniqueCount="1984">
  <si>
    <t>PROJECT : INTERIOR CIVIL WORK  FOR BLUE SEA BANQUETS</t>
  </si>
  <si>
    <t>DATE: JULY  2024</t>
  </si>
  <si>
    <t>SR. NO.</t>
  </si>
  <si>
    <t>SUMMARY</t>
  </si>
  <si>
    <t>TOTAL</t>
  </si>
  <si>
    <t>I</t>
  </si>
  <si>
    <t>INTERIOR CIVIL WORKS</t>
  </si>
  <si>
    <t>MASONARY WORK</t>
  </si>
  <si>
    <t>FLOORING/FINISHES &amp; CLADDINGS</t>
  </si>
  <si>
    <t>CARPENTRY WORK</t>
  </si>
  <si>
    <t>CEILING AND GYPSUM WORKS</t>
  </si>
  <si>
    <t xml:space="preserve">LOOSE FURNITURE </t>
  </si>
  <si>
    <t>PAINTING / POLISHING</t>
  </si>
  <si>
    <t>MISCELLANEOUS</t>
  </si>
  <si>
    <t>II</t>
  </si>
  <si>
    <t xml:space="preserve">PLUMBING </t>
  </si>
  <si>
    <t>III</t>
  </si>
  <si>
    <t>ELECTRICAL WORKS, LV WORK &amp; LIGHT FITTINGS</t>
  </si>
  <si>
    <t>IV</t>
  </si>
  <si>
    <t>HVAC</t>
  </si>
  <si>
    <t xml:space="preserve"> TOTAL</t>
  </si>
  <si>
    <t>Add: CGST @ 9%</t>
  </si>
  <si>
    <t>Add: SGST @ 9%</t>
  </si>
  <si>
    <t>TOTAL AMOUNT</t>
  </si>
  <si>
    <t>Excluded Items</t>
  </si>
  <si>
    <t>i</t>
  </si>
  <si>
    <t>IT &amp; AV</t>
  </si>
  <si>
    <t>ii</t>
  </si>
  <si>
    <t>White Goods</t>
  </si>
  <si>
    <t>iii</t>
  </si>
  <si>
    <t>BMC Approvals</t>
  </si>
  <si>
    <t>iv</t>
  </si>
  <si>
    <t>Landscaping, Plant, Planters and other accessories</t>
  </si>
  <si>
    <t>v</t>
  </si>
  <si>
    <t>Banquet furniture</t>
  </si>
  <si>
    <t>vi</t>
  </si>
  <si>
    <t>Ceiling Mounted projector, projector screens, speakers, amplifiers</t>
  </si>
  <si>
    <t>vii</t>
  </si>
  <si>
    <t>Automated curtains</t>
  </si>
  <si>
    <t>PROJECT : INTERIOR CIVIL WORK  FOR BLUE SEA - MUMBAI</t>
  </si>
  <si>
    <t>BILL OF QUANTITIES</t>
  </si>
  <si>
    <t>DATE:</t>
  </si>
  <si>
    <r>
      <rPr>
        <b/>
        <sz val="12"/>
        <rFont val="Calibri"/>
        <family val="2"/>
      </rPr>
      <t>SR</t>
    </r>
    <r>
      <rPr>
        <sz val="12"/>
        <rFont val="Calibri"/>
        <family val="2"/>
      </rPr>
      <t xml:space="preserve"> </t>
    </r>
    <r>
      <rPr>
        <b/>
        <sz val="12"/>
        <rFont val="Calibri"/>
        <family val="2"/>
      </rPr>
      <t>NO</t>
    </r>
  </si>
  <si>
    <t>DESCRIPTION</t>
  </si>
  <si>
    <t>QTY</t>
  </si>
  <si>
    <t>UNIT</t>
  </si>
  <si>
    <t>RATE</t>
  </si>
  <si>
    <t>AMOUNT</t>
  </si>
  <si>
    <r>
      <rPr>
        <b/>
        <sz val="12"/>
        <rFont val="Calibri"/>
        <family val="2"/>
      </rPr>
      <t>MASONARY</t>
    </r>
    <r>
      <rPr>
        <sz val="12"/>
        <rFont val="Calibri"/>
        <family val="2"/>
      </rPr>
      <t xml:space="preserve"> </t>
    </r>
    <r>
      <rPr>
        <b/>
        <sz val="12"/>
        <rFont val="Calibri"/>
        <family val="2"/>
      </rPr>
      <t>WORK</t>
    </r>
  </si>
  <si>
    <r>
      <rPr>
        <b/>
        <sz val="12"/>
        <rFont val="Calibri"/>
        <family val="2"/>
      </rPr>
      <t>Demolition</t>
    </r>
    <r>
      <rPr>
        <sz val="12"/>
        <rFont val="Calibri"/>
        <family val="2"/>
      </rPr>
      <t xml:space="preserve"> </t>
    </r>
    <r>
      <rPr>
        <b/>
        <sz val="12"/>
        <rFont val="Calibri"/>
        <family val="2"/>
      </rPr>
      <t>and</t>
    </r>
    <r>
      <rPr>
        <sz val="12"/>
        <rFont val="Calibri"/>
        <family val="2"/>
      </rPr>
      <t xml:space="preserve"> </t>
    </r>
    <r>
      <rPr>
        <b/>
        <sz val="12"/>
        <rFont val="Calibri"/>
        <family val="2"/>
      </rPr>
      <t>Cleaning</t>
    </r>
  </si>
  <si>
    <t>a</t>
  </si>
  <si>
    <t xml:space="preserve">6" thk brick wall </t>
  </si>
  <si>
    <t>Sft</t>
  </si>
  <si>
    <t>b</t>
  </si>
  <si>
    <t>12" thk. brick wall</t>
  </si>
  <si>
    <t>c</t>
  </si>
  <si>
    <t xml:space="preserve">RemovingMarble/ Tiles flooring </t>
  </si>
  <si>
    <t>d</t>
  </si>
  <si>
    <t>Removing Marble / Tiles  wall cladding</t>
  </si>
  <si>
    <t>e</t>
  </si>
  <si>
    <t xml:space="preserve">Existing Entrance Staircase </t>
  </si>
  <si>
    <t>f</t>
  </si>
  <si>
    <t>Existing plaster - as per site condition</t>
  </si>
  <si>
    <t>g</t>
  </si>
  <si>
    <t>Breaking Brick Bat Coba upto 6" thick</t>
  </si>
  <si>
    <t>h</t>
  </si>
  <si>
    <t>Breaking Brick Bat Coba  6 to 12" thick</t>
  </si>
  <si>
    <t xml:space="preserve">Removing old fins and  Jali at the Entrance </t>
  </si>
  <si>
    <t>j</t>
  </si>
  <si>
    <t>Removing and dismentling old metal fins and ms structure</t>
  </si>
  <si>
    <t>k</t>
  </si>
  <si>
    <t>Removing and dismentling old ply panelling and fabric panelling</t>
  </si>
  <si>
    <t>l</t>
  </si>
  <si>
    <t>Protecting finished floor with plastic covering sheets</t>
  </si>
  <si>
    <t>m</t>
  </si>
  <si>
    <t xml:space="preserve">Breaking and Removing of existing False ceiling </t>
  </si>
  <si>
    <t>*</t>
  </si>
  <si>
    <t>Cost to include carting away debris from site.</t>
  </si>
  <si>
    <t xml:space="preserve">Contractor shall inspect site, refer to the propsed plan and determine extent of demolition to be carried out and quote </t>
  </si>
  <si>
    <r>
      <rPr>
        <b/>
        <sz val="12"/>
        <rFont val="Calibri"/>
        <family val="2"/>
      </rPr>
      <t>Pest</t>
    </r>
    <r>
      <rPr>
        <sz val="12"/>
        <rFont val="Calibri"/>
        <family val="2"/>
      </rPr>
      <t xml:space="preserve"> </t>
    </r>
    <r>
      <rPr>
        <b/>
        <sz val="12"/>
        <rFont val="Calibri"/>
        <family val="2"/>
      </rPr>
      <t>Control</t>
    </r>
  </si>
  <si>
    <t xml:space="preserve">To all the services, for termite and rodent  and wood-borers treatment of the entire floor. </t>
  </si>
  <si>
    <r>
      <rPr>
        <b/>
        <sz val="12"/>
        <rFont val="Calibri"/>
        <family val="2"/>
      </rPr>
      <t>CIVIL</t>
    </r>
    <r>
      <rPr>
        <sz val="12"/>
        <rFont val="Calibri"/>
        <family val="2"/>
      </rPr>
      <t xml:space="preserve"> </t>
    </r>
    <r>
      <rPr>
        <b/>
        <sz val="12"/>
        <rFont val="Calibri"/>
        <family val="2"/>
      </rPr>
      <t>AND</t>
    </r>
    <r>
      <rPr>
        <sz val="12"/>
        <rFont val="Calibri"/>
        <family val="2"/>
      </rPr>
      <t xml:space="preserve"> </t>
    </r>
    <r>
      <rPr>
        <b/>
        <sz val="12"/>
        <rFont val="Calibri"/>
        <family val="2"/>
      </rPr>
      <t>ALLIED</t>
    </r>
    <r>
      <rPr>
        <sz val="12"/>
        <rFont val="Calibri"/>
        <family val="2"/>
      </rPr>
      <t xml:space="preserve"> </t>
    </r>
    <r>
      <rPr>
        <b/>
        <sz val="12"/>
        <rFont val="Calibri"/>
        <family val="2"/>
      </rPr>
      <t>WORK</t>
    </r>
  </si>
  <si>
    <t>Providing and Constructing brick masonary wall as specified in Drawings, having cement sand mortar ratio 1:4 at locations specified in drawings including double scaffolding, staging, raking of joints, watering but excluding cement plaster</t>
  </si>
  <si>
    <r>
      <rPr>
        <b/>
        <sz val="12"/>
        <rFont val="Calibri"/>
        <family val="2"/>
      </rPr>
      <t>Brick</t>
    </r>
    <r>
      <rPr>
        <sz val="12"/>
        <rFont val="Calibri"/>
        <family val="2"/>
      </rPr>
      <t xml:space="preserve"> </t>
    </r>
    <r>
      <rPr>
        <b/>
        <sz val="12"/>
        <rFont val="Calibri"/>
        <family val="2"/>
      </rPr>
      <t>Wall</t>
    </r>
  </si>
  <si>
    <t>4" thk brick wall</t>
  </si>
  <si>
    <t>9" thk brick wall</t>
  </si>
  <si>
    <r>
      <rPr>
        <b/>
        <sz val="12"/>
        <rFont val="Calibri"/>
        <family val="2"/>
      </rPr>
      <t>Cement</t>
    </r>
    <r>
      <rPr>
        <sz val="12"/>
        <rFont val="Calibri"/>
        <family val="2"/>
      </rPr>
      <t xml:space="preserve"> </t>
    </r>
    <r>
      <rPr>
        <b/>
        <sz val="12"/>
        <rFont val="Calibri"/>
        <family val="2"/>
      </rPr>
      <t>Plaster,</t>
    </r>
    <r>
      <rPr>
        <sz val="12"/>
        <rFont val="Calibri"/>
        <family val="2"/>
      </rPr>
      <t xml:space="preserve"> </t>
    </r>
    <r>
      <rPr>
        <b/>
        <sz val="12"/>
        <rFont val="Calibri"/>
        <family val="2"/>
      </rPr>
      <t>single</t>
    </r>
    <r>
      <rPr>
        <sz val="12"/>
        <rFont val="Calibri"/>
        <family val="2"/>
      </rPr>
      <t xml:space="preserve"> </t>
    </r>
    <r>
      <rPr>
        <b/>
        <sz val="12"/>
        <rFont val="Calibri"/>
        <family val="2"/>
      </rPr>
      <t>coat-12 to 15mm</t>
    </r>
    <r>
      <rPr>
        <sz val="12"/>
        <rFont val="Calibri"/>
        <family val="2"/>
      </rPr>
      <t xml:space="preserve"> </t>
    </r>
    <r>
      <rPr>
        <b/>
        <sz val="12"/>
        <rFont val="Calibri"/>
        <family val="2"/>
      </rPr>
      <t>thk</t>
    </r>
    <r>
      <rPr>
        <sz val="12"/>
        <rFont val="Calibri"/>
        <family val="2"/>
      </rPr>
      <t xml:space="preserve"> </t>
    </r>
    <r>
      <rPr>
        <b/>
        <sz val="12"/>
        <rFont val="Calibri"/>
        <family val="2"/>
      </rPr>
      <t>on new</t>
    </r>
    <r>
      <rPr>
        <sz val="12"/>
        <rFont val="Calibri"/>
        <family val="2"/>
      </rPr>
      <t xml:space="preserve">  </t>
    </r>
    <r>
      <rPr>
        <b/>
        <sz val="12"/>
        <rFont val="Calibri"/>
        <family val="2"/>
      </rPr>
      <t>brick</t>
    </r>
    <r>
      <rPr>
        <sz val="12"/>
        <rFont val="Calibri"/>
        <family val="2"/>
      </rPr>
      <t xml:space="preserve"> </t>
    </r>
    <r>
      <rPr>
        <b/>
        <sz val="12"/>
        <rFont val="Calibri"/>
        <family val="2"/>
      </rPr>
      <t>work</t>
    </r>
  </si>
  <si>
    <t>Wall surface to be free from any loose particles before plastering</t>
  </si>
  <si>
    <t>Surface to be watered well before plastering.</t>
  </si>
  <si>
    <t>Bond coat to the brick wall</t>
  </si>
  <si>
    <r>
      <rPr>
        <sz val="12"/>
        <rFont val="Calibri"/>
        <family val="2"/>
      </rPr>
      <t xml:space="preserve">Preparing  surface  before  applying plaster with appropriate </t>
    </r>
    <r>
      <rPr>
        <b/>
        <sz val="12"/>
        <rFont val="Calibri"/>
        <family val="2"/>
      </rPr>
      <t>anti shrinkage compound to plaster</t>
    </r>
    <r>
      <rPr>
        <sz val="12"/>
        <rFont val="Calibri"/>
        <family val="2"/>
      </rPr>
      <t xml:space="preserve"> </t>
    </r>
    <r>
      <rPr>
        <b/>
        <sz val="12"/>
        <rFont val="Calibri"/>
        <family val="2"/>
      </rPr>
      <t>/ admixture</t>
    </r>
    <r>
      <rPr>
        <sz val="12"/>
        <rFont val="Calibri"/>
        <family val="2"/>
      </rPr>
      <t>. The rate to be inclusive  of  20  guage  chicken  wire  mesh  at  the  junction  of masonry and RCC, etc. complete.</t>
    </r>
  </si>
  <si>
    <t>Plaster to be cured for at least 5 days.</t>
  </si>
  <si>
    <r>
      <rPr>
        <b/>
        <sz val="12"/>
        <rFont val="Calibri"/>
        <family val="2"/>
      </rPr>
      <t>Brickbat</t>
    </r>
    <r>
      <rPr>
        <sz val="12"/>
        <rFont val="Calibri"/>
        <family val="2"/>
      </rPr>
      <t xml:space="preserve"> </t>
    </r>
    <r>
      <rPr>
        <b/>
        <sz val="12"/>
        <rFont val="Calibri"/>
        <family val="2"/>
      </rPr>
      <t>coba</t>
    </r>
    <r>
      <rPr>
        <sz val="12"/>
        <rFont val="Calibri"/>
        <family val="2"/>
      </rPr>
      <t xml:space="preserve"> </t>
    </r>
    <r>
      <rPr>
        <b/>
        <sz val="12"/>
        <rFont val="Calibri"/>
        <family val="2"/>
      </rPr>
      <t>waterproofing</t>
    </r>
    <r>
      <rPr>
        <sz val="12"/>
        <rFont val="Calibri"/>
        <family val="2"/>
      </rPr>
      <t xml:space="preserve"> </t>
    </r>
    <r>
      <rPr>
        <b/>
        <sz val="12"/>
        <rFont val="Calibri"/>
        <family val="2"/>
      </rPr>
      <t>with</t>
    </r>
    <r>
      <rPr>
        <sz val="12"/>
        <rFont val="Calibri"/>
        <family val="2"/>
      </rPr>
      <t xml:space="preserve"> </t>
    </r>
    <r>
      <rPr>
        <b/>
        <sz val="12"/>
        <rFont val="Calibri"/>
        <family val="2"/>
      </rPr>
      <t>approved</t>
    </r>
    <r>
      <rPr>
        <sz val="12"/>
        <rFont val="Calibri"/>
        <family val="2"/>
      </rPr>
      <t xml:space="preserve"> </t>
    </r>
    <r>
      <rPr>
        <b/>
        <sz val="12"/>
        <rFont val="Calibri"/>
        <family val="2"/>
      </rPr>
      <t>waterproofing</t>
    </r>
  </si>
  <si>
    <t>1:4 ratio cement mortar, using good quality Brick bat</t>
  </si>
  <si>
    <t>Cured and tested with water filling for 7 day</t>
  </si>
  <si>
    <t>Upto 150 mm thickness</t>
  </si>
  <si>
    <t>150  to 350mm thickness</t>
  </si>
  <si>
    <t>Refer to general Specs</t>
  </si>
  <si>
    <t>Chemical Waterproofing on wall &amp; floor</t>
  </si>
  <si>
    <t>Toilets</t>
  </si>
  <si>
    <t xml:space="preserve">Providing and Applying two component polymer based cementitious waterproofing system with guarantee (Refer Gen water proofing specs) </t>
  </si>
  <si>
    <t>Cleaning the internal surface areas thoroughly so that they are free of all contaminants like dirt and laitance and to remove all the loose materials by means of various mechanical means.</t>
  </si>
  <si>
    <t>Applying two coats of 2 component acrylic cementitious coating  in two coats all over the sunken slab including over angular fillet and vertically up to 4'-0" on the walls, achieving a uniform thk of 2 mm thickness.</t>
  </si>
  <si>
    <t>Laying protection plaster of 12mm thk with integral waterproofing compound.</t>
  </si>
  <si>
    <t>Dr Fixit product or equivalent.</t>
  </si>
  <si>
    <r>
      <rPr>
        <b/>
        <sz val="12"/>
        <rFont val="Calibri"/>
        <family val="2"/>
      </rPr>
      <t>P.C.C.</t>
    </r>
    <r>
      <rPr>
        <sz val="12"/>
        <rFont val="Calibri"/>
        <family val="2"/>
      </rPr>
      <t xml:space="preserve"> </t>
    </r>
    <r>
      <rPr>
        <b/>
        <sz val="12"/>
        <rFont val="Calibri"/>
        <family val="2"/>
      </rPr>
      <t>flooring.</t>
    </r>
  </si>
  <si>
    <t>50 - 75 mm thick screed concrete flooring.</t>
  </si>
  <si>
    <t>Providing &amp; laying average of 50~75 mm thick with power trowelled smooth finish screed concrete flooring using 1:3:4 ratio concrete to the line and level as per the finalized bull marks. Base cleaning,chipping of loose mortor /concrete,water wash of the m</t>
  </si>
  <si>
    <t>Concrete Jali</t>
  </si>
  <si>
    <t>Providing and fixing  concrete jali of 2" thick with desired design or as per architects approval, fixing with cement mortar and chemical in proper line level and as per given height.( upto 6'-0")</t>
  </si>
  <si>
    <t>RCC Column</t>
  </si>
  <si>
    <t>Providing and Making RCC column in between concrete jali and  Entrance gate sides.</t>
  </si>
  <si>
    <t>CFT.</t>
  </si>
  <si>
    <t>with Sand, steel, Cement,and reinforcement in mixture with  1:2:4</t>
  </si>
  <si>
    <t>TOTAL – 1</t>
  </si>
  <si>
    <r>
      <rPr>
        <b/>
        <sz val="12"/>
        <rFont val="Calibri"/>
        <family val="2"/>
      </rPr>
      <t>FLOORING/FINISHES</t>
    </r>
    <r>
      <rPr>
        <sz val="12"/>
        <rFont val="Calibri"/>
        <family val="2"/>
      </rPr>
      <t xml:space="preserve"> </t>
    </r>
    <r>
      <rPr>
        <b/>
        <sz val="12"/>
        <rFont val="Calibri"/>
        <family val="2"/>
      </rPr>
      <t>&amp;</t>
    </r>
    <r>
      <rPr>
        <sz val="12"/>
        <rFont val="Calibri"/>
        <family val="2"/>
      </rPr>
      <t xml:space="preserve"> </t>
    </r>
    <r>
      <rPr>
        <b/>
        <sz val="12"/>
        <rFont val="Calibri"/>
        <family val="2"/>
      </rPr>
      <t>CLADDINGS</t>
    </r>
  </si>
  <si>
    <t xml:space="preserve">Italian Marble - </t>
  </si>
  <si>
    <r>
      <rPr>
        <sz val="12"/>
        <rFont val="Calibri"/>
        <family val="2"/>
      </rPr>
      <t xml:space="preserve">Supplying and fixing about 16mm - 18mm thick machine mirror polished </t>
    </r>
    <r>
      <rPr>
        <b/>
        <sz val="12"/>
        <rFont val="Calibri"/>
        <family val="2"/>
      </rPr>
      <t>Italian marble</t>
    </r>
    <r>
      <rPr>
        <sz val="12"/>
        <rFont val="Calibri"/>
        <family val="2"/>
      </rPr>
      <t xml:space="preserve"> slab of approved colour and approved texture in 1:4 </t>
    </r>
    <r>
      <rPr>
        <b/>
        <sz val="12"/>
        <rFont val="Calibri"/>
        <family val="2"/>
      </rPr>
      <t>white cement</t>
    </r>
    <r>
      <rPr>
        <sz val="12"/>
        <rFont val="Calibri"/>
        <family val="2"/>
      </rPr>
      <t xml:space="preserve"> mortar</t>
    </r>
    <r>
      <rPr>
        <b/>
        <sz val="12"/>
        <rFont val="Calibri"/>
        <family val="2"/>
      </rPr>
      <t xml:space="preserve"> (1 white cement and 4 white </t>
    </r>
    <r>
      <rPr>
        <sz val="12"/>
        <rFont val="Calibri"/>
        <family val="2"/>
      </rPr>
      <t>sand) bedding having average thickness upto 30 mm in proper line and le</t>
    </r>
  </si>
  <si>
    <t>Filling the joints with Roff/Bal-endura make polymer joint filling compound of the same shade of the marble. The rate shall include costs of transport and protection of marble with Gypsum sheet or 8mm plywood.</t>
  </si>
  <si>
    <t>All Marble Flooring and edges to be Mirror Polished up to the satisfaction of Architect except Textured or treated Flooring</t>
  </si>
  <si>
    <t>To be fitted with tight hairline joints/pattern/grooves as shown in drawing or as instructed by Architect.</t>
  </si>
  <si>
    <t>Impregnating sealer should be applied before installation of the marble</t>
  </si>
  <si>
    <t>( Basic rate of Italian Marble Stone - Rs. 800/- per Sq ft )</t>
  </si>
  <si>
    <t>Italian Marble Dado same as above</t>
  </si>
  <si>
    <t xml:space="preserve">Fixed with white cement mixture or adhesive </t>
  </si>
  <si>
    <t xml:space="preserve">Vitrified tile </t>
  </si>
  <si>
    <r>
      <rPr>
        <sz val="12"/>
        <rFont val="Calibri"/>
        <family val="2"/>
      </rPr>
      <t xml:space="preserve">Providing and laying </t>
    </r>
    <r>
      <rPr>
        <b/>
        <sz val="12"/>
        <rFont val="Calibri"/>
        <family val="2"/>
      </rPr>
      <t>Vitrified tile</t>
    </r>
    <r>
      <rPr>
        <sz val="12"/>
        <rFont val="Calibri"/>
        <family val="2"/>
      </rPr>
      <t xml:space="preserve"> flooring of size 600mm x 600mm OR 1200mm x 600 of approved  shade and make over minimum 20~25mm thick cement mortar bed of 1:4 to make up required finished floor level OR layed with adhesive as per site condition. As specified the architect.</t>
    </r>
  </si>
  <si>
    <t>4mm wide spacers for tiling to create even gaps between tiles.</t>
  </si>
  <si>
    <t>Filling the joints with Roff/Bal-endura make polymer joint filling compound of the same shade or as specified. The rate shall include costs of transport and protection of Granite with Gypsum sheet or 9mm plywood.</t>
  </si>
  <si>
    <t>Basic Cost of tile Rs 80/- Sft</t>
  </si>
  <si>
    <t>Basic Cost of tile Rs 50/- Sft</t>
  </si>
  <si>
    <r>
      <rPr>
        <b/>
        <sz val="12"/>
        <color indexed="8"/>
        <rFont val="Calibri"/>
        <family val="2"/>
      </rPr>
      <t>Vitrified wall tiling</t>
    </r>
    <r>
      <rPr>
        <sz val="12"/>
        <color indexed="8"/>
        <rFont val="Calibri"/>
        <family val="2"/>
      </rPr>
      <t xml:space="preserve"> - </t>
    </r>
  </si>
  <si>
    <t>Same as item no 2.2</t>
  </si>
  <si>
    <t>Skirting, steps and jamblines</t>
  </si>
  <si>
    <t xml:space="preserve">Skirting  , Pardi Top, Door sills, Ledge walls, Borders in flooring dado, Pali Top, below railings.  Cutting, Shifting, Lifting  and fixing Skirting, Pardi tops, Window Frames up to 12" width  with adhesive / cement paste to correct level &amp; line, filling </t>
  </si>
  <si>
    <r>
      <rPr>
        <sz val="12"/>
        <rFont val="Calibri"/>
        <family val="2"/>
      </rPr>
      <t xml:space="preserve">Providing and Fixing 18mm thk Granite with adhesive in </t>
    </r>
    <r>
      <rPr>
        <b/>
        <sz val="12"/>
        <rFont val="Calibri"/>
        <family val="2"/>
      </rPr>
      <t>two</t>
    </r>
    <r>
      <rPr>
        <sz val="12"/>
        <rFont val="Calibri"/>
        <family val="2"/>
      </rPr>
      <t xml:space="preserve"> </t>
    </r>
    <r>
      <rPr>
        <b/>
        <sz val="12"/>
        <rFont val="Calibri"/>
        <family val="2"/>
      </rPr>
      <t>levels</t>
    </r>
    <r>
      <rPr>
        <sz val="12"/>
        <rFont val="Calibri"/>
        <family val="2"/>
      </rPr>
      <t xml:space="preserve"> including chamfer, edge rounding and polishing on all the exposed edges as shown in the detail drawing.</t>
    </r>
  </si>
  <si>
    <t>Rft</t>
  </si>
  <si>
    <r>
      <rPr>
        <b/>
        <sz val="12"/>
        <rFont val="Calibri"/>
        <family val="2"/>
      </rPr>
      <t>Marble door jambs</t>
    </r>
    <r>
      <rPr>
        <sz val="12"/>
        <rFont val="Calibri"/>
        <family val="2"/>
      </rPr>
      <t xml:space="preserve"> upto 12" </t>
    </r>
  </si>
  <si>
    <r>
      <rPr>
        <b/>
        <sz val="12"/>
        <rFont val="Calibri"/>
        <family val="2"/>
      </rPr>
      <t>Marble window frames</t>
    </r>
    <r>
      <rPr>
        <sz val="12"/>
        <rFont val="Calibri"/>
        <family val="2"/>
      </rPr>
      <t xml:space="preserve"> upto 12" </t>
    </r>
  </si>
  <si>
    <r>
      <rPr>
        <b/>
        <sz val="12"/>
        <rFont val="Calibri"/>
        <family val="2"/>
      </rPr>
      <t>Pantry</t>
    </r>
    <r>
      <rPr>
        <sz val="12"/>
        <rFont val="Calibri"/>
        <family val="2"/>
      </rPr>
      <t xml:space="preserve"> </t>
    </r>
    <r>
      <rPr>
        <b/>
        <sz val="12"/>
        <rFont val="Calibri"/>
        <family val="2"/>
      </rPr>
      <t>Counters 600mm depth</t>
    </r>
  </si>
  <si>
    <r>
      <rPr>
        <sz val="12"/>
        <rFont val="Calibri"/>
        <family val="2"/>
      </rPr>
      <t>Providing, Cutting, Shifting, Lifting, making &amp; fixing of approved shade of 18mm - 20mm  Granite for kitchen platform (600 mm wide x )with 18mm thk marine ply conforming to IS 710 of app. make used as base frame included verticals, making cut-outs for sin</t>
    </r>
  </si>
  <si>
    <t>18 mm thk. Granite top with front 2" facia</t>
  </si>
  <si>
    <t>Include SINK, Make: Nirali, size :  550 x 440mm</t>
  </si>
  <si>
    <t>75 mm granite skirting fixed on the platform base.</t>
  </si>
  <si>
    <t>Under counter Laminate storage approx 550mm deep Unit, inclusive of Kitchen Trolleys,  Drawer Units, cabinets, Shelves and required hardware as per design. Carcase to be made of 18mm thick plywood internally to be finished  with 1mm thick approved laminat</t>
  </si>
  <si>
    <t>Basic cost of Laminate 1800/- Sheet</t>
  </si>
  <si>
    <t>Wash Basin Counters :</t>
  </si>
  <si>
    <t>Cutting , Shifting, Laying &amp; Fixing of approved shade of 18mm thk Marble for wash basin counter 600 mm D &amp; 100mm H, with 18mm thk marine ply used as base supported with MS framing, making cut-outs for wash basins &amp; required plumbing fixtures including app</t>
  </si>
  <si>
    <t>Cost to include moulding , chamferings and polishing.</t>
  </si>
  <si>
    <t>a.</t>
  </si>
  <si>
    <r>
      <rPr>
        <b/>
        <sz val="12"/>
        <rFont val="Calibri"/>
        <family val="2"/>
      </rPr>
      <t xml:space="preserve">Gents and Ladies </t>
    </r>
    <r>
      <rPr>
        <b/>
        <sz val="12"/>
        <rFont val="Calibri"/>
        <family val="2"/>
      </rPr>
      <t>washroom</t>
    </r>
  </si>
  <si>
    <t>Overall size :  2'-0" deep x 1-6" ht</t>
  </si>
  <si>
    <t>Top finish in Granite as approved</t>
  </si>
  <si>
    <t>As per the detail drawing</t>
  </si>
  <si>
    <r>
      <rPr>
        <b/>
        <sz val="12"/>
        <rFont val="Calibri"/>
        <family val="2"/>
      </rPr>
      <t>TOTAL</t>
    </r>
    <r>
      <rPr>
        <sz val="12"/>
        <rFont val="Calibri"/>
        <family val="2"/>
      </rPr>
      <t xml:space="preserve"> </t>
    </r>
    <r>
      <rPr>
        <b/>
        <sz val="12"/>
        <rFont val="Calibri"/>
        <family val="2"/>
      </rPr>
      <t>–</t>
    </r>
    <r>
      <rPr>
        <sz val="12"/>
        <rFont val="Calibri"/>
        <family val="2"/>
      </rPr>
      <t xml:space="preserve"> 2</t>
    </r>
  </si>
  <si>
    <t>PARTITION,PANELING, PELMETS,PLY CEILINGS &amp; SKIRTING</t>
  </si>
  <si>
    <t>Fully Glazed Partition upto 9'-0" ht</t>
  </si>
  <si>
    <r>
      <rPr>
        <sz val="12"/>
        <rFont val="Calibri"/>
        <family val="2"/>
      </rPr>
      <t xml:space="preserve">Providing and fixing  fully glazed  partition made in </t>
    </r>
    <r>
      <rPr>
        <b/>
        <sz val="12"/>
        <rFont val="Calibri"/>
        <family val="2"/>
      </rPr>
      <t>-12mm thick</t>
    </r>
    <r>
      <rPr>
        <sz val="12"/>
        <rFont val="Calibri"/>
        <family val="2"/>
      </rPr>
      <t xml:space="preserve"> toughened  glass panels held in position as per the detail drawings. The glass shall be fixed on Aluminium  frame with glazing patti with necessary  rubber gasket with good quality and proper thickness, all around the frame to fix the glass. Base Frame  support on the floor and ceiling to hold .</t>
    </r>
  </si>
  <si>
    <t>AS above for Doors with Handle and Glass patch fittings</t>
  </si>
  <si>
    <t>A</t>
  </si>
  <si>
    <t>Door size 3'-0" x 9'-0"</t>
  </si>
  <si>
    <t>No</t>
  </si>
  <si>
    <t>B</t>
  </si>
  <si>
    <t>Door size 3'-6" x 9'-0"</t>
  </si>
  <si>
    <t>C</t>
  </si>
  <si>
    <t>Door size 3'-9" x 9'-0"</t>
  </si>
  <si>
    <t>Plywood Paneling</t>
  </si>
  <si>
    <r>
      <rPr>
        <sz val="12"/>
        <rFont val="Calibri"/>
        <family val="2"/>
      </rPr>
      <t xml:space="preserve">Providing and fixing </t>
    </r>
    <r>
      <rPr>
        <b/>
        <sz val="12"/>
        <rFont val="Calibri"/>
        <family val="2"/>
      </rPr>
      <t>Ply</t>
    </r>
    <r>
      <rPr>
        <sz val="12"/>
        <rFont val="Calibri"/>
        <family val="2"/>
      </rPr>
      <t xml:space="preserve"> </t>
    </r>
    <r>
      <rPr>
        <b/>
        <sz val="12"/>
        <rFont val="Calibri"/>
        <family val="2"/>
      </rPr>
      <t>paneling</t>
    </r>
    <r>
      <rPr>
        <sz val="12"/>
        <rFont val="Calibri"/>
        <family val="2"/>
      </rPr>
      <t xml:space="preserve"> on walls and columns in 50mm x 25mm thk Jindal -(2mm thick)make aluminium work framework placed at 2'-0" c/c in both the directions horizontally and vertically.</t>
    </r>
  </si>
  <si>
    <t>Providing and Fixing (On  12mm thick plywood finished  Penelling -item 3.2A)   25mm thick  ACCoustic  and fabric of approved shade and colour and grain direction as directed.  Grooves horizontally and vertially shall be maintained and finished as per detail drawing.</t>
  </si>
  <si>
    <t>Mirror panelling</t>
  </si>
  <si>
    <t>Providing and Fixing 6mm thk mirror on 12mm thk Marine ply  and the back of Ply to be painted in black japan.</t>
  </si>
  <si>
    <t>40mm x 25mm wooden beading / edge profiles on the edges as approved by the architect.</t>
  </si>
  <si>
    <t>Mirror shall be fixed with required 3M tape and silicone.</t>
  </si>
  <si>
    <t>Providing and Fixing 5" thk seating of size 9'-3" x 2'-0"D x 6'-6" HT</t>
  </si>
  <si>
    <t xml:space="preserve">Base of the seating shall be made out of 25mm x 25mm MS rectangular  framework 100mm thk cladded with 12mm thk HDF boards. The sides of the seating shall be made in 100 x 50 aluminium frame work cladded with 12mm thk HDF boards to receive PU paint. </t>
  </si>
  <si>
    <t xml:space="preserve">The back of the seating consisting of 25mm thk medium density foam glued to 12mm thk ply and upholstered with fabric as approved. </t>
  </si>
  <si>
    <t xml:space="preserve">Top of the seating shall be in 6mm thk tinted mirror fixed with silicon and 3M double sided tape. </t>
  </si>
  <si>
    <t>4mm SS trims between mirror joints as per detail drawing.</t>
  </si>
  <si>
    <r>
      <rPr>
        <sz val="12"/>
        <rFont val="Calibri"/>
        <family val="2"/>
      </rPr>
      <t xml:space="preserve">Providing and Fixing "L" shaped </t>
    </r>
    <r>
      <rPr>
        <b/>
        <sz val="12"/>
        <rFont val="Calibri"/>
        <family val="2"/>
      </rPr>
      <t>Shower cubicle</t>
    </r>
    <r>
      <rPr>
        <sz val="12"/>
        <rFont val="Calibri"/>
        <family val="2"/>
      </rPr>
      <t xml:space="preserve"> of size 2'-6" + 3'-9" x 7'-0" </t>
    </r>
  </si>
  <si>
    <t>10mm thk toughened Glass shower cubilce, 2'-0" openable door with SS handle.</t>
  </si>
  <si>
    <t>25mm x 25mm SS top and bottom member to hold the glass. Contractor shall propose branded sleek proprietory fitting for approval by the architect.</t>
  </si>
  <si>
    <t>Water proof PVC profiles for doors on all edges.</t>
  </si>
  <si>
    <t>Cost to include all hardware, patch fittings and etc all in complete.</t>
  </si>
  <si>
    <r>
      <rPr>
        <b/>
        <sz val="12"/>
        <rFont val="Calibri"/>
        <family val="2"/>
      </rPr>
      <t>TOTAL</t>
    </r>
    <r>
      <rPr>
        <sz val="12"/>
        <rFont val="Calibri"/>
        <family val="2"/>
      </rPr>
      <t xml:space="preserve"> </t>
    </r>
    <r>
      <rPr>
        <b/>
        <sz val="12"/>
        <rFont val="Calibri"/>
        <family val="2"/>
      </rPr>
      <t>–</t>
    </r>
    <r>
      <rPr>
        <sz val="12"/>
        <rFont val="Calibri"/>
        <family val="2"/>
      </rPr>
      <t xml:space="preserve"> 3</t>
    </r>
  </si>
  <si>
    <t>STORAGES</t>
  </si>
  <si>
    <t>Carcass: Made of 18mm thk Anchor Sevak ply with adequate Aluminium or hardwood framework,as per drawings with all external faces finished with 1mm thk laminate of approved shade and internal faces of storage units with white or grey laminate 1mm thk.</t>
  </si>
  <si>
    <t>Shutters/ Drawers to have approved type and make of iron mongery such as hinges, locks, handles/ knobs, drawer runners, All shutters/ Drawers should have locking arrangements, Hafele / approved by Architect prior execution</t>
  </si>
  <si>
    <t>Shutters in 18mm thk Marine Plywood fin in 1.00 mm thk laminate inside and outside. Edges finished with Edge Band. As per detail drawing or as approved by the architect.</t>
  </si>
  <si>
    <t>Skirting in teak wood of size 12mm x 75mm high recessed  and finished in melamine polish shade as approved.</t>
  </si>
  <si>
    <r>
      <rPr>
        <b/>
        <sz val="12"/>
        <rFont val="Calibri"/>
        <family val="2"/>
      </rPr>
      <t>Storage</t>
    </r>
    <r>
      <rPr>
        <sz val="12"/>
        <rFont val="Calibri"/>
        <family val="2"/>
      </rPr>
      <t xml:space="preserve"> </t>
    </r>
    <r>
      <rPr>
        <b/>
        <sz val="12"/>
        <rFont val="Calibri"/>
        <family val="2"/>
      </rPr>
      <t>Full</t>
    </r>
    <r>
      <rPr>
        <sz val="12"/>
        <rFont val="Calibri"/>
        <family val="2"/>
      </rPr>
      <t xml:space="preserve"> </t>
    </r>
    <r>
      <rPr>
        <b/>
        <sz val="12"/>
        <rFont val="Calibri"/>
        <family val="2"/>
      </rPr>
      <t>ht.</t>
    </r>
    <r>
      <rPr>
        <sz val="12"/>
        <rFont val="Calibri"/>
        <family val="2"/>
      </rPr>
      <t xml:space="preserve"> </t>
    </r>
    <r>
      <rPr>
        <b/>
        <sz val="12"/>
        <rFont val="Calibri"/>
        <family val="2"/>
      </rPr>
      <t>-</t>
    </r>
    <r>
      <rPr>
        <sz val="12"/>
        <rFont val="Calibri"/>
        <family val="2"/>
      </rPr>
      <t xml:space="preserve"> </t>
    </r>
    <r>
      <rPr>
        <b/>
        <sz val="12"/>
        <rFont val="Calibri"/>
        <family val="2"/>
      </rPr>
      <t>Laminate</t>
    </r>
    <r>
      <rPr>
        <sz val="12"/>
        <rFont val="Calibri"/>
        <family val="2"/>
      </rPr>
      <t xml:space="preserve"> </t>
    </r>
    <r>
      <rPr>
        <b/>
        <sz val="12"/>
        <rFont val="Calibri"/>
        <family val="2"/>
      </rPr>
      <t>faced</t>
    </r>
  </si>
  <si>
    <t>1'-6" deep</t>
  </si>
  <si>
    <t>Low height Storage</t>
  </si>
  <si>
    <t>1'-4" deep</t>
  </si>
  <si>
    <t>35mm thk top finished in laminate including 12mm thk corian tray of size 1'-6" x 5'-0" x 4" ht</t>
  </si>
  <si>
    <r>
      <rPr>
        <b/>
        <sz val="12"/>
        <rFont val="Calibri"/>
        <family val="2"/>
      </rPr>
      <t>Over</t>
    </r>
    <r>
      <rPr>
        <sz val="12"/>
        <rFont val="Calibri"/>
        <family val="2"/>
      </rPr>
      <t xml:space="preserve"> </t>
    </r>
    <r>
      <rPr>
        <b/>
        <sz val="12"/>
        <rFont val="Calibri"/>
        <family val="2"/>
      </rPr>
      <t>Head</t>
    </r>
    <r>
      <rPr>
        <sz val="12"/>
        <rFont val="Calibri"/>
        <family val="2"/>
      </rPr>
      <t xml:space="preserve"> </t>
    </r>
    <r>
      <rPr>
        <b/>
        <sz val="12"/>
        <rFont val="Calibri"/>
        <family val="2"/>
      </rPr>
      <t>Storage</t>
    </r>
    <r>
      <rPr>
        <sz val="12"/>
        <rFont val="Calibri"/>
        <family val="2"/>
      </rPr>
      <t xml:space="preserve"> </t>
    </r>
    <r>
      <rPr>
        <b/>
        <sz val="12"/>
        <rFont val="Calibri"/>
        <family val="2"/>
      </rPr>
      <t>-</t>
    </r>
    <r>
      <rPr>
        <sz val="12"/>
        <rFont val="Calibri"/>
        <family val="2"/>
      </rPr>
      <t xml:space="preserve"> </t>
    </r>
    <r>
      <rPr>
        <b/>
        <sz val="12"/>
        <rFont val="Calibri"/>
        <family val="2"/>
      </rPr>
      <t>Laminate</t>
    </r>
    <r>
      <rPr>
        <sz val="12"/>
        <rFont val="Calibri"/>
        <family val="2"/>
      </rPr>
      <t xml:space="preserve"> </t>
    </r>
    <r>
      <rPr>
        <b/>
        <sz val="12"/>
        <rFont val="Calibri"/>
        <family val="2"/>
      </rPr>
      <t>faced</t>
    </r>
  </si>
  <si>
    <t>1'-3" deep x 4'-0" ht. Pantry</t>
  </si>
  <si>
    <r>
      <rPr>
        <b/>
        <sz val="12"/>
        <rFont val="Calibri"/>
        <family val="2"/>
      </rPr>
      <t>Janitor</t>
    </r>
    <r>
      <rPr>
        <sz val="12"/>
        <rFont val="Calibri"/>
        <family val="2"/>
      </rPr>
      <t xml:space="preserve"> </t>
    </r>
    <r>
      <rPr>
        <b/>
        <sz val="12"/>
        <rFont val="Calibri"/>
        <family val="2"/>
      </rPr>
      <t>Cabinet: size 1'-6" x 1'-3" x 6'-0" ht</t>
    </r>
  </si>
  <si>
    <t>Carcass: Made of 18mm thk plywood finished with 1.00 mm thk laminate from the inside as approved.</t>
  </si>
  <si>
    <t>18mm thk shutter to be finished with 1 mm thk laminate from inside and outside matching to approved laminate  installed outside.</t>
  </si>
  <si>
    <t>6" ht.  Aluminium grill as per design</t>
  </si>
  <si>
    <t>Repro Table: size 3'-6" x 2'-0" x 2'-6" ht.</t>
  </si>
  <si>
    <t>Made of 18mm thk Anchor Sevak grade ply conforming to IS 303, as per drawings with all external faces finished with 1mm thk laminate of approved shade and internal faces of storage units with white or grey laminate 1mm thk. As per the detailed drawings.</t>
  </si>
  <si>
    <t xml:space="preserve">Consisting of 4 nos of drawer on the top and 4 nos of shutter equally divided. Drawers to have approved type and make of iron mongery such as hinges, locks, handles/ knobs, drawer runners, All shutters/ Drawers should have locking arrangements, Hafele or </t>
  </si>
  <si>
    <t xml:space="preserve">S.S. finish handles as per approved sample </t>
  </si>
  <si>
    <t>Brass big body ' Vijayan ' dead lock with S.S. flange plate</t>
  </si>
  <si>
    <t>Key board tray included</t>
  </si>
  <si>
    <t>TOTAL  - 4</t>
  </si>
  <si>
    <r>
      <rPr>
        <b/>
        <sz val="12"/>
        <rFont val="Calibri"/>
        <family val="2"/>
      </rPr>
      <t>LOOSE</t>
    </r>
    <r>
      <rPr>
        <sz val="12"/>
        <rFont val="Calibri"/>
        <family val="2"/>
      </rPr>
      <t xml:space="preserve"> </t>
    </r>
    <r>
      <rPr>
        <b/>
        <sz val="12"/>
        <rFont val="Calibri"/>
        <family val="2"/>
      </rPr>
      <t>FURNITURES.</t>
    </r>
  </si>
  <si>
    <t>Carcass: Made of 18mm thk Anchor Sevak grade ply conforming to IS 303, with adequate Aluminium or hardwood framework,as per drawings with all external faces finished with 1mm thk laminate of approved shade and internal faces of storage units with white or as approved.</t>
  </si>
  <si>
    <t>Shutters/ Drawers to have approved type and make of iron mongery such as hinges, locks, handles/ knobs, drawer runners, All shutters/ Drawers should have locking arrangements, Hafele / Dorma approved by Architect prior execution</t>
  </si>
  <si>
    <t>Constructed as per detail drawing.</t>
  </si>
  <si>
    <t>"L" Shaped Workstation : Desking System : Top of 1500mm  x 1475mm x 600 depth.</t>
  </si>
  <si>
    <t>Nos</t>
  </si>
  <si>
    <r>
      <rPr>
        <b/>
        <sz val="12"/>
        <color indexed="8"/>
        <rFont val="Calibri"/>
        <family val="2"/>
      </rPr>
      <t xml:space="preserve">Table Top : </t>
    </r>
    <r>
      <rPr>
        <sz val="12"/>
        <color indexed="8"/>
        <rFont val="Calibri"/>
        <family val="2"/>
      </rPr>
      <t>25mm thick laminated Plywood table top and sides with matching edge banding  as per detail drawing.</t>
    </r>
  </si>
  <si>
    <r>
      <rPr>
        <b/>
        <sz val="12"/>
        <color indexed="8"/>
        <rFont val="Calibri"/>
        <family val="2"/>
      </rPr>
      <t>Flap :</t>
    </r>
    <r>
      <rPr>
        <sz val="12"/>
        <color indexed="8"/>
        <rFont val="Calibri"/>
        <family val="2"/>
      </rPr>
      <t xml:space="preserve"> Metal Flap with soft close : 450mm W x 135mm as approved </t>
    </r>
  </si>
  <si>
    <r>
      <rPr>
        <b/>
        <sz val="12"/>
        <color indexed="8"/>
        <rFont val="Calibri"/>
        <family val="2"/>
      </rPr>
      <t xml:space="preserve">Cable carrier : </t>
    </r>
    <r>
      <rPr>
        <sz val="12"/>
        <color indexed="8"/>
        <rFont val="Calibri"/>
        <family val="2"/>
      </rPr>
      <t xml:space="preserve">MS Horizontal raceways (120mm H) with internal separator and Vertical cable risers in approved powder coating </t>
    </r>
  </si>
  <si>
    <t>Prelam Drawer Pedestal :</t>
  </si>
  <si>
    <t>2 Drawers made out of 18mm thk plywood with front openable groove or profile  handles, levellors &amp; central locking system : 900mm W x 600mm D x 600mm H</t>
  </si>
  <si>
    <t>Cabin Desk in Laminate finish</t>
  </si>
  <si>
    <t>P&amp;F 40mm thk "L" shaped Cabin table with side runner and a modesty panel made out of 18mm ply as specified finished in 1mm thk laminate from the inside and outside as per the detail drawing.</t>
  </si>
  <si>
    <t xml:space="preserve">Edges to finished in 40mm thk  machine pressed edge band. </t>
  </si>
  <si>
    <t>SS Rectangular base of 35mm x 75mm in two rows below table top and on the floor as per detail drawing.</t>
  </si>
  <si>
    <t xml:space="preserve">Includes one drawer unit with two smaller and one bigger drawers that are made from 12 mm thk ply with 19mm thk fascia. </t>
  </si>
  <si>
    <t>Modesty Panel to be made out of 18 mm thk ply finished with 1.00 mm thk SS sheet from the outside and 1mm thk laminate finish from the inside.</t>
  </si>
  <si>
    <t>Side Runner to have equally divided openable shutters fin in Laminate on all surfaces.</t>
  </si>
  <si>
    <t xml:space="preserve">The rate to include fixing and fitting of all hardware such as drawer channels, S.S handles, drawer locks etc in complete. </t>
  </si>
  <si>
    <t>To be constructed as per detail drawing.</t>
  </si>
  <si>
    <t xml:space="preserve">V1 Cabin Table of size 1650 x 675 x 750 </t>
  </si>
  <si>
    <t>Side Runner 450 x 975 x 700</t>
  </si>
  <si>
    <t xml:space="preserve">Open Office Tables of Size 1600 x 675 x 750 </t>
  </si>
  <si>
    <t xml:space="preserve">V2 Cabin Table of size 1800 x 675 x 750 </t>
  </si>
  <si>
    <t xml:space="preserve">V3 Cabin Table of size 1800 x 900 x 750 </t>
  </si>
  <si>
    <t>Side Runner 450 x 1100 x 700</t>
  </si>
  <si>
    <t xml:space="preserve">CMD Cabin Desk of size 2040 x 900 x 750 </t>
  </si>
  <si>
    <t>Side Runner of size 1050 x 450</t>
  </si>
  <si>
    <t>Back runner of size 2040 x 350</t>
  </si>
  <si>
    <t>Refer to item no 5.2, finished in Veneer</t>
  </si>
  <si>
    <t>Meeting room table</t>
  </si>
  <si>
    <t xml:space="preserve">Size 2400 x 1050 x 750 </t>
  </si>
  <si>
    <r>
      <rPr>
        <sz val="12"/>
        <rFont val="Calibri"/>
        <family val="2"/>
      </rPr>
      <t xml:space="preserve">P&amp;F  conference  table the base to be made out of 18mm thk carcass 18" wide finished in 1.00mm  thk laminate from the outside and inside as per the detail drawing.  The table the top shall be made out of 18mm plywood  finished with </t>
    </r>
    <r>
      <rPr>
        <b/>
        <sz val="12"/>
        <rFont val="Calibri"/>
        <family val="2"/>
      </rPr>
      <t xml:space="preserve">6mm thk corian on the top and sides </t>
    </r>
    <r>
      <rPr>
        <sz val="12"/>
        <rFont val="Calibri"/>
        <family val="2"/>
      </rPr>
      <t>and the bottom of the table top finished in laminate matching the carcass.</t>
    </r>
  </si>
  <si>
    <t>Table top to have 12" wide leather panel in the centre.</t>
  </si>
  <si>
    <t>18" wide trunking below the table top for electrical wires and switches integrated with the table base.</t>
  </si>
  <si>
    <t>18" wide sides, 2" edges and base shall be finished in SS as per detail drawing. The front of the base shall have 18mm thick openable shutters finished in laminate on the inside and outside.</t>
  </si>
  <si>
    <t>The rate to include fixing and fitting of all hardware such as  S.S handles, drawer locks etc in complete.</t>
  </si>
  <si>
    <t>Finiishes in Melamine polish</t>
  </si>
  <si>
    <t>Reception Table</t>
  </si>
  <si>
    <t>Size 2'-3" x 5'-6" x 3'-6"</t>
  </si>
  <si>
    <t>P&amp;F Reception table in 18mm thk ply and finished in 1.0mm thk Laminate on all exposed and internal surfaces</t>
  </si>
  <si>
    <t>Front panel of the table shall be made out of 40mm x 18mm half round teak wood  fluting finished in melamine polish as per detail drawing. The top capping shall be in 25 mm thk teak wood finished in melamine polish.</t>
  </si>
  <si>
    <t>Table includes one drawer unit with two smaller and one bigger drawers that are made from 12 mm thk ply with 19mm thk fascia finished in 1.00 mm thk laminate as per the detail drawing.</t>
  </si>
  <si>
    <t>The rate to include necessary cutout, fixing and fitting of all hardware such as drawer channels, S.S handles, drawer locks etc in complete.</t>
  </si>
  <si>
    <t>Chairs</t>
  </si>
  <si>
    <t>Staff chairs -  Basic rate  Rs. 7,000 per Unit</t>
  </si>
  <si>
    <t>Cabin chairs high back- Basic rate Rs. 11,000/-</t>
  </si>
  <si>
    <t>Cabin Visitor chair mid Back - Basic rate 8500/-</t>
  </si>
  <si>
    <t>Meeting room chairs high back  - Basic rate Rs 15,000/-</t>
  </si>
  <si>
    <t>MD Cabin Chair - Basic Rate Rs 25000/-</t>
  </si>
  <si>
    <t>Bar stools - Basic rate Rs 5500/-</t>
  </si>
  <si>
    <t>Sofa Set</t>
  </si>
  <si>
    <t>Lounge - 3 seater sofa fin composite leather / fabric 8'-0" wide</t>
  </si>
  <si>
    <t>Lounge - Single seater sofa fin composite leather / fabric 3'-0" wide</t>
  </si>
  <si>
    <t>CMD - Cabin 2 seater sofa fin composite leather 6'-0" wide</t>
  </si>
  <si>
    <t>CMD - Single seater sofa fin composite leather 3'-0" wide</t>
  </si>
  <si>
    <t>V3 - Cabin 2 seater sofa fin composite leather 6'-0" wide</t>
  </si>
  <si>
    <t>Centre Table / Side Table</t>
  </si>
  <si>
    <t xml:space="preserve">Centre table of size 3'-0" x 3'-0" </t>
  </si>
  <si>
    <t>Top in 10mm toughened glass with mirror polished edges.</t>
  </si>
  <si>
    <t xml:space="preserve">Base in 18mm x 18mm thk SS </t>
  </si>
  <si>
    <t>As per detail drawing or as selected.</t>
  </si>
  <si>
    <t xml:space="preserve">Side table of size 2'-0" x 2'-0" </t>
  </si>
  <si>
    <t>Made in Teak wood and 4mm thk Veneer.</t>
  </si>
  <si>
    <t>As per detail drawing or as sel.ected</t>
  </si>
  <si>
    <t>Console - Lounge</t>
  </si>
  <si>
    <t>Console of size 1'-3" x 6'-0" x 3'-0"ht</t>
  </si>
  <si>
    <t>Made out of 18mm thk plywood cladded with 4mm thk Veneer.</t>
  </si>
  <si>
    <t>Shutters to be made in 18mm thk plywood and 12mm x 12mm teak strips fixed on the shutter as per the detail drg.</t>
  </si>
  <si>
    <t xml:space="preserve">SS rectanglular base in 18mm x 18mm thk </t>
  </si>
  <si>
    <t>TOTAL – 5</t>
  </si>
  <si>
    <t>6..0</t>
  </si>
  <si>
    <t>DOORS/DOOR FRAMES</t>
  </si>
  <si>
    <t>6..1</t>
  </si>
  <si>
    <t>Single Leaf Toughened Glass Door.</t>
  </si>
  <si>
    <t>10mm thk. Clear toughened glass door on floor spring, Top /
Bottom patch fittings.</t>
  </si>
  <si>
    <t>Size : 900mm wide x 2600mm</t>
  </si>
  <si>
    <t>RO</t>
  </si>
  <si>
    <t>Floor spring and patch fittings of Hafele make</t>
  </si>
  <si>
    <t xml:space="preserve">SS Glass door Handle with floor lockable system of size 4'-0". Make Hafele or equivalent. </t>
  </si>
  <si>
    <t xml:space="preserve">Cost to include all hardware fittings, making of all cut-outs and holes in the glass. </t>
  </si>
  <si>
    <t>Laminate Finish 40mm, 75mm thk Solid Flushed Doors flushed with partition</t>
  </si>
  <si>
    <t>Anchor sevak or equivalent make flush doors</t>
  </si>
  <si>
    <t>Both the side of the door finished in approved shade of laminate.</t>
  </si>
  <si>
    <t>9mm thk TW edge beading, polished in matching or as approved</t>
  </si>
  <si>
    <t>Hardware - TS 68 door closer with Pelmet type arm</t>
  </si>
  <si>
    <t>Door hinge 551 BB, 4" x 3" x 3 mm class 8</t>
  </si>
  <si>
    <t>24" S.S. handle with dead lock</t>
  </si>
  <si>
    <t>Approved Hafele make or equivalent</t>
  </si>
  <si>
    <t>Cost to include all hardware fittings, transport, packing and etc.</t>
  </si>
  <si>
    <t>Size: 1000mm x 2600mm ht. Server room / UPS room solid door with glass panel of size 300mm x 600m. Wooden beading to hold the glass.</t>
  </si>
  <si>
    <t>Size: 900mm x 2600 mm full ht.</t>
  </si>
  <si>
    <t xml:space="preserve">Size: 900mm x 2600 mm full ht - Store room (40mm thk) </t>
  </si>
  <si>
    <t>Size: 900mm x 2600 mm full ht - Pantry &amp; Common Washroom (40mm thk)</t>
  </si>
  <si>
    <t>6mm thk vision glass panel  of size 8" x 36"ht</t>
  </si>
  <si>
    <t>Size : 800mm x 2600 mm full ht -Toilet Main entry doors (45mm thk)</t>
  </si>
  <si>
    <t>Size : 700mm x 2100 -Gents WC door (40 mm thk)</t>
  </si>
  <si>
    <t>Framed glass door 50mm thk Single Leaf Door (Main Entry)</t>
  </si>
  <si>
    <t xml:space="preserve">Size : 1100mm wide x 2100mm ht </t>
  </si>
  <si>
    <t>6" x 2" door stiles, top and bottom rail finished in melamine polish.</t>
  </si>
  <si>
    <t>10 mm thk toughened glass</t>
  </si>
  <si>
    <t>20mm x 18mm thk teak wood beading to hold glass.</t>
  </si>
  <si>
    <t>SS handle of 4'-0" size with in built floor locking system or as approved</t>
  </si>
  <si>
    <t xml:space="preserve">TW door frames </t>
  </si>
  <si>
    <t>Providing and Fixing Teak Wood door frame upto thickness of wall, size 75mm X 150mm X 2600mm full size fixed with dash fastners of required size.</t>
  </si>
  <si>
    <t xml:space="preserve">Melamine polish to frames, shade as approved </t>
  </si>
  <si>
    <t>Size: 900mm x 2600mm ht - 75mm deep for partition doors</t>
  </si>
  <si>
    <t>Size : 900mm x 2600mm x 150mm deep -Pantry &amp; Toilet main Entry doors</t>
  </si>
  <si>
    <t>Size : 1100mm x 2100mm x 150mm deep -Office Entry door</t>
  </si>
  <si>
    <t>Size : 800mm x 2600mm -Director washroom door</t>
  </si>
  <si>
    <t>Above sizes are internal clear opening sizes.</t>
  </si>
  <si>
    <t>Trap Doors.</t>
  </si>
  <si>
    <t>Proprietory trap doors of size 450  x 450 (Gypsum india)</t>
  </si>
  <si>
    <t>TOTAL – 6</t>
  </si>
  <si>
    <t>GLAZING AND ALUMINIUM WINDOWS</t>
  </si>
  <si>
    <t>DGU fixed panel 6mm Toughened+12mm Airgap with Argon+6mm Toughened with AL. Profile 25mm x 45mm</t>
  </si>
  <si>
    <t>P/F DGU fixed partition with overall thickness of DGU glass sections to be 24 x 6 mm thk, low-e HS glass 12 mm thk,air gap 6 mm thk; the extruded Al sections, all the internal visible surface shall have high durability/super durable powder coating of 60 t</t>
  </si>
  <si>
    <t xml:space="preserve">DGU Casement windows 6mm Toughened+12mm Airgap with Argon+6mm Toughened with AL. Shutter Profile 40mm x 45mm with base section as suitable to fix hinges and stopper. </t>
  </si>
  <si>
    <t xml:space="preserve">P/F DGU Casement with overall thickness of DGU glass sections to be 24 x 6 mm thk, low-e HS glass 12 mm thk,air gap with Airgon+ 6 mm thk toughened Glass; the extruded Al sections, all the internal visible surface shall have high durability/super durable </t>
  </si>
  <si>
    <t>Window section 40mm x 50mm</t>
  </si>
  <si>
    <t>Base "L"section 50mm x 50mm</t>
  </si>
  <si>
    <t>Hinges, Stoppers, Gasket and Wool pile</t>
  </si>
  <si>
    <t>Cost to include all hardware fittings and accessories</t>
  </si>
  <si>
    <t>V1 - "L" Shaped window opening size 7'-3" + 7'-9" x 4'- 6" ht (2 casement in corners of size 2'-0" and fixed panels in the centre)</t>
  </si>
  <si>
    <t>Window opening size 17'-6" x 4'-6"ht (2 casement in corners of size 2'-0" and fixed panels in the centre.)</t>
  </si>
  <si>
    <t>V3 - "L" Shaped window opening size 8'-6" + 7'-9" x 4'- 6" ht (2 casement in corners of size 2'-0" and fixed panels in the centre)</t>
  </si>
  <si>
    <t>Conference room - Window opening size 16'-3" x 4'-6"ht -2 casement in corners of size 2'-0" and fixed panels in the centre.</t>
  </si>
  <si>
    <t>MCD Cabin - "L" Shaped window opening size 8'-0" + 7'-9" x 4'- 6" ht (2 casement in corners of size 2'-0" and fixed panels in the centre)</t>
  </si>
  <si>
    <t>Casement windows in washroom</t>
  </si>
  <si>
    <t>16 guage, 50mm aluminium series with 25mm x 50mm box section powder coated.</t>
  </si>
  <si>
    <t>6mm Frosted glass</t>
  </si>
  <si>
    <t>As approved by the Architect</t>
  </si>
  <si>
    <t>Cost to include handle all the hardware and accessories.</t>
  </si>
  <si>
    <t>sizes 2'-3"-0"x 4'-0" ht</t>
  </si>
  <si>
    <t>TOTAL – 7</t>
  </si>
  <si>
    <r>
      <rPr>
        <b/>
        <sz val="12"/>
        <rFont val="Calibri"/>
        <family val="2"/>
      </rPr>
      <t>FRENCH</t>
    </r>
    <r>
      <rPr>
        <sz val="12"/>
        <rFont val="Calibri"/>
        <family val="2"/>
      </rPr>
      <t xml:space="preserve"> </t>
    </r>
    <r>
      <rPr>
        <b/>
        <sz val="12"/>
        <rFont val="Calibri"/>
        <family val="2"/>
      </rPr>
      <t>PLASTER</t>
    </r>
    <r>
      <rPr>
        <sz val="12"/>
        <rFont val="Calibri"/>
        <family val="2"/>
      </rPr>
      <t xml:space="preserve"> </t>
    </r>
    <r>
      <rPr>
        <b/>
        <sz val="12"/>
        <rFont val="Calibri"/>
        <family val="2"/>
      </rPr>
      <t>WORK</t>
    </r>
  </si>
  <si>
    <t>Gypsum Board sheets shall be fitted &amp; finished as per
manufacturer's specification</t>
  </si>
  <si>
    <r>
      <rPr>
        <b/>
        <sz val="12"/>
        <rFont val="Calibri"/>
        <family val="2"/>
      </rPr>
      <t>Gypsum</t>
    </r>
    <r>
      <rPr>
        <sz val="12"/>
        <rFont val="Calibri"/>
        <family val="2"/>
      </rPr>
      <t xml:space="preserve"> </t>
    </r>
    <r>
      <rPr>
        <b/>
        <sz val="12"/>
        <rFont val="Calibri"/>
        <family val="2"/>
      </rPr>
      <t>Board</t>
    </r>
    <r>
      <rPr>
        <sz val="12"/>
        <rFont val="Calibri"/>
        <family val="2"/>
      </rPr>
      <t xml:space="preserve"> </t>
    </r>
    <r>
      <rPr>
        <b/>
        <sz val="12"/>
        <rFont val="Calibri"/>
        <family val="2"/>
      </rPr>
      <t>ceiling</t>
    </r>
  </si>
  <si>
    <t>P/f 12mm thick gypsum board Flat false ceiling with recessed part of required size/ shape as per design and as indicated in Reflected Ceiling Plan provided, with AL framing, fiber glass mesh tape with compound over joints, making openings for light fittin</t>
  </si>
  <si>
    <r>
      <rPr>
        <b/>
        <sz val="12"/>
        <rFont val="Calibri"/>
        <family val="2"/>
      </rPr>
      <t>POP</t>
    </r>
    <r>
      <rPr>
        <sz val="12"/>
        <rFont val="Calibri"/>
        <family val="2"/>
      </rPr>
      <t xml:space="preserve"> </t>
    </r>
    <r>
      <rPr>
        <b/>
        <sz val="12"/>
        <rFont val="Calibri"/>
        <family val="2"/>
      </rPr>
      <t>punning</t>
    </r>
    <r>
      <rPr>
        <sz val="12"/>
        <rFont val="Calibri"/>
        <family val="2"/>
      </rPr>
      <t xml:space="preserve"> </t>
    </r>
    <r>
      <rPr>
        <b/>
        <sz val="12"/>
        <rFont val="Calibri"/>
        <family val="2"/>
      </rPr>
      <t>on</t>
    </r>
    <r>
      <rPr>
        <sz val="12"/>
        <rFont val="Calibri"/>
        <family val="2"/>
      </rPr>
      <t xml:space="preserve"> </t>
    </r>
    <r>
      <rPr>
        <b/>
        <sz val="12"/>
        <rFont val="Calibri"/>
        <family val="2"/>
      </rPr>
      <t>wall.</t>
    </r>
  </si>
  <si>
    <t>Providing and Applying Gypsum plaster (Saint Gobain / Supreme – Elite Make)  to RCC surfaces as well as Masonry surfaces in all positions for ceilings (8-12mm for ceiling )  and Walls (12 - 15mm for walls)  including  staging  / scaffolding, surface prepa</t>
  </si>
  <si>
    <t>TOTAL – 8</t>
  </si>
  <si>
    <t>The surface to be painted shall prepared and applied with two coats of primer, two coats of putty and touch up putty if required to achieve smooth finish. The surface shall be painted with three coats of  enamel paint/Acrylic paint of approved make and sh</t>
  </si>
  <si>
    <t>Luster (Asian / Nerolac ) in 3 finishing coats; Refer General Specs</t>
  </si>
  <si>
    <t>Ceiling</t>
  </si>
  <si>
    <t>Acrylic emulsion (Asian / Nerolac) in 3 finishing Coat; Refer General Specs</t>
  </si>
  <si>
    <r>
      <rPr>
        <b/>
        <sz val="12"/>
        <rFont val="Calibri"/>
        <family val="2"/>
      </rPr>
      <t>Wall paints</t>
    </r>
    <r>
      <rPr>
        <sz val="12"/>
        <rFont val="Calibri"/>
        <family val="2"/>
      </rPr>
      <t xml:space="preserve"> - Acrylic emulsion / Lustre (Asian / Nerolac) in 3 finishing Coat as specified: Refer General Specs</t>
    </r>
  </si>
  <si>
    <r>
      <rPr>
        <b/>
        <sz val="12"/>
        <rFont val="Calibri"/>
        <family val="2"/>
      </rPr>
      <t>Highlight</t>
    </r>
    <r>
      <rPr>
        <sz val="12"/>
        <rFont val="Calibri"/>
        <family val="2"/>
      </rPr>
      <t xml:space="preserve"> </t>
    </r>
    <r>
      <rPr>
        <b/>
        <sz val="12"/>
        <rFont val="Calibri"/>
        <family val="2"/>
      </rPr>
      <t>/</t>
    </r>
    <r>
      <rPr>
        <sz val="12"/>
        <rFont val="Calibri"/>
        <family val="2"/>
      </rPr>
      <t xml:space="preserve"> </t>
    </r>
    <r>
      <rPr>
        <b/>
        <sz val="12"/>
        <rFont val="Calibri"/>
        <family val="2"/>
      </rPr>
      <t>Texture</t>
    </r>
    <r>
      <rPr>
        <sz val="12"/>
        <rFont val="Calibri"/>
        <family val="2"/>
      </rPr>
      <t xml:space="preserve"> </t>
    </r>
    <r>
      <rPr>
        <b/>
        <sz val="12"/>
        <rFont val="Calibri"/>
        <family val="2"/>
      </rPr>
      <t>paint</t>
    </r>
  </si>
  <si>
    <t>PU finish paint</t>
  </si>
  <si>
    <t>TOTAL  -  9</t>
  </si>
  <si>
    <t>3M FROSTED/ETCHED FILM</t>
  </si>
  <si>
    <t>Providing and fixing 3M frosted/etched film of approved texture and pattern to Glass surface as per the detailed drawings and as directed by the Architect.</t>
  </si>
  <si>
    <t>P&amp;Installing wall paper as approved by the architect, surface to be prepared, cleaned, sanded and etc on the POP finished wall.</t>
  </si>
  <si>
    <t>Two coats of primer and putty to be applied on the wall to receive wall paper.</t>
  </si>
  <si>
    <t>Basic cost of wall paper 150/-</t>
  </si>
  <si>
    <r>
      <rPr>
        <b/>
        <sz val="12"/>
        <rFont val="Calibri"/>
        <family val="2"/>
      </rPr>
      <t>Room Signages</t>
    </r>
    <r>
      <rPr>
        <sz val="12"/>
        <rFont val="Calibri"/>
        <family val="2"/>
      </rPr>
      <t xml:space="preserve"> : Room Signages with braille language : Providing and Fixing Internal signages  for Rooms - with braille language - made out of 2 mm thick SS Plate with Brush steel finish grade 316 or any other equivalent material, overall size to be 450mm </t>
    </r>
  </si>
  <si>
    <r>
      <rPr>
        <b/>
        <sz val="12"/>
        <rFont val="Calibri"/>
        <family val="2"/>
      </rPr>
      <t>General Luminous Fire Exit Signages</t>
    </r>
    <r>
      <rPr>
        <sz val="12"/>
        <rFont val="Calibri"/>
        <family val="2"/>
      </rPr>
      <t>: Providing and installing Double sided glow signs- fire exit signage at locations indicated by the architect including all exit points and direction signage. Size of Glow signage to be 300mm X 100mm.</t>
    </r>
  </si>
  <si>
    <r>
      <rPr>
        <b/>
        <sz val="12"/>
        <rFont val="Calibri"/>
        <family val="2"/>
      </rPr>
      <t>Push/ Pul</t>
    </r>
    <r>
      <rPr>
        <sz val="12"/>
        <rFont val="Calibri"/>
        <family val="2"/>
      </rPr>
      <t>l signages for all glass doors - Providing and installing Push / Pull signages made out of colored vinyl . Size of the signage - 150 x 40mm.</t>
    </r>
  </si>
  <si>
    <r>
      <rPr>
        <sz val="12"/>
        <rFont val="Calibri"/>
        <family val="2"/>
      </rPr>
      <t xml:space="preserve">Providing and fixing in position </t>
    </r>
    <r>
      <rPr>
        <b/>
        <sz val="12"/>
        <rFont val="Calibri"/>
        <family val="2"/>
      </rPr>
      <t xml:space="preserve">Roller blind </t>
    </r>
    <r>
      <rPr>
        <sz val="12"/>
        <rFont val="Calibri"/>
        <family val="2"/>
      </rPr>
      <t xml:space="preserve">(of specified make as per list of approved manufacturer) . The control end cap accomodate gear and ball chain pully.GSM ----370 manual. Fabric as approved by the Architect.
</t>
    </r>
  </si>
  <si>
    <t>Basic rate of Roller Blinds Rs 250/- Sft</t>
  </si>
  <si>
    <t>Conference room - Window opening size 16'-3" x 4'-6"ht (2 casement in corners of size 2'-0" and fixed panels in the centre.)</t>
  </si>
  <si>
    <r>
      <rPr>
        <b/>
        <sz val="12"/>
        <rFont val="Calibri"/>
        <family val="2"/>
      </rPr>
      <t xml:space="preserve">Entrance Floor Mats-- </t>
    </r>
    <r>
      <rPr>
        <sz val="12"/>
        <rFont val="Calibri"/>
        <family val="2"/>
      </rPr>
      <t>Providing and installing trapper floor matting (Heavy duty) as per manufacturer  specification Source :- Euronics Basic  cost Rs 220/- per sft FOR at site</t>
    </r>
  </si>
  <si>
    <r>
      <rPr>
        <b/>
        <sz val="12"/>
        <rFont val="Calibri"/>
        <family val="2"/>
      </rPr>
      <t>S.S TRANSITION TRIMS IN FLOORING</t>
    </r>
    <r>
      <rPr>
        <sz val="12"/>
        <color indexed="8"/>
        <rFont val="Calibri"/>
        <family val="2"/>
      </rPr>
      <t xml:space="preserve"> of size 12mm x 18mm  - P/f SS profile to be fitted as per detail drawing.</t>
    </r>
  </si>
  <si>
    <t>rft</t>
  </si>
  <si>
    <t>Provision for all MEP related services such as markings, making holes and cut-outs and etc</t>
  </si>
  <si>
    <t>L.S</t>
  </si>
  <si>
    <t>Mathadi</t>
  </si>
  <si>
    <t>Covering of all windows with net from the outside as safety precaution during the process of interior work.</t>
  </si>
  <si>
    <t>TOTAL  -  10</t>
  </si>
  <si>
    <t>Taxes extra</t>
  </si>
  <si>
    <t>Material Specifications</t>
  </si>
  <si>
    <r>
      <rPr>
        <b/>
        <sz val="12"/>
        <rFont val="Calibri"/>
        <family val="2"/>
      </rPr>
      <t>Marbl</t>
    </r>
    <r>
      <rPr>
        <sz val="12"/>
        <rFont val="Calibri"/>
        <family val="2"/>
      </rPr>
      <t>e - Basic cost 600/- Sft excluding taxes</t>
    </r>
  </si>
  <si>
    <t>As approved by the architect</t>
  </si>
  <si>
    <r>
      <rPr>
        <b/>
        <sz val="12"/>
        <rFont val="Calibri"/>
        <family val="2"/>
      </rPr>
      <t>Granite</t>
    </r>
    <r>
      <rPr>
        <sz val="12"/>
        <rFont val="Calibri"/>
        <family val="2"/>
      </rPr>
      <t xml:space="preserve"> - Basic cost 180/-Sft excluding taxes</t>
    </r>
  </si>
  <si>
    <t xml:space="preserve">Cement </t>
  </si>
  <si>
    <t>Ultra Tech, Ambuja and ACC</t>
  </si>
  <si>
    <t xml:space="preserve">Sand </t>
  </si>
  <si>
    <t xml:space="preserve"> Washed River sand</t>
  </si>
  <si>
    <t>Water proof chemicals</t>
  </si>
  <si>
    <t>Dr Fixit - Fosroc-Sunanda</t>
  </si>
  <si>
    <r>
      <rPr>
        <b/>
        <sz val="12"/>
        <rFont val="Calibri"/>
        <family val="2"/>
      </rPr>
      <t>Vitrified Tiles</t>
    </r>
    <r>
      <rPr>
        <sz val="12"/>
        <rFont val="Calibri"/>
        <family val="2"/>
      </rPr>
      <t xml:space="preserve"> - Basic cost 80/- Sft excluding taxes</t>
    </r>
  </si>
  <si>
    <t>Nitco-Kajaria-Johnson</t>
  </si>
  <si>
    <t>Full Body Vitrified Tile - Basic cost 125/- Sft excluding taxes</t>
  </si>
  <si>
    <t>Restile-Simpolo-Nexion</t>
  </si>
  <si>
    <t>Ceramic Tile - Basic cost 50/- Sft excluding taxes</t>
  </si>
  <si>
    <t>Grout</t>
  </si>
  <si>
    <t>Laticrete-Roff-Weber</t>
  </si>
  <si>
    <t>Wood</t>
  </si>
  <si>
    <t>First quality BTC / Teak wood</t>
  </si>
  <si>
    <t>Plywood</t>
  </si>
  <si>
    <t>Century-Greenply-Anchor</t>
  </si>
  <si>
    <r>
      <rPr>
        <b/>
        <sz val="12"/>
        <rFont val="Calibri"/>
        <family val="2"/>
      </rPr>
      <t>Laminate</t>
    </r>
    <r>
      <rPr>
        <sz val="12"/>
        <rFont val="Calibri"/>
        <family val="2"/>
      </rPr>
      <t xml:space="preserve"> - Basic cost 1800/- per sheet excluding taxes</t>
    </r>
  </si>
  <si>
    <t>Merino-Century-Greenlam</t>
  </si>
  <si>
    <t>Mdf</t>
  </si>
  <si>
    <t>Green-Nuwud</t>
  </si>
  <si>
    <r>
      <rPr>
        <b/>
        <sz val="12"/>
        <rFont val="Calibri"/>
        <family val="2"/>
      </rPr>
      <t>Veneer</t>
    </r>
    <r>
      <rPr>
        <sz val="12"/>
        <rFont val="Calibri"/>
        <family val="2"/>
      </rPr>
      <t xml:space="preserve"> - Basic cost 180/- Sft excluding taxes</t>
    </r>
  </si>
  <si>
    <t>Century-Greenply-Euro</t>
  </si>
  <si>
    <t>Hardware</t>
  </si>
  <si>
    <t>Hafele-Hettich-Enox</t>
  </si>
  <si>
    <t>Glass</t>
  </si>
  <si>
    <t>Saint Gobain-Asahi</t>
  </si>
  <si>
    <t>Acrylic Surfaces</t>
  </si>
  <si>
    <t>LG-Dupont</t>
  </si>
  <si>
    <t>Aluminium</t>
  </si>
  <si>
    <t>Jindal-Hindustan</t>
  </si>
  <si>
    <t>Paints</t>
  </si>
  <si>
    <t>Asian piant-Berger</t>
  </si>
  <si>
    <t xml:space="preserve">Frosted Film </t>
  </si>
  <si>
    <t>3M-Garware</t>
  </si>
  <si>
    <r>
      <rPr>
        <b/>
        <sz val="12"/>
        <rFont val="Calibri"/>
        <family val="2"/>
      </rPr>
      <t>PVC Flooring</t>
    </r>
    <r>
      <rPr>
        <sz val="12"/>
        <rFont val="Calibri"/>
        <family val="2"/>
      </rPr>
      <t xml:space="preserve"> - Basic cost 150/- sft with installation and taxes</t>
    </r>
  </si>
  <si>
    <t>Armstrong-Tarkett-LG</t>
  </si>
  <si>
    <r>
      <rPr>
        <b/>
        <sz val="12"/>
        <rFont val="Calibri"/>
        <family val="2"/>
      </rPr>
      <t>Carpet</t>
    </r>
    <r>
      <rPr>
        <sz val="12"/>
        <rFont val="Calibri"/>
        <family val="2"/>
      </rPr>
      <t xml:space="preserve">  6mm thk - Basic cost 150/- sft with installation and taxes</t>
    </r>
  </si>
  <si>
    <t>Welspun-Interface</t>
  </si>
  <si>
    <t>Gypsum board</t>
  </si>
  <si>
    <t>Saint Gobain</t>
  </si>
  <si>
    <r>
      <rPr>
        <b/>
        <sz val="12"/>
        <rFont val="Calibri"/>
        <family val="2"/>
      </rPr>
      <t>Modular Ceiling</t>
    </r>
    <r>
      <rPr>
        <sz val="12"/>
        <rFont val="Calibri"/>
        <family val="2"/>
      </rPr>
      <t xml:space="preserve"> - Basic cost 140/- sft including installation, and excluding taxes.</t>
    </r>
  </si>
  <si>
    <t>Armstrong-India gypsum</t>
  </si>
  <si>
    <r>
      <rPr>
        <b/>
        <sz val="12"/>
        <rFont val="Calibri"/>
        <family val="2"/>
      </rPr>
      <t>Laminated Wooden Floorin</t>
    </r>
    <r>
      <rPr>
        <sz val="12"/>
        <rFont val="Calibri"/>
        <family val="2"/>
      </rPr>
      <t>g - Basic cost Rs 600/- Sft including installation excluding taxes</t>
    </r>
  </si>
  <si>
    <t>Square foot-Xylos-Euro</t>
  </si>
  <si>
    <r>
      <rPr>
        <b/>
        <sz val="12"/>
        <rFont val="Calibri"/>
        <family val="2"/>
      </rPr>
      <t>Fabric / Upholster</t>
    </r>
    <r>
      <rPr>
        <sz val="12"/>
        <rFont val="Calibri"/>
        <family val="2"/>
      </rPr>
      <t>y - basic cost Rs/- 2000 Sqm</t>
    </r>
  </si>
  <si>
    <r>
      <rPr>
        <b/>
        <sz val="12"/>
        <rFont val="Calibri"/>
        <family val="2"/>
      </rPr>
      <t>Roller Blinds</t>
    </r>
    <r>
      <rPr>
        <sz val="12"/>
        <rFont val="Calibri"/>
        <family val="2"/>
      </rPr>
      <t xml:space="preserve"> Manual - Basic cost Rs/- 250 Sft</t>
    </r>
  </si>
  <si>
    <t>Hunter Douglas</t>
  </si>
  <si>
    <r>
      <rPr>
        <b/>
        <sz val="12"/>
        <rFont val="Calibri"/>
        <family val="2"/>
      </rPr>
      <t>Wall Paper</t>
    </r>
    <r>
      <rPr>
        <sz val="12"/>
        <rFont val="Calibri"/>
        <family val="2"/>
      </rPr>
      <t xml:space="preserve"> - Bbsic cost Rs/- 150/- Sft</t>
    </r>
  </si>
  <si>
    <t xml:space="preserve">In the event of non-availability of any of the material specified above, 'equivalent' material may be purchased, but only after consulting the Architects </t>
  </si>
  <si>
    <t>Sr. No.</t>
  </si>
  <si>
    <t>Description</t>
  </si>
  <si>
    <t>unit</t>
  </si>
  <si>
    <t>Lenth</t>
  </si>
  <si>
    <t>Width</t>
  </si>
  <si>
    <t>Height</t>
  </si>
  <si>
    <t>Total Qty.</t>
  </si>
  <si>
    <t>Demolition and Cleaning</t>
  </si>
  <si>
    <t>Sft.</t>
  </si>
  <si>
    <t>6"thick brick wall</t>
  </si>
  <si>
    <t>Water body</t>
  </si>
  <si>
    <t xml:space="preserve">Total </t>
  </si>
  <si>
    <t>9" thick brick wall</t>
  </si>
  <si>
    <t>Steps side at entrance</t>
  </si>
  <si>
    <t>Fins at Entrance wall</t>
  </si>
  <si>
    <t>Floor area</t>
  </si>
  <si>
    <t>Gr. floor</t>
  </si>
  <si>
    <t>Staircase area</t>
  </si>
  <si>
    <t>Gents toilet</t>
  </si>
  <si>
    <t>Ladies toilet</t>
  </si>
  <si>
    <t>counter in Ladies toilet</t>
  </si>
  <si>
    <t>counter in Gents toilet</t>
  </si>
  <si>
    <t>vertical</t>
  </si>
  <si>
    <t>Steps Marble</t>
  </si>
  <si>
    <t>1st floor</t>
  </si>
  <si>
    <t>Landing area</t>
  </si>
  <si>
    <t>waiting area</t>
  </si>
  <si>
    <t>Changing area</t>
  </si>
  <si>
    <t>External Area</t>
  </si>
  <si>
    <t>Patio</t>
  </si>
  <si>
    <t>D</t>
  </si>
  <si>
    <t>Removing wall tiles /marble cladding</t>
  </si>
  <si>
    <t>Exterior wall/ internal wall</t>
  </si>
  <si>
    <t>Sides to column /door wall</t>
  </si>
  <si>
    <t>Central beam all 4 sides</t>
  </si>
  <si>
    <t>wall in Hall</t>
  </si>
  <si>
    <t>Central columns</t>
  </si>
  <si>
    <t>Wall towards toilet</t>
  </si>
  <si>
    <t>Wall at staircase</t>
  </si>
  <si>
    <t>wall at toilet out side</t>
  </si>
  <si>
    <t>Wall in Gents toilet</t>
  </si>
  <si>
    <t>Wall in Ladies toilet</t>
  </si>
  <si>
    <t>Paatio budda back wall</t>
  </si>
  <si>
    <t xml:space="preserve">front side </t>
  </si>
  <si>
    <t>Stairs side- central</t>
  </si>
  <si>
    <t xml:space="preserve">Stair side </t>
  </si>
  <si>
    <t>Main door central</t>
  </si>
  <si>
    <t>Above Beam level Main entrance side</t>
  </si>
  <si>
    <t>Above Beam level Staircase side</t>
  </si>
  <si>
    <t xml:space="preserve">Full ht. Glass doors  </t>
  </si>
  <si>
    <t xml:space="preserve">12mm thick glass </t>
  </si>
  <si>
    <t>3'0" X 9'0"</t>
  </si>
  <si>
    <t>Staircase area / Toilet side area ( hall area)</t>
  </si>
  <si>
    <t>No.</t>
  </si>
  <si>
    <t>3'6" X 9'0"</t>
  </si>
  <si>
    <t>Staircase area( Outside area to Insode re</t>
  </si>
  <si>
    <t>3'9" X 9'0"</t>
  </si>
  <si>
    <t>Hall Entry</t>
  </si>
  <si>
    <t>Ply panelling</t>
  </si>
  <si>
    <t>Fabric panelling</t>
  </si>
  <si>
    <t>SR NO</t>
  </si>
  <si>
    <r>
      <rPr>
        <b/>
        <sz val="11"/>
        <rFont val="Calibri"/>
        <family val="2"/>
      </rPr>
      <t>MASONARY</t>
    </r>
    <r>
      <rPr>
        <sz val="11"/>
        <rFont val="Calibri"/>
        <family val="2"/>
      </rPr>
      <t xml:space="preserve"> </t>
    </r>
    <r>
      <rPr>
        <b/>
        <sz val="11"/>
        <rFont val="Calibri"/>
        <family val="2"/>
      </rPr>
      <t>WORK</t>
    </r>
  </si>
  <si>
    <t>1.01</t>
  </si>
  <si>
    <r>
      <rPr>
        <b/>
        <sz val="11"/>
        <rFont val="Calibri"/>
        <family val="2"/>
      </rPr>
      <t>Demolition</t>
    </r>
    <r>
      <rPr>
        <sz val="11"/>
        <rFont val="Calibri"/>
        <family val="2"/>
      </rPr>
      <t xml:space="preserve"> </t>
    </r>
    <r>
      <rPr>
        <b/>
        <sz val="11"/>
        <rFont val="Calibri"/>
        <family val="2"/>
      </rPr>
      <t>and</t>
    </r>
    <r>
      <rPr>
        <sz val="11"/>
        <rFont val="Calibri"/>
        <family val="2"/>
      </rPr>
      <t xml:space="preserve"> </t>
    </r>
    <r>
      <rPr>
        <b/>
        <sz val="11"/>
        <rFont val="Calibri"/>
        <family val="2"/>
      </rPr>
      <t>Cleaning</t>
    </r>
  </si>
  <si>
    <t>1.01.1</t>
  </si>
  <si>
    <t>1.01.2</t>
  </si>
  <si>
    <t>9" thk. Brick wall</t>
  </si>
  <si>
    <t>1.01.3</t>
  </si>
  <si>
    <t>Removal/ Breaking Onyx on column/ wall</t>
  </si>
  <si>
    <t>1.01.4</t>
  </si>
  <si>
    <t>Removal/ Breaking of Flooring tiles/ Paver block</t>
  </si>
  <si>
    <t>1.01.5</t>
  </si>
  <si>
    <t xml:space="preserve">Removal/ Breaking of Solid Concrete Fins </t>
  </si>
  <si>
    <t>1.01.6</t>
  </si>
  <si>
    <t>Demolition of existing PCC and substrata upto depth of approx 1m</t>
  </si>
  <si>
    <t>1.01.7</t>
  </si>
  <si>
    <t>Removal/ Dismantling of wooden window approx size - 2300mm W x 1200mm H</t>
  </si>
  <si>
    <t>1.01.8</t>
  </si>
  <si>
    <t>Removal of Fabric on acoustical paneling</t>
  </si>
  <si>
    <t>1.01.9</t>
  </si>
  <si>
    <t>Removal/ Breaking of laminate/ wooden paneling including Door frame</t>
  </si>
  <si>
    <t>1.01.10</t>
  </si>
  <si>
    <t>Removal/ Breaking of double doors with glass panels (with or without frame) of size 2250mm x 2700mm</t>
  </si>
  <si>
    <t>1.01.12</t>
  </si>
  <si>
    <t>Removal/ Breaking of Existing Steps and PCC and substrata upto 1000mm height at Main Entrance</t>
  </si>
  <si>
    <t>1.01.13</t>
  </si>
  <si>
    <t>Removal / Breaking of Gypsum ceiling</t>
  </si>
  <si>
    <t>1.01.14</t>
  </si>
  <si>
    <t>Removal / Breaking of  wooden ceiling/ ACP ceiling</t>
  </si>
  <si>
    <t>1.01.15</t>
  </si>
  <si>
    <t>Removal/ Breaking of wooden flooring behind banquet water cascade</t>
  </si>
  <si>
    <t>1.01.16</t>
  </si>
  <si>
    <t>Removal/ Breaking of old Ducts</t>
  </si>
  <si>
    <t>1.01.17</t>
  </si>
  <si>
    <t>Removal of old Sanitary fittings</t>
  </si>
  <si>
    <t>1.01.18</t>
  </si>
  <si>
    <t>Removal of old Plumbing fittings  (Total 3 no of Washrooms)</t>
  </si>
  <si>
    <t>Units</t>
  </si>
  <si>
    <t>1.01.19</t>
  </si>
  <si>
    <t>Removal /breaking of old PCC and Soil /Brick bat/ waterproofing</t>
  </si>
  <si>
    <t>1.01.20</t>
  </si>
  <si>
    <t>Removing / breaking old wiring and conduits from ceiling wall and other areas of work.</t>
  </si>
  <si>
    <t>Job</t>
  </si>
  <si>
    <t>1.01.21</t>
  </si>
  <si>
    <t>Removal/ Demolition of Furniture</t>
  </si>
  <si>
    <t xml:space="preserve">Per Trip </t>
  </si>
  <si>
    <t>Cost of Scaffolding is to consider for Double height area.</t>
  </si>
  <si>
    <t xml:space="preserve">Contractor shall inspect site, refer to the proposed plan and determine extent of demolition to be carried out and quote </t>
  </si>
  <si>
    <t>1.02</t>
  </si>
  <si>
    <r>
      <rPr>
        <b/>
        <sz val="11"/>
        <rFont val="Calibri"/>
        <family val="2"/>
      </rPr>
      <t>Pest</t>
    </r>
    <r>
      <rPr>
        <sz val="11"/>
        <rFont val="Calibri"/>
        <family val="2"/>
      </rPr>
      <t xml:space="preserve"> </t>
    </r>
    <r>
      <rPr>
        <b/>
        <sz val="11"/>
        <rFont val="Calibri"/>
        <family val="2"/>
      </rPr>
      <t>Control</t>
    </r>
  </si>
  <si>
    <t>QRO</t>
  </si>
  <si>
    <t>1.03</t>
  </si>
  <si>
    <r>
      <rPr>
        <b/>
        <sz val="11"/>
        <rFont val="Calibri"/>
        <family val="2"/>
      </rPr>
      <t>CIVIL</t>
    </r>
    <r>
      <rPr>
        <sz val="11"/>
        <rFont val="Calibri"/>
        <family val="2"/>
      </rPr>
      <t xml:space="preserve"> </t>
    </r>
    <r>
      <rPr>
        <b/>
        <sz val="11"/>
        <rFont val="Calibri"/>
        <family val="2"/>
      </rPr>
      <t>AND</t>
    </r>
    <r>
      <rPr>
        <sz val="11"/>
        <rFont val="Calibri"/>
        <family val="2"/>
      </rPr>
      <t xml:space="preserve"> </t>
    </r>
    <r>
      <rPr>
        <b/>
        <sz val="11"/>
        <rFont val="Calibri"/>
        <family val="2"/>
      </rPr>
      <t>ALLIED</t>
    </r>
    <r>
      <rPr>
        <sz val="11"/>
        <rFont val="Calibri"/>
        <family val="2"/>
      </rPr>
      <t xml:space="preserve"> </t>
    </r>
    <r>
      <rPr>
        <b/>
        <sz val="11"/>
        <rFont val="Calibri"/>
        <family val="2"/>
      </rPr>
      <t>WORK</t>
    </r>
  </si>
  <si>
    <t>1.03.1</t>
  </si>
  <si>
    <t>AAC block work</t>
  </si>
  <si>
    <t>Providing and Constructing of SIPOREX masonary wall as specified in Drawings, having cement sand mortar ratio 1:2:4 at locations specified in drawings including double scaffolding, staging, raking of joints, watering but excluding cement plaster finishes, also includes providing RCC concrete mix M20 stiffners at every 1.2m height horizontally &amp; 2.4m c/c between vertical stiffeners. The size of the stiffer shall be 100mm height X the width of the wall reinforced.</t>
  </si>
  <si>
    <t>100mm Thick Internal Wall - toilet</t>
  </si>
  <si>
    <t>b.</t>
  </si>
  <si>
    <t>150mm Thick External Buddha Wall extension</t>
  </si>
  <si>
    <t>1.03.2</t>
  </si>
  <si>
    <r>
      <rPr>
        <b/>
        <sz val="11"/>
        <rFont val="Calibri"/>
        <family val="2"/>
      </rPr>
      <t>Brick</t>
    </r>
    <r>
      <rPr>
        <sz val="11"/>
        <rFont val="Calibri"/>
        <family val="2"/>
      </rPr>
      <t xml:space="preserve"> </t>
    </r>
    <r>
      <rPr>
        <b/>
        <sz val="11"/>
        <rFont val="Calibri"/>
        <family val="2"/>
      </rPr>
      <t>Wall</t>
    </r>
  </si>
  <si>
    <t>4" thk Brick work for ledge in toilet</t>
  </si>
  <si>
    <t>1.03.3</t>
  </si>
  <si>
    <t>Concrete block</t>
  </si>
  <si>
    <t>150mm thk hollow concrete block work wall with reinforcement and concrete packing in the cavities as per instruction from the Site In-charge.</t>
  </si>
  <si>
    <t>1.04</t>
  </si>
  <si>
    <r>
      <rPr>
        <b/>
        <sz val="11"/>
        <rFont val="Calibri"/>
        <family val="2"/>
      </rPr>
      <t>Cement</t>
    </r>
    <r>
      <rPr>
        <sz val="11"/>
        <rFont val="Calibri"/>
        <family val="2"/>
      </rPr>
      <t xml:space="preserve"> </t>
    </r>
    <r>
      <rPr>
        <b/>
        <sz val="11"/>
        <rFont val="Calibri"/>
        <family val="2"/>
      </rPr>
      <t>Plaster,</t>
    </r>
    <r>
      <rPr>
        <sz val="11"/>
        <rFont val="Calibri"/>
        <family val="2"/>
      </rPr>
      <t xml:space="preserve"> </t>
    </r>
    <r>
      <rPr>
        <b/>
        <sz val="11"/>
        <rFont val="Calibri"/>
        <family val="2"/>
      </rPr>
      <t>single</t>
    </r>
    <r>
      <rPr>
        <sz val="11"/>
        <rFont val="Calibri"/>
        <family val="2"/>
      </rPr>
      <t xml:space="preserve"> </t>
    </r>
    <r>
      <rPr>
        <b/>
        <sz val="11"/>
        <rFont val="Calibri"/>
        <family val="2"/>
      </rPr>
      <t>coat-12 to 15mm</t>
    </r>
    <r>
      <rPr>
        <sz val="11"/>
        <rFont val="Calibri"/>
        <family val="2"/>
      </rPr>
      <t xml:space="preserve"> </t>
    </r>
    <r>
      <rPr>
        <b/>
        <sz val="11"/>
        <rFont val="Calibri"/>
        <family val="2"/>
      </rPr>
      <t>thk</t>
    </r>
    <r>
      <rPr>
        <sz val="11"/>
        <rFont val="Calibri"/>
        <family val="2"/>
      </rPr>
      <t xml:space="preserve"> </t>
    </r>
    <r>
      <rPr>
        <b/>
        <sz val="11"/>
        <rFont val="Calibri"/>
        <family val="2"/>
      </rPr>
      <t>on new</t>
    </r>
    <r>
      <rPr>
        <sz val="11"/>
        <rFont val="Calibri"/>
        <family val="2"/>
      </rPr>
      <t xml:space="preserve">  </t>
    </r>
    <r>
      <rPr>
        <b/>
        <sz val="11"/>
        <rFont val="Calibri"/>
        <family val="2"/>
      </rPr>
      <t>brick</t>
    </r>
    <r>
      <rPr>
        <sz val="11"/>
        <rFont val="Calibri"/>
        <family val="2"/>
      </rPr>
      <t xml:space="preserve"> </t>
    </r>
    <r>
      <rPr>
        <b/>
        <sz val="11"/>
        <rFont val="Calibri"/>
        <family val="2"/>
      </rPr>
      <t>work</t>
    </r>
  </si>
  <si>
    <r>
      <rPr>
        <sz val="11"/>
        <rFont val="Calibri"/>
        <family val="2"/>
      </rPr>
      <t xml:space="preserve">Preparing  surface  before  applying plaster with appropriate </t>
    </r>
    <r>
      <rPr>
        <b/>
        <sz val="11"/>
        <rFont val="Calibri"/>
        <family val="2"/>
      </rPr>
      <t>anti shrinkage compound to plaster</t>
    </r>
    <r>
      <rPr>
        <sz val="11"/>
        <rFont val="Calibri"/>
        <family val="2"/>
      </rPr>
      <t xml:space="preserve"> </t>
    </r>
    <r>
      <rPr>
        <b/>
        <sz val="11"/>
        <rFont val="Calibri"/>
        <family val="2"/>
      </rPr>
      <t>/ admixture</t>
    </r>
    <r>
      <rPr>
        <sz val="11"/>
        <rFont val="Calibri"/>
        <family val="2"/>
      </rPr>
      <t>. The rate to be inclusive  of  20  guage  chicken  wire  mesh  at  the  junction  of masonry and RCC, etc. complete.</t>
    </r>
  </si>
  <si>
    <t>1.05</t>
  </si>
  <si>
    <r>
      <rPr>
        <b/>
        <sz val="11"/>
        <rFont val="Calibri"/>
        <family val="2"/>
      </rPr>
      <t>Brickbat</t>
    </r>
    <r>
      <rPr>
        <sz val="11"/>
        <rFont val="Calibri"/>
        <family val="2"/>
      </rPr>
      <t xml:space="preserve"> </t>
    </r>
    <r>
      <rPr>
        <b/>
        <sz val="11"/>
        <rFont val="Calibri"/>
        <family val="2"/>
      </rPr>
      <t>coba</t>
    </r>
    <r>
      <rPr>
        <sz val="11"/>
        <rFont val="Calibri"/>
        <family val="2"/>
      </rPr>
      <t xml:space="preserve"> </t>
    </r>
    <r>
      <rPr>
        <b/>
        <sz val="11"/>
        <rFont val="Calibri"/>
        <family val="2"/>
      </rPr>
      <t>waterproofing</t>
    </r>
    <r>
      <rPr>
        <sz val="11"/>
        <rFont val="Calibri"/>
        <family val="2"/>
      </rPr>
      <t xml:space="preserve"> </t>
    </r>
    <r>
      <rPr>
        <b/>
        <sz val="11"/>
        <rFont val="Calibri"/>
        <family val="2"/>
      </rPr>
      <t>with</t>
    </r>
    <r>
      <rPr>
        <sz val="11"/>
        <rFont val="Calibri"/>
        <family val="2"/>
      </rPr>
      <t xml:space="preserve"> </t>
    </r>
    <r>
      <rPr>
        <b/>
        <sz val="11"/>
        <rFont val="Calibri"/>
        <family val="2"/>
      </rPr>
      <t>approved</t>
    </r>
    <r>
      <rPr>
        <sz val="11"/>
        <rFont val="Calibri"/>
        <family val="2"/>
      </rPr>
      <t xml:space="preserve"> </t>
    </r>
    <r>
      <rPr>
        <b/>
        <sz val="11"/>
        <rFont val="Calibri"/>
        <family val="2"/>
      </rPr>
      <t>waterproofing</t>
    </r>
  </si>
  <si>
    <t>1.05.1</t>
  </si>
  <si>
    <t>1.05.2</t>
  </si>
  <si>
    <t>1.06</t>
  </si>
  <si>
    <t>Rubble packing</t>
  </si>
  <si>
    <t>Cft</t>
  </si>
  <si>
    <t>1.07</t>
  </si>
  <si>
    <t>1.08</t>
  </si>
  <si>
    <r>
      <rPr>
        <b/>
        <sz val="11"/>
        <rFont val="Calibri"/>
        <family val="2"/>
      </rPr>
      <t>P.C.C.</t>
    </r>
    <r>
      <rPr>
        <sz val="11"/>
        <rFont val="Calibri"/>
        <family val="2"/>
      </rPr>
      <t xml:space="preserve"> </t>
    </r>
    <r>
      <rPr>
        <b/>
        <sz val="11"/>
        <rFont val="Calibri"/>
        <family val="2"/>
      </rPr>
      <t>flooring.</t>
    </r>
  </si>
  <si>
    <t>75 - 100 mm thick screed concrete flooring.</t>
  </si>
  <si>
    <t>Providing &amp; laying average of 75~100 mm thick with power trowelled smooth finish screed concrete flooring using 1:3:4 ratio concrete to the line and level as per the finalized bull marks. Base cleaning,chipping of loose mortor /concrete,water wash of the m</t>
  </si>
  <si>
    <t>1.10</t>
  </si>
  <si>
    <t>Providing and Making RCC plinth beam for Entrance steps</t>
  </si>
  <si>
    <t>cft</t>
  </si>
  <si>
    <t>1.12</t>
  </si>
  <si>
    <t>Steps - built in brick with rubble packing and PCC as per site conditions and instructions from architect</t>
  </si>
  <si>
    <r>
      <rPr>
        <b/>
        <sz val="11"/>
        <rFont val="Calibri"/>
        <family val="2"/>
      </rPr>
      <t>FLOORING/FINISHES</t>
    </r>
    <r>
      <rPr>
        <sz val="11"/>
        <rFont val="Calibri"/>
        <family val="2"/>
      </rPr>
      <t xml:space="preserve"> </t>
    </r>
    <r>
      <rPr>
        <b/>
        <sz val="11"/>
        <rFont val="Calibri"/>
        <family val="2"/>
      </rPr>
      <t>&amp;</t>
    </r>
    <r>
      <rPr>
        <sz val="11"/>
        <rFont val="Calibri"/>
        <family val="2"/>
      </rPr>
      <t xml:space="preserve"> </t>
    </r>
    <r>
      <rPr>
        <b/>
        <sz val="11"/>
        <rFont val="Calibri"/>
        <family val="2"/>
      </rPr>
      <t>CLADDINGS</t>
    </r>
  </si>
  <si>
    <t xml:space="preserve">Agglomerated Marble - </t>
  </si>
  <si>
    <t>Composite/ aggolmerated stone cladding 18mm thk P/f machine cut of approved quality for required pattern on a bed of 1:4 CM 25mm average thickness including neat cement float,filling, thereafter laying white cement  before laying marble in position, providing &amp; application of Sealers (Make - Aquamix or equivalent) on 5 sides of Italian marble flooring, joints finished with neat cement slurry, etc as per design including curing, cleaning complete as directed and as approved by the IDC ; cost includes polishing of marble. with 6mm metal profile as per design requirement and drawings.</t>
  </si>
  <si>
    <r>
      <rPr>
        <sz val="11"/>
        <rFont val="Calibri"/>
        <family val="2"/>
      </rPr>
      <t>(Basic cost of stone upto Rs.</t>
    </r>
    <r>
      <rPr>
        <sz val="11"/>
        <color rgb="FFFF0000"/>
        <rFont val="Calibri"/>
        <family val="2"/>
      </rPr>
      <t>---</t>
    </r>
    <r>
      <rPr>
        <sz val="11"/>
        <rFont val="Calibri"/>
        <family val="2"/>
      </rPr>
      <t>per sft)</t>
    </r>
  </si>
  <si>
    <t>Column &amp; Beam cladding</t>
  </si>
  <si>
    <t xml:space="preserve">We have consider basic rate of marble 450 per sqft </t>
  </si>
  <si>
    <t xml:space="preserve">Flooring Tile </t>
  </si>
  <si>
    <t>2.02.1</t>
  </si>
  <si>
    <r>
      <rPr>
        <sz val="11"/>
        <rFont val="Calibri"/>
        <family val="2"/>
      </rPr>
      <t xml:space="preserve">Providing and laying </t>
    </r>
    <r>
      <rPr>
        <b/>
        <sz val="11"/>
        <rFont val="Calibri"/>
        <family val="2"/>
      </rPr>
      <t>Outdoor Porcelain stoneware tile</t>
    </r>
    <r>
      <rPr>
        <sz val="11"/>
        <rFont val="Calibri"/>
        <family val="2"/>
      </rPr>
      <t xml:space="preserve"> </t>
    </r>
    <r>
      <rPr>
        <b/>
        <sz val="11"/>
        <rFont val="Calibri"/>
        <family val="2"/>
      </rPr>
      <t>flooring</t>
    </r>
    <r>
      <rPr>
        <sz val="11"/>
        <rFont val="Calibri"/>
        <family val="2"/>
      </rPr>
      <t xml:space="preserve"> of size 600mm x 600mm OR 1200mm x 600 of approved  shade and make over minimum 20~25mm thick cement mortar bed of 1:4 to make up required finished floor level OR layed with adhesive as per site condition. As specified the architect. </t>
    </r>
  </si>
  <si>
    <t xml:space="preserve">Basic Cost of tile Rs 90/- Sft Size - 600mm x 600mm </t>
  </si>
  <si>
    <t>Basic Cost of tile Rs 105/- Sft Size - 600mm x 1200mm</t>
  </si>
  <si>
    <t>2.02.02</t>
  </si>
  <si>
    <t>Vitrified Tile</t>
  </si>
  <si>
    <t>P/f Vitrified Tile Flooring</t>
  </si>
  <si>
    <t>Basic Cost of tile Rs 90 /- Sft Size 800mm x 1600mm</t>
  </si>
  <si>
    <t>Vitrified wall tiling</t>
  </si>
  <si>
    <t>Same as item no 2.02.2a</t>
  </si>
  <si>
    <t>Tile cladding 3mm thk Techlam slim slab - Entry Porch</t>
  </si>
  <si>
    <t xml:space="preserve">We have consider basic rate 160 per sqft for  Techlam Tile </t>
  </si>
  <si>
    <t>Gents and Ladies washroom</t>
  </si>
  <si>
    <t>Overall size :  2'-0" deep x 2-6" ht</t>
  </si>
  <si>
    <t>Top finish in Marble as approved</t>
  </si>
  <si>
    <t>3.01</t>
  </si>
  <si>
    <r>
      <rPr>
        <sz val="11"/>
        <rFont val="Calibri"/>
        <family val="2"/>
      </rPr>
      <t xml:space="preserve">Providing and fixing  fully glazed  partition made in </t>
    </r>
    <r>
      <rPr>
        <b/>
        <sz val="11"/>
        <rFont val="Calibri"/>
        <family val="2"/>
      </rPr>
      <t>12mm thick</t>
    </r>
    <r>
      <rPr>
        <sz val="11"/>
        <rFont val="Calibri"/>
        <family val="2"/>
      </rPr>
      <t xml:space="preserve"> </t>
    </r>
    <r>
      <rPr>
        <b/>
        <sz val="11"/>
        <rFont val="Calibri"/>
        <family val="2"/>
      </rPr>
      <t>toughened</t>
    </r>
    <r>
      <rPr>
        <sz val="11"/>
        <rFont val="Calibri"/>
        <family val="2"/>
      </rPr>
      <t xml:space="preserve">  glass panels held in position as per the detail drawings. The glass shall be fixed on Aluminium  frame with glazing patti with necessary  rubber gasket with good quality and proper thickness, all around the frame to fix the glass. Base Frame  support on the floor and ceiling to hold .</t>
    </r>
  </si>
  <si>
    <t>3.02</t>
  </si>
  <si>
    <t>Fully Glazed Frameless Partition upto 9'-0" ht</t>
  </si>
  <si>
    <r>
      <rPr>
        <sz val="11"/>
        <rFont val="Calibri"/>
        <family val="2"/>
      </rPr>
      <t xml:space="preserve">Providing and fixing  fully glazed  partition made in </t>
    </r>
    <r>
      <rPr>
        <b/>
        <sz val="11"/>
        <rFont val="Calibri"/>
        <family val="2"/>
      </rPr>
      <t>12mm thick</t>
    </r>
    <r>
      <rPr>
        <sz val="11"/>
        <rFont val="Calibri"/>
        <family val="2"/>
      </rPr>
      <t xml:space="preserve"> </t>
    </r>
    <r>
      <rPr>
        <b/>
        <sz val="11"/>
        <rFont val="Calibri"/>
        <family val="2"/>
      </rPr>
      <t>toughened</t>
    </r>
    <r>
      <rPr>
        <sz val="11"/>
        <rFont val="Calibri"/>
        <family val="2"/>
      </rPr>
      <t xml:space="preserve">  glass panels held in position fixed on base Frame  support on the floor and ceiling to hold as per drawings, </t>
    </r>
    <r>
      <rPr>
        <b/>
        <sz val="11"/>
        <rFont val="Calibri"/>
        <family val="2"/>
      </rPr>
      <t>including 2 doors</t>
    </r>
    <r>
      <rPr>
        <sz val="11"/>
        <rFont val="Calibri"/>
        <family val="2"/>
      </rPr>
      <t xml:space="preserve"> of approx size 1000mm W x 2600mm H on floor springs, patch fittings, and other necessary hardware including door handle with lock provision of Dorma or equivalent band as per selection.</t>
    </r>
  </si>
  <si>
    <t>3.03</t>
  </si>
  <si>
    <t>12mm thick toughened  glass panel of size 3000mm W x 4750mm H - to replace existing cascade glass.</t>
  </si>
  <si>
    <t>3.04</t>
  </si>
  <si>
    <t>Paneling &amp; Partitions</t>
  </si>
  <si>
    <t>3.04.01</t>
  </si>
  <si>
    <t>Aluminium Frame Work For Partition, Panelling</t>
  </si>
  <si>
    <r>
      <rPr>
        <sz val="11"/>
        <color rgb="FFFF0000"/>
        <rFont val="Calibri"/>
        <family val="2"/>
      </rPr>
      <t xml:space="preserve">3mm </t>
    </r>
    <r>
      <rPr>
        <sz val="11"/>
        <color rgb="FF000000"/>
        <rFont val="Calibri"/>
        <family val="2"/>
      </rPr>
      <t>thk , Aluminium framework of Jindal make for panelling/partition at 600 mm c/c - both ways fixed to wall /from floor to slab  &amp; from slab to respective ceiling heights as shown in drawing.</t>
    </r>
  </si>
  <si>
    <t>50mm x 38mm Aluminium sections for partitions</t>
  </si>
  <si>
    <t>38mm x 25mm Aluminium sections</t>
  </si>
  <si>
    <t>c.</t>
  </si>
  <si>
    <t>25mm x 25mm Aluminium sections</t>
  </si>
  <si>
    <r>
      <rPr>
        <sz val="11"/>
        <color rgb="FF000000"/>
        <rFont val="Calibri"/>
        <family val="2"/>
      </rPr>
      <t>Framing for the external portal</t>
    </r>
    <r>
      <rPr>
        <b/>
        <sz val="11"/>
        <color rgb="FFFF0000"/>
        <rFont val="Calibri"/>
        <family val="2"/>
      </rPr>
      <t xml:space="preserve"> (50mm x 50mm)</t>
    </r>
  </si>
  <si>
    <t>3.04.02</t>
  </si>
  <si>
    <t>Marine plywood fixing to all frame work</t>
  </si>
  <si>
    <t>Marine Ply conforming to IS 710 of app. make, fixed  to existing framework with flat</t>
  </si>
  <si>
    <t>Edges to be tightly screwed to aluminium framework at 300 mm</t>
  </si>
  <si>
    <t>6 mm ply</t>
  </si>
  <si>
    <t>9 mm ply</t>
  </si>
  <si>
    <t>d.</t>
  </si>
  <si>
    <t>12 mm ply</t>
  </si>
  <si>
    <t>e.</t>
  </si>
  <si>
    <t>18 mm ply</t>
  </si>
  <si>
    <t>for entry porch ss profile</t>
  </si>
  <si>
    <t>3.04.03</t>
  </si>
  <si>
    <r>
      <rPr>
        <b/>
        <sz val="11"/>
        <color rgb="FF000000"/>
        <rFont val="Calibri"/>
        <family val="2"/>
      </rPr>
      <t xml:space="preserve">Cement fibre sheet 12mm thk </t>
    </r>
    <r>
      <rPr>
        <sz val="11"/>
        <color rgb="FF000000"/>
        <rFont val="Calibri"/>
        <family val="2"/>
      </rPr>
      <t>- fixing to all frame work</t>
    </r>
  </si>
  <si>
    <t>3.05</t>
  </si>
  <si>
    <t xml:space="preserve">Mirror panelling </t>
  </si>
  <si>
    <t>3.05.01</t>
  </si>
  <si>
    <t>Mezzanine Lounge,  Banquet, Green Room</t>
  </si>
  <si>
    <t>Providing and Fixing 6mm thk laminated mirror on 12mm thk Marine ply  and the back of Ply to be painted in black japan.</t>
  </si>
  <si>
    <t>3.05.02</t>
  </si>
  <si>
    <t>Washroom &amp; Green room Mirrors</t>
  </si>
  <si>
    <t xml:space="preserve">P/ F 6/8mm thk edge polished clear Mirror skin on existing ply with provision for LED light. Mirror fixed to the ply backing with required 3M tape, silicone sealants </t>
  </si>
  <si>
    <t>3.06</t>
  </si>
  <si>
    <t>Laminate Finished over Plywood</t>
  </si>
  <si>
    <t xml:space="preserve">We have considered basic rate 50/- per sqft for laminate </t>
  </si>
  <si>
    <t>1mm thick approved laminate to be used</t>
  </si>
  <si>
    <r>
      <rPr>
        <sz val="11"/>
        <rFont val="Calibri"/>
        <family val="2"/>
      </rPr>
      <t xml:space="preserve">P/f App. </t>
    </r>
    <r>
      <rPr>
        <b/>
        <sz val="11"/>
        <rFont val="Calibri"/>
        <family val="2"/>
      </rPr>
      <t>Wallpaper</t>
    </r>
    <r>
      <rPr>
        <sz val="11"/>
        <rFont val="Calibri"/>
        <family val="2"/>
      </rPr>
      <t xml:space="preserve"> over ply backing (Rs.250/- sft incl installation)</t>
    </r>
  </si>
  <si>
    <r>
      <rPr>
        <sz val="11"/>
        <rFont val="Calibri"/>
        <family val="2"/>
      </rPr>
      <t xml:space="preserve">P/f App. </t>
    </r>
    <r>
      <rPr>
        <b/>
        <sz val="11"/>
        <rFont val="Calibri"/>
        <family val="2"/>
      </rPr>
      <t xml:space="preserve">Fabric Paneling with SS inserts </t>
    </r>
    <r>
      <rPr>
        <sz val="11"/>
        <rFont val="Calibri"/>
        <family val="2"/>
      </rPr>
      <t xml:space="preserve">over existing acoustic paneling </t>
    </r>
  </si>
  <si>
    <t xml:space="preserve">We have consider basic rate of Febric 1000/- mtr. </t>
  </si>
  <si>
    <t>3.07</t>
  </si>
  <si>
    <t>Providing Fixing Veneer with PU Polished finish face</t>
  </si>
  <si>
    <t xml:space="preserve">We have consider basic rate of veneer - 125 per sqft </t>
  </si>
  <si>
    <t>3.08</t>
  </si>
  <si>
    <t>Ribbed wooden paneling</t>
  </si>
  <si>
    <t>Providing &amp; Fixing Wooden Patti Paneling made to be 
alluminium framing with 12mm thk plywood and finish with 
approved colour laminate &amp; above the laminate wooden 
beading patti with Polish finish.</t>
  </si>
  <si>
    <t>3.09</t>
  </si>
  <si>
    <t>HDF Rafter</t>
  </si>
  <si>
    <t>Providing &amp; Fixing HDF Rafter made to be 18mm thk Double 
HDF with front side 4mm thk DHF finish as per given profile 
38mm x 65mm for verticle &amp; horizentol with approved colour 
Mettalic paint finish</t>
  </si>
  <si>
    <t>3.10</t>
  </si>
  <si>
    <t>Entrance Portal Double height</t>
  </si>
  <si>
    <t>Providing &amp; Fixing SS finish Entrance portal made to be Aluminium framing with 12mm thk sheraboard finish &amp; step profile finish approved colour 1mm thk SS sheet &amp; balance area finish in approved colour ACP as per detail drawing design given by architect.</t>
  </si>
  <si>
    <t>Sqft</t>
  </si>
  <si>
    <r>
      <rPr>
        <b/>
        <sz val="11"/>
        <color rgb="FF000000"/>
        <rFont val="Calibri"/>
        <family val="2"/>
      </rPr>
      <t>Metal Screen</t>
    </r>
    <r>
      <rPr>
        <sz val="11"/>
        <color rgb="FF000000"/>
        <rFont val="Calibri"/>
        <family val="2"/>
      </rPr>
      <t xml:space="preserve"> - Aluminum 6mm sheet router cut as per design</t>
    </r>
  </si>
  <si>
    <t>This rate is only for Metal Screen</t>
  </si>
  <si>
    <t>DOORS</t>
  </si>
  <si>
    <t>3.12.01</t>
  </si>
  <si>
    <t>Size: 2200mm x 2660mm ht. 150mm deep</t>
  </si>
  <si>
    <t>Size: 900mm x 2700mm ht - 75mm deep for partition doors</t>
  </si>
  <si>
    <t>Size : 900mm x 2400mm Service door, Toilet door</t>
  </si>
  <si>
    <t>Size : 1050mm x 2100mm -changing room entry door</t>
  </si>
  <si>
    <t>Size : 800mm x 2100mm - Toilet door</t>
  </si>
  <si>
    <t>3.12.02</t>
  </si>
  <si>
    <t>Solid Doors</t>
  </si>
  <si>
    <t>Size: 2200mm x 2600mm ht. Solid door with glass panel of size 800mm x 2200m. Wooden beading to hold the glass.</t>
  </si>
  <si>
    <t>Size: 1050mm x 2100 mm full ht.</t>
  </si>
  <si>
    <t xml:space="preserve">Size: 900mm x 2600 mm full ht - (40mm thk) </t>
  </si>
  <si>
    <t>Size: 925mm x 2100 mm full ht -Service entry Door (40mm thk)</t>
  </si>
  <si>
    <t>6mm thk vision glass panel  of size 12" x 18"ht</t>
  </si>
  <si>
    <t>Size : 900mm x 2100 mm full ht -Toilet door (45mm thk)</t>
  </si>
  <si>
    <t>Size : 900mm x 2100 -Green room 40 mm thk</t>
  </si>
  <si>
    <t>3.12.03</t>
  </si>
  <si>
    <r>
      <rPr>
        <b/>
        <sz val="11"/>
        <rFont val="Calibri"/>
        <family val="2"/>
      </rPr>
      <t xml:space="preserve">Refurbishing existing Toilet doors </t>
    </r>
    <r>
      <rPr>
        <sz val="11"/>
        <rFont val="Calibri"/>
        <family val="2"/>
      </rPr>
      <t xml:space="preserve">of approx size - 750mm x 2100mm </t>
    </r>
  </si>
  <si>
    <t>Nos.</t>
  </si>
  <si>
    <t>3.12.04</t>
  </si>
  <si>
    <t xml:space="preserve">Main External Entry door of size - 2400 x 2700 </t>
  </si>
  <si>
    <t>PS</t>
  </si>
  <si>
    <t>Folding Metal Door</t>
  </si>
  <si>
    <t>3.13</t>
  </si>
  <si>
    <t>Refurbishing in tread , to provide led profile fixture.</t>
  </si>
  <si>
    <t xml:space="preserve">Office Table </t>
  </si>
  <si>
    <t>Providing and making table for Office staff in 25mm thick table top</t>
  </si>
  <si>
    <t>3'-6"5X2'-0" x 2'-6"</t>
  </si>
  <si>
    <t>Over head Storage</t>
  </si>
  <si>
    <t>Providing and Making Over head storage in Office area</t>
  </si>
  <si>
    <t>Full ht storage</t>
  </si>
  <si>
    <t>Providing and Making Full Ht Storage In Office area.</t>
  </si>
  <si>
    <t>3.17</t>
  </si>
  <si>
    <r>
      <rPr>
        <b/>
        <sz val="11"/>
        <color rgb="FF000000"/>
        <rFont val="Calibri"/>
        <family val="2"/>
      </rPr>
      <t xml:space="preserve">DJ Console of size 2100mm L x 600mm D x 1200mm H </t>
    </r>
    <r>
      <rPr>
        <sz val="11"/>
        <color rgb="FF000000"/>
        <rFont val="Calibri"/>
        <family val="2"/>
      </rPr>
      <t xml:space="preserve">made in 18mm marine ply conforming to IS 710 of app. make. Front Apron and top ledge finished in Agglomerated Marble 12mm thk as per drawings </t>
    </r>
  </si>
  <si>
    <t>3.18</t>
  </si>
  <si>
    <t>Green Room - Make up table</t>
  </si>
  <si>
    <t>P/f Unit of size 2150mm L x 600mm D x 900mm H finished in 1mm thk approved Laminate with corian countertop with drawers, shutters, and hardware as per drawing.</t>
  </si>
  <si>
    <r>
      <rPr>
        <b/>
        <sz val="11"/>
        <color rgb="FF000000"/>
        <rFont val="Calibri"/>
        <family val="2"/>
      </rPr>
      <t xml:space="preserve">P/f 18mm thk laminated toughened glass fixed panels </t>
    </r>
    <r>
      <rPr>
        <sz val="11"/>
        <color rgb="FF000000"/>
        <rFont val="Calibri"/>
        <family val="2"/>
      </rPr>
      <t>with anodised Aluminium frame 50mm x 75mm in Banquet hall with necessary hardware, silicon  and fixing material with proper line and level.</t>
    </r>
  </si>
  <si>
    <t>3.19.01</t>
  </si>
  <si>
    <t>Panel size approx 2250mm W x 2600mm H</t>
  </si>
  <si>
    <t>3.19.02</t>
  </si>
  <si>
    <t>Panel size approx 2000mm W x 2600mm H</t>
  </si>
  <si>
    <t>3.19.03</t>
  </si>
  <si>
    <t>Panel size approx 1200mm W x 2601mm H</t>
  </si>
  <si>
    <t>3.20</t>
  </si>
  <si>
    <r>
      <rPr>
        <b/>
        <sz val="11"/>
        <color rgb="FF000000"/>
        <rFont val="Calibri"/>
        <family val="2"/>
      </rPr>
      <t>Entrance Facade</t>
    </r>
    <r>
      <rPr>
        <sz val="11"/>
        <color rgb="FF000000"/>
        <rFont val="Calibri"/>
        <family val="2"/>
      </rPr>
      <t xml:space="preserve"> of size 5000mm W x  4850mm H -  Glass Facade &amp; Door with Aluminium frame of section 75mm x 150mm SS brush finish ;panels as per drawing &amp; Aluminium frame Glass doors of size 2175mm W x 2600mm - 2Nos.  H fixed with floorsprings and patch fittings and hardware of Dorma and SS handle of approx 1200mm H, all complete as per drawing.</t>
    </r>
  </si>
  <si>
    <t>3.21</t>
  </si>
  <si>
    <r>
      <rPr>
        <b/>
        <sz val="11"/>
        <color rgb="FF000000"/>
        <rFont val="Calibri"/>
        <family val="2"/>
      </rPr>
      <t>Aluminium frame Glass doors of size 2100mm W x 2700mm</t>
    </r>
    <r>
      <rPr>
        <sz val="11"/>
        <color rgb="FF000000"/>
        <rFont val="Calibri"/>
        <family val="2"/>
      </rPr>
      <t xml:space="preserve"> - 2Nos.  Laminated Toughened 12mm thk glass panels, anodised aluminium frame fixed with floorsprings and patch fittings and hardware of Dorma and SS handle of approx 1200mm H, all complete as per drawing.</t>
    </r>
  </si>
  <si>
    <r>
      <rPr>
        <b/>
        <sz val="11"/>
        <color rgb="FF000000"/>
        <rFont val="Calibri"/>
        <family val="2"/>
      </rPr>
      <t xml:space="preserve">Seating Ledge in mezzanine lounge </t>
    </r>
    <r>
      <rPr>
        <sz val="11"/>
        <color rgb="FF000000"/>
        <rFont val="Calibri"/>
        <family val="2"/>
      </rPr>
      <t xml:space="preserve"> 50mm thk of approx size - 2300mm L x 950mm W finished in veneer with melamine polish finished with upholstered seat of size 1600mm W x 950D and upto 150mm and upholstered Back rest of size upto 1600mm x 400mm x 75mm thk. Ply box support below ledge finished with agglomerated of size 2300mm L x 300mm H, as per drawing</t>
    </r>
  </si>
  <si>
    <r>
      <rPr>
        <b/>
        <sz val="11"/>
        <color rgb="FF000000"/>
        <rFont val="Calibri"/>
        <family val="2"/>
      </rPr>
      <t>Ledge in Green room</t>
    </r>
    <r>
      <rPr>
        <sz val="11"/>
        <color rgb="FF000000"/>
        <rFont val="Calibri"/>
        <family val="2"/>
      </rPr>
      <t xml:space="preserve"> upto 50mm thk of approx size - 2300mm L x 950mm W finished in veneer with melamine polish with bracket supports as per drawing.</t>
    </r>
  </si>
  <si>
    <r>
      <rPr>
        <b/>
        <sz val="11"/>
        <color rgb="FF000000"/>
        <rFont val="Calibri"/>
        <family val="2"/>
      </rPr>
      <t>Ledge in Changing room</t>
    </r>
    <r>
      <rPr>
        <sz val="11"/>
        <color rgb="FF000000"/>
        <rFont val="Calibri"/>
        <family val="2"/>
      </rPr>
      <t xml:space="preserve"> upto 50mm thk of approx size - 1800mm L x 450mm W finished in veneer with melamine polish with bracket supports as per drawing.</t>
    </r>
  </si>
  <si>
    <t>4.01</t>
  </si>
  <si>
    <r>
      <rPr>
        <b/>
        <sz val="11"/>
        <rFont val="Calibri"/>
        <family val="2"/>
      </rPr>
      <t>Gypsum</t>
    </r>
    <r>
      <rPr>
        <sz val="11"/>
        <rFont val="Calibri"/>
        <family val="2"/>
      </rPr>
      <t xml:space="preserve"> </t>
    </r>
    <r>
      <rPr>
        <b/>
        <sz val="11"/>
        <rFont val="Calibri"/>
        <family val="2"/>
      </rPr>
      <t>Board</t>
    </r>
    <r>
      <rPr>
        <sz val="11"/>
        <rFont val="Calibri"/>
        <family val="2"/>
      </rPr>
      <t xml:space="preserve"> </t>
    </r>
    <r>
      <rPr>
        <b/>
        <sz val="11"/>
        <rFont val="Calibri"/>
        <family val="2"/>
      </rPr>
      <t>ceiling</t>
    </r>
  </si>
  <si>
    <t>P/f 12mm thick gypsum board Flat false ceiling with recessed part of required size/ shape as per design and as indicated in Reflected Ceiling Plan provided, with  framing, fiber glass mesh tape with compound over joints, making cutout for light fitting</t>
  </si>
  <si>
    <t>4.02</t>
  </si>
  <si>
    <r>
      <rPr>
        <sz val="11"/>
        <rFont val="Calibri"/>
        <family val="2"/>
      </rPr>
      <t xml:space="preserve">P/f 12mm thick </t>
    </r>
    <r>
      <rPr>
        <b/>
        <sz val="11"/>
        <rFont val="Calibri"/>
        <family val="2"/>
      </rPr>
      <t>Gypsum board with MR grade</t>
    </r>
    <r>
      <rPr>
        <sz val="11"/>
        <rFont val="Calibri"/>
        <family val="2"/>
      </rPr>
      <t xml:space="preserve"> Flat false ceiling with recessed part of required size/ shape as per design and as indicated in Reflected Ceiling Plan provided, with  framing, fiber glass mesh tape with compound over joints, making cutout for light fitting.</t>
    </r>
  </si>
  <si>
    <t>For all Toilets and Wet area Ceiling</t>
  </si>
  <si>
    <t>4.03</t>
  </si>
  <si>
    <r>
      <rPr>
        <sz val="11"/>
        <color rgb="FF000000"/>
        <rFont val="Calibri"/>
        <family val="2"/>
      </rPr>
      <t xml:space="preserve">Providing and fixing Bulk head ceiling  in with Aluminium pipe framing of 50mm x 50 mm x 3mm thick with 12 mm ply and  </t>
    </r>
    <r>
      <rPr>
        <b/>
        <sz val="11"/>
        <color rgb="FF000000"/>
        <rFont val="Calibri"/>
        <family val="2"/>
      </rPr>
      <t>ACP panels 4mm thk with 0.5 Aluminium coil</t>
    </r>
    <r>
      <rPr>
        <sz val="11"/>
        <color rgb="FF000000"/>
        <rFont val="Calibri"/>
        <family val="2"/>
      </rPr>
      <t xml:space="preserve"> to fix on the same, this is to cover  the AHU machine and provide trapdoor in it  for maintanance. (This include the vertical ht Upto 3'-0")</t>
    </r>
  </si>
  <si>
    <t>4.04</t>
  </si>
  <si>
    <t>P/f Fibre cement board wood look alike ceiling including framing. Make Green Apple UV Board or equivalent including Trapdoors</t>
  </si>
  <si>
    <t>4.05</t>
  </si>
  <si>
    <t>Gypsum board "L" shaped light cove</t>
  </si>
  <si>
    <t>Gypboard profiles as shown in detail</t>
  </si>
  <si>
    <t>4.06</t>
  </si>
  <si>
    <t xml:space="preserve">Ply backing with supports for fixing light fixtures in the ceiling including Chandelier </t>
  </si>
  <si>
    <t>sft</t>
  </si>
  <si>
    <t>4.07</t>
  </si>
  <si>
    <t>Vertical Drop in Gypsum ceiling</t>
  </si>
  <si>
    <t>Loose Furniture</t>
  </si>
  <si>
    <t>MEETING ROOM BELOW MEZZANINE</t>
  </si>
  <si>
    <t>5.01</t>
  </si>
  <si>
    <t xml:space="preserve"> 3 seater Sofa size 2250mm L x 800 mm D x 800mm H</t>
  </si>
  <si>
    <t>5.02</t>
  </si>
  <si>
    <t>Armchairs - 800mm L x 800mm D x 800mm H</t>
  </si>
  <si>
    <t>5.03</t>
  </si>
  <si>
    <t>Centre Tables - 1500mm L x 550mm D x 800mm</t>
  </si>
  <si>
    <t>5.04</t>
  </si>
  <si>
    <t>Side Tables -450mm Dia x 500mm H</t>
  </si>
  <si>
    <t>5.05</t>
  </si>
  <si>
    <t>Side Tables -450mm x 45mm x 500mm H</t>
  </si>
  <si>
    <t>MEZZANINE LOBBY</t>
  </si>
  <si>
    <t>5.06</t>
  </si>
  <si>
    <t>Armchairs - 750mm L x 750mm D x 800mm H</t>
  </si>
  <si>
    <t>5.07</t>
  </si>
  <si>
    <t>MEZZANINE LOUNGE</t>
  </si>
  <si>
    <t>5.08</t>
  </si>
  <si>
    <t>Armchairs - 900mm L x 850mm D x 800mm H</t>
  </si>
  <si>
    <t>5.09</t>
  </si>
  <si>
    <t>5.10</t>
  </si>
  <si>
    <t>Centre Tables - 1600mm L x 900mm D x 800mm</t>
  </si>
  <si>
    <t>5.11</t>
  </si>
  <si>
    <t>Office Chairs</t>
  </si>
  <si>
    <t>6.01</t>
  </si>
  <si>
    <t>Asian Royale or equivalent in 3 finishing coats; Refer General Specs</t>
  </si>
  <si>
    <t>6.02</t>
  </si>
  <si>
    <t>Acrylic emulsion (Asian Royale/ Nerolac) in 3 finishing Coat; Refer General Specs</t>
  </si>
  <si>
    <t>6.03</t>
  </si>
  <si>
    <r>
      <rPr>
        <b/>
        <sz val="11"/>
        <rFont val="Calibri"/>
        <family val="2"/>
      </rPr>
      <t>Wall paints</t>
    </r>
    <r>
      <rPr>
        <sz val="11"/>
        <rFont val="Calibri"/>
        <family val="2"/>
      </rPr>
      <t xml:space="preserve"> - Acrylic emulsion / Lustre (Asian / Nerolac) in 3 finishing Coat as specified: Refer General Specs</t>
    </r>
  </si>
  <si>
    <t>6.04</t>
  </si>
  <si>
    <r>
      <rPr>
        <b/>
        <sz val="11"/>
        <rFont val="Calibri"/>
        <family val="2"/>
      </rPr>
      <t>Highlight</t>
    </r>
    <r>
      <rPr>
        <sz val="11"/>
        <rFont val="Calibri"/>
        <family val="2"/>
      </rPr>
      <t xml:space="preserve"> </t>
    </r>
    <r>
      <rPr>
        <b/>
        <sz val="11"/>
        <rFont val="Calibri"/>
        <family val="2"/>
      </rPr>
      <t>/</t>
    </r>
    <r>
      <rPr>
        <sz val="11"/>
        <rFont val="Calibri"/>
        <family val="2"/>
      </rPr>
      <t xml:space="preserve"> </t>
    </r>
    <r>
      <rPr>
        <b/>
        <sz val="11"/>
        <rFont val="Calibri"/>
        <family val="2"/>
      </rPr>
      <t>Texture</t>
    </r>
    <r>
      <rPr>
        <sz val="11"/>
        <rFont val="Calibri"/>
        <family val="2"/>
      </rPr>
      <t xml:space="preserve"> </t>
    </r>
    <r>
      <rPr>
        <b/>
        <sz val="11"/>
        <rFont val="Calibri"/>
        <family val="2"/>
      </rPr>
      <t>paint</t>
    </r>
  </si>
  <si>
    <t>base rate 125 per sft</t>
  </si>
  <si>
    <t>6.05</t>
  </si>
  <si>
    <t>colour pu consider</t>
  </si>
  <si>
    <t>6.06</t>
  </si>
  <si>
    <t>Enamal paint on MS Structure</t>
  </si>
  <si>
    <t>6.07</t>
  </si>
  <si>
    <t>NAB Wall treatment</t>
  </si>
  <si>
    <t>6.08</t>
  </si>
  <si>
    <t>Compound Wall fins refurbishment</t>
  </si>
  <si>
    <t>7.01</t>
  </si>
  <si>
    <r>
      <t>Floor Protection -</t>
    </r>
    <r>
      <rPr>
        <sz val="11"/>
        <rFont val="Calibri"/>
        <family val="2"/>
      </rPr>
      <t xml:space="preserve"> P/f ply to protect existing Marble flooring in Banquet hall, Mezzanine floor, exterior under bulkhead</t>
    </r>
  </si>
  <si>
    <t>7.02</t>
  </si>
  <si>
    <t>Marble polishing</t>
  </si>
  <si>
    <t>7.02.01</t>
  </si>
  <si>
    <t>Marble polishing of existing flooring</t>
  </si>
  <si>
    <t>7.02.02</t>
  </si>
  <si>
    <t>Marble polishing of existing wall cladding</t>
  </si>
  <si>
    <t>PROJECT : INTERIOR WORKS FOR TAJ SATS OFFICE</t>
  </si>
  <si>
    <t>Measurements</t>
  </si>
  <si>
    <t>SR.NO.</t>
  </si>
  <si>
    <t>LENGTH (MM)</t>
  </si>
  <si>
    <t>BREADTH  (MM)</t>
  </si>
  <si>
    <t>HEIGHT (MM)</t>
  </si>
  <si>
    <t>NOS.</t>
  </si>
  <si>
    <t>QUANTITY
(RMT/ SMT)</t>
  </si>
  <si>
    <t>QTY  
(RFT / SFT)</t>
  </si>
  <si>
    <t>REMARKS</t>
  </si>
  <si>
    <t>MASONRY WORK</t>
  </si>
  <si>
    <r>
      <rPr>
        <b/>
        <sz val="10"/>
        <color rgb="FFFF0000"/>
        <rFont val="Calibri"/>
        <family val="2"/>
      </rPr>
      <t>Demolition</t>
    </r>
    <r>
      <rPr>
        <sz val="10"/>
        <color rgb="FFFF0000"/>
        <rFont val="Calibri"/>
        <family val="2"/>
      </rPr>
      <t xml:space="preserve"> </t>
    </r>
    <r>
      <rPr>
        <b/>
        <sz val="10"/>
        <color rgb="FFFF0000"/>
        <rFont val="Calibri"/>
        <family val="2"/>
      </rPr>
      <t>and</t>
    </r>
    <r>
      <rPr>
        <sz val="10"/>
        <color rgb="FFFF0000"/>
        <rFont val="Calibri"/>
        <family val="2"/>
      </rPr>
      <t xml:space="preserve"> </t>
    </r>
    <r>
      <rPr>
        <b/>
        <sz val="10"/>
        <color rgb="FFFF0000"/>
        <rFont val="Calibri"/>
        <family val="2"/>
      </rPr>
      <t>Cleaning</t>
    </r>
  </si>
  <si>
    <t>CIVIL AND ALLIED WORK</t>
  </si>
  <si>
    <t>1.1.3</t>
  </si>
  <si>
    <t>Onyx cladding on wall</t>
  </si>
  <si>
    <t>Mezzanine facade</t>
  </si>
  <si>
    <t>wall</t>
  </si>
  <si>
    <t>Mezzainine and Facade columns</t>
  </si>
  <si>
    <t>Horizontal surfaces</t>
  </si>
  <si>
    <t>Provisional 10%</t>
  </si>
  <si>
    <t>smt</t>
  </si>
  <si>
    <t>1.1.4</t>
  </si>
  <si>
    <t>Exterior flooring Demolition</t>
  </si>
  <si>
    <t>Main banquet area</t>
  </si>
  <si>
    <t>NAB</t>
  </si>
  <si>
    <t>1.1.5</t>
  </si>
  <si>
    <t>Exterior concrete fin Demolition</t>
  </si>
  <si>
    <t>1.1.8</t>
  </si>
  <si>
    <t>Acoustical Panel Fabric</t>
  </si>
  <si>
    <t>1.1.9</t>
  </si>
  <si>
    <t>Laminate/ Wooden panelling/ partitions including doors</t>
  </si>
  <si>
    <t>Mezzanine</t>
  </si>
  <si>
    <t>Lower floor</t>
  </si>
  <si>
    <t>Banquet Hall fins</t>
  </si>
  <si>
    <t>External - Entrance portal</t>
  </si>
  <si>
    <t>Mezzanine level windows</t>
  </si>
  <si>
    <t>1.1.12</t>
  </si>
  <si>
    <t>Removal/ Breaking of old Steps and PCC at Main Entrance</t>
  </si>
  <si>
    <t>1.1.13</t>
  </si>
  <si>
    <t>Dismantling Gypsum Ceiling</t>
  </si>
  <si>
    <t>Below Mezzanine</t>
  </si>
  <si>
    <t>Toilet Lobby</t>
  </si>
  <si>
    <t>Gents Toilet</t>
  </si>
  <si>
    <t>Ladies Toilet</t>
  </si>
  <si>
    <t>Powder</t>
  </si>
  <si>
    <t>Banquet</t>
  </si>
  <si>
    <t>Mezzanine ceiling</t>
  </si>
  <si>
    <t>Office</t>
  </si>
  <si>
    <t>Dismantling ACP/Wooden Ceiling</t>
  </si>
  <si>
    <t>External</t>
  </si>
  <si>
    <t>Dismantling fixed Furniture</t>
  </si>
  <si>
    <t>1.3.1</t>
  </si>
  <si>
    <t>4" siporex blockwork</t>
  </si>
  <si>
    <t>Bridal room</t>
  </si>
  <si>
    <t>1.3.2</t>
  </si>
  <si>
    <t>4" Concrete Block work</t>
  </si>
  <si>
    <t>Entry Portal</t>
  </si>
  <si>
    <t>4" Brick Work</t>
  </si>
  <si>
    <t>Toilet ledge</t>
  </si>
  <si>
    <t>Brickbat coba waterproofing with approved waterproofing</t>
  </si>
  <si>
    <t>Mezzanine washroom</t>
  </si>
  <si>
    <t>Rubble Packing</t>
  </si>
  <si>
    <t>PCC</t>
  </si>
  <si>
    <t>External Entrance</t>
  </si>
  <si>
    <t>RCC Beam</t>
  </si>
  <si>
    <t>RCC plinth Beam</t>
  </si>
  <si>
    <t>Brick Steps</t>
  </si>
  <si>
    <t>Column cladding</t>
  </si>
  <si>
    <t>Banquet hall - mezzanine side</t>
  </si>
  <si>
    <t>Facade side columns</t>
  </si>
  <si>
    <t>Cascade side columns</t>
  </si>
  <si>
    <t>Facade horizontal surfaces</t>
  </si>
  <si>
    <t>Mezzanine column cladding</t>
  </si>
  <si>
    <t>niches</t>
  </si>
  <si>
    <t>Double height Portal</t>
  </si>
  <si>
    <t>Vitrified wall tiles</t>
  </si>
  <si>
    <t>Techlam Tile cladding</t>
  </si>
  <si>
    <t>Doors on facade</t>
  </si>
  <si>
    <t>Glass parition along cascade</t>
  </si>
  <si>
    <t>Cascade glass</t>
  </si>
  <si>
    <t>50mm x 38mm framing</t>
  </si>
  <si>
    <t>deductions</t>
  </si>
  <si>
    <t>38mm x 25mm framing</t>
  </si>
  <si>
    <t>Mezzanine Lobby</t>
  </si>
  <si>
    <t>Framing for the external portal</t>
  </si>
  <si>
    <t>Framing at entry gate</t>
  </si>
  <si>
    <t>Ply Panelling</t>
  </si>
  <si>
    <t>12mm Ply</t>
  </si>
  <si>
    <t>9mm Ply</t>
  </si>
  <si>
    <t>Washroom Mirrors</t>
  </si>
  <si>
    <t>Bison Board for the external portal</t>
  </si>
  <si>
    <t>Mirror panelling - Banquet/ mezzanine Lounge</t>
  </si>
  <si>
    <t>Mirror panelling - Toilets/ Green Room</t>
  </si>
  <si>
    <t xml:space="preserve">Laminate panelling </t>
  </si>
  <si>
    <t xml:space="preserve">ACP panelling </t>
  </si>
  <si>
    <t>external bulkhead double height</t>
  </si>
  <si>
    <t xml:space="preserve">Fabric panelling </t>
  </si>
  <si>
    <t>Ply Cove</t>
  </si>
  <si>
    <t>rmt</t>
  </si>
  <si>
    <t>TRAP door - FIBRE CEMENT HSEET</t>
  </si>
  <si>
    <t>Marble Polishing</t>
  </si>
  <si>
    <t>Double height-Banquet</t>
  </si>
  <si>
    <t>Single Height Banquet</t>
  </si>
  <si>
    <t>CHOOYAL WOODCRAFT DECORETORS</t>
  </si>
  <si>
    <t>Measurement Form</t>
  </si>
  <si>
    <t>100/3,Municipal Industrial Estate</t>
  </si>
  <si>
    <t>Date: 15.07.2023</t>
  </si>
  <si>
    <t>D.S.Road.Worli,</t>
  </si>
  <si>
    <t>Mumbai-400018</t>
  </si>
  <si>
    <t>Attn : Mr. Raffic shaikh</t>
  </si>
  <si>
    <t>Sub : Pre Final  Bill  for Interior work  at IHCL office 9th floor Express Tower Nariman Point</t>
  </si>
  <si>
    <t>Particular</t>
  </si>
  <si>
    <t>Length</t>
  </si>
  <si>
    <t>Breadth</t>
  </si>
  <si>
    <t>Depth</t>
  </si>
  <si>
    <t>Qty</t>
  </si>
  <si>
    <t>Total Qty</t>
  </si>
  <si>
    <t>Unit</t>
  </si>
  <si>
    <t>Remarks</t>
  </si>
  <si>
    <r>
      <rPr>
        <b/>
        <sz val="12"/>
        <rFont val="Times New Roman"/>
        <family val="1"/>
      </rPr>
      <t>MASONARY</t>
    </r>
    <r>
      <rPr>
        <sz val="12"/>
        <rFont val="Times New Roman"/>
        <family val="1"/>
      </rPr>
      <t xml:space="preserve"> </t>
    </r>
    <r>
      <rPr>
        <b/>
        <sz val="12"/>
        <rFont val="Times New Roman"/>
        <family val="1"/>
      </rPr>
      <t>WORK</t>
    </r>
  </si>
  <si>
    <r>
      <rPr>
        <b/>
        <sz val="12"/>
        <rFont val="Times New Roman"/>
        <family val="1"/>
      </rPr>
      <t>Demolition</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Cleaning</t>
    </r>
  </si>
  <si>
    <t>JOB</t>
  </si>
  <si>
    <t xml:space="preserve">Extra Demolation as site instruction </t>
  </si>
  <si>
    <t>Debriss loory with  labour charges from 10th floor</t>
  </si>
  <si>
    <t>Lorry</t>
  </si>
  <si>
    <r>
      <rPr>
        <b/>
        <sz val="12"/>
        <rFont val="Times New Roman"/>
        <family val="1"/>
      </rPr>
      <t>CIVIL</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ALLIED</t>
    </r>
    <r>
      <rPr>
        <sz val="12"/>
        <rFont val="Times New Roman"/>
        <family val="1"/>
      </rPr>
      <t xml:space="preserve"> </t>
    </r>
    <r>
      <rPr>
        <b/>
        <sz val="12"/>
        <rFont val="Times New Roman"/>
        <family val="1"/>
      </rPr>
      <t>WORK</t>
    </r>
  </si>
  <si>
    <t>1.2.6</t>
  </si>
  <si>
    <r>
      <rPr>
        <b/>
        <sz val="12"/>
        <rFont val="Times New Roman"/>
        <family val="1"/>
      </rPr>
      <t>P.C.C.</t>
    </r>
    <r>
      <rPr>
        <sz val="12"/>
        <rFont val="Times New Roman"/>
        <family val="1"/>
      </rPr>
      <t xml:space="preserve"> </t>
    </r>
    <r>
      <rPr>
        <b/>
        <sz val="12"/>
        <rFont val="Times New Roman"/>
        <family val="1"/>
      </rPr>
      <t>flooring.</t>
    </r>
  </si>
  <si>
    <t>workstation area 1</t>
  </si>
  <si>
    <t xml:space="preserve">large area </t>
  </si>
  <si>
    <t>workstation area 2</t>
  </si>
  <si>
    <t xml:space="preserve">patch work </t>
  </si>
  <si>
    <t>workstation area 3</t>
  </si>
  <si>
    <r>
      <rPr>
        <b/>
        <sz val="12"/>
        <rFont val="Times New Roman"/>
        <family val="1"/>
      </rPr>
      <t>FRENCH</t>
    </r>
    <r>
      <rPr>
        <sz val="12"/>
        <rFont val="Times New Roman"/>
        <family val="1"/>
      </rPr>
      <t xml:space="preserve"> </t>
    </r>
    <r>
      <rPr>
        <b/>
        <sz val="12"/>
        <rFont val="Times New Roman"/>
        <family val="1"/>
      </rPr>
      <t>PLASTER</t>
    </r>
    <r>
      <rPr>
        <sz val="12"/>
        <rFont val="Times New Roman"/>
        <family val="1"/>
      </rPr>
      <t xml:space="preserve"> </t>
    </r>
    <r>
      <rPr>
        <b/>
        <sz val="12"/>
        <rFont val="Times New Roman"/>
        <family val="1"/>
      </rPr>
      <t>WORK</t>
    </r>
  </si>
  <si>
    <r>
      <rPr>
        <sz val="12"/>
        <rFont val="Times New Roman"/>
        <family val="1"/>
      </rPr>
      <t>Floor slab to ceiling slab ht. - 10'-9"</t>
    </r>
  </si>
  <si>
    <r>
      <rPr>
        <sz val="12"/>
        <rFont val="Times New Roman"/>
        <family val="1"/>
      </rPr>
      <t>False ceiling at average 8'-0" to 9'-0" ht.</t>
    </r>
  </si>
  <si>
    <r>
      <rPr>
        <sz val="12"/>
        <rFont val="Times New Roman"/>
        <family val="1"/>
      </rPr>
      <t>Gypsum Board sheets shall be fitted &amp; finished as pe
manufacturer's specification</t>
    </r>
  </si>
  <si>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ceiling</t>
    </r>
  </si>
  <si>
    <r>
      <rPr>
        <b/>
        <sz val="12"/>
        <rFont val="Times New Roman"/>
        <family val="1"/>
      </rPr>
      <t>Fixing</t>
    </r>
    <r>
      <rPr>
        <sz val="12"/>
        <rFont val="Times New Roman"/>
        <family val="1"/>
      </rPr>
      <t xml:space="preserve"> </t>
    </r>
    <r>
      <rPr>
        <b/>
        <sz val="12"/>
        <rFont val="Times New Roman"/>
        <family val="1"/>
      </rPr>
      <t>of</t>
    </r>
    <r>
      <rPr>
        <sz val="12"/>
        <rFont val="Times New Roman"/>
        <family val="1"/>
      </rPr>
      <t xml:space="preserve"> </t>
    </r>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over</t>
    </r>
    <r>
      <rPr>
        <sz val="12"/>
        <rFont val="Times New Roman"/>
        <family val="1"/>
      </rPr>
      <t xml:space="preserve"> </t>
    </r>
    <r>
      <rPr>
        <b/>
        <sz val="12"/>
        <rFont val="Times New Roman"/>
        <family val="1"/>
      </rPr>
      <t>plywood</t>
    </r>
  </si>
  <si>
    <t>toilet wall</t>
  </si>
  <si>
    <t xml:space="preserve">large cabin </t>
  </si>
  <si>
    <t>ceiling patta</t>
  </si>
  <si>
    <r>
      <rPr>
        <sz val="12"/>
        <rFont val="Times New Roman"/>
        <family val="1"/>
      </rPr>
      <t>PARTITION,PANELING, PELMETS,PLY CEILINGS &amp; SKIRTING</t>
    </r>
  </si>
  <si>
    <r>
      <rPr>
        <sz val="12"/>
        <rFont val="Times New Roman"/>
        <family val="1"/>
      </rPr>
      <t>Aluminum Frame Work For Partition,Panelling &amp; Ceilin</t>
    </r>
  </si>
  <si>
    <r>
      <rPr>
        <sz val="12"/>
        <rFont val="Times New Roman"/>
        <family val="1"/>
      </rPr>
      <t>50 mm x 38 mm , Al framework for paneling/partition at 600 mm c/c - both ways fixed to wall /from floor to slab  &amp; from slab to respective ceiling heights as shown in drawing.</t>
    </r>
  </si>
  <si>
    <r>
      <rPr>
        <sz val="12"/>
        <rFont val="Times New Roman"/>
        <family val="1"/>
      </rPr>
      <t>18 mm x 18mm, Al angle to be used for assembling framework.</t>
    </r>
  </si>
  <si>
    <t>Partition</t>
  </si>
  <si>
    <r>
      <rPr>
        <sz val="12"/>
        <rFont val="Times New Roman"/>
        <family val="1"/>
      </rPr>
      <t>Full height</t>
    </r>
  </si>
  <si>
    <t>\</t>
  </si>
  <si>
    <t xml:space="preserve">workstation </t>
  </si>
  <si>
    <t>workstation glass side</t>
  </si>
  <si>
    <t xml:space="preserve">workstation side large </t>
  </si>
  <si>
    <t xml:space="preserve">upside </t>
  </si>
  <si>
    <r>
      <rPr>
        <sz val="12"/>
        <rFont val="Times New Roman"/>
        <family val="1"/>
      </rPr>
      <t>Plywood frame for Paneling &amp; Partitio</t>
    </r>
  </si>
  <si>
    <r>
      <rPr>
        <sz val="12"/>
        <rFont val="Times New Roman"/>
        <family val="1"/>
      </rPr>
      <t>Commercial plywood ( BWR ) fixing to all frame work</t>
    </r>
  </si>
  <si>
    <r>
      <rPr>
        <sz val="12"/>
        <rFont val="Times New Roman"/>
        <family val="1"/>
      </rPr>
      <t>Commercial  plywood fixed  to existing framework with flat</t>
    </r>
  </si>
  <si>
    <r>
      <rPr>
        <sz val="12"/>
        <rFont val="Times New Roman"/>
        <family val="1"/>
      </rPr>
      <t>Edges to be tightly screwed to aluminum framework at 300 mm</t>
    </r>
  </si>
  <si>
    <r>
      <rPr>
        <sz val="12"/>
        <rFont val="Times New Roman"/>
        <family val="1"/>
      </rPr>
      <t>9 mm ply</t>
    </r>
  </si>
  <si>
    <t>ciling patti</t>
  </si>
  <si>
    <r>
      <rPr>
        <sz val="12"/>
        <rFont val="Times New Roman"/>
        <family val="1"/>
      </rPr>
      <t xml:space="preserve">Veneer Finished over Plywood - oak veneer </t>
    </r>
    <r>
      <rPr>
        <u/>
        <sz val="12"/>
        <rFont val="Times New Roman"/>
        <family val="1"/>
      </rPr>
      <t>Basic cost of
veneer 150 S.ft</t>
    </r>
    <r>
      <rPr>
        <sz val="12"/>
        <rFont val="Times New Roman"/>
        <family val="1"/>
      </rPr>
      <t>.</t>
    </r>
  </si>
  <si>
    <t>Veneer Skin</t>
  </si>
  <si>
    <t>workstation area</t>
  </si>
  <si>
    <t xml:space="preserve">upside veneer workstation </t>
  </si>
  <si>
    <t xml:space="preserve">upside   </t>
  </si>
  <si>
    <r>
      <rPr>
        <sz val="12"/>
        <rFont val="Times New Roman"/>
        <family val="1"/>
      </rPr>
      <t>Laminate Finished over Plywood</t>
    </r>
  </si>
  <si>
    <r>
      <rPr>
        <sz val="12"/>
        <rFont val="Times New Roman"/>
        <family val="1"/>
      </rPr>
      <t>1mm thick approved laminate to be used</t>
    </r>
  </si>
  <si>
    <r>
      <rPr>
        <b/>
        <sz val="12"/>
        <rFont val="Times New Roman"/>
        <family val="1"/>
      </rPr>
      <t>Internal</t>
    </r>
    <r>
      <rPr>
        <sz val="12"/>
        <rFont val="Times New Roman"/>
        <family val="1"/>
      </rPr>
      <t xml:space="preserve"> </t>
    </r>
    <r>
      <rPr>
        <b/>
        <sz val="12"/>
        <rFont val="Times New Roman"/>
        <family val="1"/>
      </rPr>
      <t>Walls</t>
    </r>
  </si>
  <si>
    <r>
      <rPr>
        <sz val="12"/>
        <rFont val="Times New Roman"/>
        <family val="1"/>
      </rPr>
      <t>Luster (Asian / Nerolac ) in 3 finishing coats</t>
    </r>
  </si>
  <si>
    <t xml:space="preserve">partition large </t>
  </si>
  <si>
    <t xml:space="preserve">upside large </t>
  </si>
  <si>
    <t>above ceiling</t>
  </si>
  <si>
    <t xml:space="preserve">workstation   </t>
  </si>
  <si>
    <t>reception side wall</t>
  </si>
  <si>
    <t xml:space="preserve">window side </t>
  </si>
  <si>
    <t>side patta</t>
  </si>
  <si>
    <t>column</t>
  </si>
  <si>
    <t>less:-</t>
  </si>
  <si>
    <t>meeting side</t>
  </si>
  <si>
    <t>door upside</t>
  </si>
  <si>
    <t>workstation upside</t>
  </si>
  <si>
    <t xml:space="preserve">passage </t>
  </si>
  <si>
    <t>Ceilings</t>
  </si>
  <si>
    <r>
      <rPr>
        <sz val="12"/>
        <rFont val="Times New Roman"/>
        <family val="1"/>
      </rPr>
      <t>Acrylic emulsion (Asian / Nerolac) in 3 finishing Coat</t>
    </r>
  </si>
  <si>
    <t>large cabin</t>
  </si>
  <si>
    <t>passage large cabin</t>
  </si>
  <si>
    <t>Sub : Pre Final  Bill  for Interior work  at IHCL office 10th floor Express Tower Nariman Point</t>
  </si>
  <si>
    <t xml:space="preserve">Removiing existing cement plaster </t>
  </si>
  <si>
    <t>wall - E , skirting</t>
  </si>
  <si>
    <t>wall - F , lift wall</t>
  </si>
  <si>
    <t>less lift ( 3 nos )</t>
  </si>
  <si>
    <t>lift jamb verticle ( 3 nos )</t>
  </si>
  <si>
    <t>lift top &amp; bottom</t>
  </si>
  <si>
    <t>wall - G , duct wall</t>
  </si>
  <si>
    <t>less duct door</t>
  </si>
  <si>
    <t>wall - H , toilet entrance</t>
  </si>
  <si>
    <t>wall - I , stair case door wall</t>
  </si>
  <si>
    <t>less celling offset</t>
  </si>
  <si>
    <t>wall - J , duct wall</t>
  </si>
  <si>
    <t>less above duct area</t>
  </si>
  <si>
    <t>wall - K , stair case door side wall</t>
  </si>
  <si>
    <t>less beam</t>
  </si>
  <si>
    <t>lift wall - L</t>
  </si>
  <si>
    <t>wall - M</t>
  </si>
  <si>
    <t>less entrance</t>
  </si>
  <si>
    <t>wall edge both side</t>
  </si>
  <si>
    <t>wall top edge</t>
  </si>
  <si>
    <t>mens's washroom wall -N</t>
  </si>
  <si>
    <t>mens's washroom wall -O</t>
  </si>
  <si>
    <t>womens's washroom wall -P</t>
  </si>
  <si>
    <t>womens's washroom wall -Q</t>
  </si>
  <si>
    <t>womens's washroom wall -R</t>
  </si>
  <si>
    <t>womens's washroom wall -S</t>
  </si>
  <si>
    <t>MD Toilet Shower Wall</t>
  </si>
  <si>
    <t xml:space="preserve">less: 2nd RB qty </t>
  </si>
  <si>
    <t xml:space="preserve">marble removing </t>
  </si>
  <si>
    <t>wall breaking</t>
  </si>
  <si>
    <t>women's washroom partition wall</t>
  </si>
  <si>
    <t>women's washroom door above</t>
  </si>
  <si>
    <t>men's washroom partition wall</t>
  </si>
  <si>
    <t>men's washroom door above</t>
  </si>
  <si>
    <t>ladies &amp; gents toilet duct door opening</t>
  </si>
  <si>
    <t xml:space="preserve">window ledge </t>
  </si>
  <si>
    <t>window side band wall</t>
  </si>
  <si>
    <t>side - A verticle</t>
  </si>
  <si>
    <t>side - B verticle</t>
  </si>
  <si>
    <t>side - A top</t>
  </si>
  <si>
    <t>side - B top</t>
  </si>
  <si>
    <t>less column ( 6 nos ) both side</t>
  </si>
  <si>
    <t>column side verticle                         ( 6 nos both side )</t>
  </si>
  <si>
    <t>side - C verticle</t>
  </si>
  <si>
    <t>side - D , verticle</t>
  </si>
  <si>
    <t>side - C top</t>
  </si>
  <si>
    <t>side - D , top</t>
  </si>
  <si>
    <t>less column ( 5 nos ) both side</t>
  </si>
  <si>
    <t>column side verticle                         ( 5 nos both side )</t>
  </si>
  <si>
    <t xml:space="preserve">breaking pcc flooring </t>
  </si>
  <si>
    <t>reception area for level</t>
  </si>
  <si>
    <t>1.2.1</t>
  </si>
  <si>
    <r>
      <rPr>
        <b/>
        <sz val="12"/>
        <rFont val="Times New Roman"/>
        <family val="1"/>
      </rPr>
      <t>Siporex</t>
    </r>
    <r>
      <rPr>
        <sz val="12"/>
        <rFont val="Times New Roman"/>
        <family val="1"/>
      </rPr>
      <t xml:space="preserve"> </t>
    </r>
    <r>
      <rPr>
        <b/>
        <sz val="12"/>
        <rFont val="Times New Roman"/>
        <family val="1"/>
      </rPr>
      <t>Wall</t>
    </r>
  </si>
  <si>
    <r>
      <rPr>
        <sz val="12"/>
        <rFont val="Times New Roman"/>
        <family val="1"/>
      </rPr>
      <t>Brick wall, 6" thk.</t>
    </r>
  </si>
  <si>
    <t>women's toilet ledge wall -20     ( 2 nos )</t>
  </si>
  <si>
    <t>women's washroom offset area packed-21</t>
  </si>
  <si>
    <t>women's washroom offset area packed-22</t>
  </si>
  <si>
    <t>men's washroom wc ledge wall -23</t>
  </si>
  <si>
    <t>men's washroom wc partition wall -24</t>
  </si>
  <si>
    <t>men's washroom wc partition wall -25</t>
  </si>
  <si>
    <t>men's washroom wc ledge wall -26</t>
  </si>
  <si>
    <t>pantry area offset wall-27</t>
  </si>
  <si>
    <t>men's toilet old entrance packed wall -28</t>
  </si>
  <si>
    <t>men's toilet column side offset-29</t>
  </si>
  <si>
    <r>
      <rPr>
        <sz val="12"/>
        <rFont val="Times New Roman"/>
        <family val="1"/>
      </rPr>
      <t>Brick wall, 9" thk.</t>
    </r>
  </si>
  <si>
    <r>
      <rPr>
        <sz val="12"/>
        <rFont val="Times New Roman"/>
        <family val="1"/>
      </rPr>
      <t>Brick wall, 4" thk.</t>
    </r>
  </si>
  <si>
    <t>men's toilet wall wc door wall - 6</t>
  </si>
  <si>
    <t>less wc doors ( 3 nos )</t>
  </si>
  <si>
    <t>passage wall - 7 toilet side</t>
  </si>
  <si>
    <t>less door</t>
  </si>
  <si>
    <t>passage facility area door wall -8</t>
  </si>
  <si>
    <t>facility &amp; electric room door wall - 9</t>
  </si>
  <si>
    <t>less facility room door</t>
  </si>
  <si>
    <t>less electric room door</t>
  </si>
  <si>
    <t>facility room wall - 10</t>
  </si>
  <si>
    <t>partition wall - 11</t>
  </si>
  <si>
    <t>electric room wall - 12</t>
  </si>
  <si>
    <t>passage wall - 13</t>
  </si>
  <si>
    <t>passage wall - 14 , women's washroom side</t>
  </si>
  <si>
    <t>women's washroom wall -15</t>
  </si>
  <si>
    <t>women's wc door wall -16</t>
  </si>
  <si>
    <t>less door ( 2 nos )</t>
  </si>
  <si>
    <t>women's wc partition wall-17</t>
  </si>
  <si>
    <t>women's wc door wall-18</t>
  </si>
  <si>
    <t>women's wc side wall-19</t>
  </si>
  <si>
    <t>women's washroom offset area packed wall</t>
  </si>
  <si>
    <t>wc ledge wall - 19A</t>
  </si>
  <si>
    <t>wc side wall raised ( up side )</t>
  </si>
  <si>
    <t xml:space="preserve">less: 1st RB qty </t>
  </si>
  <si>
    <t>1.2.1a</t>
  </si>
  <si>
    <t>Red brick Wall 4" thk</t>
  </si>
  <si>
    <t>raised area floor for storage work station area</t>
  </si>
  <si>
    <t>kitchen raised area floor</t>
  </si>
  <si>
    <t>kitchen raised area ( both side)</t>
  </si>
  <si>
    <t>men's toilet wall - 1</t>
  </si>
  <si>
    <t>men's toilet wall - 2</t>
  </si>
  <si>
    <t>duct door packed wall</t>
  </si>
  <si>
    <t>pipe area packed wall</t>
  </si>
  <si>
    <t>women's washroom duct door packed - 3</t>
  </si>
  <si>
    <t>women's washroom corner column - 4</t>
  </si>
  <si>
    <t>mens toilet duct door packed wall</t>
  </si>
  <si>
    <t>1.2.1b</t>
  </si>
  <si>
    <t>Red brick Wall 9" thk</t>
  </si>
  <si>
    <t>Column - 5 (both side edge)</t>
  </si>
  <si>
    <t>1.2.1c</t>
  </si>
  <si>
    <t>Red brick Wall 12" thk</t>
  </si>
  <si>
    <t>mens' toilet odl door packed wall</t>
  </si>
  <si>
    <t>1.2.2</t>
  </si>
  <si>
    <r>
      <rPr>
        <b/>
        <sz val="12"/>
        <rFont val="Times New Roman"/>
        <family val="1"/>
      </rPr>
      <t>Cement</t>
    </r>
    <r>
      <rPr>
        <sz val="12"/>
        <rFont val="Times New Roman"/>
        <family val="1"/>
      </rPr>
      <t xml:space="preserve"> </t>
    </r>
    <r>
      <rPr>
        <b/>
        <sz val="12"/>
        <rFont val="Times New Roman"/>
        <family val="1"/>
      </rPr>
      <t>Plaster,</t>
    </r>
    <r>
      <rPr>
        <sz val="12"/>
        <rFont val="Times New Roman"/>
        <family val="1"/>
      </rPr>
      <t xml:space="preserve"> </t>
    </r>
    <r>
      <rPr>
        <b/>
        <sz val="12"/>
        <rFont val="Times New Roman"/>
        <family val="1"/>
      </rPr>
      <t>single</t>
    </r>
    <r>
      <rPr>
        <sz val="12"/>
        <rFont val="Times New Roman"/>
        <family val="1"/>
      </rPr>
      <t xml:space="preserve"> </t>
    </r>
    <r>
      <rPr>
        <b/>
        <sz val="12"/>
        <rFont val="Times New Roman"/>
        <family val="1"/>
      </rPr>
      <t>coat-12</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thk</t>
    </r>
    <r>
      <rPr>
        <sz val="12"/>
        <rFont val="Times New Roman"/>
        <family val="1"/>
      </rPr>
      <t xml:space="preserve"> </t>
    </r>
    <r>
      <rPr>
        <b/>
        <sz val="12"/>
        <rFont val="Times New Roman"/>
        <family val="1"/>
      </rPr>
      <t>on</t>
    </r>
    <r>
      <rPr>
        <sz val="12"/>
        <rFont val="Times New Roman"/>
        <family val="1"/>
      </rPr>
      <t xml:space="preserve"> </t>
    </r>
    <r>
      <rPr>
        <b/>
        <sz val="12"/>
        <rFont val="Times New Roman"/>
        <family val="1"/>
      </rPr>
      <t>existing</t>
    </r>
    <r>
      <rPr>
        <sz val="12"/>
        <rFont val="Times New Roman"/>
        <family val="1"/>
      </rPr>
      <t xml:space="preserve"> </t>
    </r>
    <r>
      <rPr>
        <b/>
        <sz val="12"/>
        <rFont val="Times New Roman"/>
        <family val="1"/>
      </rPr>
      <t>brick</t>
    </r>
    <r>
      <rPr>
        <sz val="12"/>
        <rFont val="Times New Roman"/>
        <family val="1"/>
      </rPr>
      <t xml:space="preserve"> </t>
    </r>
    <r>
      <rPr>
        <b/>
        <sz val="12"/>
        <rFont val="Times New Roman"/>
        <family val="1"/>
      </rPr>
      <t>work</t>
    </r>
  </si>
  <si>
    <t>lift wall no - 1</t>
  </si>
  <si>
    <t xml:space="preserve">lift top </t>
  </si>
  <si>
    <t>duct wall no - 2</t>
  </si>
  <si>
    <t>less duct door- 1</t>
  </si>
  <si>
    <t>less duct door- 2</t>
  </si>
  <si>
    <t>wall no- 3 toilet wall</t>
  </si>
  <si>
    <t>passage wall -4 opp toilet</t>
  </si>
  <si>
    <t>passage door wall-5 bothside</t>
  </si>
  <si>
    <t>less door both side</t>
  </si>
  <si>
    <t>wall door edge jamb</t>
  </si>
  <si>
    <t>top</t>
  </si>
  <si>
    <t>wall no - 6 ( entire wall )</t>
  </si>
  <si>
    <t>less celling pipe area</t>
  </si>
  <si>
    <t>less door passage</t>
  </si>
  <si>
    <t>less above duct door</t>
  </si>
  <si>
    <t>passage door wall - 7</t>
  </si>
  <si>
    <t>wall no - 8 staircase side wall</t>
  </si>
  <si>
    <t>lift wall no - 9</t>
  </si>
  <si>
    <t>lift lobby wall- 10</t>
  </si>
  <si>
    <t>column edge verticle bothside</t>
  </si>
  <si>
    <t>column edge top</t>
  </si>
  <si>
    <t>passage wall- 11</t>
  </si>
  <si>
    <t>door side column edge</t>
  </si>
  <si>
    <t>door edge verticle</t>
  </si>
  <si>
    <t>top door edge</t>
  </si>
  <si>
    <t>facility &amp; electric door wall-12</t>
  </si>
  <si>
    <t>door edge top</t>
  </si>
  <si>
    <t>door side corner-13</t>
  </si>
  <si>
    <t>electric room wall- 14</t>
  </si>
  <si>
    <t>door wall -15</t>
  </si>
  <si>
    <t>electric room wall- 16</t>
  </si>
  <si>
    <t>facility room wall -17</t>
  </si>
  <si>
    <t>door wall - 18</t>
  </si>
  <si>
    <t>facility room wall -19</t>
  </si>
  <si>
    <t>dining area wall - 20</t>
  </si>
  <si>
    <t>pantry wall offset area in &amp; out side -21</t>
  </si>
  <si>
    <t>offset wall edge verticle</t>
  </si>
  <si>
    <t>offset wall edge topq</t>
  </si>
  <si>
    <t>wellness zone column -22</t>
  </si>
  <si>
    <t>large cabin column -23</t>
  </si>
  <si>
    <t>boardroom column bothside-24</t>
  </si>
  <si>
    <t>reception area column -25</t>
  </si>
  <si>
    <t>wall edge- 26</t>
  </si>
  <si>
    <t>wall no - 27 patch work</t>
  </si>
  <si>
    <t>women's toilet door wall -28</t>
  </si>
  <si>
    <t>door wall edge verticle</t>
  </si>
  <si>
    <t>door wall edge top</t>
  </si>
  <si>
    <t>besin wall - 29</t>
  </si>
  <si>
    <t>passage wall -30</t>
  </si>
  <si>
    <t>wc door wall-31</t>
  </si>
  <si>
    <t>duct wall - 32 ( C type )</t>
  </si>
  <si>
    <t>wc door wall-33</t>
  </si>
  <si>
    <t>less door 9 2 nos )</t>
  </si>
  <si>
    <t>janiter wall- 34</t>
  </si>
  <si>
    <t>janiter wall- 35</t>
  </si>
  <si>
    <t>wc - 1 entire area -36</t>
  </si>
  <si>
    <t>wc - 2 entire area -37</t>
  </si>
  <si>
    <t>wc - 3 entire area -38</t>
  </si>
  <si>
    <t>duct wall inside area- 39</t>
  </si>
  <si>
    <t>wc door edge verticle                     ( 3nos)</t>
  </si>
  <si>
    <t>wc door edge top ( 3nos)</t>
  </si>
  <si>
    <t xml:space="preserve">wc no-3 ledge wall back side </t>
  </si>
  <si>
    <t>men's toilet door wall -40</t>
  </si>
  <si>
    <t>urinal wall - 42</t>
  </si>
  <si>
    <t>duct wall -43</t>
  </si>
  <si>
    <t>wc door wall -44</t>
  </si>
  <si>
    <t>less door ( 3 nos )</t>
  </si>
  <si>
    <t>wc no- 1, - 45 ( 2 walls taken )</t>
  </si>
  <si>
    <t>wc no- 1, - 45                          ( 2 walls taken )</t>
  </si>
  <si>
    <t>wc no- 2, - 46                          ( 3 walls taken )</t>
  </si>
  <si>
    <t>wc no- 2, - 46                                 ( 1 wall taken )</t>
  </si>
  <si>
    <t>wc no- 3, - 47</t>
  </si>
  <si>
    <t>wc no - 3 ledge wall</t>
  </si>
  <si>
    <t>wc door edge verticle                 ( 3nos)</t>
  </si>
  <si>
    <t>entrance door edge verticle</t>
  </si>
  <si>
    <t>mens' toilet old door packed wall -48</t>
  </si>
  <si>
    <t>men's toilet column offset wall -49</t>
  </si>
  <si>
    <t>men's toilet extra plaster for marble jamb on door side wall</t>
  </si>
  <si>
    <t>Md toilet shower wall</t>
  </si>
  <si>
    <t xml:space="preserve">raised area floor top for storage work station </t>
  </si>
  <si>
    <t>verticle patta</t>
  </si>
  <si>
    <t>pantry raised area floor top</t>
  </si>
  <si>
    <t>1.2.3</t>
  </si>
  <si>
    <r>
      <rPr>
        <b/>
        <sz val="12"/>
        <rFont val="Times New Roman"/>
        <family val="1"/>
      </rPr>
      <t>Cement</t>
    </r>
    <r>
      <rPr>
        <sz val="12"/>
        <rFont val="Times New Roman"/>
        <family val="1"/>
      </rPr>
      <t xml:space="preserve"> </t>
    </r>
    <r>
      <rPr>
        <b/>
        <sz val="12"/>
        <rFont val="Times New Roman"/>
        <family val="1"/>
      </rPr>
      <t>Plaster,</t>
    </r>
    <r>
      <rPr>
        <sz val="12"/>
        <rFont val="Times New Roman"/>
        <family val="1"/>
      </rPr>
      <t xml:space="preserve"> </t>
    </r>
    <r>
      <rPr>
        <b/>
        <sz val="12"/>
        <rFont val="Times New Roman"/>
        <family val="1"/>
      </rPr>
      <t>double</t>
    </r>
    <r>
      <rPr>
        <sz val="12"/>
        <rFont val="Times New Roman"/>
        <family val="1"/>
      </rPr>
      <t xml:space="preserve"> </t>
    </r>
    <r>
      <rPr>
        <b/>
        <sz val="12"/>
        <rFont val="Times New Roman"/>
        <family val="1"/>
      </rPr>
      <t>coat</t>
    </r>
    <r>
      <rPr>
        <sz val="12"/>
        <rFont val="Times New Roman"/>
        <family val="1"/>
      </rPr>
      <t xml:space="preserve"> </t>
    </r>
    <r>
      <rPr>
        <b/>
        <sz val="12"/>
        <rFont val="Times New Roman"/>
        <family val="1"/>
      </rPr>
      <t>-25</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thk</t>
    </r>
    <r>
      <rPr>
        <sz val="12"/>
        <rFont val="Times New Roman"/>
        <family val="1"/>
      </rPr>
      <t xml:space="preserve"> </t>
    </r>
    <r>
      <rPr>
        <b/>
        <sz val="12"/>
        <rFont val="Times New Roman"/>
        <family val="1"/>
      </rPr>
      <t>(PROVISIONAL)</t>
    </r>
  </si>
  <si>
    <r>
      <rPr>
        <sz val="12"/>
        <rFont val="Times New Roman"/>
        <family val="1"/>
      </rPr>
      <t>Wall surface to be free from any loose particles before plastering .</t>
    </r>
  </si>
  <si>
    <t>men's toilet urinal wall</t>
  </si>
  <si>
    <t>urinal &amp; duct wall</t>
  </si>
  <si>
    <t>loby &amp; reception entrace column edge both side</t>
  </si>
  <si>
    <t>1.2.4</t>
  </si>
  <si>
    <r>
      <rPr>
        <b/>
        <sz val="12"/>
        <rFont val="Times New Roman"/>
        <family val="1"/>
      </rPr>
      <t>Brickbat</t>
    </r>
    <r>
      <rPr>
        <sz val="12"/>
        <rFont val="Times New Roman"/>
        <family val="1"/>
      </rPr>
      <t xml:space="preserve"> </t>
    </r>
    <r>
      <rPr>
        <b/>
        <sz val="12"/>
        <rFont val="Times New Roman"/>
        <family val="1"/>
      </rPr>
      <t>coba</t>
    </r>
    <r>
      <rPr>
        <sz val="12"/>
        <rFont val="Times New Roman"/>
        <family val="1"/>
      </rPr>
      <t xml:space="preserve"> </t>
    </r>
    <r>
      <rPr>
        <b/>
        <sz val="12"/>
        <rFont val="Times New Roman"/>
        <family val="1"/>
      </rPr>
      <t>waterproofing</t>
    </r>
    <r>
      <rPr>
        <sz val="12"/>
        <rFont val="Times New Roman"/>
        <family val="1"/>
      </rPr>
      <t xml:space="preserve"> </t>
    </r>
    <r>
      <rPr>
        <b/>
        <sz val="12"/>
        <rFont val="Times New Roman"/>
        <family val="1"/>
      </rPr>
      <t>with</t>
    </r>
    <r>
      <rPr>
        <sz val="12"/>
        <rFont val="Times New Roman"/>
        <family val="1"/>
      </rPr>
      <t xml:space="preserve"> </t>
    </r>
    <r>
      <rPr>
        <b/>
        <sz val="12"/>
        <rFont val="Times New Roman"/>
        <family val="1"/>
      </rPr>
      <t>approved</t>
    </r>
    <r>
      <rPr>
        <sz val="12"/>
        <rFont val="Times New Roman"/>
        <family val="1"/>
      </rPr>
      <t xml:space="preserve"> </t>
    </r>
    <r>
      <rPr>
        <b/>
        <sz val="12"/>
        <rFont val="Times New Roman"/>
        <family val="1"/>
      </rPr>
      <t>waterproofing</t>
    </r>
  </si>
  <si>
    <t xml:space="preserve">women's toilet </t>
  </si>
  <si>
    <t>women's toilet umra</t>
  </si>
  <si>
    <t>entrance area</t>
  </si>
  <si>
    <t>less wall</t>
  </si>
  <si>
    <t>less corner column</t>
  </si>
  <si>
    <t>less door side column</t>
  </si>
  <si>
    <t>less column</t>
  </si>
  <si>
    <t>counter area</t>
  </si>
  <si>
    <t>less duct area</t>
  </si>
  <si>
    <t>wc area no -1</t>
  </si>
  <si>
    <t>umra 3 nos</t>
  </si>
  <si>
    <t>wc area no -2</t>
  </si>
  <si>
    <t>wc area no -3</t>
  </si>
  <si>
    <t>Men's Toilet</t>
  </si>
  <si>
    <t xml:space="preserve">umra </t>
  </si>
  <si>
    <t>less offset area</t>
  </si>
  <si>
    <t>urinal area</t>
  </si>
  <si>
    <t>MD Toilet</t>
  </si>
  <si>
    <t>toilet entire area</t>
  </si>
  <si>
    <t>less partition</t>
  </si>
  <si>
    <t>umra</t>
  </si>
  <si>
    <t>1.2.5</t>
  </si>
  <si>
    <r>
      <rPr>
        <b/>
        <sz val="12"/>
        <rFont val="Times New Roman"/>
        <family val="1"/>
      </rPr>
      <t>Chemical Waterproofing on wall</t>
    </r>
    <r>
      <rPr>
        <b/>
        <sz val="12"/>
        <color indexed="8"/>
        <rFont val="Times New Roman"/>
        <family val="1"/>
      </rPr>
      <t xml:space="preserve"> &amp; floor</t>
    </r>
  </si>
  <si>
    <t>md cabin and reception area floor single coat</t>
  </si>
  <si>
    <t>less md toilet</t>
  </si>
  <si>
    <t>pantry rised flooring double coat</t>
  </si>
  <si>
    <t>pantry wall double coat</t>
  </si>
  <si>
    <t xml:space="preserve">As Brick Bet Flooring Qty Taken ( women's toilet ) </t>
  </si>
  <si>
    <t>Double Coat Done On Flooring and Wall</t>
  </si>
  <si>
    <t>Women toilet (flooring )</t>
  </si>
  <si>
    <t>Men's Toilet ( Flooring )</t>
  </si>
  <si>
    <t>MD Toilet ( flooring )</t>
  </si>
  <si>
    <t>women's toilet wall</t>
  </si>
  <si>
    <t>counter entie area</t>
  </si>
  <si>
    <t>less main door</t>
  </si>
  <si>
    <t>wc area no - 1 entire area</t>
  </si>
  <si>
    <t>wc area no - 2 entire area</t>
  </si>
  <si>
    <t>wc area no - 3 entire area</t>
  </si>
  <si>
    <t>Men's toilet wall</t>
  </si>
  <si>
    <t xml:space="preserve">md toilet wall entire area </t>
  </si>
  <si>
    <t>md toilet out side passage flooring</t>
  </si>
  <si>
    <t>below storage raised area</t>
  </si>
  <si>
    <t xml:space="preserve">As Per Brick Bet Flooring Qty Taken ( women's toilet ) </t>
  </si>
  <si>
    <t>1.2.5a</t>
  </si>
  <si>
    <t xml:space="preserve">Mambrine  Waterproofing in MD toilet </t>
  </si>
  <si>
    <t>MD toilet wall entire area</t>
  </si>
  <si>
    <t>entire area (Single layer)</t>
  </si>
  <si>
    <t xml:space="preserve">less column </t>
  </si>
  <si>
    <t>less gents's toilet &amp; lift lobby area</t>
  </si>
  <si>
    <t>less stair case area</t>
  </si>
  <si>
    <t>less duct &amp; women's toilet area</t>
  </si>
  <si>
    <t>less stiar case &amp; lift lobby area</t>
  </si>
  <si>
    <t>Md toilet double layer</t>
  </si>
  <si>
    <t>pantry raised area double layer</t>
  </si>
  <si>
    <t>lift umra</t>
  </si>
  <si>
    <t>women's toilet                        (Double Layer)</t>
  </si>
  <si>
    <t>Men's Toilet                           ( Double Layer )</t>
  </si>
  <si>
    <t xml:space="preserve">entrance umra </t>
  </si>
  <si>
    <t>reception area breaked</t>
  </si>
  <si>
    <t>tele both area-1 &amp; 2</t>
  </si>
  <si>
    <t>For elctric truncking area rework</t>
  </si>
  <si>
    <t>1.2.7</t>
  </si>
  <si>
    <r>
      <rPr>
        <b/>
        <sz val="12"/>
        <rFont val="Times New Roman"/>
        <family val="1"/>
      </rPr>
      <t>Self</t>
    </r>
    <r>
      <rPr>
        <sz val="12"/>
        <rFont val="Times New Roman"/>
        <family val="1"/>
      </rPr>
      <t xml:space="preserve"> </t>
    </r>
    <r>
      <rPr>
        <b/>
        <sz val="12"/>
        <rFont val="Times New Roman"/>
        <family val="1"/>
      </rPr>
      <t>levelling</t>
    </r>
    <r>
      <rPr>
        <sz val="12"/>
        <rFont val="Times New Roman"/>
        <family val="1"/>
      </rPr>
      <t xml:space="preserve"> </t>
    </r>
    <r>
      <rPr>
        <b/>
        <sz val="12"/>
        <rFont val="Times New Roman"/>
        <family val="1"/>
      </rPr>
      <t>compound.</t>
    </r>
  </si>
  <si>
    <r>
      <rPr>
        <sz val="12"/>
        <rFont val="Times New Roman"/>
        <family val="1"/>
      </rPr>
      <t>At least 5 mm thk. coating with smooth surface</t>
    </r>
  </si>
  <si>
    <r>
      <rPr>
        <sz val="12"/>
        <rFont val="Times New Roman"/>
        <family val="1"/>
      </rPr>
      <t>Compound to be done by specialized agency &amp; as per
manufacturer specification</t>
    </r>
  </si>
  <si>
    <t xml:space="preserve">air india + board room </t>
  </si>
  <si>
    <t xml:space="preserve">less:-  </t>
  </si>
  <si>
    <t>md area</t>
  </si>
  <si>
    <t xml:space="preserve">nirmal side &amp; other </t>
  </si>
  <si>
    <t xml:space="preserve">boardroom </t>
  </si>
  <si>
    <t>vivanta</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</si>
  <si>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t>
    </r>
  </si>
  <si>
    <r>
      <rPr>
        <b/>
        <sz val="12"/>
        <rFont val="Times New Roman"/>
        <family val="1"/>
      </rPr>
      <t>FLOORING</t>
    </r>
    <r>
      <rPr>
        <sz val="12"/>
        <rFont val="Times New Roman"/>
        <family val="1"/>
      </rPr>
      <t xml:space="preserve"> </t>
    </r>
    <r>
      <rPr>
        <b/>
        <sz val="12"/>
        <rFont val="Times New Roman"/>
        <family val="1"/>
      </rPr>
      <t>&amp;</t>
    </r>
    <r>
      <rPr>
        <sz val="12"/>
        <rFont val="Times New Roman"/>
        <family val="1"/>
      </rPr>
      <t xml:space="preserve"> </t>
    </r>
    <r>
      <rPr>
        <b/>
        <sz val="12"/>
        <rFont val="Times New Roman"/>
        <family val="1"/>
      </rPr>
      <t>CLADDINGS</t>
    </r>
  </si>
  <si>
    <r>
      <rPr>
        <sz val="12"/>
        <rFont val="Times New Roman"/>
        <family val="1"/>
      </rPr>
      <t>All Italian Marble to be layed/cladded with White cement only</t>
    </r>
  </si>
  <si>
    <r>
      <rPr>
        <sz val="12"/>
        <rFont val="Times New Roman"/>
        <family val="1"/>
      </rPr>
      <t>Marble/Granite/Stone to be fitted with tight hairline joints/pattern/grooves as shown in drawing or as instructed by
Architect.</t>
    </r>
  </si>
  <si>
    <r>
      <rPr>
        <sz val="12"/>
        <rFont val="Times New Roman"/>
        <family val="1"/>
      </rPr>
      <t>All joints to be filled with matching color Tim- X or Equivalen
Resin/Grout or in approved color/shade by Architect</t>
    </r>
  </si>
  <si>
    <r>
      <rPr>
        <sz val="12"/>
        <rFont val="Times New Roman"/>
        <family val="1"/>
      </rPr>
      <t>All Marble/Stone Flooring to be Mirror Polished up to th
satisfaction of Architect except Textured or treated Floorin</t>
    </r>
  </si>
  <si>
    <r>
      <rPr>
        <sz val="12"/>
        <rFont val="Times New Roman"/>
        <family val="1"/>
      </rPr>
      <t>Protection of Finished material before and after laying cladding
finishing will be contractors responsibilit</t>
    </r>
  </si>
  <si>
    <r>
      <rPr>
        <b/>
        <sz val="12"/>
        <rFont val="Times New Roman"/>
        <family val="1"/>
      </rPr>
      <t>Basic</t>
    </r>
    <r>
      <rPr>
        <sz val="12"/>
        <rFont val="Times New Roman"/>
        <family val="1"/>
      </rPr>
      <t xml:space="preserve"> </t>
    </r>
    <r>
      <rPr>
        <b/>
        <sz val="12"/>
        <rFont val="Times New Roman"/>
        <family val="1"/>
      </rPr>
      <t>cost</t>
    </r>
    <r>
      <rPr>
        <sz val="12"/>
        <rFont val="Times New Roman"/>
        <family val="1"/>
      </rPr>
      <t xml:space="preserve"> </t>
    </r>
    <r>
      <rPr>
        <b/>
        <sz val="12"/>
        <rFont val="Times New Roman"/>
        <family val="1"/>
      </rPr>
      <t>of</t>
    </r>
    <r>
      <rPr>
        <sz val="12"/>
        <rFont val="Times New Roman"/>
        <family val="1"/>
      </rPr>
      <t xml:space="preserve"> </t>
    </r>
    <r>
      <rPr>
        <b/>
        <sz val="12"/>
        <rFont val="Times New Roman"/>
        <family val="1"/>
      </rPr>
      <t>Finishing</t>
    </r>
    <r>
      <rPr>
        <sz val="12"/>
        <rFont val="Times New Roman"/>
        <family val="1"/>
      </rPr>
      <t xml:space="preserve"> </t>
    </r>
    <r>
      <rPr>
        <b/>
        <sz val="12"/>
        <rFont val="Times New Roman"/>
        <family val="1"/>
      </rPr>
      <t>Material</t>
    </r>
    <r>
      <rPr>
        <sz val="12"/>
        <rFont val="Times New Roman"/>
        <family val="1"/>
      </rPr>
      <t xml:space="preserve">  </t>
    </r>
    <r>
      <rPr>
        <b/>
        <sz val="12"/>
        <rFont val="Times New Roman"/>
        <family val="1"/>
      </rPr>
      <t>(Exclude</t>
    </r>
    <r>
      <rPr>
        <sz val="12"/>
        <rFont val="Times New Roman"/>
        <family val="1"/>
      </rPr>
      <t xml:space="preserve"> </t>
    </r>
    <r>
      <rPr>
        <b/>
        <sz val="12"/>
        <rFont val="Times New Roman"/>
        <family val="1"/>
      </rPr>
      <t>transportation</t>
    </r>
    <r>
      <rPr>
        <sz val="12"/>
        <rFont val="Times New Roman"/>
        <family val="1"/>
      </rPr>
      <t xml:space="preserve"> </t>
    </r>
    <r>
      <rPr>
        <b/>
        <sz val="12"/>
        <rFont val="Times New Roman"/>
        <family val="1"/>
      </rPr>
      <t>&amp;
taxes)</t>
    </r>
  </si>
  <si>
    <r>
      <rPr>
        <b/>
        <sz val="12"/>
        <rFont val="Times New Roman"/>
        <family val="1"/>
      </rPr>
      <t>Italian</t>
    </r>
    <r>
      <rPr>
        <sz val="12"/>
        <rFont val="Times New Roman"/>
        <family val="1"/>
      </rPr>
      <t xml:space="preserve"> </t>
    </r>
    <r>
      <rPr>
        <b/>
        <sz val="12"/>
        <rFont val="Times New Roman"/>
        <family val="1"/>
      </rPr>
      <t>Marble</t>
    </r>
    <r>
      <rPr>
        <sz val="12"/>
        <rFont val="Times New Roman"/>
        <family val="1"/>
      </rPr>
      <t xml:space="preserve"> </t>
    </r>
    <r>
      <rPr>
        <b/>
        <sz val="12"/>
        <rFont val="Times New Roman"/>
        <family val="1"/>
      </rPr>
      <t>-350</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/sq.ft</t>
    </r>
    <r>
      <rPr>
        <sz val="12"/>
        <rFont val="Times New Roman"/>
        <family val="1"/>
      </rPr>
      <t xml:space="preserve"> </t>
    </r>
    <r>
      <rPr>
        <i/>
        <sz val="12"/>
        <rFont val="Times New Roman"/>
        <family val="1"/>
      </rPr>
      <t>:</t>
    </r>
  </si>
  <si>
    <r>
      <rPr>
        <b/>
        <sz val="12"/>
        <rFont val="Times New Roman"/>
        <family val="1"/>
      </rPr>
      <t>Composite</t>
    </r>
    <r>
      <rPr>
        <sz val="12"/>
        <rFont val="Times New Roman"/>
        <family val="1"/>
      </rPr>
      <t xml:space="preserve"> </t>
    </r>
    <r>
      <rPr>
        <b/>
        <sz val="12"/>
        <rFont val="Times New Roman"/>
        <family val="1"/>
      </rPr>
      <t>Stone</t>
    </r>
    <r>
      <rPr>
        <sz val="12"/>
        <rFont val="Times New Roman"/>
        <family val="1"/>
      </rPr>
      <t xml:space="preserve"> </t>
    </r>
    <r>
      <rPr>
        <b/>
        <sz val="12"/>
        <rFont val="Times New Roman"/>
        <family val="1"/>
      </rPr>
      <t>@250/sq.ft</t>
    </r>
    <r>
      <rPr>
        <sz val="12"/>
        <rFont val="Times New Roman"/>
        <family val="1"/>
      </rPr>
      <t xml:space="preserve"> </t>
    </r>
    <r>
      <rPr>
        <b/>
        <sz val="12"/>
        <rFont val="Times New Roman"/>
        <family val="1"/>
      </rPr>
      <t>:</t>
    </r>
  </si>
  <si>
    <r>
      <rPr>
        <b/>
        <sz val="12"/>
        <rFont val="Times New Roman"/>
        <family val="1"/>
      </rPr>
      <t>Granite</t>
    </r>
    <r>
      <rPr>
        <sz val="12"/>
        <rFont val="Times New Roman"/>
        <family val="1"/>
      </rPr>
      <t xml:space="preserve"> </t>
    </r>
    <r>
      <rPr>
        <b/>
        <sz val="12"/>
        <rFont val="Times New Roman"/>
        <family val="1"/>
      </rPr>
      <t>Stone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270/sq.ft</t>
    </r>
    <r>
      <rPr>
        <sz val="12"/>
        <rFont val="Times New Roman"/>
        <family val="1"/>
      </rPr>
      <t xml:space="preserve"> </t>
    </r>
    <r>
      <rPr>
        <b/>
        <sz val="12"/>
        <rFont val="Times New Roman"/>
        <family val="1"/>
      </rPr>
      <t>:</t>
    </r>
  </si>
  <si>
    <r>
      <rPr>
        <b/>
        <sz val="12"/>
        <rFont val="Times New Roman"/>
        <family val="1"/>
      </rPr>
      <t>Vitrified</t>
    </r>
    <r>
      <rPr>
        <sz val="12"/>
        <rFont val="Times New Roman"/>
        <family val="1"/>
      </rPr>
      <t xml:space="preserve"> </t>
    </r>
    <r>
      <rPr>
        <b/>
        <sz val="12"/>
        <rFont val="Times New Roman"/>
        <family val="1"/>
      </rPr>
      <t>Tiles</t>
    </r>
    <r>
      <rPr>
        <sz val="12"/>
        <rFont val="Times New Roman"/>
        <family val="1"/>
      </rPr>
      <t xml:space="preserve"> </t>
    </r>
    <r>
      <rPr>
        <b/>
        <sz val="12"/>
        <rFont val="Times New Roman"/>
        <family val="1"/>
      </rPr>
      <t>@80/sq.ft</t>
    </r>
    <r>
      <rPr>
        <sz val="12"/>
        <rFont val="Times New Roman"/>
        <family val="1"/>
      </rPr>
      <t xml:space="preserve"> </t>
    </r>
    <r>
      <rPr>
        <b/>
        <sz val="12"/>
        <rFont val="Times New Roman"/>
        <family val="1"/>
      </rPr>
      <t>:</t>
    </r>
  </si>
  <si>
    <t>Floorings:</t>
  </si>
  <si>
    <t xml:space="preserve">Italian Marble </t>
  </si>
  <si>
    <t>reception area - A</t>
  </si>
  <si>
    <t>column to column patta - B</t>
  </si>
  <si>
    <t>lift lobby  - C</t>
  </si>
  <si>
    <t>passage - D</t>
  </si>
  <si>
    <t>passage umra ( electric room area )</t>
  </si>
  <si>
    <t>stair case umra 2 nos</t>
  </si>
  <si>
    <t>before women's toilet passage - E</t>
  </si>
  <si>
    <t>passage umra</t>
  </si>
  <si>
    <t>work station umra</t>
  </si>
  <si>
    <t>toilet umra</t>
  </si>
  <si>
    <t>before men's toilet passage - F</t>
  </si>
  <si>
    <t>Md toilet entire area</t>
  </si>
  <si>
    <t>entrance below floring skirting</t>
  </si>
  <si>
    <r>
      <rPr>
        <sz val="12"/>
        <rFont val="Times New Roman"/>
        <family val="1"/>
      </rPr>
      <t xml:space="preserve">Composite Stone </t>
    </r>
    <r>
      <rPr>
        <i/>
        <sz val="12"/>
        <rFont val="Times New Roman"/>
        <family val="1"/>
      </rPr>
      <t>FL-2</t>
    </r>
  </si>
  <si>
    <r>
      <rPr>
        <sz val="12"/>
        <rFont val="Times New Roman"/>
        <family val="1"/>
      </rPr>
      <t xml:space="preserve">Granite Stone- </t>
    </r>
    <r>
      <rPr>
        <i/>
        <sz val="12"/>
        <rFont val="Times New Roman"/>
        <family val="1"/>
      </rPr>
      <t>FL-3</t>
    </r>
  </si>
  <si>
    <r>
      <rPr>
        <sz val="12"/>
        <rFont val="Times New Roman"/>
        <family val="1"/>
      </rPr>
      <t>River washed Granite Stone -</t>
    </r>
    <r>
      <rPr>
        <i/>
        <sz val="12"/>
        <rFont val="Times New Roman"/>
        <family val="1"/>
      </rPr>
      <t>FL-4</t>
    </r>
  </si>
  <si>
    <r>
      <rPr>
        <b/>
        <sz val="12"/>
        <rFont val="Times New Roman"/>
        <family val="1"/>
      </rPr>
      <t>Vitrified</t>
    </r>
    <r>
      <rPr>
        <sz val="12"/>
        <rFont val="Times New Roman"/>
        <family val="1"/>
      </rPr>
      <t xml:space="preserve"> </t>
    </r>
    <r>
      <rPr>
        <b/>
        <sz val="12"/>
        <rFont val="Times New Roman"/>
        <family val="1"/>
      </rPr>
      <t>Tiles</t>
    </r>
    <r>
      <rPr>
        <sz val="12"/>
        <rFont val="Times New Roman"/>
        <family val="1"/>
      </rPr>
      <t xml:space="preserve"> </t>
    </r>
    <r>
      <rPr>
        <b/>
        <sz val="12"/>
        <rFont val="Times New Roman"/>
        <family val="1"/>
      </rPr>
      <t>-</t>
    </r>
  </si>
  <si>
    <t xml:space="preserve"> toilet umra</t>
  </si>
  <si>
    <t>passage eelctric room area</t>
  </si>
  <si>
    <t>near door offset</t>
  </si>
  <si>
    <t>entrance umra</t>
  </si>
  <si>
    <t>electric room umra</t>
  </si>
  <si>
    <t>facility room umra</t>
  </si>
  <si>
    <t>raised area below storage men's toilet outside</t>
  </si>
  <si>
    <r>
      <rPr>
        <sz val="12"/>
        <rFont val="Times New Roman"/>
        <family val="1"/>
      </rPr>
      <t xml:space="preserve">Composite stone - </t>
    </r>
    <r>
      <rPr>
        <i/>
        <sz val="12"/>
        <rFont val="Times New Roman"/>
        <family val="1"/>
      </rPr>
      <t>FL-6</t>
    </r>
  </si>
  <si>
    <r>
      <rPr>
        <sz val="12"/>
        <rFont val="Times New Roman"/>
        <family val="1"/>
      </rPr>
      <t xml:space="preserve">Kotah floor - </t>
    </r>
    <r>
      <rPr>
        <i/>
        <sz val="12"/>
        <rFont val="Times New Roman"/>
        <family val="1"/>
      </rPr>
      <t>FL-7</t>
    </r>
  </si>
  <si>
    <t>compactor room</t>
  </si>
  <si>
    <t xml:space="preserve">electric room </t>
  </si>
  <si>
    <t>facility store room</t>
  </si>
  <si>
    <t>pantry entire area</t>
  </si>
  <si>
    <t>rework for raised floor</t>
  </si>
  <si>
    <t>storage room</t>
  </si>
  <si>
    <t xml:space="preserve">AHU room before </t>
  </si>
  <si>
    <r>
      <rPr>
        <b/>
        <sz val="12"/>
        <rFont val="Times New Roman"/>
        <family val="1"/>
      </rPr>
      <t>Jamb</t>
    </r>
    <r>
      <rPr>
        <sz val="12"/>
        <rFont val="Times New Roman"/>
        <family val="1"/>
      </rPr>
      <t xml:space="preserve"> </t>
    </r>
    <r>
      <rPr>
        <b/>
        <sz val="12"/>
        <rFont val="Times New Roman"/>
        <family val="1"/>
      </rPr>
      <t>lines</t>
    </r>
    <r>
      <rPr>
        <sz val="12"/>
        <rFont val="Times New Roman"/>
        <family val="1"/>
      </rPr>
      <t xml:space="preserve"> </t>
    </r>
    <r>
      <rPr>
        <b/>
        <sz val="12"/>
        <rFont val="Times New Roman"/>
        <family val="1"/>
      </rPr>
      <t>&amp;</t>
    </r>
    <r>
      <rPr>
        <sz val="12"/>
        <rFont val="Times New Roman"/>
        <family val="1"/>
      </rPr>
      <t xml:space="preserve"> </t>
    </r>
    <r>
      <rPr>
        <b/>
        <sz val="12"/>
        <rFont val="Times New Roman"/>
        <family val="1"/>
      </rPr>
      <t>Bands:</t>
    </r>
  </si>
  <si>
    <r>
      <rPr>
        <sz val="12"/>
        <rFont val="Times New Roman"/>
        <family val="1"/>
      </rPr>
      <t>19 mm thk quartz to be used</t>
    </r>
  </si>
  <si>
    <r>
      <rPr>
        <sz val="12"/>
        <rFont val="Times New Roman"/>
        <family val="1"/>
      </rPr>
      <t>Neat ordinary Portland cement to be used for fixing to wal</t>
    </r>
  </si>
  <si>
    <r>
      <rPr>
        <sz val="12"/>
        <rFont val="Times New Roman"/>
        <family val="1"/>
      </rPr>
      <t>Joints to be filled with matching colour epoxy grout fille</t>
    </r>
  </si>
  <si>
    <t>2.2.1</t>
  </si>
  <si>
    <r>
      <rPr>
        <b/>
        <sz val="12"/>
        <rFont val="Times New Roman"/>
        <family val="1"/>
      </rPr>
      <t>Single</t>
    </r>
    <r>
      <rPr>
        <sz val="12"/>
        <rFont val="Times New Roman"/>
        <family val="1"/>
      </rPr>
      <t xml:space="preserve"> </t>
    </r>
    <r>
      <rPr>
        <b/>
        <sz val="12"/>
        <rFont val="Times New Roman"/>
        <family val="1"/>
      </rPr>
      <t>Jamb</t>
    </r>
    <r>
      <rPr>
        <sz val="12"/>
        <rFont val="Times New Roman"/>
        <family val="1"/>
      </rPr>
      <t xml:space="preserve"> </t>
    </r>
    <r>
      <rPr>
        <b/>
        <sz val="12"/>
        <rFont val="Times New Roman"/>
        <family val="1"/>
      </rPr>
      <t>line</t>
    </r>
  </si>
  <si>
    <r>
      <rPr>
        <b/>
        <sz val="12"/>
        <rFont val="Times New Roman"/>
        <family val="1"/>
      </rPr>
      <t>Composite</t>
    </r>
    <r>
      <rPr>
        <sz val="12"/>
        <rFont val="Times New Roman"/>
        <family val="1"/>
      </rPr>
      <t xml:space="preserve"> </t>
    </r>
    <r>
      <rPr>
        <b/>
        <sz val="12"/>
        <rFont val="Times New Roman"/>
        <family val="1"/>
      </rPr>
      <t>marble</t>
    </r>
    <r>
      <rPr>
        <sz val="12"/>
        <rFont val="Times New Roman"/>
        <family val="1"/>
      </rPr>
      <t xml:space="preserve"> top ledge 9" high &amp; 16" wide</t>
    </r>
  </si>
  <si>
    <r>
      <rPr>
        <sz val="12"/>
        <rFont val="Times New Roman"/>
        <family val="1"/>
      </rPr>
      <t>Italian Marble Jamb line at Lift openin</t>
    </r>
  </si>
  <si>
    <t>2.2.2</t>
  </si>
  <si>
    <r>
      <rPr>
        <b/>
        <sz val="12"/>
        <rFont val="Times New Roman"/>
        <family val="1"/>
      </rPr>
      <t>Double</t>
    </r>
    <r>
      <rPr>
        <sz val="12"/>
        <rFont val="Times New Roman"/>
        <family val="1"/>
      </rPr>
      <t xml:space="preserve"> </t>
    </r>
    <r>
      <rPr>
        <b/>
        <sz val="12"/>
        <rFont val="Times New Roman"/>
        <family val="1"/>
      </rPr>
      <t>Jamb</t>
    </r>
    <r>
      <rPr>
        <sz val="12"/>
        <rFont val="Times New Roman"/>
        <family val="1"/>
      </rPr>
      <t xml:space="preserve"> </t>
    </r>
    <r>
      <rPr>
        <b/>
        <sz val="12"/>
        <rFont val="Times New Roman"/>
        <family val="1"/>
      </rPr>
      <t>line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staff</t>
    </r>
    <r>
      <rPr>
        <sz val="12"/>
        <rFont val="Times New Roman"/>
        <family val="1"/>
      </rPr>
      <t xml:space="preserve">  </t>
    </r>
    <r>
      <rPr>
        <b/>
        <sz val="12"/>
        <rFont val="Times New Roman"/>
        <family val="1"/>
      </rPr>
      <t>bathroom</t>
    </r>
    <r>
      <rPr>
        <sz val="12"/>
        <rFont val="Times New Roman"/>
        <family val="1"/>
      </rPr>
      <t xml:space="preserve"> </t>
    </r>
    <r>
      <rPr>
        <b/>
        <sz val="12"/>
        <rFont val="Times New Roman"/>
        <family val="1"/>
      </rPr>
      <t>doors</t>
    </r>
    <r>
      <rPr>
        <sz val="12"/>
        <rFont val="Times New Roman"/>
        <family val="1"/>
      </rPr>
      <t xml:space="preserve"> (Main door and
Internal door) Including Architrave</t>
    </r>
  </si>
  <si>
    <t xml:space="preserve">With double Marble frame </t>
  </si>
  <si>
    <t>Womens' Toilet</t>
  </si>
  <si>
    <t>wc door jamb verticle                      (3 nos)</t>
  </si>
  <si>
    <t>Mens' Toilet</t>
  </si>
  <si>
    <t>wc door jamb verticle                  (3 nos)</t>
  </si>
  <si>
    <t>2.2.3</t>
  </si>
  <si>
    <r>
      <rPr>
        <b/>
        <sz val="12"/>
        <rFont val="Times New Roman"/>
        <family val="1"/>
      </rPr>
      <t>Granite</t>
    </r>
    <r>
      <rPr>
        <sz val="12"/>
        <rFont val="Times New Roman"/>
        <family val="1"/>
      </rPr>
      <t xml:space="preserve"> </t>
    </r>
    <r>
      <rPr>
        <b/>
        <sz val="12"/>
        <rFont val="Times New Roman"/>
        <family val="1"/>
      </rPr>
      <t>Portal</t>
    </r>
    <r>
      <rPr>
        <sz val="12"/>
        <rFont val="Times New Roman"/>
        <family val="1"/>
      </rPr>
      <t xml:space="preserve"> </t>
    </r>
    <r>
      <rPr>
        <b/>
        <sz val="12"/>
        <rFont val="Times New Roman"/>
        <family val="1"/>
      </rPr>
      <t>(Staff</t>
    </r>
    <r>
      <rPr>
        <sz val="12"/>
        <rFont val="Times New Roman"/>
        <family val="1"/>
      </rPr>
      <t xml:space="preserve"> </t>
    </r>
    <r>
      <rPr>
        <b/>
        <sz val="12"/>
        <rFont val="Times New Roman"/>
        <family val="1"/>
      </rPr>
      <t>Dining</t>
    </r>
    <r>
      <rPr>
        <sz val="12"/>
        <rFont val="Times New Roman"/>
        <family val="1"/>
      </rPr>
      <t xml:space="preserve"> </t>
    </r>
    <r>
      <rPr>
        <b/>
        <sz val="12"/>
        <rFont val="Times New Roman"/>
        <family val="1"/>
      </rPr>
      <t>Hall)</t>
    </r>
  </si>
  <si>
    <t>2.2.4</t>
  </si>
  <si>
    <r>
      <rPr>
        <b/>
        <sz val="12"/>
        <rFont val="Times New Roman"/>
        <family val="1"/>
      </rPr>
      <t>Bands:</t>
    </r>
    <r>
      <rPr>
        <sz val="12"/>
        <rFont val="Times New Roman"/>
        <family val="1"/>
      </rPr>
      <t xml:space="preserve"> (Junction between carpet and tile/tile and tile in</t>
    </r>
  </si>
  <si>
    <r>
      <rPr>
        <sz val="12"/>
        <rFont val="Times New Roman"/>
        <family val="1"/>
      </rPr>
      <t xml:space="preserve">Composite stone   </t>
    </r>
    <r>
      <rPr>
        <i/>
        <sz val="12"/>
        <rFont val="Times New Roman"/>
        <family val="1"/>
      </rPr>
      <t>FL-2</t>
    </r>
  </si>
  <si>
    <r>
      <rPr>
        <sz val="12"/>
        <rFont val="Times New Roman"/>
        <family val="1"/>
      </rPr>
      <t>Upto 9" wide</t>
    </r>
  </si>
  <si>
    <t>wc umra ( 3 nos )</t>
  </si>
  <si>
    <t>wc door top ( 3 nos )</t>
  </si>
  <si>
    <t>wall band verticle</t>
  </si>
  <si>
    <t>lift loby and reception area beam bottom horizontal</t>
  </si>
  <si>
    <t>lift loby and reception area column bottom horizontal</t>
  </si>
  <si>
    <t>stair case door side verticle      ( both doors )</t>
  </si>
  <si>
    <t>skirting lift loby passage</t>
  </si>
  <si>
    <t>md meeting room column</t>
  </si>
  <si>
    <t>reception area column</t>
  </si>
  <si>
    <t>large cabin column 6"</t>
  </si>
  <si>
    <t>workstation area column</t>
  </si>
  <si>
    <t>1"</t>
  </si>
  <si>
    <t>small cabin</t>
  </si>
  <si>
    <t>PDR 1</t>
  </si>
  <si>
    <t xml:space="preserve">dinninge area </t>
  </si>
  <si>
    <t>community</t>
  </si>
  <si>
    <t>large cabin column 11"</t>
  </si>
  <si>
    <t>workstation area column 6"</t>
  </si>
  <si>
    <r>
      <rPr>
        <sz val="12"/>
        <rFont val="Times New Roman"/>
        <family val="1"/>
      </rPr>
      <t>upto 1'-8" wide</t>
    </r>
  </si>
  <si>
    <r>
      <rPr>
        <b/>
        <sz val="12"/>
        <rFont val="Times New Roman"/>
        <family val="1"/>
      </rPr>
      <t>Dado</t>
    </r>
    <r>
      <rPr>
        <sz val="12"/>
        <rFont val="Times New Roman"/>
        <family val="1"/>
      </rPr>
      <t xml:space="preserve"> </t>
    </r>
    <r>
      <rPr>
        <b/>
        <sz val="12"/>
        <rFont val="Times New Roman"/>
        <family val="1"/>
      </rPr>
      <t>Cladding:</t>
    </r>
  </si>
  <si>
    <r>
      <rPr>
        <sz val="12"/>
        <rFont val="Times New Roman"/>
        <family val="1"/>
      </rPr>
      <t>Marble wall cladding lift wall &amp; MD toile</t>
    </r>
    <r>
      <rPr>
        <sz val="12"/>
        <color indexed="8"/>
        <rFont val="Times New Roman"/>
        <family val="1"/>
      </rPr>
      <t>t</t>
    </r>
  </si>
  <si>
    <t>Lift lobby</t>
  </si>
  <si>
    <t>wall no - 1</t>
  </si>
  <si>
    <t>lift wall - 2</t>
  </si>
  <si>
    <t>duct wall - 3</t>
  </si>
  <si>
    <t>passage door wall - 4</t>
  </si>
  <si>
    <t>stair case door wall - 5</t>
  </si>
  <si>
    <t>duct wall no -6</t>
  </si>
  <si>
    <t>stair case door wall - 8</t>
  </si>
  <si>
    <t>lift wall - 9</t>
  </si>
  <si>
    <t>wall no - 10 column</t>
  </si>
  <si>
    <t>column edge</t>
  </si>
  <si>
    <t>lift loby and reception area column bottom</t>
  </si>
  <si>
    <t>lift loby and reception area column edge</t>
  </si>
  <si>
    <t>MD toilet wc and shower</t>
  </si>
  <si>
    <t>less mirror area</t>
  </si>
  <si>
    <r>
      <rPr>
        <sz val="12"/>
        <rFont val="Times New Roman"/>
        <family val="1"/>
      </rPr>
      <t>Vitrified tile Basic cost of tile 110</t>
    </r>
  </si>
  <si>
    <r>
      <rPr>
        <sz val="12"/>
        <rFont val="Times New Roman"/>
        <family val="1"/>
      </rPr>
      <t>Ceramic tile Cladding  Basic cost of tile 80</t>
    </r>
  </si>
  <si>
    <t xml:space="preserve">pantry </t>
  </si>
  <si>
    <t>pantry form door side wall-A</t>
  </si>
  <si>
    <t>counter wall - B</t>
  </si>
  <si>
    <t>counter wall - C</t>
  </si>
  <si>
    <t>counter wall - D</t>
  </si>
  <si>
    <t>wall - D</t>
  </si>
  <si>
    <t>wall - E</t>
  </si>
  <si>
    <t>door side wall - F</t>
  </si>
  <si>
    <t>door above patta</t>
  </si>
  <si>
    <t xml:space="preserve">Storage Room  </t>
  </si>
  <si>
    <t>storage room entire area</t>
  </si>
  <si>
    <t>rework for door shifting</t>
  </si>
  <si>
    <t>Counters</t>
  </si>
  <si>
    <t>2.6.1</t>
  </si>
  <si>
    <r>
      <rPr>
        <b/>
        <sz val="12"/>
        <rFont val="Times New Roman"/>
        <family val="1"/>
      </rPr>
      <t>Pantry</t>
    </r>
    <r>
      <rPr>
        <sz val="12"/>
        <rFont val="Times New Roman"/>
        <family val="1"/>
      </rPr>
      <t xml:space="preserve"> </t>
    </r>
    <r>
      <rPr>
        <b/>
        <sz val="12"/>
        <rFont val="Times New Roman"/>
        <family val="1"/>
      </rPr>
      <t>Counters: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PS</t>
    </r>
    <r>
      <rPr>
        <sz val="12"/>
        <rFont val="Times New Roman"/>
        <family val="1"/>
      </rPr>
      <t xml:space="preserve"> </t>
    </r>
    <r>
      <rPr>
        <b/>
        <sz val="12"/>
        <rFont val="Times New Roman"/>
        <family val="1"/>
      </rPr>
      <t>)</t>
    </r>
  </si>
  <si>
    <r>
      <rPr>
        <sz val="12"/>
        <rFont val="Times New Roman"/>
        <family val="1"/>
      </rPr>
      <t>18 mm thk. Granite top with front 2" facia</t>
    </r>
  </si>
  <si>
    <r>
      <rPr>
        <sz val="12"/>
        <rFont val="Times New Roman"/>
        <family val="1"/>
      </rPr>
      <t>Include SINK, Make: Nirali, size :  550 x 440mm</t>
    </r>
  </si>
  <si>
    <r>
      <rPr>
        <sz val="12"/>
        <rFont val="Times New Roman"/>
        <family val="1"/>
      </rPr>
      <t>Under counter Laminate storage incl drawers and shutters as
per dwg to be included</t>
    </r>
  </si>
  <si>
    <t>2.6.2</t>
  </si>
  <si>
    <r>
      <rPr>
        <b/>
        <sz val="12"/>
        <rFont val="Times New Roman"/>
        <family val="1"/>
      </rPr>
      <t>Basin</t>
    </r>
    <r>
      <rPr>
        <sz val="12"/>
        <rFont val="Times New Roman"/>
        <family val="1"/>
      </rPr>
      <t xml:space="preserve"> </t>
    </r>
    <r>
      <rPr>
        <b/>
        <sz val="12"/>
        <rFont val="Times New Roman"/>
        <family val="1"/>
      </rPr>
      <t>Counters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Staff</t>
    </r>
    <r>
      <rPr>
        <sz val="12"/>
        <rFont val="Times New Roman"/>
        <family val="1"/>
      </rPr>
      <t xml:space="preserve"> </t>
    </r>
    <r>
      <rPr>
        <b/>
        <sz val="12"/>
        <rFont val="Times New Roman"/>
        <family val="1"/>
      </rPr>
      <t>bathroom</t>
    </r>
  </si>
  <si>
    <r>
      <rPr>
        <sz val="12"/>
        <rFont val="Times New Roman"/>
        <family val="1"/>
      </rPr>
      <t>Overall size :  2'-0" deep x 2'-10" high</t>
    </r>
  </si>
  <si>
    <r>
      <rPr>
        <sz val="12"/>
        <rFont val="Times New Roman"/>
        <family val="1"/>
      </rPr>
      <t>Top finish in Marble</t>
    </r>
  </si>
  <si>
    <t>men's toilet</t>
  </si>
  <si>
    <t>2.6.3</t>
  </si>
  <si>
    <r>
      <rPr>
        <b/>
        <sz val="12"/>
        <rFont val="Times New Roman"/>
        <family val="1"/>
      </rPr>
      <t>Basin</t>
    </r>
    <r>
      <rPr>
        <sz val="12"/>
        <rFont val="Times New Roman"/>
        <family val="1"/>
      </rPr>
      <t xml:space="preserve"> </t>
    </r>
    <r>
      <rPr>
        <b/>
        <sz val="12"/>
        <rFont val="Times New Roman"/>
        <family val="1"/>
      </rPr>
      <t>Counters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Executive</t>
    </r>
    <r>
      <rPr>
        <sz val="12"/>
        <rFont val="Times New Roman"/>
        <family val="1"/>
      </rPr>
      <t xml:space="preserve"> </t>
    </r>
    <r>
      <rPr>
        <b/>
        <sz val="12"/>
        <rFont val="Times New Roman"/>
        <family val="1"/>
      </rPr>
      <t>Bathroom</t>
    </r>
  </si>
  <si>
    <r>
      <rPr>
        <sz val="12"/>
        <rFont val="Times New Roman"/>
        <family val="1"/>
      </rPr>
      <t>Top finish in Italian Marble</t>
    </r>
  </si>
  <si>
    <t>2.6.4</t>
  </si>
  <si>
    <t xml:space="preserve">Seating bech with indian marble in woomens  toilet </t>
  </si>
  <si>
    <t>women's toilet besin counter</t>
  </si>
  <si>
    <t>2.6.5</t>
  </si>
  <si>
    <t xml:space="preserve">Filling concreat between partiton </t>
  </si>
  <si>
    <t>Md toilet wc wall</t>
  </si>
  <si>
    <t>kitchen counter wall</t>
  </si>
  <si>
    <t>2.6.6</t>
  </si>
  <si>
    <t>Filling Fosroc Cebex 100                         ( Plasticised Expanding Grout Admixture )</t>
  </si>
  <si>
    <t>Md toilet entire corner area</t>
  </si>
  <si>
    <t>2.6.7</t>
  </si>
  <si>
    <t xml:space="preserve">Skirting </t>
  </si>
  <si>
    <t>Kota stone</t>
  </si>
  <si>
    <t>Pantry below counter</t>
  </si>
  <si>
    <t xml:space="preserve">Vitrified tiles </t>
  </si>
  <si>
    <t>electric room</t>
  </si>
  <si>
    <t>facility room</t>
  </si>
  <si>
    <t>AHU Room (air india side)</t>
  </si>
  <si>
    <t>raise floor below storage</t>
  </si>
  <si>
    <t>tele both bothside</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</si>
  <si>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II</t>
    </r>
  </si>
  <si>
    <t>Large Cabin</t>
  </si>
  <si>
    <t>Side Patta</t>
  </si>
  <si>
    <t>small cabin ceiling -1</t>
  </si>
  <si>
    <t>small cabin no. 2</t>
  </si>
  <si>
    <t>small cabin no. 3</t>
  </si>
  <si>
    <t>small cabin no -4</t>
  </si>
  <si>
    <t xml:space="preserve">Rework </t>
  </si>
  <si>
    <t>small cabin no. 5</t>
  </si>
  <si>
    <t>Large Cabin No. 2</t>
  </si>
  <si>
    <t>Side ptta</t>
  </si>
  <si>
    <t>Work station passage side ceiling</t>
  </si>
  <si>
    <t xml:space="preserve">  -- do</t>
  </si>
  <si>
    <t>work station law height</t>
  </si>
  <si>
    <t>ceiling rework</t>
  </si>
  <si>
    <t>Low hight side patta</t>
  </si>
  <si>
    <t>Vivanta Meeting Room ceiling</t>
  </si>
  <si>
    <t>receipion ceiling</t>
  </si>
  <si>
    <t>Reception ceiling</t>
  </si>
  <si>
    <t>work station M.D. Cabin side passage</t>
  </si>
  <si>
    <t>passage M.D. Bath side</t>
  </si>
  <si>
    <t>M.D. Cabin Ceiling</t>
  </si>
  <si>
    <t>M.D. Toilet ceiling</t>
  </si>
  <si>
    <t>M.D. Toilet Ceiling</t>
  </si>
  <si>
    <t>Large cabin ceiling</t>
  </si>
  <si>
    <t>compantory ceiling</t>
  </si>
  <si>
    <t>Small cabin</t>
  </si>
  <si>
    <t>phone bath ceiling</t>
  </si>
  <si>
    <t>welness room ceiling</t>
  </si>
  <si>
    <t>door side patta</t>
  </si>
  <si>
    <t>RFT vertical</t>
  </si>
  <si>
    <t xml:space="preserve">Private dining area </t>
  </si>
  <si>
    <t>Camunity area passage</t>
  </si>
  <si>
    <t>ceiling</t>
  </si>
  <si>
    <t>passage</t>
  </si>
  <si>
    <t>Gypsum ceiling</t>
  </si>
  <si>
    <t>workstation passage area No 2</t>
  </si>
  <si>
    <t xml:space="preserve">workstation passage </t>
  </si>
  <si>
    <t>workstation  area -R</t>
  </si>
  <si>
    <t>Work station area -L</t>
  </si>
  <si>
    <t>work atation area</t>
  </si>
  <si>
    <t>passage door side</t>
  </si>
  <si>
    <t>Dinning area lo hight</t>
  </si>
  <si>
    <t>law hight patta</t>
  </si>
  <si>
    <t>hight ceiling dinning</t>
  </si>
  <si>
    <t>Ginger prival Dinging</t>
  </si>
  <si>
    <t>Electrical side patta</t>
  </si>
  <si>
    <t>Ladies Toilet Passage Area</t>
  </si>
  <si>
    <t xml:space="preserve">  --do</t>
  </si>
  <si>
    <t xml:space="preserve">Ladies Toilet Ceiling </t>
  </si>
  <si>
    <t>Gypsum Ceiling Lobby</t>
  </si>
  <si>
    <t>Height ceiling loby</t>
  </si>
  <si>
    <t>vertical patta</t>
  </si>
  <si>
    <t>Jeanse Toilet passage area</t>
  </si>
  <si>
    <t>Jeanse Toilet ceiling</t>
  </si>
  <si>
    <t xml:space="preserve"> ---do</t>
  </si>
  <si>
    <t xml:space="preserve">only framing &amp; rework </t>
  </si>
  <si>
    <t>Board room only frame</t>
  </si>
  <si>
    <t>rework passage</t>
  </si>
  <si>
    <t>Passage (Rework freming )</t>
  </si>
  <si>
    <t>Dinning  area rework ceiling</t>
  </si>
  <si>
    <t>Community Area  (Rework freming )</t>
  </si>
  <si>
    <t>Area   (Rework freming )</t>
  </si>
  <si>
    <t>Rework Gypsum Ceiling</t>
  </si>
  <si>
    <t>Door side</t>
  </si>
  <si>
    <t>door side rework</t>
  </si>
  <si>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"L"</t>
    </r>
    <r>
      <rPr>
        <sz val="12"/>
        <rFont val="Times New Roman"/>
        <family val="1"/>
      </rPr>
      <t xml:space="preserve"> </t>
    </r>
    <r>
      <rPr>
        <b/>
        <sz val="12"/>
        <rFont val="Times New Roman"/>
        <family val="1"/>
      </rPr>
      <t>shaped</t>
    </r>
    <r>
      <rPr>
        <sz val="12"/>
        <rFont val="Times New Roman"/>
        <family val="1"/>
      </rPr>
      <t xml:space="preserve"> </t>
    </r>
    <r>
      <rPr>
        <b/>
        <sz val="12"/>
        <rFont val="Times New Roman"/>
        <family val="1"/>
      </rPr>
      <t>light</t>
    </r>
    <r>
      <rPr>
        <sz val="12"/>
        <rFont val="Times New Roman"/>
        <family val="1"/>
      </rPr>
      <t xml:space="preserve"> </t>
    </r>
    <r>
      <rPr>
        <b/>
        <sz val="12"/>
        <rFont val="Times New Roman"/>
        <family val="1"/>
      </rPr>
      <t>cove</t>
    </r>
  </si>
  <si>
    <t>dinning</t>
  </si>
  <si>
    <t xml:space="preserve">lift lobby </t>
  </si>
  <si>
    <r>
      <rPr>
        <b/>
        <sz val="12"/>
        <rFont val="Times New Roman"/>
        <family val="1"/>
      </rPr>
      <t>POP</t>
    </r>
    <r>
      <rPr>
        <sz val="12"/>
        <rFont val="Times New Roman"/>
        <family val="1"/>
      </rPr>
      <t xml:space="preserve"> punning on wall.</t>
    </r>
  </si>
  <si>
    <r>
      <rPr>
        <sz val="12"/>
        <rFont val="Times New Roman"/>
        <family val="1"/>
      </rPr>
      <t>Average 12 mm thk POP on wall</t>
    </r>
  </si>
  <si>
    <r>
      <rPr>
        <sz val="12"/>
        <rFont val="Times New Roman"/>
        <family val="1"/>
      </rPr>
      <t>Smooth finished to receive finishing coating.</t>
    </r>
  </si>
  <si>
    <r>
      <rPr>
        <sz val="12"/>
        <rFont val="Times New Roman"/>
        <family val="1"/>
      </rPr>
      <t>Exclude painting work.</t>
    </r>
  </si>
  <si>
    <t>Wall punning</t>
  </si>
  <si>
    <t>work station area</t>
  </si>
  <si>
    <t>colomn</t>
  </si>
  <si>
    <t>board room colom</t>
  </si>
  <si>
    <t>Large Cabin  colomn</t>
  </si>
  <si>
    <t>Large cabin Colomn</t>
  </si>
  <si>
    <t>small cabin colomn</t>
  </si>
  <si>
    <t>work station wall door side</t>
  </si>
  <si>
    <t xml:space="preserve"> -do</t>
  </si>
  <si>
    <t>small cabin -04 colomn</t>
  </si>
  <si>
    <t>Large cabin colomn</t>
  </si>
  <si>
    <t>large column</t>
  </si>
  <si>
    <t xml:space="preserve">Ladies Toilet passage </t>
  </si>
  <si>
    <t>Less : door</t>
  </si>
  <si>
    <t>wall punning coloumn</t>
  </si>
  <si>
    <t>Ginger private dining</t>
  </si>
  <si>
    <t>Dinning area wall</t>
  </si>
  <si>
    <t>dinning colomn</t>
  </si>
  <si>
    <t>community area colomn</t>
  </si>
  <si>
    <t>serven room wall</t>
  </si>
  <si>
    <t>servent room wall</t>
  </si>
  <si>
    <t>Phone bhooth coloum</t>
  </si>
  <si>
    <t>Large cabin coloumn-5</t>
  </si>
  <si>
    <t>Large cabin coloumn</t>
  </si>
  <si>
    <t>Corporeter cabin</t>
  </si>
  <si>
    <t xml:space="preserve">Corporeter door side </t>
  </si>
  <si>
    <t>door side</t>
  </si>
  <si>
    <t>work station column</t>
  </si>
  <si>
    <t>work station wall</t>
  </si>
  <si>
    <t>wall -2</t>
  </si>
  <si>
    <t>coloumn</t>
  </si>
  <si>
    <t>M.D. Passage Column</t>
  </si>
  <si>
    <t>M.D. Passage wall</t>
  </si>
  <si>
    <t>m.d. Cabin Column</t>
  </si>
  <si>
    <t>meeting room column</t>
  </si>
  <si>
    <t>Reception column</t>
  </si>
  <si>
    <t>Reception door side</t>
  </si>
  <si>
    <t>Jeanse Toilet Passage</t>
  </si>
  <si>
    <t>Less : Door</t>
  </si>
  <si>
    <t>Toilet passage</t>
  </si>
  <si>
    <t>Door Site</t>
  </si>
  <si>
    <t>Electric room passafe</t>
  </si>
  <si>
    <t xml:space="preserve"> --- do</t>
  </si>
  <si>
    <t xml:space="preserve"> --do</t>
  </si>
  <si>
    <t>Loby Punning</t>
  </si>
  <si>
    <t>Lobby Lift Side</t>
  </si>
  <si>
    <t>3.3a</t>
  </si>
  <si>
    <t>Bond it on old wall to receive POP</t>
  </si>
  <si>
    <r>
      <rPr>
        <b/>
        <sz val="12"/>
        <rFont val="Times New Roman"/>
        <family val="1"/>
      </rPr>
      <t>Grid</t>
    </r>
    <r>
      <rPr>
        <sz val="12"/>
        <rFont val="Times New Roman"/>
        <family val="1"/>
      </rPr>
      <t xml:space="preserve"> </t>
    </r>
    <r>
      <rPr>
        <b/>
        <sz val="12"/>
        <rFont val="Times New Roman"/>
        <family val="1"/>
      </rPr>
      <t>ceiling</t>
    </r>
  </si>
  <si>
    <t xml:space="preserve">facility room </t>
  </si>
  <si>
    <t>pantry</t>
  </si>
  <si>
    <t>server room</t>
  </si>
  <si>
    <t xml:space="preserve">less:- </t>
  </si>
  <si>
    <r>
      <rPr>
        <sz val="12"/>
        <rFont val="Times New Roman"/>
        <family val="1"/>
      </rPr>
      <t>9 mm thick. gypsum board sheet to be fitted to existing plywood</t>
    </r>
  </si>
  <si>
    <r>
      <rPr>
        <sz val="12"/>
        <rFont val="Times New Roman"/>
        <family val="1"/>
      </rPr>
      <t>Exclude painting</t>
    </r>
  </si>
  <si>
    <t xml:space="preserve">Fixing Gypsum Board </t>
  </si>
  <si>
    <t>over the plywood</t>
  </si>
  <si>
    <t xml:space="preserve">Large cabin </t>
  </si>
  <si>
    <t>colom board fixing</t>
  </si>
  <si>
    <t>small cabin-1</t>
  </si>
  <si>
    <t>small cabin-2</t>
  </si>
  <si>
    <t>small cabin-3</t>
  </si>
  <si>
    <t>Passage side</t>
  </si>
  <si>
    <t xml:space="preserve"> passage work side</t>
  </si>
  <si>
    <t>small cabin-4</t>
  </si>
  <si>
    <t>small cabin-5</t>
  </si>
  <si>
    <t>colum side</t>
  </si>
  <si>
    <t>Work station area partition board fixing</t>
  </si>
  <si>
    <t>Ladies Toilet door side partition</t>
  </si>
  <si>
    <t>A.H.U. Cabin outside</t>
  </si>
  <si>
    <t>Low hight side partition</t>
  </si>
  <si>
    <t>M.D. Side passage</t>
  </si>
  <si>
    <t>M.D. Cabin</t>
  </si>
  <si>
    <t>M.D. Coloum</t>
  </si>
  <si>
    <t>fixing Gypsum Board over the  plywood</t>
  </si>
  <si>
    <t>Large Cabin Passage Side M.D. Toilet</t>
  </si>
  <si>
    <t>Large Cabin partition</t>
  </si>
  <si>
    <t>small cabin partitiom</t>
  </si>
  <si>
    <t>Jeans Toilet passage door</t>
  </si>
  <si>
    <t>work station area partition</t>
  </si>
  <si>
    <t>Passage work station</t>
  </si>
  <si>
    <t>Fixing Board partition Large Cabin</t>
  </si>
  <si>
    <t>community passage door side area</t>
  </si>
  <si>
    <t>passage side</t>
  </si>
  <si>
    <t>welness cabin</t>
  </si>
  <si>
    <t>Private Dinning area</t>
  </si>
  <si>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"L"</t>
    </r>
    <r>
      <rPr>
        <sz val="12"/>
        <rFont val="Times New Roman"/>
        <family val="1"/>
      </rPr>
      <t xml:space="preserve"> </t>
    </r>
    <r>
      <rPr>
        <b/>
        <sz val="12"/>
        <rFont val="Times New Roman"/>
        <family val="1"/>
      </rPr>
      <t>shaped</t>
    </r>
    <r>
      <rPr>
        <sz val="12"/>
        <rFont val="Times New Roman"/>
        <family val="1"/>
      </rPr>
      <t xml:space="preserve"> </t>
    </r>
    <r>
      <rPr>
        <b/>
        <sz val="12"/>
        <rFont val="Times New Roman"/>
        <family val="1"/>
      </rPr>
      <t>window</t>
    </r>
    <r>
      <rPr>
        <sz val="12"/>
        <rFont val="Times New Roman"/>
        <family val="1"/>
      </rPr>
      <t xml:space="preserve"> </t>
    </r>
    <r>
      <rPr>
        <b/>
        <sz val="12"/>
        <rFont val="Times New Roman"/>
        <family val="1"/>
      </rPr>
      <t>Pelmet</t>
    </r>
  </si>
  <si>
    <t xml:space="preserve">board room </t>
  </si>
  <si>
    <r>
      <rPr>
        <b/>
        <sz val="12"/>
        <rFont val="Times New Roman"/>
        <family val="1"/>
      </rPr>
      <t>Gypsum</t>
    </r>
    <r>
      <rPr>
        <sz val="12"/>
        <rFont val="Times New Roman"/>
        <family val="1"/>
      </rPr>
      <t xml:space="preserve"> </t>
    </r>
    <r>
      <rPr>
        <b/>
        <sz val="12"/>
        <rFont val="Times New Roman"/>
        <family val="1"/>
      </rPr>
      <t>board</t>
    </r>
    <r>
      <rPr>
        <sz val="12"/>
        <rFont val="Times New Roman"/>
        <family val="1"/>
      </rPr>
      <t xml:space="preserve"> </t>
    </r>
    <r>
      <rPr>
        <b/>
        <sz val="12"/>
        <rFont val="Times New Roman"/>
        <family val="1"/>
      </rPr>
      <t>drop</t>
    </r>
    <r>
      <rPr>
        <sz val="12"/>
        <rFont val="Times New Roman"/>
        <family val="1"/>
      </rPr>
      <t xml:space="preserve"> </t>
    </r>
    <r>
      <rPr>
        <b/>
        <sz val="12"/>
        <rFont val="Times New Roman"/>
        <family val="1"/>
      </rPr>
      <t>50</t>
    </r>
    <r>
      <rPr>
        <sz val="12"/>
        <rFont val="Times New Roman"/>
        <family val="1"/>
      </rPr>
      <t xml:space="preserve"> </t>
    </r>
    <r>
      <rPr>
        <b/>
        <sz val="12"/>
        <rFont val="Times New Roman"/>
        <family val="1"/>
      </rPr>
      <t>to</t>
    </r>
    <r>
      <rPr>
        <sz val="12"/>
        <rFont val="Times New Roman"/>
        <family val="1"/>
      </rPr>
      <t xml:space="preserve"> </t>
    </r>
    <r>
      <rPr>
        <b/>
        <sz val="12"/>
        <rFont val="Times New Roman"/>
        <family val="1"/>
      </rPr>
      <t>100</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high</t>
    </r>
  </si>
  <si>
    <t>Work station area RFT patta</t>
  </si>
  <si>
    <t>patta RFT</t>
  </si>
  <si>
    <t>reception area</t>
  </si>
  <si>
    <t>vertical side patta</t>
  </si>
  <si>
    <t>Patta RFT passage</t>
  </si>
  <si>
    <t>dinning vertical RFT</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</si>
  <si>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III</t>
    </r>
  </si>
  <si>
    <r>
      <rPr>
        <sz val="12"/>
        <rFont val="Times New Roman"/>
        <family val="1"/>
      </rPr>
      <t>Low height</t>
    </r>
  </si>
  <si>
    <t xml:space="preserve">nirmal side </t>
  </si>
  <si>
    <t xml:space="preserve">MD area </t>
  </si>
  <si>
    <t xml:space="preserve">board room area </t>
  </si>
  <si>
    <t xml:space="preserve">air india side </t>
  </si>
  <si>
    <t>less:- rib glass</t>
  </si>
  <si>
    <t xml:space="preserve">md toilet mirror paneling </t>
  </si>
  <si>
    <r>
      <rPr>
        <sz val="12"/>
        <rFont val="Times New Roman"/>
        <family val="1"/>
      </rPr>
      <t>Feature wall in polished wooden battens as per design in Dinin</t>
    </r>
  </si>
  <si>
    <r>
      <rPr>
        <sz val="12"/>
        <rFont val="Times New Roman"/>
        <family val="1"/>
      </rPr>
      <t>6 mm ply</t>
    </r>
  </si>
  <si>
    <t>MD meeting room winodw</t>
  </si>
  <si>
    <t>window side</t>
  </si>
  <si>
    <t xml:space="preserve">receiption area window </t>
  </si>
  <si>
    <t xml:space="preserve">meeting room bordroom </t>
  </si>
  <si>
    <t xml:space="preserve">larger room </t>
  </si>
  <si>
    <t>small cabin + working station</t>
  </si>
  <si>
    <t xml:space="preserve">small cabin   </t>
  </si>
  <si>
    <t xml:space="preserve">dinning area </t>
  </si>
  <si>
    <t xml:space="preserve">workstatioon </t>
  </si>
  <si>
    <t>dinning area +pdr etc</t>
  </si>
  <si>
    <r>
      <rPr>
        <sz val="12"/>
        <rFont val="Times New Roman"/>
        <family val="1"/>
      </rPr>
      <t>Low height</t>
    </r>
    <r>
      <rPr>
        <sz val="12"/>
        <color indexed="8"/>
        <rFont val="Times New Roman"/>
        <family val="1"/>
      </rPr>
      <t xml:space="preserve"> partition </t>
    </r>
  </si>
  <si>
    <t>dinning area wall</t>
  </si>
  <si>
    <r>
      <rPr>
        <sz val="12"/>
        <rFont val="Times New Roman"/>
        <family val="1"/>
      </rPr>
      <t>12 mm ply</t>
    </r>
  </si>
  <si>
    <t xml:space="preserve">ply inside ceiling for light fitting </t>
  </si>
  <si>
    <t xml:space="preserve">workstation area ahu side </t>
  </si>
  <si>
    <t xml:space="preserve">workstation area passage end </t>
  </si>
  <si>
    <t xml:space="preserve">main dinning area </t>
  </si>
  <si>
    <t>12mm thk+laminate over laminate  2"</t>
  </si>
  <si>
    <t>2"</t>
  </si>
  <si>
    <t>5"</t>
  </si>
  <si>
    <t>4"</t>
  </si>
  <si>
    <t>3"</t>
  </si>
  <si>
    <t>6"</t>
  </si>
  <si>
    <t>9"</t>
  </si>
  <si>
    <t>8"</t>
  </si>
  <si>
    <t>telephone 1</t>
  </si>
  <si>
    <t>telephone 2</t>
  </si>
  <si>
    <t xml:space="preserve">board room table </t>
  </si>
  <si>
    <t xml:space="preserve">board room tabl base </t>
  </si>
  <si>
    <t xml:space="preserve">ply of mirror panelling  in toilets </t>
  </si>
  <si>
    <r>
      <rPr>
        <sz val="12"/>
        <rFont val="Times New Roman"/>
        <family val="1"/>
      </rPr>
      <t>12 mm ply over profile frame work (Fins</t>
    </r>
  </si>
  <si>
    <r>
      <rPr>
        <sz val="12"/>
        <rFont val="Times New Roman"/>
        <family val="1"/>
      </rPr>
      <t>18 mm ply</t>
    </r>
  </si>
  <si>
    <r>
      <rPr>
        <sz val="12"/>
        <rFont val="Times New Roman"/>
        <family val="1"/>
      </rPr>
      <t>Curve paneling @ reception</t>
    </r>
  </si>
  <si>
    <t>4.2a</t>
  </si>
  <si>
    <t>cement sheet/basin panel</t>
  </si>
  <si>
    <t>cement sheet/basin panel fixed  to existing framework with flat</t>
  </si>
  <si>
    <t>12 mm</t>
  </si>
  <si>
    <t xml:space="preserve">18 mm </t>
  </si>
  <si>
    <r>
      <rPr>
        <sz val="12"/>
        <rFont val="Times New Roman"/>
        <family val="1"/>
      </rPr>
      <t xml:space="preserve">Veneer Finished over Plywood - White Oak veneer </t>
    </r>
    <r>
      <rPr>
        <u/>
        <sz val="12"/>
        <rFont val="Times New Roman"/>
        <family val="1"/>
      </rPr>
      <t>Basic cost of
veneer 150 S.ft</t>
    </r>
    <r>
      <rPr>
        <sz val="12"/>
        <rFont val="Times New Roman"/>
        <family val="1"/>
      </rPr>
      <t>.</t>
    </r>
  </si>
  <si>
    <r>
      <rPr>
        <sz val="12"/>
        <rFont val="Times New Roman"/>
        <family val="1"/>
      </rPr>
      <t>4 mm thk. Veneer. At least 0.5 mm paper veneer thk. Required.</t>
    </r>
  </si>
  <si>
    <r>
      <rPr>
        <sz val="12"/>
        <rFont val="Times New Roman"/>
        <family val="1"/>
      </rPr>
      <t>Stained &amp; open grained Italian Pu polished as per approved</t>
    </r>
  </si>
  <si>
    <r>
      <rPr>
        <sz val="12"/>
        <rFont val="Times New Roman"/>
        <family val="1"/>
      </rPr>
      <t>Fix on plywood with fevicol or eqivevalent adhesive</t>
    </r>
  </si>
  <si>
    <r>
      <rPr>
        <sz val="12"/>
        <rFont val="Times New Roman"/>
        <family val="1"/>
      </rPr>
      <t>Remove the nail  with 4 mm thk. ply support once the glue ge</t>
    </r>
  </si>
  <si>
    <r>
      <rPr>
        <sz val="12"/>
        <rFont val="Times New Roman"/>
        <family val="1"/>
      </rPr>
      <t>Veneer Skin -Reception and MD cabin</t>
    </r>
  </si>
  <si>
    <t xml:space="preserve">md room door side md cabin </t>
  </si>
  <si>
    <t>tv unit</t>
  </si>
  <si>
    <t xml:space="preserve">meeting md area room </t>
  </si>
  <si>
    <t>md toilet door side</t>
  </si>
  <si>
    <t>md meeting</t>
  </si>
  <si>
    <t xml:space="preserve">receiption area </t>
  </si>
  <si>
    <t>door</t>
  </si>
  <si>
    <t xml:space="preserve">board room outside </t>
  </si>
  <si>
    <t xml:space="preserve">board room inside </t>
  </si>
  <si>
    <t>tv unit back</t>
  </si>
  <si>
    <t xml:space="preserve">board room ceiling </t>
  </si>
  <si>
    <t xml:space="preserve">vivnata outside </t>
  </si>
  <si>
    <r>
      <rPr>
        <sz val="12"/>
        <rFont val="Times New Roman"/>
        <family val="1"/>
      </rPr>
      <t>Low height</t>
    </r>
    <r>
      <rPr>
        <sz val="12"/>
        <color indexed="8"/>
        <rFont val="Times New Roman"/>
        <family val="1"/>
      </rPr>
      <t xml:space="preserve"> parti</t>
    </r>
  </si>
  <si>
    <t>large cabin out side</t>
  </si>
  <si>
    <t>inside</t>
  </si>
  <si>
    <t>outside</t>
  </si>
  <si>
    <t>compator out side</t>
  </si>
  <si>
    <t>smalll cabin</t>
  </si>
  <si>
    <t xml:space="preserve">large cabin   </t>
  </si>
  <si>
    <t xml:space="preserve">large passage area </t>
  </si>
  <si>
    <t>door passage area cill</t>
  </si>
  <si>
    <t xml:space="preserve">pantry side </t>
  </si>
  <si>
    <t>wall side</t>
  </si>
  <si>
    <t xml:space="preserve">mirror side </t>
  </si>
  <si>
    <t xml:space="preserve">tv unit side door right </t>
  </si>
  <si>
    <t xml:space="preserve">tv unit side   </t>
  </si>
  <si>
    <t xml:space="preserve">door side </t>
  </si>
  <si>
    <t xml:space="preserve">community area passage </t>
  </si>
  <si>
    <t>7"</t>
  </si>
  <si>
    <t>wellness zone outside</t>
  </si>
  <si>
    <t>server outside 5"</t>
  </si>
  <si>
    <t xml:space="preserve">telephone passage </t>
  </si>
  <si>
    <t xml:space="preserve">large cabin inside </t>
  </si>
  <si>
    <t>compactor outside 5"</t>
  </si>
  <si>
    <t xml:space="preserve">compactor outside </t>
  </si>
  <si>
    <t>compactor inside outside 5"</t>
  </si>
  <si>
    <t>compactor door 3"</t>
  </si>
  <si>
    <t>large cabin + small cabin outside</t>
  </si>
  <si>
    <t>11"</t>
  </si>
  <si>
    <r>
      <rPr>
        <sz val="12"/>
        <rFont val="Times New Roman"/>
        <family val="1"/>
      </rPr>
      <t>Back painted glass finished over plywoo</t>
    </r>
    <r>
      <rPr>
        <sz val="12"/>
        <color indexed="8"/>
        <rFont val="Times New Roman"/>
        <family val="1"/>
      </rPr>
      <t>d</t>
    </r>
  </si>
  <si>
    <r>
      <rPr>
        <sz val="12"/>
        <rFont val="Times New Roman"/>
        <family val="1"/>
      </rPr>
      <t>Magnetic Writing board / 6 mm thick Color Glass</t>
    </r>
  </si>
  <si>
    <t xml:space="preserve">workstiton  </t>
  </si>
  <si>
    <t xml:space="preserve">boardroom &amp; md meeting room </t>
  </si>
  <si>
    <r>
      <rPr>
        <sz val="12"/>
        <rFont val="Times New Roman"/>
        <family val="1"/>
      </rPr>
      <t>Soft board fabric</t>
    </r>
  </si>
  <si>
    <t xml:space="preserve">small cabin </t>
  </si>
  <si>
    <r>
      <rPr>
        <sz val="12"/>
        <rFont val="Times New Roman"/>
        <family val="1"/>
      </rPr>
      <t>Fabric paneling over plywood</t>
    </r>
  </si>
  <si>
    <r>
      <rPr>
        <sz val="12"/>
        <rFont val="Times New Roman"/>
        <family val="1"/>
      </rPr>
      <t>Including foam upto 1" thickness</t>
    </r>
  </si>
  <si>
    <r>
      <rPr>
        <sz val="12"/>
        <rFont val="Times New Roman"/>
        <family val="1"/>
      </rPr>
      <t>Include base ply</t>
    </r>
  </si>
  <si>
    <r>
      <rPr>
        <sz val="12"/>
        <rFont val="Times New Roman"/>
        <family val="1"/>
      </rPr>
      <t>(Basic cost of Fabric at Rs.500/ rmt)</t>
    </r>
  </si>
  <si>
    <t xml:space="preserve">meeting room </t>
  </si>
  <si>
    <t>board room ceiling</t>
  </si>
  <si>
    <t>vivanta room</t>
  </si>
  <si>
    <t xml:space="preserve">less:- tv unit </t>
  </si>
  <si>
    <t>PDR 2</t>
  </si>
  <si>
    <t>less:- ceiling</t>
  </si>
  <si>
    <r>
      <rPr>
        <sz val="12"/>
        <rFont val="Times New Roman"/>
        <family val="1"/>
      </rPr>
      <t>Wallpaper for MD cabin partition</t>
    </r>
  </si>
  <si>
    <r>
      <rPr>
        <sz val="12"/>
        <rFont val="Times New Roman"/>
        <family val="1"/>
      </rPr>
      <t>(Rs.200/- sft incl installation</t>
    </r>
  </si>
  <si>
    <t xml:space="preserve">md cabin </t>
  </si>
  <si>
    <t xml:space="preserve">column 1 window </t>
  </si>
  <si>
    <t>md toilet wall</t>
  </si>
  <si>
    <t xml:space="preserve">reception area window </t>
  </si>
  <si>
    <t>coffee unit wall</t>
  </si>
  <si>
    <t>ent wall</t>
  </si>
  <si>
    <t>opp coffee unit</t>
  </si>
  <si>
    <r>
      <rPr>
        <sz val="12"/>
        <rFont val="Times New Roman"/>
        <family val="1"/>
      </rPr>
      <t>Metal fixing over Plywood</t>
    </r>
  </si>
  <si>
    <r>
      <rPr>
        <sz val="12"/>
        <rFont val="Times New Roman"/>
        <family val="1"/>
      </rPr>
      <t>at least 1.5mm thick metal of approved finished to be used</t>
    </r>
  </si>
  <si>
    <r>
      <rPr>
        <sz val="12"/>
        <rFont val="Times New Roman"/>
        <family val="1"/>
      </rPr>
      <t>Metal to be stuck over plywood with appropriate adhesive</t>
    </r>
  </si>
  <si>
    <r>
      <rPr>
        <sz val="12"/>
        <rFont val="Times New Roman"/>
        <family val="1"/>
      </rPr>
      <t>50mm Ht - Brush steel finish metal skirting</t>
    </r>
  </si>
  <si>
    <t>board room</t>
  </si>
  <si>
    <t>large room tv side</t>
  </si>
  <si>
    <t>unit side</t>
  </si>
  <si>
    <t>small cabin + unit</t>
  </si>
  <si>
    <t>workstation AHU side wall</t>
  </si>
  <si>
    <t xml:space="preserve">AHU room </t>
  </si>
  <si>
    <t>db wall</t>
  </si>
  <si>
    <t xml:space="preserve">toilet wall </t>
  </si>
  <si>
    <t>large cabon unit side</t>
  </si>
  <si>
    <t>large cabin tv unit side</t>
  </si>
  <si>
    <t>PDR 1 tv unit</t>
  </si>
  <si>
    <t xml:space="preserve">PDR 2 wallpaper side </t>
  </si>
  <si>
    <t xml:space="preserve">PDR 2 tv unit </t>
  </si>
  <si>
    <t xml:space="preserve">community room </t>
  </si>
  <si>
    <t xml:space="preserve">opposite side </t>
  </si>
  <si>
    <t>passage area door</t>
  </si>
  <si>
    <t>door passage</t>
  </si>
  <si>
    <t>PDR outside</t>
  </si>
  <si>
    <t>serivce outside</t>
  </si>
  <si>
    <t>telephone opp</t>
  </si>
  <si>
    <t>launge outside</t>
  </si>
  <si>
    <t>large cabin tv side</t>
  </si>
  <si>
    <t>large cabin unit side</t>
  </si>
  <si>
    <t>community room outside</t>
  </si>
  <si>
    <t xml:space="preserve">workstation area </t>
  </si>
  <si>
    <t>large cabin outside</t>
  </si>
  <si>
    <t xml:space="preserve">md outside passage </t>
  </si>
  <si>
    <t xml:space="preserve">men's toilet passage </t>
  </si>
  <si>
    <t>women's toilet passage</t>
  </si>
  <si>
    <t xml:space="preserve">workstation md toilet outside </t>
  </si>
  <si>
    <r>
      <rPr>
        <b/>
        <sz val="12"/>
        <rFont val="Times New Roman"/>
        <family val="1"/>
      </rPr>
      <t>Storage</t>
    </r>
    <r>
      <rPr>
        <sz val="12"/>
        <rFont val="Times New Roman"/>
        <family val="1"/>
      </rPr>
      <t xml:space="preserve"> </t>
    </r>
    <r>
      <rPr>
        <b/>
        <sz val="12"/>
        <rFont val="Times New Roman"/>
        <family val="1"/>
      </rPr>
      <t>Full</t>
    </r>
    <r>
      <rPr>
        <sz val="12"/>
        <rFont val="Times New Roman"/>
        <family val="1"/>
      </rPr>
      <t xml:space="preserve"> </t>
    </r>
    <r>
      <rPr>
        <b/>
        <sz val="12"/>
        <rFont val="Times New Roman"/>
        <family val="1"/>
      </rPr>
      <t>ht.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Laminate</t>
    </r>
    <r>
      <rPr>
        <sz val="12"/>
        <rFont val="Times New Roman"/>
        <family val="1"/>
      </rPr>
      <t xml:space="preserve"> </t>
    </r>
    <r>
      <rPr>
        <b/>
        <sz val="12"/>
        <rFont val="Times New Roman"/>
        <family val="1"/>
      </rPr>
      <t>faced</t>
    </r>
  </si>
  <si>
    <r>
      <rPr>
        <b/>
        <sz val="12"/>
        <rFont val="Times New Roman"/>
        <family val="1"/>
      </rPr>
      <t>Storage</t>
    </r>
    <r>
      <rPr>
        <sz val="12"/>
        <rFont val="Times New Roman"/>
        <family val="1"/>
      </rPr>
      <t xml:space="preserve"> </t>
    </r>
    <r>
      <rPr>
        <b/>
        <sz val="12"/>
        <rFont val="Times New Roman"/>
        <family val="1"/>
      </rPr>
      <t>Half</t>
    </r>
    <r>
      <rPr>
        <sz val="12"/>
        <rFont val="Times New Roman"/>
        <family val="1"/>
      </rPr>
      <t xml:space="preserve"> </t>
    </r>
    <r>
      <rPr>
        <b/>
        <sz val="12"/>
        <rFont val="Times New Roman"/>
        <family val="1"/>
      </rPr>
      <t>ht.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Laminated</t>
    </r>
    <r>
      <rPr>
        <sz val="12"/>
        <rFont val="Times New Roman"/>
        <family val="1"/>
      </rPr>
      <t xml:space="preserve"> </t>
    </r>
    <r>
      <rPr>
        <b/>
        <sz val="12"/>
        <rFont val="Times New Roman"/>
        <family val="1"/>
      </rPr>
      <t>faced</t>
    </r>
  </si>
  <si>
    <t xml:space="preserve">md area </t>
  </si>
  <si>
    <t xml:space="preserve">telephone booth passage </t>
  </si>
  <si>
    <t xml:space="preserve">veneer finish full height storeage </t>
  </si>
  <si>
    <t>workstation side</t>
  </si>
  <si>
    <r>
      <rPr>
        <sz val="12"/>
        <rFont val="Times New Roman"/>
        <family val="1"/>
      </rPr>
      <t>12mm X 60mm SS cap trims in SS finish for TV Panels.</t>
    </r>
  </si>
  <si>
    <r>
      <rPr>
        <sz val="12"/>
        <rFont val="Times New Roman"/>
        <family val="1"/>
      </rPr>
      <t>Feature Box Pillars</t>
    </r>
  </si>
  <si>
    <r>
      <rPr>
        <sz val="12"/>
        <rFont val="Times New Roman"/>
        <family val="1"/>
      </rPr>
      <t>Pedestal for JR</t>
    </r>
  </si>
  <si>
    <r>
      <rPr>
        <sz val="12"/>
        <rFont val="Times New Roman"/>
        <family val="1"/>
      </rPr>
      <t>Corian finish Planter Box Above storage</t>
    </r>
  </si>
  <si>
    <r>
      <rPr>
        <sz val="12"/>
        <rFont val="Times New Roman"/>
        <family val="1"/>
      </rPr>
      <t>Toughened Glass partition with ALUMN. Profil</t>
    </r>
  </si>
  <si>
    <r>
      <rPr>
        <sz val="12"/>
        <rFont val="Times New Roman"/>
        <family val="1"/>
      </rPr>
      <t>10mm thick toughened glass, Aluminum channel embedded in flooring and top in bulkhead / ceiling / partition</t>
    </r>
  </si>
  <si>
    <t>telephone 1 &amp; 2</t>
  </si>
  <si>
    <r>
      <rPr>
        <sz val="12"/>
        <rFont val="Times New Roman"/>
        <family val="1"/>
      </rPr>
      <t>DGU partition ALUMN. Profile</t>
    </r>
  </si>
  <si>
    <t xml:space="preserve">vivanta </t>
  </si>
  <si>
    <t xml:space="preserve">MD meeting room </t>
  </si>
  <si>
    <t>Switch glass film</t>
  </si>
  <si>
    <t>transformer for whitch glass film</t>
  </si>
  <si>
    <r>
      <rPr>
        <sz val="12"/>
        <rFont val="Times New Roman"/>
        <family val="1"/>
      </rPr>
      <t>11 MM THICK Fire rated Fix glass partition</t>
    </r>
  </si>
  <si>
    <r>
      <rPr>
        <sz val="12"/>
        <rFont val="Times New Roman"/>
        <family val="1"/>
      </rPr>
      <t>Ceiling Rafters</t>
    </r>
  </si>
  <si>
    <r>
      <rPr>
        <sz val="12"/>
        <rFont val="Times New Roman"/>
        <family val="1"/>
      </rPr>
      <t>25mm X 50mm sections</t>
    </r>
  </si>
  <si>
    <r>
      <rPr>
        <sz val="12"/>
        <rFont val="Times New Roman"/>
        <family val="1"/>
      </rPr>
      <t>Gap of 4" btwn rafters</t>
    </r>
  </si>
  <si>
    <r>
      <rPr>
        <sz val="12"/>
        <rFont val="Times New Roman"/>
        <family val="1"/>
      </rPr>
      <t>To be finished in Veneer look alike as approved finishin</t>
    </r>
  </si>
  <si>
    <r>
      <rPr>
        <sz val="12"/>
        <rFont val="Times New Roman"/>
        <family val="1"/>
      </rPr>
      <t>Access Panels</t>
    </r>
  </si>
  <si>
    <r>
      <rPr>
        <sz val="12"/>
        <rFont val="Times New Roman"/>
        <family val="1"/>
      </rPr>
      <t xml:space="preserve">P/f   Access   Panel   Trap   Doors   with   not   more   than   1/16" shadow/gap on finished surfaces.  Hardware free finish, opens with   concealed    touch-latches.    Aluminum    extrusion   with gypsum board installed. With metal trims. These Doors  </t>
    </r>
  </si>
  <si>
    <r>
      <rPr>
        <sz val="12"/>
        <rFont val="Times New Roman"/>
        <family val="1"/>
      </rPr>
      <t>Size : 450mm x 450 mm</t>
    </r>
  </si>
  <si>
    <t>DOORS:</t>
  </si>
  <si>
    <t>4.13.1</t>
  </si>
  <si>
    <r>
      <rPr>
        <sz val="12"/>
        <rFont val="Times New Roman"/>
        <family val="1"/>
      </rPr>
      <t>Toughened Glass Doors</t>
    </r>
  </si>
  <si>
    <r>
      <rPr>
        <sz val="12"/>
        <rFont val="Times New Roman"/>
        <family val="1"/>
      </rPr>
      <t>10 mm thk. Clear toughened glass door with floor spring, Top /
Bottom &amp; locks of "ENOX" make or equivalent.</t>
    </r>
  </si>
  <si>
    <r>
      <rPr>
        <sz val="12"/>
        <rFont val="Times New Roman"/>
        <family val="1"/>
      </rPr>
      <t>Size : 750mm wide x 2350mm high (telephone booth</t>
    </r>
  </si>
  <si>
    <r>
      <rPr>
        <sz val="12"/>
        <rFont val="Times New Roman"/>
        <family val="1"/>
      </rPr>
      <t>Size : 900mm wide x 2350mm high Sliding doo</t>
    </r>
  </si>
  <si>
    <r>
      <rPr>
        <sz val="12"/>
        <rFont val="Times New Roman"/>
        <family val="1"/>
      </rPr>
      <t>Size : 1100mm wide x 2350mm high Fire rated glass doo</t>
    </r>
  </si>
  <si>
    <t>4.13.2</t>
  </si>
  <si>
    <r>
      <rPr>
        <sz val="12"/>
        <rFont val="Times New Roman"/>
        <family val="1"/>
      </rPr>
      <t>Laminate Finished Doors</t>
    </r>
  </si>
  <si>
    <r>
      <rPr>
        <sz val="12"/>
        <rFont val="Times New Roman"/>
        <family val="1"/>
      </rPr>
      <t>Anchor make flush doors</t>
    </r>
  </si>
  <si>
    <t>Both side approved laminate finished block board fixed on hinges.</t>
  </si>
  <si>
    <r>
      <rPr>
        <sz val="12"/>
        <rFont val="Times New Roman"/>
        <family val="1"/>
      </rPr>
      <t>Hardware - TS 68 door closer with Pelmet type arm</t>
    </r>
  </si>
  <si>
    <r>
      <rPr>
        <sz val="12"/>
        <rFont val="Times New Roman"/>
        <family val="1"/>
      </rPr>
      <t>Door hinge 551 BB, 4" x 3" x 3 mm class 8</t>
    </r>
  </si>
  <si>
    <r>
      <rPr>
        <sz val="12"/>
        <rFont val="Times New Roman"/>
        <family val="1"/>
      </rPr>
      <t>Approved make S.S. handle with dead lock</t>
    </r>
  </si>
  <si>
    <r>
      <rPr>
        <sz val="12"/>
        <rFont val="Times New Roman"/>
        <family val="1"/>
      </rPr>
      <t>Size: 900mm x 2400mm ht. without door frame</t>
    </r>
  </si>
  <si>
    <r>
      <rPr>
        <sz val="12"/>
        <rFont val="Times New Roman"/>
        <family val="1"/>
      </rPr>
      <t>Size: 900mm x 2400mm ht. with door frame</t>
    </r>
  </si>
  <si>
    <r>
      <rPr>
        <sz val="12"/>
        <rFont val="Times New Roman"/>
        <family val="1"/>
      </rPr>
      <t>Size: 900mm x 2400mm ht. fire rated solid door</t>
    </r>
  </si>
  <si>
    <r>
      <rPr>
        <sz val="12"/>
        <rFont val="Times New Roman"/>
        <family val="1"/>
      </rPr>
      <t>Size: 750mm x 2400mm ht.</t>
    </r>
  </si>
  <si>
    <t>4.13.3</t>
  </si>
  <si>
    <r>
      <rPr>
        <sz val="12"/>
        <rFont val="Times New Roman"/>
        <family val="1"/>
      </rPr>
      <t>Veneer finish Doors</t>
    </r>
  </si>
  <si>
    <r>
      <rPr>
        <sz val="12"/>
        <rFont val="Times New Roman"/>
        <family val="1"/>
      </rPr>
      <t>Anchor make 35 mm thk.  flush doors</t>
    </r>
  </si>
  <si>
    <r>
      <rPr>
        <sz val="12"/>
        <rFont val="Times New Roman"/>
        <family val="1"/>
      </rPr>
      <t>Both side approved veneer with polishing finished block board
fixed on hinges.</t>
    </r>
  </si>
  <si>
    <r>
      <rPr>
        <sz val="12"/>
        <rFont val="Times New Roman"/>
        <family val="1"/>
      </rPr>
      <t>Hardware - Door closer</t>
    </r>
  </si>
  <si>
    <r>
      <rPr>
        <sz val="12"/>
        <rFont val="Times New Roman"/>
        <family val="1"/>
      </rPr>
      <t>Size: 1000mm x 2400mm ht.</t>
    </r>
  </si>
  <si>
    <t xml:space="preserve">md meeting room </t>
  </si>
  <si>
    <t xml:space="preserve">reception to md area </t>
  </si>
  <si>
    <t xml:space="preserve">reception to boardroom </t>
  </si>
  <si>
    <t xml:space="preserve">md area to passage </t>
  </si>
  <si>
    <r>
      <rPr>
        <sz val="12"/>
        <rFont val="Times New Roman"/>
        <family val="1"/>
      </rPr>
      <t>Size: 800mm x 2400mm ht.</t>
    </r>
  </si>
  <si>
    <t xml:space="preserve">md toilet </t>
  </si>
  <si>
    <t>4.13.4</t>
  </si>
  <si>
    <r>
      <rPr>
        <sz val="12"/>
        <rFont val="Times New Roman"/>
        <family val="1"/>
      </rPr>
      <t>Existing Fire exit Door- Repainting and Repai</t>
    </r>
  </si>
  <si>
    <t>nos</t>
  </si>
  <si>
    <t>4.13.5</t>
  </si>
  <si>
    <r>
      <rPr>
        <sz val="12"/>
        <rFont val="Times New Roman"/>
        <family val="1"/>
      </rPr>
      <t>Trap Doors.</t>
    </r>
  </si>
  <si>
    <r>
      <rPr>
        <sz val="12"/>
        <rFont val="Times New Roman"/>
        <family val="1"/>
      </rPr>
      <t>For A.C. indoor unit / other service areas</t>
    </r>
  </si>
  <si>
    <t xml:space="preserve">store room </t>
  </si>
  <si>
    <r>
      <rPr>
        <sz val="12"/>
        <rFont val="Times New Roman"/>
        <family val="1"/>
      </rPr>
      <t>Shutter for service shaft</t>
    </r>
  </si>
  <si>
    <r>
      <rPr>
        <sz val="12"/>
        <rFont val="Times New Roman"/>
        <family val="1"/>
      </rPr>
      <t>Size  : 600 X 900mm HIGH</t>
    </r>
  </si>
  <si>
    <r>
      <rPr>
        <sz val="12"/>
        <rFont val="Times New Roman"/>
        <family val="1"/>
      </rPr>
      <t>Aluminum framed glass shutter in approved shade of powde</t>
    </r>
  </si>
  <si>
    <t xml:space="preserve">wooden skirting </t>
  </si>
  <si>
    <t>md cabin storage wall</t>
  </si>
  <si>
    <t>md cabin wall paper wall</t>
  </si>
  <si>
    <t xml:space="preserve">reception area </t>
  </si>
  <si>
    <t>wallpaper art work side</t>
  </si>
  <si>
    <t>maindoor side</t>
  </si>
  <si>
    <t xml:space="preserve">coffee machine side </t>
  </si>
  <si>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IV</t>
    </r>
  </si>
  <si>
    <t>V</t>
  </si>
  <si>
    <t>400mm deep</t>
  </si>
  <si>
    <t>600mm deep</t>
  </si>
  <si>
    <t>410mm deep</t>
  </si>
  <si>
    <t>430mm deep</t>
  </si>
  <si>
    <t xml:space="preserve">mens toilet </t>
  </si>
  <si>
    <t>470mm/480mm/490mm deep</t>
  </si>
  <si>
    <t>690mm deeep</t>
  </si>
  <si>
    <r>
      <rPr>
        <b/>
        <sz val="12"/>
        <rFont val="Times New Roman"/>
        <family val="1"/>
      </rPr>
      <t>Over</t>
    </r>
    <r>
      <rPr>
        <sz val="12"/>
        <rFont val="Times New Roman"/>
        <family val="1"/>
      </rPr>
      <t xml:space="preserve"> </t>
    </r>
    <r>
      <rPr>
        <b/>
        <sz val="12"/>
        <rFont val="Times New Roman"/>
        <family val="1"/>
      </rPr>
      <t>Head</t>
    </r>
    <r>
      <rPr>
        <sz val="12"/>
        <rFont val="Times New Roman"/>
        <family val="1"/>
      </rPr>
      <t xml:space="preserve"> </t>
    </r>
    <r>
      <rPr>
        <b/>
        <sz val="12"/>
        <rFont val="Times New Roman"/>
        <family val="1"/>
      </rPr>
      <t>Storage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Laminate</t>
    </r>
    <r>
      <rPr>
        <sz val="12"/>
        <rFont val="Times New Roman"/>
        <family val="1"/>
      </rPr>
      <t xml:space="preserve"> faced</t>
    </r>
  </si>
  <si>
    <r>
      <rPr>
        <sz val="12"/>
        <rFont val="Times New Roman"/>
        <family val="1"/>
      </rPr>
      <t>1'-4" deep x 3'-0" ht.</t>
    </r>
  </si>
  <si>
    <r>
      <rPr>
        <sz val="12"/>
        <rFont val="Times New Roman"/>
        <family val="1"/>
      </rPr>
      <t>General specification same as 5.1</t>
    </r>
  </si>
  <si>
    <t>store room in air india side</t>
  </si>
  <si>
    <r>
      <rPr>
        <b/>
        <sz val="12"/>
        <rFont val="Times New Roman"/>
        <family val="1"/>
      </rPr>
      <t>Janitor</t>
    </r>
    <r>
      <rPr>
        <sz val="12"/>
        <rFont val="Times New Roman"/>
        <family val="1"/>
      </rPr>
      <t xml:space="preserve"> </t>
    </r>
    <r>
      <rPr>
        <b/>
        <sz val="12"/>
        <rFont val="Times New Roman"/>
        <family val="1"/>
      </rPr>
      <t>Cabinet</t>
    </r>
  </si>
  <si>
    <r>
      <rPr>
        <sz val="12"/>
        <rFont val="Times New Roman"/>
        <family val="1"/>
      </rPr>
      <t>Shutter 19 mm thk. semi solid core faced with 1.0 mm laminate
on the exterior</t>
    </r>
  </si>
  <si>
    <r>
      <rPr>
        <sz val="12"/>
        <rFont val="Times New Roman"/>
        <family val="1"/>
      </rPr>
      <t>6" ht.  Aluminum grill as per design</t>
    </r>
  </si>
  <si>
    <r>
      <rPr>
        <sz val="12"/>
        <rFont val="Times New Roman"/>
        <family val="1"/>
      </rPr>
      <t>Internally finished in 8'' x 8'' approved white glazed tile</t>
    </r>
  </si>
  <si>
    <r>
      <rPr>
        <sz val="12"/>
        <rFont val="Times New Roman"/>
        <family val="1"/>
      </rPr>
      <t>Shutter to be finished with 1 mm thk laminate from inside
matching to approved laminate  installed outsid</t>
    </r>
  </si>
  <si>
    <r>
      <rPr>
        <b/>
        <sz val="12"/>
        <rFont val="Times New Roman"/>
        <family val="1"/>
      </rPr>
      <t>Electrical</t>
    </r>
    <r>
      <rPr>
        <sz val="12"/>
        <rFont val="Times New Roman"/>
        <family val="1"/>
      </rPr>
      <t xml:space="preserve"> </t>
    </r>
    <r>
      <rPr>
        <b/>
        <sz val="12"/>
        <rFont val="Times New Roman"/>
        <family val="1"/>
      </rPr>
      <t>Cabinet</t>
    </r>
  </si>
  <si>
    <r>
      <rPr>
        <sz val="12"/>
        <rFont val="Times New Roman"/>
        <family val="1"/>
      </rPr>
      <t>Shutter 19 mm thk. semi solid core faced with 1.0 mm laminate
on the exterior and Bison Board internall</t>
    </r>
  </si>
  <si>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V</t>
    </r>
  </si>
  <si>
    <t>VI</t>
  </si>
  <si>
    <r>
      <rPr>
        <b/>
        <sz val="12"/>
        <rFont val="Times New Roman"/>
        <family val="1"/>
      </rPr>
      <t>COUNTERS,</t>
    </r>
    <r>
      <rPr>
        <sz val="12"/>
        <rFont val="Times New Roman"/>
        <family val="1"/>
      </rPr>
      <t xml:space="preserve"> </t>
    </r>
    <r>
      <rPr>
        <b/>
        <sz val="12"/>
        <rFont val="Times New Roman"/>
        <family val="1"/>
      </rPr>
      <t>DESKS</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LOOSE</t>
    </r>
    <r>
      <rPr>
        <sz val="12"/>
        <rFont val="Times New Roman"/>
        <family val="1"/>
      </rPr>
      <t xml:space="preserve"> </t>
    </r>
    <r>
      <rPr>
        <b/>
        <sz val="12"/>
        <rFont val="Times New Roman"/>
        <family val="1"/>
      </rPr>
      <t>FURNITURES.</t>
    </r>
  </si>
  <si>
    <r>
      <rPr>
        <sz val="12"/>
        <rFont val="Times New Roman"/>
        <family val="1"/>
      </rPr>
      <t>Drawer boxes made as per specification</t>
    </r>
  </si>
  <si>
    <r>
      <rPr>
        <sz val="12"/>
        <rFont val="Times New Roman"/>
        <family val="1"/>
      </rPr>
      <t>All hardware from Hafle / Hettich / Blum,  as per Architect's
instructions.</t>
    </r>
  </si>
  <si>
    <r>
      <rPr>
        <sz val="12"/>
        <rFont val="Times New Roman"/>
        <family val="1"/>
      </rPr>
      <t>S.S. finish handles as per approved sample</t>
    </r>
  </si>
  <si>
    <r>
      <rPr>
        <sz val="12"/>
        <rFont val="Times New Roman"/>
        <family val="1"/>
      </rPr>
      <t>Brass big body ' Vijayan ' dead lock with S.S. flange plate</t>
    </r>
  </si>
  <si>
    <r>
      <rPr>
        <sz val="12"/>
        <rFont val="Times New Roman"/>
        <family val="1"/>
      </rPr>
      <t>Key board tray included</t>
    </r>
  </si>
  <si>
    <r>
      <rPr>
        <b/>
        <sz val="12"/>
        <rFont val="Times New Roman"/>
        <family val="1"/>
      </rPr>
      <t>Reception</t>
    </r>
    <r>
      <rPr>
        <sz val="12"/>
        <rFont val="Times New Roman"/>
        <family val="1"/>
      </rPr>
      <t xml:space="preserve"> </t>
    </r>
    <r>
      <rPr>
        <b/>
        <sz val="12"/>
        <rFont val="Times New Roman"/>
        <family val="1"/>
      </rPr>
      <t>Table</t>
    </r>
  </si>
  <si>
    <r>
      <rPr>
        <b/>
        <sz val="12"/>
        <rFont val="Times New Roman"/>
        <family val="1"/>
      </rPr>
      <t>Cubicle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</si>
  <si>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t xml:space="preserve">air India side </t>
  </si>
  <si>
    <t>mafatlal side</t>
  </si>
  <si>
    <t>nos.</t>
  </si>
  <si>
    <r>
      <rPr>
        <b/>
        <sz val="12"/>
        <color indexed="10"/>
        <rFont val="Times New Roman"/>
        <family val="1"/>
      </rPr>
      <t>Existing</t>
    </r>
    <r>
      <rPr>
        <sz val="12"/>
        <color indexed="10"/>
        <rFont val="Times New Roman"/>
        <family val="1"/>
      </rPr>
      <t xml:space="preserve"> </t>
    </r>
    <r>
      <rPr>
        <b/>
        <sz val="12"/>
        <color indexed="10"/>
        <rFont val="Times New Roman"/>
        <family val="1"/>
      </rPr>
      <t>Cubicle</t>
    </r>
    <r>
      <rPr>
        <sz val="12"/>
        <color indexed="10"/>
        <rFont val="Times New Roman"/>
        <family val="1"/>
      </rPr>
      <t xml:space="preserve"> </t>
    </r>
    <r>
      <rPr>
        <b/>
        <sz val="12"/>
        <color indexed="10"/>
        <rFont val="Times New Roman"/>
        <family val="1"/>
      </rPr>
      <t>re-use</t>
    </r>
    <r>
      <rPr>
        <sz val="12"/>
        <color indexed="10"/>
        <rFont val="Times New Roman"/>
        <family val="1"/>
      </rPr>
      <t xml:space="preserve"> </t>
    </r>
    <r>
      <rPr>
        <b/>
        <sz val="12"/>
        <color indexed="10"/>
        <rFont val="Times New Roman"/>
        <family val="1"/>
      </rPr>
      <t>and</t>
    </r>
    <r>
      <rPr>
        <sz val="12"/>
        <color indexed="10"/>
        <rFont val="Times New Roman"/>
        <family val="1"/>
      </rPr>
      <t xml:space="preserve"> </t>
    </r>
    <r>
      <rPr>
        <b/>
        <sz val="12"/>
        <color indexed="10"/>
        <rFont val="Times New Roman"/>
        <family val="1"/>
      </rPr>
      <t>refurbished</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for</t>
    </r>
    <r>
      <rPr>
        <sz val="12"/>
        <color indexed="10"/>
        <rFont val="Times New Roman"/>
        <family val="1"/>
      </rPr>
      <t xml:space="preserve"> </t>
    </r>
    <r>
      <rPr>
        <b/>
        <sz val="12"/>
        <color indexed="10"/>
        <rFont val="Times New Roman"/>
        <family val="1"/>
      </rPr>
      <t>9th
floor</t>
    </r>
  </si>
  <si>
    <r>
      <rPr>
        <sz val="12"/>
        <color indexed="10"/>
        <rFont val="Times New Roman"/>
        <family val="1"/>
      </rPr>
      <t>nos.</t>
    </r>
  </si>
  <si>
    <r>
      <rPr>
        <b/>
        <sz val="12"/>
        <color indexed="10"/>
        <rFont val="Times New Roman"/>
        <family val="1"/>
      </rPr>
      <t>PDR</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&amp;</t>
    </r>
    <r>
      <rPr>
        <sz val="12"/>
        <color indexed="10"/>
        <rFont val="Times New Roman"/>
        <family val="1"/>
      </rPr>
      <t xml:space="preserve"> </t>
    </r>
    <r>
      <rPr>
        <b/>
        <sz val="12"/>
        <color indexed="10"/>
        <rFont val="Times New Roman"/>
        <family val="1"/>
      </rPr>
      <t>PDR</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Refurbishment</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</si>
  <si>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r>
      <rPr>
        <sz val="12"/>
        <color indexed="10"/>
        <rFont val="Times New Roman"/>
        <family val="1"/>
      </rPr>
      <t>nos</t>
    </r>
  </si>
  <si>
    <r>
      <rPr>
        <b/>
        <sz val="12"/>
        <rFont val="Times New Roman"/>
        <family val="1"/>
      </rPr>
      <t>Ledge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telephone</t>
    </r>
    <r>
      <rPr>
        <sz val="12"/>
        <rFont val="Times New Roman"/>
        <family val="1"/>
      </rPr>
      <t xml:space="preserve"> </t>
    </r>
    <r>
      <rPr>
        <b/>
        <sz val="12"/>
        <rFont val="Times New Roman"/>
        <family val="1"/>
      </rPr>
      <t>booth</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Chair</t>
    </r>
  </si>
  <si>
    <r>
      <rPr>
        <b/>
        <sz val="12"/>
        <rFont val="Times New Roman"/>
        <family val="1"/>
      </rPr>
      <t>New</t>
    </r>
    <r>
      <rPr>
        <sz val="12"/>
        <rFont val="Times New Roman"/>
        <family val="1"/>
      </rPr>
      <t xml:space="preserve"> </t>
    </r>
    <r>
      <rPr>
        <b/>
        <sz val="12"/>
        <rFont val="Times New Roman"/>
        <family val="1"/>
      </rPr>
      <t>meeting</t>
    </r>
    <r>
      <rPr>
        <sz val="12"/>
        <rFont val="Times New Roman"/>
        <family val="1"/>
      </rPr>
      <t xml:space="preserve"> </t>
    </r>
    <r>
      <rPr>
        <b/>
        <sz val="12"/>
        <rFont val="Times New Roman"/>
        <family val="1"/>
      </rPr>
      <t>table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10</t>
    </r>
    <r>
      <rPr>
        <sz val="12"/>
        <rFont val="Times New Roman"/>
        <family val="1"/>
      </rPr>
      <t xml:space="preserve"> </t>
    </r>
    <r>
      <rPr>
        <b/>
        <sz val="12"/>
        <rFont val="Times New Roman"/>
        <family val="1"/>
      </rPr>
      <t>th</t>
    </r>
    <r>
      <rPr>
        <sz val="12"/>
        <rFont val="Times New Roman"/>
        <family val="1"/>
      </rPr>
      <t xml:space="preserve"> </t>
    </r>
    <r>
      <rPr>
        <b/>
        <sz val="12"/>
        <rFont val="Times New Roman"/>
        <family val="1"/>
      </rPr>
      <t>floor</t>
    </r>
    <r>
      <rPr>
        <sz val="12"/>
        <rFont val="Times New Roman"/>
        <family val="1"/>
      </rPr>
      <t xml:space="preserve"> </t>
    </r>
    <r>
      <rPr>
        <b/>
        <sz val="12"/>
        <rFont val="Times New Roman"/>
        <family val="1"/>
      </rPr>
      <t>MD</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9</t>
    </r>
    <r>
      <rPr>
        <sz val="12"/>
        <rFont val="Times New Roman"/>
        <family val="1"/>
      </rPr>
      <t xml:space="preserve"> </t>
    </r>
    <r>
      <rPr>
        <b/>
        <sz val="12"/>
        <rFont val="Times New Roman"/>
        <family val="1"/>
      </rPr>
      <t>seater</t>
    </r>
  </si>
  <si>
    <r>
      <rPr>
        <b/>
        <sz val="12"/>
        <color indexed="10"/>
        <rFont val="Times New Roman"/>
        <family val="1"/>
      </rPr>
      <t>Meeting</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Including</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Refurbishment</t>
    </r>
    <r>
      <rPr>
        <sz val="12"/>
        <color indexed="10"/>
        <rFont val="Times New Roman"/>
        <family val="1"/>
      </rPr>
      <t xml:space="preserve">  </t>
    </r>
    <r>
      <rPr>
        <b/>
        <sz val="12"/>
        <color indexed="10"/>
        <rFont val="Times New Roman"/>
        <family val="1"/>
      </rPr>
      <t>of
existing</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&amp;</t>
    </r>
    <r>
      <rPr>
        <sz val="12"/>
        <color indexed="10"/>
        <rFont val="Times New Roman"/>
        <family val="1"/>
      </rPr>
      <t xml:space="preserve"> </t>
    </r>
    <r>
      <rPr>
        <b/>
        <sz val="12"/>
        <color indexed="10"/>
        <rFont val="Times New Roman"/>
        <family val="1"/>
      </rPr>
      <t>9th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</si>
  <si>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rFont val="Times New Roman"/>
        <family val="1"/>
      </rPr>
      <t>Meeting</t>
    </r>
    <r>
      <rPr>
        <sz val="12"/>
        <rFont val="Times New Roman"/>
        <family val="1"/>
      </rPr>
      <t xml:space="preserve"> </t>
    </r>
    <r>
      <rPr>
        <b/>
        <sz val="12"/>
        <rFont val="Times New Roman"/>
        <family val="1"/>
      </rPr>
      <t>table</t>
    </r>
  </si>
  <si>
    <r>
      <rPr>
        <b/>
        <sz val="12"/>
        <color indexed="10"/>
        <rFont val="Times New Roman"/>
        <family val="1"/>
      </rPr>
      <t>a</t>
    </r>
  </si>
  <si>
    <r>
      <rPr>
        <b/>
        <sz val="12"/>
        <color indexed="10"/>
        <rFont val="Times New Roman"/>
        <family val="1"/>
      </rPr>
      <t>Existing</t>
    </r>
    <r>
      <rPr>
        <sz val="12"/>
        <color indexed="10"/>
        <rFont val="Times New Roman"/>
        <family val="1"/>
      </rPr>
      <t xml:space="preserve"> </t>
    </r>
    <r>
      <rPr>
        <b/>
        <sz val="12"/>
        <color indexed="10"/>
        <rFont val="Times New Roman"/>
        <family val="1"/>
      </rPr>
      <t>Board</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remove</t>
    </r>
    <r>
      <rPr>
        <sz val="12"/>
        <color indexed="10"/>
        <rFont val="Times New Roman"/>
        <family val="1"/>
      </rPr>
      <t xml:space="preserve"> </t>
    </r>
    <r>
      <rPr>
        <b/>
        <sz val="12"/>
        <color indexed="10"/>
        <rFont val="Times New Roman"/>
        <family val="1"/>
      </rPr>
      <t>and</t>
    </r>
    <r>
      <rPr>
        <sz val="12"/>
        <color indexed="10"/>
        <rFont val="Times New Roman"/>
        <family val="1"/>
      </rPr>
      <t xml:space="preserve"> </t>
    </r>
    <r>
      <rPr>
        <b/>
        <sz val="12"/>
        <color indexed="10"/>
        <rFont val="Times New Roman"/>
        <family val="1"/>
      </rPr>
      <t>re-install</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
table</t>
    </r>
    <r>
      <rPr>
        <sz val="12"/>
        <color indexed="10"/>
        <rFont val="Times New Roman"/>
        <family val="1"/>
      </rPr>
      <t xml:space="preserve"> </t>
    </r>
    <r>
      <rPr>
        <b/>
        <sz val="12"/>
        <color indexed="10"/>
        <rFont val="Times New Roman"/>
        <family val="1"/>
      </rPr>
      <t>to</t>
    </r>
    <r>
      <rPr>
        <sz val="12"/>
        <color indexed="10"/>
        <rFont val="Times New Roman"/>
        <family val="1"/>
      </rPr>
      <t xml:space="preserve"> </t>
    </r>
    <r>
      <rPr>
        <b/>
        <sz val="12"/>
        <color indexed="10"/>
        <rFont val="Times New Roman"/>
        <family val="1"/>
      </rPr>
      <t>be</t>
    </r>
    <r>
      <rPr>
        <sz val="12"/>
        <color indexed="10"/>
        <rFont val="Times New Roman"/>
        <family val="1"/>
      </rPr>
      <t xml:space="preserve"> </t>
    </r>
    <r>
      <rPr>
        <b/>
        <sz val="12"/>
        <color indexed="10"/>
        <rFont val="Times New Roman"/>
        <family val="1"/>
      </rPr>
      <t>used</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9th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</si>
  <si>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color indexed="10"/>
        <rFont val="Times New Roman"/>
        <family val="1"/>
      </rPr>
      <t>b</t>
    </r>
  </si>
  <si>
    <r>
      <rPr>
        <b/>
        <sz val="12"/>
        <color indexed="10"/>
        <rFont val="Times New Roman"/>
        <family val="1"/>
      </rPr>
      <t>3'-3"</t>
    </r>
    <r>
      <rPr>
        <sz val="12"/>
        <color indexed="10"/>
        <rFont val="Times New Roman"/>
        <family val="1"/>
      </rPr>
      <t xml:space="preserve"> </t>
    </r>
    <r>
      <rPr>
        <b/>
        <sz val="12"/>
        <color indexed="10"/>
        <rFont val="Times New Roman"/>
        <family val="1"/>
      </rPr>
      <t>Dia</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reused)</t>
    </r>
  </si>
  <si>
    <r>
      <rPr>
        <b/>
        <sz val="12"/>
        <color indexed="10"/>
        <rFont val="Times New Roman"/>
        <family val="1"/>
      </rPr>
      <t>c</t>
    </r>
  </si>
  <si>
    <r>
      <rPr>
        <b/>
        <sz val="12"/>
        <color indexed="10"/>
        <rFont val="Times New Roman"/>
        <family val="1"/>
      </rPr>
      <t>3'-3"</t>
    </r>
    <r>
      <rPr>
        <sz val="12"/>
        <color indexed="10"/>
        <rFont val="Times New Roman"/>
        <family val="1"/>
      </rPr>
      <t xml:space="preserve"> </t>
    </r>
    <r>
      <rPr>
        <b/>
        <sz val="12"/>
        <color indexed="10"/>
        <rFont val="Times New Roman"/>
        <family val="1"/>
      </rPr>
      <t>Dia</t>
    </r>
    <r>
      <rPr>
        <sz val="12"/>
        <color indexed="10"/>
        <rFont val="Times New Roman"/>
        <family val="1"/>
      </rPr>
      <t xml:space="preserve"> </t>
    </r>
    <r>
      <rPr>
        <b/>
        <sz val="12"/>
        <color indexed="10"/>
        <rFont val="Times New Roman"/>
        <family val="1"/>
      </rPr>
      <t>Corian</t>
    </r>
    <r>
      <rPr>
        <sz val="12"/>
        <color indexed="10"/>
        <rFont val="Times New Roman"/>
        <family val="1"/>
      </rPr>
      <t xml:space="preserve"> </t>
    </r>
    <r>
      <rPr>
        <b/>
        <sz val="12"/>
        <color indexed="10"/>
        <rFont val="Times New Roman"/>
        <family val="1"/>
      </rPr>
      <t>finish</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reused
for</t>
    </r>
    <r>
      <rPr>
        <sz val="12"/>
        <color indexed="10"/>
        <rFont val="Times New Roman"/>
        <family val="1"/>
      </rPr>
      <t xml:space="preserve"> </t>
    </r>
    <r>
      <rPr>
        <b/>
        <sz val="12"/>
        <color indexed="10"/>
        <rFont val="Times New Roman"/>
        <family val="1"/>
      </rPr>
      <t>9</t>
    </r>
    <r>
      <rPr>
        <sz val="12"/>
        <color indexed="10"/>
        <rFont val="Times New Roman"/>
        <family val="1"/>
      </rPr>
      <t xml:space="preserve"> </t>
    </r>
    <r>
      <rPr>
        <b/>
        <sz val="12"/>
        <color indexed="10"/>
        <rFont val="Times New Roman"/>
        <family val="1"/>
      </rPr>
      <t>th</t>
    </r>
    <r>
      <rPr>
        <sz val="12"/>
        <color indexed="10"/>
        <rFont val="Times New Roman"/>
        <family val="1"/>
      </rPr>
      <t xml:space="preserve"> floor new meeting room)</t>
    </r>
  </si>
  <si>
    <r>
      <rPr>
        <b/>
        <sz val="12"/>
        <color indexed="10"/>
        <rFont val="Times New Roman"/>
        <family val="1"/>
      </rPr>
      <t>ED</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set</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Back</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</si>
  <si>
    <r>
      <rPr>
        <b/>
        <sz val="12"/>
        <rFont val="Times New Roman"/>
        <family val="1"/>
      </rPr>
      <t>ED</t>
    </r>
    <r>
      <rPr>
        <sz val="12"/>
        <rFont val="Times New Roman"/>
        <family val="1"/>
      </rPr>
      <t xml:space="preserve"> </t>
    </r>
    <r>
      <rPr>
        <b/>
        <sz val="12"/>
        <rFont val="Times New Roman"/>
        <family val="1"/>
      </rPr>
      <t>table</t>
    </r>
    <r>
      <rPr>
        <sz val="12"/>
        <rFont val="Times New Roman"/>
        <family val="1"/>
      </rPr>
      <t xml:space="preserve"> </t>
    </r>
    <r>
      <rPr>
        <b/>
        <sz val="12"/>
        <rFont val="Times New Roman"/>
        <family val="1"/>
      </rPr>
      <t>set</t>
    </r>
    <r>
      <rPr>
        <sz val="12"/>
        <rFont val="Times New Roman"/>
        <family val="1"/>
      </rPr>
      <t xml:space="preserve">  </t>
    </r>
    <r>
      <rPr>
        <b/>
        <sz val="12"/>
        <rFont val="Times New Roman"/>
        <family val="1"/>
      </rPr>
      <t>with</t>
    </r>
    <r>
      <rPr>
        <sz val="12"/>
        <rFont val="Times New Roman"/>
        <family val="1"/>
      </rPr>
      <t xml:space="preserve"> </t>
    </r>
    <r>
      <rPr>
        <b/>
        <sz val="12"/>
        <rFont val="Times New Roman"/>
        <family val="1"/>
      </rPr>
      <t>Back</t>
    </r>
    <r>
      <rPr>
        <sz val="12"/>
        <rFont val="Times New Roman"/>
        <family val="1"/>
      </rPr>
      <t xml:space="preserve"> </t>
    </r>
    <r>
      <rPr>
        <b/>
        <sz val="12"/>
        <rFont val="Times New Roman"/>
        <family val="1"/>
      </rPr>
      <t>console</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</si>
  <si>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SMALL</t>
    </r>
    <r>
      <rPr>
        <sz val="12"/>
        <color indexed="10"/>
        <rFont val="Times New Roman"/>
        <family val="1"/>
      </rPr>
      <t xml:space="preserve"> </t>
    </r>
    <r>
      <rPr>
        <b/>
        <sz val="12"/>
        <color indexed="10"/>
        <rFont val="Times New Roman"/>
        <family val="1"/>
      </rPr>
      <t>CABIN</t>
    </r>
    <r>
      <rPr>
        <sz val="12"/>
        <color indexed="10"/>
        <rFont val="Times New Roman"/>
        <family val="1"/>
      </rPr>
      <t xml:space="preserve"> </t>
    </r>
    <r>
      <rPr>
        <b/>
        <sz val="12"/>
        <color indexed="10"/>
        <rFont val="Times New Roman"/>
        <family val="1"/>
      </rPr>
      <t>DESKS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table</t>
    </r>
    <r>
      <rPr>
        <sz val="12"/>
        <color indexed="10"/>
        <rFont val="Times New Roman"/>
        <family val="1"/>
      </rPr>
      <t xml:space="preserve"> </t>
    </r>
    <r>
      <rPr>
        <b/>
        <sz val="12"/>
        <color indexed="10"/>
        <rFont val="Times New Roman"/>
        <family val="1"/>
      </rPr>
      <t>to</t>
    </r>
    <r>
      <rPr>
        <sz val="12"/>
        <color indexed="10"/>
        <rFont val="Times New Roman"/>
        <family val="1"/>
      </rPr>
      <t xml:space="preserve"> </t>
    </r>
    <r>
      <rPr>
        <b/>
        <sz val="12"/>
        <color indexed="10"/>
        <rFont val="Times New Roman"/>
        <family val="1"/>
      </rPr>
      <t>b</t>
    </r>
    <r>
      <rPr>
        <sz val="12"/>
        <color indexed="10"/>
        <rFont val="Times New Roman"/>
        <family val="1"/>
      </rPr>
      <t xml:space="preserve"> </t>
    </r>
    <r>
      <rPr>
        <b/>
        <sz val="12"/>
        <color indexed="10"/>
        <rFont val="Times New Roman"/>
        <family val="1"/>
      </rPr>
      <t>used</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</si>
  <si>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rFont val="Times New Roman"/>
        <family val="1"/>
      </rPr>
      <t>SMALL</t>
    </r>
    <r>
      <rPr>
        <sz val="12"/>
        <rFont val="Times New Roman"/>
        <family val="1"/>
      </rPr>
      <t xml:space="preserve"> </t>
    </r>
    <r>
      <rPr>
        <b/>
        <sz val="12"/>
        <rFont val="Times New Roman"/>
        <family val="1"/>
      </rPr>
      <t>CABIN</t>
    </r>
    <r>
      <rPr>
        <sz val="12"/>
        <rFont val="Times New Roman"/>
        <family val="1"/>
      </rPr>
      <t xml:space="preserve"> </t>
    </r>
    <r>
      <rPr>
        <b/>
        <sz val="12"/>
        <rFont val="Times New Roman"/>
        <family val="1"/>
      </rPr>
      <t>DESK</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</si>
  <si>
    <r>
      <rPr>
        <sz val="12"/>
        <rFont val="Times New Roman"/>
        <family val="1"/>
      </rPr>
      <t>Small Cabin Wall Unit with Planter ledge ( New</t>
    </r>
  </si>
  <si>
    <r>
      <rPr>
        <b/>
        <sz val="12"/>
        <rFont val="Times New Roman"/>
        <family val="1"/>
      </rPr>
      <t>Desk</t>
    </r>
    <r>
      <rPr>
        <sz val="12"/>
        <rFont val="Times New Roman"/>
        <family val="1"/>
      </rPr>
      <t xml:space="preserve"> </t>
    </r>
    <r>
      <rPr>
        <b/>
        <sz val="12"/>
        <rFont val="Times New Roman"/>
        <family val="1"/>
      </rPr>
      <t>Wire</t>
    </r>
    <r>
      <rPr>
        <sz val="12"/>
        <rFont val="Times New Roman"/>
        <family val="1"/>
      </rPr>
      <t xml:space="preserve"> </t>
    </r>
    <r>
      <rPr>
        <b/>
        <sz val="12"/>
        <rFont val="Times New Roman"/>
        <family val="1"/>
      </rPr>
      <t>manger</t>
    </r>
    <r>
      <rPr>
        <sz val="12"/>
        <rFont val="Times New Roman"/>
        <family val="1"/>
      </rPr>
      <t xml:space="preserve"> </t>
    </r>
    <r>
      <rPr>
        <b/>
        <sz val="12"/>
        <rFont val="Times New Roman"/>
        <family val="1"/>
      </rPr>
      <t>Box</t>
    </r>
    <r>
      <rPr>
        <sz val="12"/>
        <rFont val="Times New Roman"/>
        <family val="1"/>
      </rPr>
      <t xml:space="preserve"> </t>
    </r>
    <r>
      <rPr>
        <b/>
        <sz val="12"/>
        <rFont val="Times New Roman"/>
        <family val="1"/>
      </rPr>
      <t>in</t>
    </r>
    <r>
      <rPr>
        <sz val="12"/>
        <rFont val="Times New Roman"/>
        <family val="1"/>
      </rPr>
      <t xml:space="preserve"> </t>
    </r>
    <r>
      <rPr>
        <b/>
        <sz val="12"/>
        <rFont val="Times New Roman"/>
        <family val="1"/>
      </rPr>
      <t>laminate</t>
    </r>
    <r>
      <rPr>
        <sz val="12"/>
        <rFont val="Times New Roman"/>
        <family val="1"/>
      </rPr>
      <t xml:space="preserve"> </t>
    </r>
    <r>
      <rPr>
        <b/>
        <sz val="12"/>
        <rFont val="Times New Roman"/>
        <family val="1"/>
      </rPr>
      <t>finish</t>
    </r>
  </si>
  <si>
    <r>
      <rPr>
        <b/>
        <sz val="12"/>
        <color indexed="10"/>
        <rFont val="Times New Roman"/>
        <family val="1"/>
      </rPr>
      <t>Receptionist</t>
    </r>
    <r>
      <rPr>
        <sz val="12"/>
        <color indexed="10"/>
        <rFont val="Times New Roman"/>
        <family val="1"/>
      </rPr>
      <t xml:space="preserve"> </t>
    </r>
    <r>
      <rPr>
        <b/>
        <sz val="12"/>
        <color indexed="10"/>
        <rFont val="Times New Roman"/>
        <family val="1"/>
      </rPr>
      <t>Console</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t>
    </r>
    <r>
      <rPr>
        <sz val="12"/>
        <color indexed="10"/>
        <rFont val="Times New Roman"/>
        <family val="1"/>
      </rPr>
      <t xml:space="preserve"> </t>
    </r>
    <r>
      <rPr>
        <b/>
        <sz val="12"/>
        <color indexed="10"/>
        <rFont val="Times New Roman"/>
        <family val="1"/>
      </rPr>
      <t>from</t>
    </r>
    <r>
      <rPr>
        <sz val="12"/>
        <color indexed="10"/>
        <rFont val="Times New Roman"/>
        <family val="1"/>
      </rPr>
      <t xml:space="preserve"> </t>
    </r>
    <r>
      <rPr>
        <b/>
        <sz val="12"/>
        <color indexed="10"/>
        <rFont val="Times New Roman"/>
        <family val="1"/>
      </rPr>
      <t>6th</t>
    </r>
    <r>
      <rPr>
        <sz val="12"/>
        <color indexed="10"/>
        <rFont val="Times New Roman"/>
        <family val="1"/>
      </rPr>
      <t xml:space="preserve"> </t>
    </r>
    <r>
      <rPr>
        <b/>
        <sz val="12"/>
        <color indexed="10"/>
        <rFont val="Times New Roman"/>
        <family val="1"/>
      </rPr>
      <t>floor</t>
    </r>
    <r>
      <rPr>
        <sz val="12"/>
        <color indexed="10"/>
        <rFont val="Times New Roman"/>
        <family val="1"/>
      </rPr>
      <t xml:space="preserve"> </t>
    </r>
    <r>
      <rPr>
        <b/>
        <sz val="12"/>
        <color indexed="10"/>
        <rFont val="Times New Roman"/>
        <family val="1"/>
      </rPr>
      <t>)</t>
    </r>
  </si>
  <si>
    <r>
      <rPr>
        <b/>
        <sz val="12"/>
        <color indexed="10"/>
        <rFont val="Times New Roman"/>
        <family val="1"/>
      </rPr>
      <t>Reception</t>
    </r>
    <r>
      <rPr>
        <sz val="12"/>
        <color indexed="10"/>
        <rFont val="Times New Roman"/>
        <family val="1"/>
      </rPr>
      <t xml:space="preserve"> </t>
    </r>
    <r>
      <rPr>
        <b/>
        <sz val="12"/>
        <color indexed="10"/>
        <rFont val="Times New Roman"/>
        <family val="1"/>
      </rPr>
      <t>Waiting</t>
    </r>
    <r>
      <rPr>
        <sz val="12"/>
        <color indexed="10"/>
        <rFont val="Times New Roman"/>
        <family val="1"/>
      </rPr>
      <t xml:space="preserve"> </t>
    </r>
    <r>
      <rPr>
        <b/>
        <sz val="12"/>
        <color indexed="10"/>
        <rFont val="Times New Roman"/>
        <family val="1"/>
      </rPr>
      <t>Lounge</t>
    </r>
    <r>
      <rPr>
        <sz val="12"/>
        <color indexed="10"/>
        <rFont val="Times New Roman"/>
        <family val="1"/>
      </rPr>
      <t xml:space="preserve"> </t>
    </r>
    <r>
      <rPr>
        <b/>
        <sz val="12"/>
        <color indexed="10"/>
        <rFont val="Times New Roman"/>
        <family val="1"/>
      </rPr>
      <t>Arm</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
reupholstry</t>
    </r>
  </si>
  <si>
    <r>
      <rPr>
        <b/>
        <sz val="12"/>
        <rFont val="Times New Roman"/>
        <family val="1"/>
      </rPr>
      <t>Reception</t>
    </r>
    <r>
      <rPr>
        <sz val="12"/>
        <rFont val="Times New Roman"/>
        <family val="1"/>
      </rPr>
      <t xml:space="preserve"> </t>
    </r>
    <r>
      <rPr>
        <b/>
        <sz val="12"/>
        <rFont val="Times New Roman"/>
        <family val="1"/>
      </rPr>
      <t>Waiting</t>
    </r>
    <r>
      <rPr>
        <sz val="12"/>
        <rFont val="Times New Roman"/>
        <family val="1"/>
      </rPr>
      <t xml:space="preserve"> </t>
    </r>
    <r>
      <rPr>
        <b/>
        <sz val="12"/>
        <rFont val="Times New Roman"/>
        <family val="1"/>
      </rPr>
      <t>Lounge</t>
    </r>
    <r>
      <rPr>
        <sz val="12"/>
        <rFont val="Times New Roman"/>
        <family val="1"/>
      </rPr>
      <t xml:space="preserve"> </t>
    </r>
    <r>
      <rPr>
        <b/>
        <sz val="12"/>
        <rFont val="Times New Roman"/>
        <family val="1"/>
      </rPr>
      <t>Arm</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</si>
  <si>
    <r>
      <rPr>
        <b/>
        <sz val="12"/>
        <color indexed="10"/>
        <rFont val="Times New Roman"/>
        <family val="1"/>
      </rPr>
      <t>3</t>
    </r>
    <r>
      <rPr>
        <sz val="12"/>
        <color indexed="10"/>
        <rFont val="Times New Roman"/>
        <family val="1"/>
      </rPr>
      <t xml:space="preserve"> </t>
    </r>
    <r>
      <rPr>
        <b/>
        <sz val="12"/>
        <color indexed="10"/>
        <rFont val="Times New Roman"/>
        <family val="1"/>
      </rPr>
      <t>Seater</t>
    </r>
    <r>
      <rPr>
        <sz val="12"/>
        <color indexed="10"/>
        <rFont val="Times New Roman"/>
        <family val="1"/>
      </rPr>
      <t xml:space="preserve"> </t>
    </r>
    <r>
      <rPr>
        <b/>
        <sz val="12"/>
        <color indexed="10"/>
        <rFont val="Times New Roman"/>
        <family val="1"/>
      </rPr>
      <t>sofa</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</si>
  <si>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Waiting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side</t>
    </r>
    <r>
      <rPr>
        <sz val="12"/>
        <rFont val="Times New Roman"/>
        <family val="1"/>
      </rPr>
      <t xml:space="preserve"> </t>
    </r>
    <r>
      <rPr>
        <b/>
        <sz val="12"/>
        <rFont val="Times New Roman"/>
        <family val="1"/>
      </rPr>
      <t>tables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</si>
  <si>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Waiting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side</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</si>
  <si>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r>
      <rPr>
        <b/>
        <sz val="12"/>
        <color indexed="10"/>
        <rFont val="Times New Roman"/>
        <family val="1"/>
      </rPr>
      <t>Waiting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Center</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</si>
  <si>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r>
      <rPr>
        <b/>
        <sz val="12"/>
        <rFont val="Times New Roman"/>
        <family val="1"/>
      </rPr>
      <t>Waiting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Center</t>
    </r>
    <r>
      <rPr>
        <sz val="12"/>
        <rFont val="Times New Roman"/>
        <family val="1"/>
      </rPr>
      <t xml:space="preserve"> </t>
    </r>
    <r>
      <rPr>
        <b/>
        <sz val="12"/>
        <rFont val="Times New Roman"/>
        <family val="1"/>
      </rPr>
      <t>tables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</si>
  <si>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Meeting</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visitors</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</si>
  <si>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color indexed="10"/>
        <rFont val="Times New Roman"/>
        <family val="1"/>
      </rPr>
      <t>MD</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-Meeting</t>
    </r>
    <r>
      <rPr>
        <sz val="12"/>
        <color indexed="10"/>
        <rFont val="Times New Roman"/>
        <family val="1"/>
      </rPr>
      <t xml:space="preserve"> </t>
    </r>
    <r>
      <rPr>
        <b/>
        <sz val="12"/>
        <color indexed="10"/>
        <rFont val="Times New Roman"/>
        <family val="1"/>
      </rPr>
      <t>Room</t>
    </r>
    <r>
      <rPr>
        <sz val="12"/>
        <color indexed="10"/>
        <rFont val="Times New Roman"/>
        <family val="1"/>
      </rPr>
      <t xml:space="preserve"> - visitors chair- reused with
reupholstry</t>
    </r>
  </si>
  <si>
    <r>
      <rPr>
        <b/>
        <sz val="12"/>
        <rFont val="Times New Roman"/>
        <family val="1"/>
      </rPr>
      <t>Md</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meeting</t>
    </r>
    <r>
      <rPr>
        <sz val="12"/>
        <rFont val="Times New Roman"/>
        <family val="1"/>
      </rPr>
      <t xml:space="preserve"> </t>
    </r>
    <r>
      <rPr>
        <b/>
        <sz val="12"/>
        <rFont val="Times New Roman"/>
        <family val="1"/>
      </rPr>
      <t>room</t>
    </r>
    <r>
      <rPr>
        <sz val="12"/>
        <rFont val="Times New Roman"/>
        <family val="1"/>
      </rPr>
      <t xml:space="preserve"> </t>
    </r>
    <r>
      <rPr>
        <b/>
        <sz val="12"/>
        <rFont val="Times New Roman"/>
        <family val="1"/>
      </rPr>
      <t>Main</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</si>
  <si>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S</t>
    </r>
    <r>
      <rPr>
        <sz val="12"/>
        <color indexed="10"/>
        <rFont val="Times New Roman"/>
        <family val="1"/>
      </rPr>
      <t>mall cabin visitors chair - reused with reupholstr</t>
    </r>
  </si>
  <si>
    <r>
      <rPr>
        <b/>
        <sz val="12"/>
        <rFont val="Times New Roman"/>
        <family val="1"/>
      </rPr>
      <t>S</t>
    </r>
    <r>
      <rPr>
        <sz val="12"/>
        <rFont val="Times New Roman"/>
        <family val="1"/>
      </rPr>
      <t>mall cabin visitors chair - ( NEW</t>
    </r>
  </si>
  <si>
    <r>
      <rPr>
        <b/>
        <sz val="12"/>
        <color indexed="10"/>
        <rFont val="Times New Roman"/>
        <family val="1"/>
      </rPr>
      <t>Staff</t>
    </r>
    <r>
      <rPr>
        <sz val="12"/>
        <color indexed="10"/>
        <rFont val="Times New Roman"/>
        <family val="1"/>
      </rPr>
      <t xml:space="preserve"> </t>
    </r>
    <r>
      <rPr>
        <b/>
        <sz val="12"/>
        <color indexed="10"/>
        <rFont val="Times New Roman"/>
        <family val="1"/>
      </rPr>
      <t>chairs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</si>
  <si>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color indexed="10"/>
        <rFont val="Times New Roman"/>
        <family val="1"/>
      </rPr>
      <t>Board</t>
    </r>
    <r>
      <rPr>
        <sz val="12"/>
        <color indexed="10"/>
        <rFont val="Times New Roman"/>
        <family val="1"/>
      </rPr>
      <t xml:space="preserve"> </t>
    </r>
    <r>
      <rPr>
        <b/>
        <sz val="12"/>
        <color indexed="10"/>
        <rFont val="Times New Roman"/>
        <family val="1"/>
      </rPr>
      <t>room</t>
    </r>
    <r>
      <rPr>
        <sz val="12"/>
        <color indexed="10"/>
        <rFont val="Times New Roman"/>
        <family val="1"/>
      </rPr>
      <t xml:space="preserve"> </t>
    </r>
    <r>
      <rPr>
        <b/>
        <sz val="12"/>
        <color indexed="10"/>
        <rFont val="Times New Roman"/>
        <family val="1"/>
      </rPr>
      <t>chairs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</si>
  <si>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Small</t>
    </r>
    <r>
      <rPr>
        <sz val="12"/>
        <rFont val="Times New Roman"/>
        <family val="1"/>
      </rPr>
      <t xml:space="preserve"> </t>
    </r>
    <r>
      <rPr>
        <b/>
        <sz val="12"/>
        <rFont val="Times New Roman"/>
        <family val="1"/>
      </rPr>
      <t>cabins</t>
    </r>
    <r>
      <rPr>
        <sz val="12"/>
        <rFont val="Times New Roman"/>
        <family val="1"/>
      </rPr>
      <t xml:space="preserve"> </t>
    </r>
    <r>
      <rPr>
        <b/>
        <sz val="12"/>
        <rFont val="Times New Roman"/>
        <family val="1"/>
      </rPr>
      <t>desk</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</si>
  <si>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Small</t>
    </r>
    <r>
      <rPr>
        <sz val="12"/>
        <color indexed="10"/>
        <rFont val="Times New Roman"/>
        <family val="1"/>
      </rPr>
      <t xml:space="preserve"> </t>
    </r>
    <r>
      <rPr>
        <b/>
        <sz val="12"/>
        <color indexed="10"/>
        <rFont val="Times New Roman"/>
        <family val="1"/>
      </rPr>
      <t>cabins</t>
    </r>
    <r>
      <rPr>
        <sz val="12"/>
        <color indexed="10"/>
        <rFont val="Times New Roman"/>
        <family val="1"/>
      </rPr>
      <t xml:space="preserve"> </t>
    </r>
    <r>
      <rPr>
        <b/>
        <sz val="12"/>
        <color indexed="10"/>
        <rFont val="Times New Roman"/>
        <family val="1"/>
      </rPr>
      <t>desk</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</si>
  <si>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ED</t>
    </r>
    <r>
      <rPr>
        <sz val="12"/>
        <rFont val="Times New Roman"/>
        <family val="1"/>
      </rPr>
      <t xml:space="preserve"> </t>
    </r>
    <r>
      <rPr>
        <b/>
        <sz val="12"/>
        <rFont val="Times New Roman"/>
        <family val="1"/>
      </rPr>
      <t>Cabin</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</si>
  <si>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ED</t>
    </r>
    <r>
      <rPr>
        <sz val="12"/>
        <color indexed="10"/>
        <rFont val="Times New Roman"/>
        <family val="1"/>
      </rPr>
      <t xml:space="preserve"> </t>
    </r>
    <r>
      <rPr>
        <b/>
        <sz val="12"/>
        <color indexed="10"/>
        <rFont val="Times New Roman"/>
        <family val="1"/>
      </rPr>
      <t>Cabin</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</si>
  <si>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ED</t>
    </r>
    <r>
      <rPr>
        <sz val="12"/>
        <rFont val="Times New Roman"/>
        <family val="1"/>
      </rPr>
      <t xml:space="preserve"> </t>
    </r>
    <r>
      <rPr>
        <b/>
        <sz val="12"/>
        <rFont val="Times New Roman"/>
        <family val="1"/>
      </rPr>
      <t>Cabin</t>
    </r>
    <r>
      <rPr>
        <sz val="12"/>
        <rFont val="Times New Roman"/>
        <family val="1"/>
      </rPr>
      <t xml:space="preserve"> </t>
    </r>
    <r>
      <rPr>
        <b/>
        <sz val="12"/>
        <rFont val="Times New Roman"/>
        <family val="1"/>
      </rPr>
      <t>visitors</t>
    </r>
    <r>
      <rPr>
        <sz val="12"/>
        <rFont val="Times New Roman"/>
        <family val="1"/>
      </rPr>
      <t xml:space="preserve"> </t>
    </r>
    <r>
      <rPr>
        <b/>
        <sz val="12"/>
        <rFont val="Times New Roman"/>
        <family val="1"/>
      </rPr>
      <t>chair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r>
      <rPr>
        <b/>
        <sz val="12"/>
        <rFont val="Times New Roman"/>
        <family val="1"/>
      </rPr>
      <t>)</t>
    </r>
  </si>
  <si>
    <r>
      <rPr>
        <b/>
        <sz val="12"/>
        <color indexed="10"/>
        <rFont val="Times New Roman"/>
        <family val="1"/>
      </rPr>
      <t>ED</t>
    </r>
    <r>
      <rPr>
        <sz val="12"/>
        <color indexed="10"/>
        <rFont val="Times New Roman"/>
        <family val="1"/>
      </rPr>
      <t xml:space="preserve"> </t>
    </r>
    <r>
      <rPr>
        <b/>
        <sz val="12"/>
        <color indexed="10"/>
        <rFont val="Times New Roman"/>
        <family val="1"/>
      </rPr>
      <t>Cabin</t>
    </r>
    <r>
      <rPr>
        <sz val="12"/>
        <color indexed="10"/>
        <rFont val="Times New Roman"/>
        <family val="1"/>
      </rPr>
      <t xml:space="preserve"> </t>
    </r>
    <r>
      <rPr>
        <b/>
        <sz val="12"/>
        <color indexed="10"/>
        <rFont val="Times New Roman"/>
        <family val="1"/>
      </rPr>
      <t>visitors</t>
    </r>
    <r>
      <rPr>
        <sz val="12"/>
        <color indexed="10"/>
        <rFont val="Times New Roman"/>
        <family val="1"/>
      </rPr>
      <t xml:space="preserve"> </t>
    </r>
    <r>
      <rPr>
        <b/>
        <sz val="12"/>
        <color indexed="10"/>
        <rFont val="Times New Roman"/>
        <family val="1"/>
      </rPr>
      <t>chair</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r>
      <rPr>
        <sz val="12"/>
        <color indexed="10"/>
        <rFont val="Times New Roman"/>
        <family val="1"/>
      </rPr>
      <t xml:space="preserve"> </t>
    </r>
    <r>
      <rPr>
        <b/>
        <sz val="12"/>
        <color indexed="10"/>
        <rFont val="Times New Roman"/>
        <family val="1"/>
      </rPr>
      <t>with</t>
    </r>
    <r>
      <rPr>
        <sz val="12"/>
        <color indexed="10"/>
        <rFont val="Times New Roman"/>
        <family val="1"/>
      </rPr>
      <t xml:space="preserve"> </t>
    </r>
    <r>
      <rPr>
        <b/>
        <sz val="12"/>
        <color indexed="10"/>
        <rFont val="Times New Roman"/>
        <family val="1"/>
      </rPr>
      <t>reupholstry</t>
    </r>
  </si>
  <si>
    <r>
      <rPr>
        <b/>
        <sz val="12"/>
        <rFont val="Times New Roman"/>
        <family val="1"/>
      </rPr>
      <t>3</t>
    </r>
    <r>
      <rPr>
        <sz val="12"/>
        <rFont val="Times New Roman"/>
        <family val="1"/>
      </rPr>
      <t xml:space="preserve"> </t>
    </r>
    <r>
      <rPr>
        <b/>
        <sz val="12"/>
        <rFont val="Times New Roman"/>
        <family val="1"/>
      </rPr>
      <t>Seater</t>
    </r>
    <r>
      <rPr>
        <sz val="12"/>
        <rFont val="Times New Roman"/>
        <family val="1"/>
      </rPr>
      <t xml:space="preserve"> </t>
    </r>
    <r>
      <rPr>
        <b/>
        <sz val="12"/>
        <rFont val="Times New Roman"/>
        <family val="1"/>
      </rPr>
      <t>sofa</t>
    </r>
  </si>
  <si>
    <r>
      <rPr>
        <b/>
        <sz val="12"/>
        <rFont val="Times New Roman"/>
        <family val="1"/>
      </rPr>
      <t>Single</t>
    </r>
    <r>
      <rPr>
        <sz val="12"/>
        <rFont val="Times New Roman"/>
        <family val="1"/>
      </rPr>
      <t xml:space="preserve"> </t>
    </r>
    <r>
      <rPr>
        <b/>
        <sz val="12"/>
        <rFont val="Times New Roman"/>
        <family val="1"/>
      </rPr>
      <t>Armchair</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</si>
  <si>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</si>
  <si>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high</t>
    </r>
    <r>
      <rPr>
        <sz val="12"/>
        <color indexed="10"/>
        <rFont val="Times New Roman"/>
        <family val="1"/>
      </rPr>
      <t xml:space="preserve"> </t>
    </r>
    <r>
      <rPr>
        <b/>
        <sz val="12"/>
        <color indexed="10"/>
        <rFont val="Times New Roman"/>
        <family val="1"/>
      </rPr>
      <t>tables</t>
    </r>
    <r>
      <rPr>
        <sz val="12"/>
        <color indexed="10"/>
        <rFont val="Times New Roman"/>
        <family val="1"/>
      </rPr>
      <t xml:space="preserve"> </t>
    </r>
    <r>
      <rPr>
        <b/>
        <sz val="12"/>
        <color indexed="10"/>
        <rFont val="Times New Roman"/>
        <family val="1"/>
      </rPr>
      <t>-</t>
    </r>
    <r>
      <rPr>
        <sz val="12"/>
        <color indexed="10"/>
        <rFont val="Times New Roman"/>
        <family val="1"/>
      </rPr>
      <t xml:space="preserve">  </t>
    </r>
    <r>
      <rPr>
        <b/>
        <sz val="12"/>
        <color indexed="10"/>
        <rFont val="Times New Roman"/>
        <family val="1"/>
      </rPr>
      <t>reused</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</si>
  <si>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chairs</t>
    </r>
    <r>
      <rPr>
        <sz val="12"/>
        <color indexed="10"/>
        <rFont val="Times New Roman"/>
        <family val="1"/>
      </rPr>
      <t xml:space="preserve"> </t>
    </r>
    <r>
      <rPr>
        <b/>
        <sz val="12"/>
        <color indexed="10"/>
        <rFont val="Times New Roman"/>
        <family val="1"/>
      </rPr>
      <t>-  reused with reupholstry</t>
    </r>
  </si>
  <si>
    <r>
      <rPr>
        <b/>
        <sz val="12"/>
        <rFont val="Times New Roman"/>
        <family val="1"/>
      </rPr>
      <t>Dining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chairs</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NEW</t>
    </r>
    <r>
      <rPr>
        <sz val="12"/>
        <rFont val="Times New Roman"/>
        <family val="1"/>
      </rPr>
      <t xml:space="preserve"> )</t>
    </r>
  </si>
  <si>
    <r>
      <rPr>
        <b/>
        <sz val="12"/>
        <rFont val="Times New Roman"/>
        <family val="1"/>
      </rPr>
      <t>Dining</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bench</t>
    </r>
  </si>
  <si>
    <r>
      <rPr>
        <b/>
        <sz val="12"/>
        <color indexed="10"/>
        <rFont val="Times New Roman"/>
        <family val="1"/>
      </rPr>
      <t>Dining</t>
    </r>
    <r>
      <rPr>
        <sz val="12"/>
        <color indexed="10"/>
        <rFont val="Times New Roman"/>
        <family val="1"/>
      </rPr>
      <t xml:space="preserve"> </t>
    </r>
    <r>
      <rPr>
        <b/>
        <sz val="12"/>
        <color indexed="10"/>
        <rFont val="Times New Roman"/>
        <family val="1"/>
      </rPr>
      <t>area</t>
    </r>
    <r>
      <rPr>
        <sz val="12"/>
        <color indexed="10"/>
        <rFont val="Times New Roman"/>
        <family val="1"/>
      </rPr>
      <t xml:space="preserve"> </t>
    </r>
    <r>
      <rPr>
        <b/>
        <sz val="12"/>
        <color indexed="10"/>
        <rFont val="Times New Roman"/>
        <family val="1"/>
      </rPr>
      <t>stools</t>
    </r>
    <r>
      <rPr>
        <sz val="12"/>
        <color indexed="10"/>
        <rFont val="Times New Roman"/>
        <family val="1"/>
      </rPr>
      <t xml:space="preserve"> reused with reupholstry</t>
    </r>
  </si>
  <si>
    <r>
      <rPr>
        <b/>
        <sz val="12"/>
        <rFont val="Times New Roman"/>
        <family val="1"/>
      </rPr>
      <t>50mm</t>
    </r>
    <r>
      <rPr>
        <sz val="12"/>
        <rFont val="Times New Roman"/>
        <family val="1"/>
      </rPr>
      <t xml:space="preserve"> </t>
    </r>
    <r>
      <rPr>
        <b/>
        <sz val="12"/>
        <rFont val="Times New Roman"/>
        <family val="1"/>
      </rPr>
      <t>thick</t>
    </r>
    <r>
      <rPr>
        <sz val="12"/>
        <rFont val="Times New Roman"/>
        <family val="1"/>
      </rPr>
      <t xml:space="preserve"> Corian Panel overlaps on cubicles</t>
    </r>
  </si>
  <si>
    <r>
      <rPr>
        <sz val="12"/>
        <rFont val="Times New Roman"/>
        <family val="1"/>
      </rPr>
      <t>2000 x 200 x 750ht</t>
    </r>
  </si>
  <si>
    <r>
      <rPr>
        <sz val="12"/>
        <rFont val="Times New Roman"/>
        <family val="1"/>
      </rPr>
      <t>1000 x 200 x 750ht</t>
    </r>
  </si>
  <si>
    <t>MD table ( New)</t>
  </si>
  <si>
    <t>MD  Wall unit ( New )</t>
  </si>
  <si>
    <r>
      <rPr>
        <b/>
        <sz val="12"/>
        <color indexed="10"/>
        <rFont val="Times New Roman"/>
        <family val="1"/>
      </rPr>
      <t>MD Cabin desk chair ( existing )</t>
    </r>
  </si>
  <si>
    <r>
      <rPr>
        <b/>
        <sz val="12"/>
        <color indexed="10"/>
        <rFont val="Times New Roman"/>
        <family val="1"/>
      </rPr>
      <t>MD Cabin Visitor chair -reused with reupholstry</t>
    </r>
  </si>
  <si>
    <r>
      <rPr>
        <b/>
        <sz val="12"/>
        <color indexed="10"/>
        <rFont val="Times New Roman"/>
        <family val="1"/>
      </rPr>
      <t>MD 3 Seater sofa - reused with reupholstry</t>
    </r>
  </si>
  <si>
    <r>
      <rPr>
        <b/>
        <sz val="12"/>
        <color indexed="10"/>
        <rFont val="Times New Roman"/>
        <family val="1"/>
      </rPr>
      <t>MD center and side table ( Existing )</t>
    </r>
  </si>
  <si>
    <r>
      <rPr>
        <b/>
        <sz val="12"/>
        <color indexed="10"/>
        <rFont val="Times New Roman"/>
        <family val="1"/>
      </rPr>
      <t>9th floor Reused ext. Wall unit for MD meeting and Board room</t>
    </r>
  </si>
  <si>
    <r>
      <rPr>
        <b/>
        <sz val="12"/>
        <color indexed="10"/>
        <rFont val="Times New Roman"/>
        <family val="1"/>
      </rPr>
      <t>Reused ext. Wall unit for ED cabin with new SS base from 6th
floor</t>
    </r>
  </si>
  <si>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VI</t>
    </r>
  </si>
  <si>
    <t>VII</t>
  </si>
  <si>
    <t>PAINTING</t>
  </si>
  <si>
    <r>
      <rPr>
        <b/>
        <sz val="12"/>
        <rFont val="Times New Roman"/>
        <family val="1"/>
      </rPr>
      <t>Highlight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Texture</t>
    </r>
    <r>
      <rPr>
        <sz val="12"/>
        <rFont val="Times New Roman"/>
        <family val="1"/>
      </rPr>
      <t xml:space="preserve"> </t>
    </r>
    <r>
      <rPr>
        <b/>
        <sz val="12"/>
        <rFont val="Times New Roman"/>
        <family val="1"/>
      </rPr>
      <t>paint</t>
    </r>
  </si>
  <si>
    <r>
      <rPr>
        <sz val="12"/>
        <rFont val="Times New Roman"/>
        <family val="1"/>
      </rPr>
      <t>Surface Preparation for wall pape</t>
    </r>
  </si>
  <si>
    <r>
      <rPr>
        <b/>
        <sz val="12"/>
        <rFont val="Times New Roman"/>
        <family val="1"/>
      </rPr>
      <t>TOTAL</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VII</t>
    </r>
  </si>
  <si>
    <t>VIII</t>
  </si>
  <si>
    <r>
      <rPr>
        <b/>
        <sz val="12"/>
        <rFont val="Times New Roman"/>
        <family val="1"/>
      </rPr>
      <t>Pest</t>
    </r>
    <r>
      <rPr>
        <sz val="12"/>
        <rFont val="Times New Roman"/>
        <family val="1"/>
      </rPr>
      <t xml:space="preserve"> </t>
    </r>
    <r>
      <rPr>
        <b/>
        <sz val="12"/>
        <rFont val="Times New Roman"/>
        <family val="1"/>
      </rPr>
      <t>Control</t>
    </r>
  </si>
  <si>
    <r>
      <rPr>
        <sz val="12"/>
        <rFont val="Times New Roman"/>
        <family val="1"/>
      </rPr>
      <t>For termite and rodent  and wood-borers treatment</t>
    </r>
  </si>
  <si>
    <r>
      <rPr>
        <b/>
        <sz val="12"/>
        <rFont val="Times New Roman"/>
        <family val="1"/>
      </rPr>
      <t>Wood</t>
    </r>
    <r>
      <rPr>
        <sz val="12"/>
        <rFont val="Times New Roman"/>
        <family val="1"/>
      </rPr>
      <t xml:space="preserve"> </t>
    </r>
    <r>
      <rPr>
        <b/>
        <sz val="12"/>
        <rFont val="Times New Roman"/>
        <family val="1"/>
      </rPr>
      <t>Venetian Blinds ( New )</t>
    </r>
  </si>
  <si>
    <t xml:space="preserve">md cabin window </t>
  </si>
  <si>
    <t xml:space="preserve">PDR 1 Ginger </t>
  </si>
  <si>
    <t>PDR 2 selection</t>
  </si>
  <si>
    <t>dinning area</t>
  </si>
  <si>
    <r>
      <rPr>
        <b/>
        <sz val="12"/>
        <color indexed="10"/>
        <rFont val="Times New Roman"/>
        <family val="1"/>
      </rPr>
      <t>Roller</t>
    </r>
    <r>
      <rPr>
        <sz val="12"/>
        <color indexed="10"/>
        <rFont val="Times New Roman"/>
        <family val="1"/>
      </rPr>
      <t xml:space="preserve"> </t>
    </r>
    <r>
      <rPr>
        <b/>
        <sz val="12"/>
        <color indexed="10"/>
        <rFont val="Times New Roman"/>
        <family val="1"/>
      </rPr>
      <t>Blinds</t>
    </r>
    <r>
      <rPr>
        <sz val="12"/>
        <color indexed="10"/>
        <rFont val="Times New Roman"/>
        <family val="1"/>
      </rPr>
      <t xml:space="preserve"> </t>
    </r>
    <r>
      <rPr>
        <b/>
        <sz val="12"/>
        <color indexed="10"/>
        <rFont val="Times New Roman"/>
        <family val="1"/>
      </rPr>
      <t>(Existing</t>
    </r>
    <r>
      <rPr>
        <sz val="12"/>
        <color indexed="10"/>
        <rFont val="Times New Roman"/>
        <family val="1"/>
      </rPr>
      <t xml:space="preserve">  </t>
    </r>
    <r>
      <rPr>
        <b/>
        <sz val="12"/>
        <color indexed="10"/>
        <rFont val="Times New Roman"/>
        <family val="1"/>
      </rPr>
      <t>)</t>
    </r>
  </si>
  <si>
    <t xml:space="preserve">large cabin air india side </t>
  </si>
  <si>
    <t>"</t>
  </si>
  <si>
    <t>small cabin 1</t>
  </si>
  <si>
    <t>small cabin 2</t>
  </si>
  <si>
    <t>small cabin 3</t>
  </si>
  <si>
    <t xml:space="preserve">workstation open area </t>
  </si>
  <si>
    <t>small cabin 4</t>
  </si>
  <si>
    <t>small cabin 5</t>
  </si>
  <si>
    <t xml:space="preserve">wellness zone </t>
  </si>
  <si>
    <t>small cabin 6</t>
  </si>
  <si>
    <t>small cabin 7</t>
  </si>
  <si>
    <r>
      <rPr>
        <b/>
        <sz val="12"/>
        <rFont val="Times New Roman"/>
        <family val="1"/>
      </rPr>
      <t>Frosted</t>
    </r>
    <r>
      <rPr>
        <sz val="12"/>
        <rFont val="Times New Roman"/>
        <family val="1"/>
      </rPr>
      <t xml:space="preserve"> </t>
    </r>
    <r>
      <rPr>
        <b/>
        <sz val="12"/>
        <rFont val="Times New Roman"/>
        <family val="1"/>
      </rPr>
      <t>film</t>
    </r>
    <r>
      <rPr>
        <sz val="12"/>
        <rFont val="Times New Roman"/>
        <family val="1"/>
      </rPr>
      <t xml:space="preserve"> </t>
    </r>
    <r>
      <rPr>
        <b/>
        <sz val="12"/>
        <rFont val="Times New Roman"/>
        <family val="1"/>
      </rPr>
      <t>on</t>
    </r>
    <r>
      <rPr>
        <sz val="12"/>
        <rFont val="Times New Roman"/>
        <family val="1"/>
      </rPr>
      <t xml:space="preserve"> </t>
    </r>
    <r>
      <rPr>
        <b/>
        <sz val="12"/>
        <rFont val="Times New Roman"/>
        <family val="1"/>
      </rPr>
      <t>glass</t>
    </r>
    <r>
      <rPr>
        <sz val="12"/>
        <rFont val="Times New Roman"/>
        <family val="1"/>
      </rPr>
      <t xml:space="preserve"> </t>
    </r>
    <r>
      <rPr>
        <b/>
        <sz val="12"/>
        <rFont val="Times New Roman"/>
        <family val="1"/>
      </rPr>
      <t>Garware</t>
    </r>
    <r>
      <rPr>
        <sz val="12"/>
        <rFont val="Times New Roman"/>
        <family val="1"/>
      </rPr>
      <t xml:space="preserve"> </t>
    </r>
    <r>
      <rPr>
        <b/>
        <sz val="12"/>
        <rFont val="Times New Roman"/>
        <family val="1"/>
      </rPr>
      <t>or</t>
    </r>
    <r>
      <rPr>
        <sz val="12"/>
        <rFont val="Times New Roman"/>
        <family val="1"/>
      </rPr>
      <t xml:space="preserve"> </t>
    </r>
    <r>
      <rPr>
        <b/>
        <sz val="12"/>
        <rFont val="Times New Roman"/>
        <family val="1"/>
      </rPr>
      <t>equivalent.</t>
    </r>
  </si>
  <si>
    <r>
      <rPr>
        <b/>
        <sz val="12"/>
        <rFont val="Times New Roman"/>
        <family val="1"/>
      </rPr>
      <t>Wallpaper</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basic</t>
    </r>
    <r>
      <rPr>
        <sz val="12"/>
        <rFont val="Times New Roman"/>
        <family val="1"/>
      </rPr>
      <t xml:space="preserve"> </t>
    </r>
    <r>
      <rPr>
        <b/>
        <sz val="12"/>
        <rFont val="Times New Roman"/>
        <family val="1"/>
      </rPr>
      <t>rate</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transport</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installation</t>
    </r>
    <r>
      <rPr>
        <sz val="12"/>
        <rFont val="Times New Roman"/>
        <family val="1"/>
      </rPr>
      <t xml:space="preserve"> </t>
    </r>
    <r>
      <rPr>
        <b/>
        <sz val="12"/>
        <rFont val="Times New Roman"/>
        <family val="1"/>
      </rPr>
      <t>:
150/-</t>
    </r>
  </si>
  <si>
    <t>Signages</t>
  </si>
  <si>
    <r>
      <rPr>
        <b/>
        <sz val="12"/>
        <rFont val="Times New Roman"/>
        <family val="1"/>
      </rPr>
      <t>Carpet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basic</t>
    </r>
    <r>
      <rPr>
        <sz val="12"/>
        <rFont val="Times New Roman"/>
        <family val="1"/>
      </rPr>
      <t xml:space="preserve"> </t>
    </r>
    <r>
      <rPr>
        <b/>
        <sz val="12"/>
        <rFont val="Times New Roman"/>
        <family val="1"/>
      </rPr>
      <t>rate</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transport</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installation</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130/-</t>
    </r>
  </si>
  <si>
    <t>8.6a</t>
  </si>
  <si>
    <r>
      <rPr>
        <b/>
        <sz val="12"/>
        <rFont val="Times New Roman"/>
        <family val="1"/>
      </rPr>
      <t>Carpet</t>
    </r>
    <r>
      <rPr>
        <sz val="12"/>
        <rFont val="Times New Roman"/>
        <family val="1"/>
      </rPr>
      <t xml:space="preserve"> </t>
    </r>
    <r>
      <rPr>
        <b/>
        <sz val="12"/>
        <rFont val="Times New Roman"/>
        <family val="1"/>
      </rPr>
      <t>-</t>
    </r>
    <r>
      <rPr>
        <sz val="12"/>
        <rFont val="Times New Roman"/>
        <family val="1"/>
      </rPr>
      <t xml:space="preserve"> </t>
    </r>
    <r>
      <rPr>
        <b/>
        <sz val="12"/>
        <rFont val="Times New Roman"/>
        <family val="1"/>
      </rPr>
      <t>basic</t>
    </r>
    <r>
      <rPr>
        <sz val="12"/>
        <rFont val="Times New Roman"/>
        <family val="1"/>
      </rPr>
      <t xml:space="preserve"> </t>
    </r>
    <r>
      <rPr>
        <b/>
        <sz val="12"/>
        <rFont val="Times New Roman"/>
        <family val="1"/>
      </rPr>
      <t>rate</t>
    </r>
    <r>
      <rPr>
        <sz val="12"/>
        <rFont val="Times New Roman"/>
        <family val="1"/>
      </rPr>
      <t xml:space="preserve"> </t>
    </r>
    <r>
      <rPr>
        <b/>
        <sz val="12"/>
        <rFont val="Times New Roman"/>
        <family val="1"/>
      </rPr>
      <t>including</t>
    </r>
    <r>
      <rPr>
        <sz val="12"/>
        <rFont val="Times New Roman"/>
        <family val="1"/>
      </rPr>
      <t xml:space="preserve"> </t>
    </r>
    <r>
      <rPr>
        <b/>
        <sz val="12"/>
        <rFont val="Times New Roman"/>
        <family val="1"/>
      </rPr>
      <t>transport</t>
    </r>
    <r>
      <rPr>
        <sz val="12"/>
        <rFont val="Times New Roman"/>
        <family val="1"/>
      </rPr>
      <t xml:space="preserve"> </t>
    </r>
    <r>
      <rPr>
        <b/>
        <sz val="12"/>
        <rFont val="Times New Roman"/>
        <family val="1"/>
      </rPr>
      <t>and</t>
    </r>
    <r>
      <rPr>
        <sz val="12"/>
        <rFont val="Times New Roman"/>
        <family val="1"/>
      </rPr>
      <t xml:space="preserve"> </t>
    </r>
    <r>
      <rPr>
        <b/>
        <sz val="12"/>
        <rFont val="Times New Roman"/>
        <family val="1"/>
      </rPr>
      <t>installation</t>
    </r>
    <r>
      <rPr>
        <sz val="12"/>
        <rFont val="Times New Roman"/>
        <family val="1"/>
      </rPr>
      <t xml:space="preserve"> </t>
    </r>
    <r>
      <rPr>
        <b/>
        <sz val="12"/>
        <rFont val="Times New Roman"/>
        <family val="1"/>
      </rPr>
      <t>:</t>
    </r>
    <r>
      <rPr>
        <sz val="12"/>
        <rFont val="Times New Roman"/>
        <family val="1"/>
      </rPr>
      <t xml:space="preserve"> </t>
    </r>
  </si>
  <si>
    <t>8.6b</t>
  </si>
  <si>
    <r>
      <rPr>
        <b/>
        <sz val="12"/>
        <rFont val="Times New Roman"/>
        <family val="1"/>
      </rPr>
      <t>Engineered</t>
    </r>
    <r>
      <rPr>
        <sz val="12"/>
        <rFont val="Times New Roman"/>
        <family val="1"/>
      </rPr>
      <t xml:space="preserve"> </t>
    </r>
    <r>
      <rPr>
        <b/>
        <sz val="12"/>
        <rFont val="Times New Roman"/>
        <family val="1"/>
      </rPr>
      <t>Wooden Flooring - basic rate incl transport and
inst 400/- at site</t>
    </r>
  </si>
  <si>
    <t>wastage on site</t>
  </si>
  <si>
    <r>
      <rPr>
        <b/>
        <sz val="12"/>
        <rFont val="Times New Roman"/>
        <family val="1"/>
      </rPr>
      <t>False</t>
    </r>
    <r>
      <rPr>
        <sz val="12"/>
        <rFont val="Times New Roman"/>
        <family val="1"/>
      </rPr>
      <t xml:space="preserve"> </t>
    </r>
    <r>
      <rPr>
        <b/>
        <sz val="12"/>
        <rFont val="Times New Roman"/>
        <family val="1"/>
      </rPr>
      <t>floor</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Server</t>
    </r>
    <r>
      <rPr>
        <sz val="12"/>
        <rFont val="Times New Roman"/>
        <family val="1"/>
      </rPr>
      <t xml:space="preserve"> </t>
    </r>
    <r>
      <rPr>
        <b/>
        <sz val="12"/>
        <rFont val="Times New Roman"/>
        <family val="1"/>
      </rPr>
      <t>room</t>
    </r>
  </si>
  <si>
    <r>
      <rPr>
        <b/>
        <sz val="12"/>
        <rFont val="Times New Roman"/>
        <family val="1"/>
      </rPr>
      <t>Rib</t>
    </r>
    <r>
      <rPr>
        <sz val="12"/>
        <rFont val="Times New Roman"/>
        <family val="1"/>
      </rPr>
      <t xml:space="preserve"> </t>
    </r>
    <r>
      <rPr>
        <b/>
        <sz val="12"/>
        <rFont val="Times New Roman"/>
        <family val="1"/>
      </rPr>
      <t>Glass</t>
    </r>
    <r>
      <rPr>
        <sz val="12"/>
        <rFont val="Times New Roman"/>
        <family val="1"/>
      </rPr>
      <t xml:space="preserve"> </t>
    </r>
    <r>
      <rPr>
        <b/>
        <sz val="12"/>
        <rFont val="Times New Roman"/>
        <family val="1"/>
      </rPr>
      <t>Partition</t>
    </r>
  </si>
  <si>
    <r>
      <rPr>
        <b/>
        <sz val="12"/>
        <rFont val="Times New Roman"/>
        <family val="1"/>
      </rPr>
      <t>Corian</t>
    </r>
    <r>
      <rPr>
        <sz val="12"/>
        <rFont val="Times New Roman"/>
        <family val="1"/>
      </rPr>
      <t xml:space="preserve"> </t>
    </r>
    <r>
      <rPr>
        <b/>
        <sz val="12"/>
        <rFont val="Times New Roman"/>
        <family val="1"/>
      </rPr>
      <t>Trim</t>
    </r>
    <r>
      <rPr>
        <sz val="12"/>
        <rFont val="Times New Roman"/>
        <family val="1"/>
      </rPr>
      <t xml:space="preserve"> </t>
    </r>
    <r>
      <rPr>
        <b/>
        <sz val="12"/>
        <rFont val="Times New Roman"/>
        <family val="1"/>
      </rPr>
      <t>12</t>
    </r>
    <r>
      <rPr>
        <sz val="12"/>
        <rFont val="Times New Roman"/>
        <family val="1"/>
      </rPr>
      <t xml:space="preserve"> </t>
    </r>
    <r>
      <rPr>
        <b/>
        <sz val="12"/>
        <rFont val="Times New Roman"/>
        <family val="1"/>
      </rPr>
      <t>mm</t>
    </r>
    <r>
      <rPr>
        <sz val="12"/>
        <rFont val="Times New Roman"/>
        <family val="1"/>
      </rPr>
      <t xml:space="preserve"> </t>
    </r>
    <r>
      <rPr>
        <b/>
        <sz val="12"/>
        <rFont val="Times New Roman"/>
        <family val="1"/>
      </rPr>
      <t>thick</t>
    </r>
  </si>
  <si>
    <r>
      <rPr>
        <b/>
        <sz val="12"/>
        <rFont val="Times New Roman"/>
        <family val="1"/>
      </rPr>
      <t>Attendance</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Mepf</t>
    </r>
    <r>
      <rPr>
        <sz val="12"/>
        <rFont val="Times New Roman"/>
        <family val="1"/>
      </rPr>
      <t xml:space="preserve"> </t>
    </r>
    <r>
      <rPr>
        <b/>
        <sz val="12"/>
        <rFont val="Times New Roman"/>
        <family val="1"/>
      </rPr>
      <t>Related</t>
    </r>
    <r>
      <rPr>
        <sz val="12"/>
        <rFont val="Times New Roman"/>
        <family val="1"/>
      </rPr>
      <t xml:space="preserve"> </t>
    </r>
    <r>
      <rPr>
        <b/>
        <sz val="12"/>
        <rFont val="Times New Roman"/>
        <family val="1"/>
      </rPr>
      <t>work</t>
    </r>
  </si>
  <si>
    <r>
      <rPr>
        <b/>
        <sz val="12"/>
        <rFont val="Times New Roman"/>
        <family val="1"/>
      </rPr>
      <t>Dining</t>
    </r>
    <r>
      <rPr>
        <sz val="12"/>
        <rFont val="Times New Roman"/>
        <family val="1"/>
      </rPr>
      <t xml:space="preserve"> </t>
    </r>
    <r>
      <rPr>
        <b/>
        <sz val="12"/>
        <rFont val="Times New Roman"/>
        <family val="1"/>
      </rPr>
      <t>Service</t>
    </r>
    <r>
      <rPr>
        <sz val="12"/>
        <rFont val="Times New Roman"/>
        <family val="1"/>
      </rPr>
      <t xml:space="preserve"> </t>
    </r>
    <r>
      <rPr>
        <b/>
        <sz val="12"/>
        <rFont val="Times New Roman"/>
        <family val="1"/>
      </rPr>
      <t>counter</t>
    </r>
    <r>
      <rPr>
        <sz val="12"/>
        <rFont val="Times New Roman"/>
        <family val="1"/>
      </rPr>
      <t xml:space="preserve"> </t>
    </r>
    <r>
      <rPr>
        <b/>
        <sz val="12"/>
        <rFont val="Times New Roman"/>
        <family val="1"/>
      </rPr>
      <t>Reused</t>
    </r>
    <r>
      <rPr>
        <sz val="12"/>
        <rFont val="Times New Roman"/>
        <family val="1"/>
      </rPr>
      <t xml:space="preserve"> </t>
    </r>
    <r>
      <rPr>
        <b/>
        <sz val="12"/>
        <rFont val="Times New Roman"/>
        <family val="1"/>
      </rPr>
      <t>from</t>
    </r>
    <r>
      <rPr>
        <sz val="12"/>
        <rFont val="Times New Roman"/>
        <family val="1"/>
      </rPr>
      <t xml:space="preserve"> </t>
    </r>
    <r>
      <rPr>
        <b/>
        <sz val="12"/>
        <rFont val="Times New Roman"/>
        <family val="1"/>
      </rPr>
      <t>6th</t>
    </r>
    <r>
      <rPr>
        <sz val="12"/>
        <rFont val="Times New Roman"/>
        <family val="1"/>
      </rPr>
      <t xml:space="preserve"> </t>
    </r>
    <r>
      <rPr>
        <b/>
        <sz val="12"/>
        <rFont val="Times New Roman"/>
        <family val="1"/>
      </rPr>
      <t>floor</t>
    </r>
  </si>
  <si>
    <t>8.12a</t>
  </si>
  <si>
    <t xml:space="preserve">Providing &amp; fixin new corion on shelves  </t>
  </si>
  <si>
    <r>
      <rPr>
        <b/>
        <sz val="12"/>
        <rFont val="Times New Roman"/>
        <family val="1"/>
      </rPr>
      <t>Existing</t>
    </r>
    <r>
      <rPr>
        <sz val="12"/>
        <rFont val="Times New Roman"/>
        <family val="1"/>
      </rPr>
      <t xml:space="preserve"> </t>
    </r>
    <r>
      <rPr>
        <b/>
        <sz val="12"/>
        <rFont val="Times New Roman"/>
        <family val="1"/>
      </rPr>
      <t>Compactor</t>
    </r>
    <r>
      <rPr>
        <sz val="12"/>
        <rFont val="Times New Roman"/>
        <family val="1"/>
      </rPr>
      <t xml:space="preserve"> </t>
    </r>
    <r>
      <rPr>
        <b/>
        <sz val="12"/>
        <rFont val="Times New Roman"/>
        <family val="1"/>
      </rPr>
      <t>reused</t>
    </r>
    <r>
      <rPr>
        <sz val="12"/>
        <rFont val="Times New Roman"/>
        <family val="1"/>
      </rPr>
      <t xml:space="preserve"> </t>
    </r>
    <r>
      <rPr>
        <b/>
        <sz val="12"/>
        <rFont val="Times New Roman"/>
        <family val="1"/>
      </rPr>
      <t>from</t>
    </r>
    <r>
      <rPr>
        <sz val="12"/>
        <rFont val="Times New Roman"/>
        <family val="1"/>
      </rPr>
      <t xml:space="preserve"> </t>
    </r>
    <r>
      <rPr>
        <b/>
        <sz val="12"/>
        <rFont val="Times New Roman"/>
        <family val="1"/>
      </rPr>
      <t>6th</t>
    </r>
    <r>
      <rPr>
        <sz val="12"/>
        <rFont val="Times New Roman"/>
        <family val="1"/>
      </rPr>
      <t xml:space="preserve"> </t>
    </r>
    <r>
      <rPr>
        <b/>
        <sz val="12"/>
        <rFont val="Times New Roman"/>
        <family val="1"/>
      </rPr>
      <t>floor</t>
    </r>
  </si>
  <si>
    <r>
      <rPr>
        <b/>
        <sz val="12"/>
        <rFont val="Times New Roman"/>
        <family val="1"/>
      </rPr>
      <t>Rock</t>
    </r>
    <r>
      <rPr>
        <sz val="12"/>
        <rFont val="Times New Roman"/>
        <family val="1"/>
      </rPr>
      <t xml:space="preserve"> </t>
    </r>
    <r>
      <rPr>
        <b/>
        <sz val="12"/>
        <rFont val="Times New Roman"/>
        <family val="1"/>
      </rPr>
      <t>wool</t>
    </r>
    <r>
      <rPr>
        <sz val="12"/>
        <rFont val="Times New Roman"/>
        <family val="1"/>
      </rPr>
      <t xml:space="preserve"> for Partition- 50 mm thick</t>
    </r>
  </si>
  <si>
    <r>
      <rPr>
        <b/>
        <sz val="12"/>
        <rFont val="Times New Roman"/>
        <family val="1"/>
      </rPr>
      <t>MLV</t>
    </r>
    <r>
      <rPr>
        <sz val="12"/>
        <rFont val="Times New Roman"/>
        <family val="1"/>
      </rPr>
      <t xml:space="preserve"> </t>
    </r>
    <r>
      <rPr>
        <b/>
        <sz val="12"/>
        <rFont val="Times New Roman"/>
        <family val="1"/>
      </rPr>
      <t>for</t>
    </r>
    <r>
      <rPr>
        <sz val="12"/>
        <rFont val="Times New Roman"/>
        <family val="1"/>
      </rPr>
      <t xml:space="preserve"> </t>
    </r>
    <r>
      <rPr>
        <b/>
        <sz val="12"/>
        <rFont val="Times New Roman"/>
        <family val="1"/>
      </rPr>
      <t>MD</t>
    </r>
    <r>
      <rPr>
        <sz val="12"/>
        <rFont val="Times New Roman"/>
        <family val="1"/>
      </rPr>
      <t xml:space="preserve"> </t>
    </r>
    <r>
      <rPr>
        <b/>
        <sz val="12"/>
        <rFont val="Times New Roman"/>
        <family val="1"/>
      </rPr>
      <t>area</t>
    </r>
    <r>
      <rPr>
        <sz val="12"/>
        <rFont val="Times New Roman"/>
        <family val="1"/>
      </rPr>
      <t xml:space="preserve"> </t>
    </r>
    <r>
      <rPr>
        <b/>
        <sz val="12"/>
        <rFont val="Times New Roman"/>
        <family val="1"/>
      </rPr>
      <t>partition</t>
    </r>
  </si>
  <si>
    <t>8.15a</t>
  </si>
  <si>
    <t xml:space="preserve"> Acoustix Insulation pad of 50mm Thick in partation grid.</t>
  </si>
  <si>
    <r>
      <rPr>
        <b/>
        <sz val="12"/>
        <rFont val="Times New Roman"/>
        <family val="1"/>
      </rPr>
      <t>Decorative</t>
    </r>
    <r>
      <rPr>
        <sz val="12"/>
        <rFont val="Times New Roman"/>
        <family val="1"/>
      </rPr>
      <t xml:space="preserve"> </t>
    </r>
    <r>
      <rPr>
        <b/>
        <sz val="12"/>
        <rFont val="Times New Roman"/>
        <family val="1"/>
      </rPr>
      <t>Urinal</t>
    </r>
    <r>
      <rPr>
        <sz val="12"/>
        <rFont val="Times New Roman"/>
        <family val="1"/>
      </rPr>
      <t xml:space="preserve"> </t>
    </r>
    <r>
      <rPr>
        <b/>
        <sz val="12"/>
        <rFont val="Times New Roman"/>
        <family val="1"/>
      </rPr>
      <t>Divider</t>
    </r>
    <r>
      <rPr>
        <sz val="12"/>
        <rFont val="Times New Roman"/>
        <family val="1"/>
      </rPr>
      <t xml:space="preserve"> </t>
    </r>
    <r>
      <rPr>
        <b/>
        <sz val="12"/>
        <rFont val="Times New Roman"/>
        <family val="1"/>
      </rPr>
      <t>in</t>
    </r>
    <r>
      <rPr>
        <sz val="12"/>
        <rFont val="Times New Roman"/>
        <family val="1"/>
      </rPr>
      <t xml:space="preserve"> </t>
    </r>
    <r>
      <rPr>
        <b/>
        <sz val="12"/>
        <rFont val="Times New Roman"/>
        <family val="1"/>
      </rPr>
      <t>Metal</t>
    </r>
    <r>
      <rPr>
        <sz val="12"/>
        <rFont val="Times New Roman"/>
        <family val="1"/>
      </rPr>
      <t xml:space="preserve"> </t>
    </r>
    <r>
      <rPr>
        <b/>
        <sz val="12"/>
        <rFont val="Times New Roman"/>
        <family val="1"/>
      </rPr>
      <t>&amp;</t>
    </r>
    <r>
      <rPr>
        <sz val="12"/>
        <rFont val="Times New Roman"/>
        <family val="1"/>
      </rPr>
      <t xml:space="preserve"> </t>
    </r>
    <r>
      <rPr>
        <b/>
        <sz val="12"/>
        <rFont val="Times New Roman"/>
        <family val="1"/>
      </rPr>
      <t>veneer</t>
    </r>
  </si>
  <si>
    <r>
      <rPr>
        <b/>
        <sz val="12"/>
        <rFont val="Times New Roman"/>
        <family val="1"/>
      </rPr>
      <t>Protection</t>
    </r>
    <r>
      <rPr>
        <sz val="12"/>
        <rFont val="Times New Roman"/>
        <family val="1"/>
      </rPr>
      <t xml:space="preserve"> </t>
    </r>
    <r>
      <rPr>
        <b/>
        <sz val="12"/>
        <rFont val="Times New Roman"/>
        <family val="1"/>
      </rPr>
      <t>film</t>
    </r>
    <r>
      <rPr>
        <sz val="12"/>
        <rFont val="Times New Roman"/>
        <family val="1"/>
      </rPr>
      <t xml:space="preserve"> </t>
    </r>
    <r>
      <rPr>
        <b/>
        <sz val="12"/>
        <rFont val="Times New Roman"/>
        <family val="1"/>
      </rPr>
      <t>on Glass window</t>
    </r>
  </si>
  <si>
    <t>sqft</t>
  </si>
  <si>
    <t>MD cabin champion Leafiing &amp; silver leafing work</t>
  </si>
  <si>
    <t xml:space="preserve">Curtain work </t>
  </si>
  <si>
    <t xml:space="preserve">Deep cleaning charges </t>
  </si>
  <si>
    <t xml:space="preserve">marble flooring </t>
  </si>
  <si>
    <t xml:space="preserve">tiles flooring </t>
  </si>
  <si>
    <t>kota flooring</t>
  </si>
  <si>
    <t>window jamb</t>
  </si>
  <si>
    <t>Self levelling compound.</t>
  </si>
  <si>
    <t>Jaipur rug carpet (2 carpet)</t>
  </si>
  <si>
    <t>Proficing &amp; fixing acp sheet for lift</t>
  </si>
  <si>
    <t xml:space="preserve"> PLUMBING BOQ -PROVISIONAL ITEMS AND QUANTITIES</t>
  </si>
  <si>
    <t>Sr.No.</t>
  </si>
  <si>
    <t xml:space="preserve">Description </t>
  </si>
  <si>
    <t>Rate (Rs.)</t>
  </si>
  <si>
    <t>Amount</t>
  </si>
  <si>
    <t>Sanitry &amp; CP fitting</t>
  </si>
  <si>
    <t>Model No</t>
  </si>
  <si>
    <t>Supply of the following CP and sanytry fixtures including all the required acessories to install the fixtures and fittings.</t>
  </si>
  <si>
    <t>MRP</t>
  </si>
  <si>
    <t>Battery operated Sensor Faucet</t>
  </si>
  <si>
    <t>K-8399IN-CP</t>
  </si>
  <si>
    <t>Pcs</t>
  </si>
  <si>
    <t>Counter top Wash Basin</t>
  </si>
  <si>
    <t>K-76601IN-0</t>
  </si>
  <si>
    <t>Waste coupling</t>
  </si>
  <si>
    <t>K-20746IN-BV</t>
  </si>
  <si>
    <t>Bottle trap</t>
  </si>
  <si>
    <t>K-75823in-Cp</t>
  </si>
  <si>
    <t>Flush tank</t>
  </si>
  <si>
    <t>K-26353IN-P-NA</t>
  </si>
  <si>
    <t>Flush plate</t>
  </si>
  <si>
    <t>K-20189IN-P-CP</t>
  </si>
  <si>
    <t>Rimless Wallhung WC</t>
  </si>
  <si>
    <t>K-26998IN-0</t>
  </si>
  <si>
    <t>Health Faucet</t>
  </si>
  <si>
    <t>K-77364IN-CP</t>
  </si>
  <si>
    <t>WC Connector</t>
  </si>
  <si>
    <t>K-1046327</t>
  </si>
  <si>
    <t>Angle Cock</t>
  </si>
  <si>
    <t>Kohler-80154IN-4-CP</t>
  </si>
  <si>
    <t>100x100 SS jali for nahani trap</t>
  </si>
  <si>
    <t>Supply and installation of piping and other misc work</t>
  </si>
  <si>
    <t>1" GI TATA Main Pipe Line for water supply</t>
  </si>
  <si>
    <t>RM</t>
  </si>
  <si>
    <t>1/2" GI TATA Main Pipe Line for water supply</t>
  </si>
  <si>
    <t>110 mm CI Pipe Line for WC including all the required fittings for connection to WC drainage line.</t>
  </si>
  <si>
    <t>75 mm CI Pipe Line for WC including all the required fittings for connection to NT waste line.</t>
  </si>
  <si>
    <t>1" Zoloto Brace High Pressure Capacity Valve with required hardware and acessories complete as required.</t>
  </si>
  <si>
    <t>NO</t>
  </si>
  <si>
    <t>1/2" Zoloto Brace High Pressure Capacity Valve with required hardware and acessories complete as required.</t>
  </si>
  <si>
    <t>1" CPVC Pipe Line for water supply</t>
  </si>
  <si>
    <t>1/2" CPVC Pipe Line for water supply</t>
  </si>
  <si>
    <t>110 mm SWR type-B as per IS 13592 pipe Line for WC including all the required fittings for connection to WC drainage line.</t>
  </si>
  <si>
    <t>75 mm SWR type-B as per IS 13592 pipe for WC including all the required fittings for connection to NT waste line.</t>
  </si>
  <si>
    <t>75mm CI Nahani Trap and Fitting</t>
  </si>
  <si>
    <t xml:space="preserve">ITC  of flush Tank, Jet Spray, W.C., Flush Plate,  bib Cock, robhook, paper holder and other misc items required in the WC cubical, all fitting fixing with complete finishing work as per the architect satisfaction. </t>
  </si>
  <si>
    <t xml:space="preserve">ITC  of Jet Spray, W.C without flush tank (the existing flush tank to be used), Flush Plate,  bib Cock, robhook, paper holder and other misc items required in the WC cubical, all fitting fixing with complete finishing work as per the architect satisfaction. </t>
  </si>
  <si>
    <t>ITC  of urinal, urinal sensor, sensor plate Fixing Complete Work and Fitting</t>
  </si>
  <si>
    <t>ITC  of Wash Basin, Pilor Cock, Angle Cock, Bottle Trap and Waste Coupling Fixing Complete Work and Fitting</t>
  </si>
  <si>
    <t>ITC of Sensor Shop Dispenser, 5.5", Extension Providing Eveready Ultr Alkaline Batterires Providing and Shop Bottle Holder Drilling and Fixing Complete Work and Fitting</t>
  </si>
  <si>
    <t>ITC of paper towel dispenser</t>
  </si>
  <si>
    <t>ITC of 100x100 Nahani Trap jali complete Work and Fitting</t>
  </si>
  <si>
    <t>Total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</si>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</sst>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 #,##0.00_ ;_ * \-#,##0.00_ ;_ * &quot;-&quot;??_ ;_ @_ "/>
    <numFmt numFmtId="164" formatCode="_(* #,##0_);_(* \(#,##0\);_(* &quot;-&quot;_);_(@_)"/>
    <numFmt numFmtId="165" formatCode="_(* #,##0.00_);_(* \(#,##0.00\);_(* &quot;-&quot;??_);_(@_)"/>
    <numFmt numFmtId="166" formatCode="#,##0.0\ ;&quot; -&quot;#,##0.0\ ;&quot; -&quot;#\ ;@\ "/>
    <numFmt numFmtId="167" formatCode="_ * #,##0.00_ ;_ * \-#,##0.00_ ;_ * \-??_ ;_ @_ "/>
    <numFmt numFmtId="168" formatCode="_(* #,##0.00_);_(* \(#,##0.00\);_(* \-??_);_(@_)"/>
    <numFmt numFmtId="169" formatCode="_(* #,##0.000_);_(* \(#,##0.000\);_(* &quot;-&quot;??_);_(@_)"/>
    <numFmt numFmtId="170" formatCode="0.0"/>
    <numFmt numFmtId="171" formatCode="_ * #,##0.000_ ;_ * \-#,##0.000_ ;_ * &quot;-&quot;??_ ;_ @_ "/>
    <numFmt numFmtId="172" formatCode="0.0;[Red]0.0"/>
    <numFmt numFmtId="173" formatCode="0.00;[Red]0.00"/>
    <numFmt numFmtId="174" formatCode="#,##0.00\ ;&quot; (&quot;#,##0.00\);&quot; -&quot;#\ ;@\ "/>
    <numFmt numFmtId="175" formatCode="#,##0.0"/>
    <numFmt numFmtId="176" formatCode="_ * #,##0_ ;_ * \-#,##0_ ;_ * &quot;-&quot;??_ ;_ @_ "/>
    <numFmt numFmtId="177" formatCode="[$-14009]dd/mm/yy;@"/>
    <numFmt numFmtId="178" formatCode="0.00_ "/>
    <numFmt numFmtId="179" formatCode="0.0_ "/>
    <numFmt numFmtId="180" formatCode="_(* #,##0_);_(* \(#,##0\);_(* &quot;-&quot;??_);_(@_)"/>
  </numFmts>
  <fonts count="55">
    <font>
      <sz val="10"/>
      <color indexed="8"/>
      <name val="Times New Roman"/>
      <charset val="134"/>
    </font>
    <font>
      <sz val="11"/>
      <color theme="1"/>
      <name val="Calibri"/>
      <family val="2"/>
      <scheme val="minor"/>
    </font>
    <font>
      <sz val="12"/>
      <color indexed="8"/>
      <name val="Times New Roman"/>
      <family val="1"/>
    </font>
    <font>
      <b/>
      <sz val="12"/>
      <color indexed="8"/>
      <name val="Times New Roman"/>
      <family val="1"/>
    </font>
    <font>
      <b/>
      <u/>
      <sz val="12"/>
      <name val="Times New Roman"/>
      <family val="1"/>
    </font>
    <font>
      <b/>
      <sz val="12"/>
      <name val="Times New Roman"/>
      <family val="1"/>
    </font>
    <font>
      <sz val="12"/>
      <name val="Times New Roman"/>
      <family val="1"/>
    </font>
    <font>
      <b/>
      <sz val="12"/>
      <color indexed="8"/>
      <name val="Calibri"/>
      <family val="2"/>
    </font>
    <font>
      <b/>
      <sz val="12"/>
      <color indexed="10"/>
      <name val="Times New Roman"/>
      <family val="1"/>
    </font>
    <font>
      <b/>
      <sz val="12"/>
      <name val="Calibri"/>
      <family val="2"/>
      <scheme val="minor"/>
    </font>
    <font>
      <b/>
      <sz val="10"/>
      <color indexed="8"/>
      <name val="Calibri"/>
      <family val="2"/>
    </font>
    <font>
      <sz val="10"/>
      <color indexed="8"/>
      <name val="Calibri"/>
      <family val="2"/>
    </font>
    <font>
      <b/>
      <sz val="10"/>
      <name val="Calibri"/>
      <family val="2"/>
    </font>
    <font>
      <b/>
      <sz val="10"/>
      <color rgb="FFFF0000"/>
      <name val="Calibri"/>
      <family val="2"/>
    </font>
    <font>
      <sz val="10"/>
      <name val="Calibri"/>
      <family val="2"/>
    </font>
    <font>
      <sz val="10"/>
      <color rgb="FF000000"/>
      <name val="Times New Roman"/>
      <family val="1"/>
    </font>
    <font>
      <sz val="10"/>
      <color rgb="FF000000"/>
      <name val="Calibri"/>
      <family val="2"/>
    </font>
    <font>
      <sz val="10"/>
      <color rgb="FFFF0000"/>
      <name val="Calibri"/>
      <family val="2"/>
    </font>
    <font>
      <b/>
      <sz val="10"/>
      <color rgb="FF000000"/>
      <name val="Calibri"/>
      <family val="2"/>
    </font>
    <font>
      <b/>
      <sz val="11"/>
      <name val="Calibri"/>
      <family val="2"/>
    </font>
    <font>
      <b/>
      <sz val="11"/>
      <color indexed="8"/>
      <name val="Calibri"/>
      <family val="2"/>
    </font>
    <font>
      <sz val="11"/>
      <color indexed="8"/>
      <name val="Calibri"/>
      <family val="2"/>
    </font>
    <font>
      <sz val="11"/>
      <name val="Calibri"/>
      <family val="2"/>
    </font>
    <font>
      <sz val="11"/>
      <color indexed="10"/>
      <name val="Calibri"/>
      <family val="2"/>
    </font>
    <font>
      <b/>
      <sz val="11"/>
      <color indexed="18"/>
      <name val="Calibri"/>
      <family val="2"/>
    </font>
    <font>
      <sz val="11"/>
      <color indexed="18"/>
      <name val="Calibri"/>
      <family val="2"/>
    </font>
    <font>
      <sz val="11"/>
      <color rgb="FFFF0000"/>
      <name val="Calibri"/>
      <family val="2"/>
    </font>
    <font>
      <b/>
      <sz val="12"/>
      <name val="Calibri"/>
      <family val="2"/>
    </font>
    <font>
      <sz val="12"/>
      <name val="Calibri"/>
      <family val="2"/>
    </font>
    <font>
      <b/>
      <sz val="11"/>
      <color rgb="FF000000"/>
      <name val="Calibri"/>
      <family val="2"/>
    </font>
    <font>
      <sz val="11"/>
      <color rgb="FF000000"/>
      <name val="Calibri"/>
      <family val="2"/>
    </font>
    <font>
      <b/>
      <sz val="12"/>
      <color rgb="FF000000"/>
      <name val="Calibri"/>
      <family val="2"/>
    </font>
    <font>
      <sz val="12"/>
      <color indexed="8"/>
      <name val="Calibri"/>
      <family val="2"/>
    </font>
    <font>
      <sz val="12"/>
      <color indexed="10"/>
      <name val="Calibri"/>
      <family val="2"/>
    </font>
    <font>
      <sz val="12"/>
      <color indexed="18"/>
      <name val="Calibri"/>
      <family val="2"/>
    </font>
    <font>
      <b/>
      <sz val="14"/>
      <color indexed="8"/>
      <name val="Calibri"/>
      <family val="2"/>
    </font>
    <font>
      <sz val="10"/>
      <color theme="1"/>
      <name val="Arial"/>
      <family val="2"/>
    </font>
    <font>
      <b/>
      <sz val="11"/>
      <color theme="1"/>
      <name val="Calibri"/>
      <family val="2"/>
      <scheme val="minor"/>
    </font>
    <font>
      <sz val="10"/>
      <name val="Arial"/>
      <family val="2"/>
    </font>
    <font>
      <sz val="10"/>
      <color indexed="8"/>
      <name val="Calibri Light"/>
      <family val="2"/>
    </font>
    <font>
      <sz val="10"/>
      <name val="Helvetica Neue"/>
      <charset val="134"/>
    </font>
    <font>
      <sz val="10"/>
      <name val="Trebuchet MS"/>
      <family val="2"/>
    </font>
    <font>
      <sz val="10"/>
      <name val="MS Sans Serif"/>
      <charset val="134"/>
    </font>
    <font>
      <sz val="11"/>
      <name val="??"/>
      <charset val="134"/>
    </font>
    <font>
      <i/>
      <sz val="12"/>
      <name val="Times New Roman"/>
      <family val="1"/>
    </font>
    <font>
      <u/>
      <sz val="12"/>
      <name val="Times New Roman"/>
      <family val="1"/>
    </font>
    <font>
      <sz val="12"/>
      <color indexed="10"/>
      <name val="Times New Roman"/>
      <family val="1"/>
    </font>
    <font>
      <b/>
      <sz val="11"/>
      <color rgb="FFFF0000"/>
      <name val="Calibri"/>
      <family val="2"/>
    </font>
    <font>
      <sz val="9"/>
      <name val="Times New Roman"/>
      <family val="1"/>
    </font>
    <font>
      <sz val="10"/>
      <color indexed="8"/>
      <name val="Times New Roman"/>
      <family val="1"/>
    </font>
    <font>
      <sz val="12"/>
      <color theme="1"/>
      <name val="Times New Roman"/>
      <family val="1"/>
    </font>
    <font>
      <b/>
      <sz val="11"/>
      <color rgb="FF222222"/>
      <name val="Calibri"/>
      <family val="2"/>
      <scheme val="minor"/>
    </font>
    <font>
      <sz val="11"/>
      <color rgb="FF222222"/>
      <name val="Calibri"/>
      <family val="2"/>
      <scheme val="minor"/>
    </font>
    <font>
      <sz val="11"/>
      <name val="Calibri"/>
      <family val="2"/>
      <scheme val="minor"/>
    </font>
    <font>
      <sz val="11"/>
      <color rgb="FF000000"/>
      <name val="Calibri"/>
      <family val="2"/>
      <scheme val="minor"/>
    </font>
  </fonts>
  <fills count="2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14981536301767021"/>
        <bgColor indexed="64"/>
      </patternFill>
    </fill>
    <fill>
      <patternFill patternType="solid">
        <fgColor theme="0" tint="-0.14981536301767021"/>
        <bgColor indexed="44"/>
      </patternFill>
    </fill>
    <fill>
      <patternFill patternType="solid">
        <fgColor theme="0" tint="-0.14981536301767021"/>
        <bgColor indexed="24"/>
      </patternFill>
    </fill>
    <fill>
      <patternFill patternType="solid">
        <fgColor theme="0"/>
        <bgColor indexed="64"/>
      </patternFill>
    </fill>
    <fill>
      <patternFill patternType="solid">
        <fgColor indexed="9"/>
        <bgColor indexed="47"/>
      </patternFill>
    </fill>
    <fill>
      <patternFill patternType="solid">
        <fgColor rgb="FFFFFF00"/>
        <bgColor indexed="64"/>
      </patternFill>
    </fill>
    <fill>
      <patternFill patternType="solid">
        <fgColor theme="5" tint="0.39997558519241921"/>
        <bgColor indexed="64"/>
      </patternFill>
    </fill>
    <fill>
      <patternFill patternType="solid">
        <fgColor theme="0" tint="-0.14993743705557422"/>
        <bgColor indexed="64"/>
      </patternFill>
    </fill>
    <fill>
      <patternFill patternType="solid">
        <fgColor theme="0" tint="-0.249977111117893"/>
        <bgColor indexed="64"/>
      </patternFill>
    </fill>
    <fill>
      <patternFill patternType="solid">
        <fgColor indexed="43"/>
        <bgColor indexed="64"/>
      </patternFill>
    </fill>
    <fill>
      <patternFill patternType="solid">
        <fgColor indexed="9"/>
        <bgColor indexed="64"/>
      </patternFill>
    </fill>
    <fill>
      <patternFill patternType="solid">
        <fgColor rgb="FFBFBFBF"/>
        <bgColor indexed="64"/>
      </patternFill>
    </fill>
    <fill>
      <patternFill patternType="solid">
        <fgColor rgb="FFFFFFFF"/>
        <bgColor indexed="64"/>
      </patternFill>
    </fill>
    <fill>
      <patternFill patternType="solid">
        <fgColor rgb="FFC0C0C0"/>
        <bgColor indexed="64"/>
      </patternFill>
    </fill>
    <fill>
      <patternFill patternType="solid">
        <fgColor theme="7" tint="0.39997558519241921"/>
        <bgColor indexed="64"/>
      </patternFill>
    </fill>
    <fill>
      <patternFill patternType="solid">
        <fgColor theme="0"/>
        <bgColor indexed="47"/>
      </patternFill>
    </fill>
  </fills>
  <borders count="38">
    <border>
      <left/>
      <right/>
      <top/>
      <bottom/>
      <diagonal/>
    </border>
    <border>
      <left style="hair">
        <color auto="1"/>
      </left>
      <right style="hair">
        <color auto="1"/>
      </right>
      <top style="thin">
        <color auto="1"/>
      </top>
      <bottom style="double">
        <color auto="1"/>
      </bottom>
      <diagonal/>
    </border>
    <border>
      <left style="hair">
        <color auto="1"/>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indexed="8"/>
      </left>
      <right style="hair">
        <color indexed="8"/>
      </right>
      <top style="hair">
        <color indexed="8"/>
      </top>
      <bottom style="hair">
        <color indexed="8"/>
      </bottom>
      <diagonal/>
    </border>
    <border>
      <left/>
      <right style="hair">
        <color auto="1"/>
      </right>
      <top style="hair">
        <color auto="1"/>
      </top>
      <bottom/>
      <diagonal/>
    </border>
    <border>
      <left style="hair">
        <color auto="1"/>
      </left>
      <right/>
      <top/>
      <bottom style="hair">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0"/>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indexed="8"/>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indexed="8"/>
      </left>
      <right/>
      <top/>
      <bottom style="thin">
        <color auto="1"/>
      </bottom>
      <diagonal/>
    </border>
    <border>
      <left/>
      <right style="thin">
        <color indexed="8"/>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8"/>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indexed="8"/>
      </right>
      <top/>
      <bottom style="thin">
        <color auto="1"/>
      </bottom>
      <diagonal/>
    </border>
    <border>
      <left style="thin">
        <color auto="1"/>
      </left>
      <right/>
      <top style="thin">
        <color auto="1"/>
      </top>
      <bottom style="thin">
        <color auto="1"/>
      </bottom>
      <diagonal/>
    </border>
  </borders>
  <cellStyleXfs count="73">
    <xf numFmtId="0" fontId="0" fillId="0" borderId="0"/>
    <xf numFmtId="43" fontId="49"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166" fontId="38" fillId="0" borderId="0" applyFill="0" applyBorder="0" applyAlignment="0" applyProtection="0"/>
    <xf numFmtId="43" fontId="38" fillId="0" borderId="0" applyFont="0" applyFill="0" applyBorder="0" applyAlignment="0" applyProtection="0"/>
    <xf numFmtId="165" fontId="21" fillId="0" borderId="0" applyFont="0" applyFill="0" applyBorder="0" applyAlignment="0" applyProtection="0"/>
    <xf numFmtId="43" fontId="21" fillId="0" borderId="0" applyFont="0" applyFill="0" applyBorder="0" applyAlignment="0" applyProtection="0"/>
    <xf numFmtId="43" fontId="2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8" fillId="0" borderId="0" applyFont="0" applyFill="0" applyBorder="0" applyAlignment="0" applyProtection="0"/>
    <xf numFmtId="43" fontId="21" fillId="0" borderId="0" applyFont="0" applyFill="0" applyBorder="0" applyAlignment="0" applyProtection="0"/>
    <xf numFmtId="43" fontId="2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165" fontId="38" fillId="0" borderId="0" applyFont="0" applyFill="0" applyBorder="0" applyAlignment="0" applyProtection="0"/>
    <xf numFmtId="43" fontId="38" fillId="0" borderId="0" applyFont="0" applyFill="0" applyBorder="0" applyAlignment="0" applyProtection="0"/>
    <xf numFmtId="43" fontId="39" fillId="0" borderId="0" applyFont="0" applyFill="0" applyBorder="0" applyAlignment="0" applyProtection="0"/>
    <xf numFmtId="167" fontId="38" fillId="0" borderId="0" applyFill="0" applyBorder="0" applyAlignment="0" applyProtection="0"/>
    <xf numFmtId="168" fontId="38" fillId="0" borderId="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9" fillId="0" borderId="0" applyFont="0" applyFill="0" applyBorder="0" applyAlignment="0" applyProtection="0"/>
    <xf numFmtId="0" fontId="40" fillId="0" borderId="0" applyNumberFormat="0" applyFill="0" applyBorder="0" applyProtection="0">
      <alignment vertical="top" wrapText="1"/>
    </xf>
    <xf numFmtId="0" fontId="21" fillId="0" borderId="0"/>
    <xf numFmtId="0" fontId="38" fillId="0" borderId="0"/>
    <xf numFmtId="0" fontId="38" fillId="0" borderId="0"/>
    <xf numFmtId="0" fontId="38" fillId="0" borderId="0"/>
    <xf numFmtId="0" fontId="21" fillId="0" borderId="0"/>
    <xf numFmtId="0" fontId="38" fillId="0" borderId="0"/>
    <xf numFmtId="0" fontId="3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 fillId="0" borderId="0">
      <alignment vertical="center"/>
    </xf>
    <xf numFmtId="0" fontId="21" fillId="0" borderId="0"/>
    <xf numFmtId="0" fontId="21" fillId="0" borderId="0"/>
    <xf numFmtId="0" fontId="21" fillId="0" borderId="0"/>
    <xf numFmtId="0" fontId="28" fillId="0" borderId="0"/>
    <xf numFmtId="0" fontId="41" fillId="0" borderId="0"/>
    <xf numFmtId="0" fontId="21" fillId="0" borderId="0">
      <alignment vertical="center"/>
    </xf>
    <xf numFmtId="0" fontId="28" fillId="0" borderId="0"/>
    <xf numFmtId="0" fontId="39" fillId="0" borderId="0"/>
    <xf numFmtId="0" fontId="42" fillId="0" borderId="0"/>
    <xf numFmtId="0" fontId="49" fillId="0" borderId="0"/>
    <xf numFmtId="0" fontId="38" fillId="0" borderId="0"/>
    <xf numFmtId="0" fontId="49" fillId="0" borderId="0"/>
    <xf numFmtId="0" fontId="21" fillId="0" borderId="0" applyNumberFormat="0" applyFill="0" applyBorder="0" applyProtection="0"/>
    <xf numFmtId="0" fontId="38" fillId="0" borderId="0"/>
    <xf numFmtId="0" fontId="38" fillId="0" borderId="0"/>
    <xf numFmtId="0" fontId="21" fillId="0" borderId="0"/>
    <xf numFmtId="9" fontId="21" fillId="0" borderId="0"/>
    <xf numFmtId="9" fontId="39" fillId="0" borderId="0" applyFont="0" applyFill="0" applyBorder="0" applyAlignment="0" applyProtection="0"/>
    <xf numFmtId="9" fontId="21" fillId="0" borderId="0" applyFont="0" applyFill="0" applyBorder="0" applyAlignment="0" applyProtection="0"/>
    <xf numFmtId="0" fontId="38" fillId="0" borderId="0"/>
    <xf numFmtId="0" fontId="43" fillId="0" borderId="0">
      <alignment vertical="center"/>
    </xf>
  </cellStyleXfs>
  <cellXfs count="598">
    <xf numFmtId="0" fontId="0" fillId="0" borderId="0" xfId="0" applyAlignment="1">
      <alignment horizontal="left" vertical="top"/>
    </xf>
    <xf numFmtId="0" fontId="2" fillId="0" borderId="0" xfId="48" applyFont="1" applyAlignment="1">
      <alignment horizontal="center" vertical="top"/>
    </xf>
    <xf numFmtId="0" fontId="2" fillId="0" borderId="0" xfId="48" applyFont="1"/>
    <xf numFmtId="43" fontId="2" fillId="0" borderId="0" xfId="1" applyFont="1" applyAlignment="1">
      <alignment horizontal="center"/>
    </xf>
    <xf numFmtId="169" fontId="2" fillId="0" borderId="0" xfId="15" applyNumberFormat="1" applyFont="1"/>
    <xf numFmtId="169" fontId="2" fillId="0" borderId="0" xfId="15" applyNumberFormat="1" applyFont="1" applyAlignment="1">
      <alignment horizontal="center"/>
    </xf>
    <xf numFmtId="0" fontId="2" fillId="0" borderId="0" xfId="48" applyFont="1" applyAlignment="1">
      <alignment horizontal="center" vertical="center"/>
    </xf>
    <xf numFmtId="0" fontId="2" fillId="0" borderId="0" xfId="48" applyFont="1" applyAlignment="1">
      <alignment horizontal="center"/>
    </xf>
    <xf numFmtId="0" fontId="3" fillId="0" borderId="0" xfId="48" applyFont="1" applyAlignment="1">
      <alignment horizontal="left" vertical="top"/>
    </xf>
    <xf numFmtId="0" fontId="3" fillId="0" borderId="0" xfId="48" applyFont="1" applyAlignment="1">
      <alignment horizontal="left"/>
    </xf>
    <xf numFmtId="43" fontId="3" fillId="0" borderId="0" xfId="1" applyFont="1" applyAlignment="1">
      <alignment horizontal="center"/>
    </xf>
    <xf numFmtId="169" fontId="3" fillId="0" borderId="0" xfId="15" applyNumberFormat="1" applyFont="1"/>
    <xf numFmtId="169" fontId="3" fillId="0" borderId="0" xfId="15" applyNumberFormat="1" applyFont="1" applyAlignment="1">
      <alignment horizontal="center"/>
    </xf>
    <xf numFmtId="0" fontId="2" fillId="0" borderId="0" xfId="48" applyFont="1" applyAlignment="1">
      <alignment horizontal="left" vertical="top"/>
    </xf>
    <xf numFmtId="0" fontId="2" fillId="0" borderId="0" xfId="48" applyFont="1" applyAlignment="1">
      <alignment horizontal="left"/>
    </xf>
    <xf numFmtId="0" fontId="4" fillId="0" borderId="0" xfId="50" applyFont="1"/>
    <xf numFmtId="0" fontId="5" fillId="0" borderId="0" xfId="67" applyFont="1" applyAlignment="1">
      <alignment horizontal="justify" vertical="justify"/>
    </xf>
    <xf numFmtId="0" fontId="5" fillId="0" borderId="0" xfId="67" applyFont="1" applyAlignment="1">
      <alignment vertical="top"/>
    </xf>
    <xf numFmtId="43" fontId="5" fillId="0" borderId="0" xfId="1" applyFont="1" applyAlignment="1">
      <alignment vertical="top"/>
    </xf>
    <xf numFmtId="43" fontId="5" fillId="0" borderId="0" xfId="1" applyFont="1" applyAlignment="1">
      <alignment horizontal="center" vertical="top"/>
    </xf>
    <xf numFmtId="0" fontId="3" fillId="0" borderId="1" xfId="48" applyFont="1" applyBorder="1" applyAlignment="1">
      <alignment horizontal="center" vertical="top"/>
    </xf>
    <xf numFmtId="0" fontId="3" fillId="0" borderId="1" xfId="48" applyFont="1" applyBorder="1" applyAlignment="1">
      <alignment horizontal="center"/>
    </xf>
    <xf numFmtId="43" fontId="3" fillId="0" borderId="1" xfId="1" applyFont="1" applyBorder="1" applyAlignment="1">
      <alignment horizontal="center"/>
    </xf>
    <xf numFmtId="169" fontId="3" fillId="0" borderId="1" xfId="15" applyNumberFormat="1" applyFont="1" applyBorder="1"/>
    <xf numFmtId="169" fontId="3" fillId="0" borderId="1" xfId="15" applyNumberFormat="1" applyFont="1" applyBorder="1" applyAlignment="1">
      <alignment horizontal="center"/>
    </xf>
    <xf numFmtId="0" fontId="2" fillId="0" borderId="2" xfId="48" applyFont="1" applyBorder="1" applyAlignment="1">
      <alignment horizontal="center" vertical="top"/>
    </xf>
    <xf numFmtId="0" fontId="2" fillId="0" borderId="2" xfId="48" applyFont="1" applyBorder="1"/>
    <xf numFmtId="43" fontId="2" fillId="0" borderId="2" xfId="1" applyFont="1" applyBorder="1" applyAlignment="1">
      <alignment horizontal="center"/>
    </xf>
    <xf numFmtId="169" fontId="2" fillId="0" borderId="2" xfId="15" applyNumberFormat="1" applyFont="1" applyBorder="1"/>
    <xf numFmtId="169" fontId="2" fillId="0" borderId="2" xfId="15" applyNumberFormat="1" applyFont="1" applyBorder="1" applyAlignment="1">
      <alignment horizontal="center"/>
    </xf>
    <xf numFmtId="0" fontId="5" fillId="2" borderId="3" xfId="0" applyFont="1" applyFill="1" applyBorder="1" applyAlignment="1">
      <alignment horizontal="center" vertical="top" wrapText="1"/>
    </xf>
    <xf numFmtId="0" fontId="6" fillId="2" borderId="3" xfId="0" applyFont="1" applyFill="1" applyBorder="1" applyAlignment="1">
      <alignment horizontal="left" vertical="top" wrapText="1"/>
    </xf>
    <xf numFmtId="43" fontId="2" fillId="0" borderId="3" xfId="1" applyFont="1" applyBorder="1" applyAlignment="1">
      <alignment horizontal="center"/>
    </xf>
    <xf numFmtId="169" fontId="2" fillId="0" borderId="3" xfId="15" applyNumberFormat="1" applyFont="1" applyBorder="1"/>
    <xf numFmtId="169" fontId="2" fillId="0" borderId="3" xfId="15" applyNumberFormat="1" applyFont="1" applyBorder="1" applyAlignment="1">
      <alignment horizontal="center"/>
    </xf>
    <xf numFmtId="0" fontId="2" fillId="0" borderId="3" xfId="0" applyFont="1" applyBorder="1" applyAlignment="1">
      <alignment horizontal="left" wrapText="1"/>
    </xf>
    <xf numFmtId="170" fontId="3" fillId="0" borderId="3" xfId="0" applyNumberFormat="1" applyFont="1" applyBorder="1" applyAlignment="1">
      <alignment horizontal="left" vertical="top"/>
    </xf>
    <xf numFmtId="0" fontId="2" fillId="0" borderId="3" xfId="0" applyFont="1" applyBorder="1" applyAlignment="1">
      <alignment horizontal="left" vertical="top" wrapText="1"/>
    </xf>
    <xf numFmtId="0" fontId="3" fillId="0" borderId="3" xfId="0" applyFont="1" applyBorder="1" applyAlignment="1">
      <alignment horizontal="left" vertical="top" wrapText="1"/>
    </xf>
    <xf numFmtId="170" fontId="3" fillId="0" borderId="4" xfId="0" applyNumberFormat="1" applyFont="1" applyBorder="1" applyAlignment="1">
      <alignment horizontal="center" vertical="top"/>
    </xf>
    <xf numFmtId="0" fontId="2" fillId="0" borderId="4" xfId="0" applyFont="1" applyBorder="1" applyAlignment="1">
      <alignment horizontal="left" vertical="top" wrapText="1"/>
    </xf>
    <xf numFmtId="43" fontId="2" fillId="0" borderId="4" xfId="1" applyFont="1" applyBorder="1" applyAlignment="1">
      <alignment horizontal="center"/>
    </xf>
    <xf numFmtId="169" fontId="2" fillId="0" borderId="4" xfId="15" applyNumberFormat="1" applyFont="1" applyBorder="1"/>
    <xf numFmtId="170" fontId="3" fillId="0" borderId="3" xfId="0" applyNumberFormat="1" applyFont="1" applyBorder="1" applyAlignment="1">
      <alignment horizontal="center" vertical="top"/>
    </xf>
    <xf numFmtId="0" fontId="2" fillId="0" borderId="3" xfId="0" applyFont="1" applyBorder="1" applyAlignment="1">
      <alignment horizontal="center" wrapText="1"/>
    </xf>
    <xf numFmtId="43" fontId="2" fillId="0" borderId="3" xfId="1" applyFont="1" applyBorder="1"/>
    <xf numFmtId="0" fontId="2" fillId="0" borderId="3" xfId="0" applyFont="1" applyBorder="1" applyAlignment="1">
      <alignment horizontal="right" wrapText="1"/>
    </xf>
    <xf numFmtId="0" fontId="2" fillId="0" borderId="3" xfId="48" applyFont="1" applyBorder="1"/>
    <xf numFmtId="0" fontId="2" fillId="0" borderId="3" xfId="0" applyFont="1" applyBorder="1" applyAlignment="1">
      <alignment horizontal="center" vertical="top" wrapText="1"/>
    </xf>
    <xf numFmtId="0" fontId="3" fillId="0" borderId="0" xfId="48" applyFont="1" applyAlignment="1">
      <alignment horizontal="center" vertical="center"/>
    </xf>
    <xf numFmtId="0" fontId="3" fillId="0" borderId="0" xfId="48" applyFont="1" applyAlignment="1">
      <alignment horizontal="right"/>
    </xf>
    <xf numFmtId="0" fontId="5" fillId="0" borderId="0" xfId="67" applyFont="1" applyAlignment="1">
      <alignment horizontal="right"/>
    </xf>
    <xf numFmtId="0" fontId="3" fillId="0" borderId="0" xfId="48" applyFont="1" applyAlignment="1">
      <alignment horizontal="center"/>
    </xf>
    <xf numFmtId="0" fontId="5" fillId="0" borderId="0" xfId="67" applyFont="1" applyAlignment="1">
      <alignment horizontal="center" vertical="top"/>
    </xf>
    <xf numFmtId="0" fontId="3" fillId="0" borderId="1" xfId="48" applyFont="1" applyBorder="1" applyAlignment="1">
      <alignment horizontal="center" vertical="center"/>
    </xf>
    <xf numFmtId="0" fontId="2" fillId="0" borderId="2" xfId="48" applyFont="1" applyBorder="1" applyAlignment="1">
      <alignment horizontal="center" vertical="center"/>
    </xf>
    <xf numFmtId="0" fontId="2" fillId="0" borderId="2" xfId="48" applyFont="1" applyBorder="1" applyAlignment="1">
      <alignment horizontal="center"/>
    </xf>
    <xf numFmtId="0" fontId="2" fillId="0" borderId="3" xfId="48" applyFont="1" applyBorder="1" applyAlignment="1">
      <alignment horizontal="center" vertical="center"/>
    </xf>
    <xf numFmtId="0" fontId="2" fillId="0" borderId="3" xfId="48" applyFont="1" applyBorder="1" applyAlignment="1">
      <alignment horizontal="center"/>
    </xf>
    <xf numFmtId="0" fontId="6" fillId="0" borderId="3" xfId="0" applyFont="1" applyBorder="1" applyAlignment="1">
      <alignment horizontal="center" vertical="top" wrapText="1"/>
    </xf>
    <xf numFmtId="169" fontId="2" fillId="0" borderId="5" xfId="15" applyNumberFormat="1" applyFont="1" applyBorder="1"/>
    <xf numFmtId="0" fontId="2" fillId="2" borderId="3"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0" borderId="3" xfId="0" applyFont="1" applyBorder="1" applyAlignment="1">
      <alignment horizontal="left" vertical="center" wrapText="1"/>
    </xf>
    <xf numFmtId="0" fontId="5" fillId="0" borderId="3" xfId="0" applyFont="1" applyBorder="1" applyAlignment="1">
      <alignment horizontal="left" vertical="top" wrapText="1"/>
    </xf>
    <xf numFmtId="0" fontId="6" fillId="0" borderId="4" xfId="0" applyFont="1" applyBorder="1" applyAlignment="1">
      <alignment horizontal="center" vertical="top" wrapText="1"/>
    </xf>
    <xf numFmtId="169" fontId="2" fillId="0" borderId="4" xfId="15" applyNumberFormat="1" applyFont="1" applyBorder="1" applyAlignment="1">
      <alignment horizontal="center"/>
    </xf>
    <xf numFmtId="0" fontId="2" fillId="0" borderId="3" xfId="0" applyFont="1" applyBorder="1" applyAlignment="1">
      <alignment horizontal="center" vertical="center" wrapText="1"/>
    </xf>
    <xf numFmtId="0" fontId="2" fillId="0" borderId="4" xfId="48" applyFont="1" applyBorder="1" applyAlignment="1">
      <alignment horizontal="center"/>
    </xf>
    <xf numFmtId="0" fontId="2" fillId="0" borderId="3" xfId="0" applyFont="1" applyBorder="1" applyAlignment="1">
      <alignment wrapText="1"/>
    </xf>
    <xf numFmtId="0" fontId="5" fillId="0" borderId="4" xfId="0" applyFont="1" applyBorder="1" applyAlignment="1">
      <alignment horizontal="left" vertical="top" wrapText="1"/>
    </xf>
    <xf numFmtId="0" fontId="2" fillId="0" borderId="3" xfId="0" applyFont="1" applyBorder="1"/>
    <xf numFmtId="0" fontId="2" fillId="0" borderId="3" xfId="0" applyFont="1" applyBorder="1" applyAlignment="1">
      <alignment horizontal="center"/>
    </xf>
    <xf numFmtId="0" fontId="7" fillId="0" borderId="3" xfId="0" applyFont="1" applyBorder="1" applyAlignment="1">
      <alignment horizontal="center" wrapText="1"/>
    </xf>
    <xf numFmtId="0" fontId="2" fillId="0" borderId="4" xfId="0" applyFont="1" applyBorder="1" applyAlignment="1">
      <alignment horizontal="left" wrapText="1"/>
    </xf>
    <xf numFmtId="0" fontId="2" fillId="0" borderId="4" xfId="0" applyFont="1" applyBorder="1" applyAlignment="1">
      <alignment vertical="top" wrapText="1"/>
    </xf>
    <xf numFmtId="2" fontId="2" fillId="0" borderId="3" xfId="0" applyNumberFormat="1" applyFont="1" applyBorder="1"/>
    <xf numFmtId="0" fontId="2" fillId="0" borderId="6" xfId="0" applyFont="1" applyBorder="1" applyAlignment="1">
      <alignment horizontal="left" wrapText="1"/>
    </xf>
    <xf numFmtId="0" fontId="2" fillId="0" borderId="3" xfId="0" applyFont="1" applyBorder="1" applyAlignment="1">
      <alignment vertical="top" wrapText="1"/>
    </xf>
    <xf numFmtId="0" fontId="5" fillId="0" borderId="7" xfId="0" applyFont="1" applyBorder="1" applyAlignment="1">
      <alignment horizontal="left" vertical="top" wrapText="1"/>
    </xf>
    <xf numFmtId="0" fontId="3" fillId="0" borderId="3" xfId="0" applyFont="1" applyBorder="1" applyAlignment="1">
      <alignment horizontal="center" wrapText="1"/>
    </xf>
    <xf numFmtId="43" fontId="2" fillId="0" borderId="6" xfId="1" applyFont="1" applyBorder="1" applyAlignment="1">
      <alignment horizontal="center"/>
    </xf>
    <xf numFmtId="0" fontId="3" fillId="0" borderId="4" xfId="0" applyFont="1" applyBorder="1" applyAlignment="1">
      <alignment horizontal="left" vertical="top" wrapText="1"/>
    </xf>
    <xf numFmtId="43" fontId="3" fillId="0" borderId="3" xfId="1" applyFont="1" applyBorder="1" applyAlignment="1">
      <alignment horizontal="center"/>
    </xf>
    <xf numFmtId="2" fontId="2" fillId="0" borderId="3" xfId="0" applyNumberFormat="1" applyFont="1" applyBorder="1" applyAlignment="1">
      <alignment horizontal="center"/>
    </xf>
    <xf numFmtId="43" fontId="2" fillId="0" borderId="3" xfId="1" applyFont="1" applyFill="1" applyBorder="1" applyAlignment="1">
      <alignment horizontal="center"/>
    </xf>
    <xf numFmtId="169" fontId="2" fillId="0" borderId="3" xfId="15" applyNumberFormat="1" applyFont="1" applyFill="1" applyBorder="1"/>
    <xf numFmtId="169" fontId="2" fillId="0" borderId="3" xfId="15" applyNumberFormat="1" applyFont="1" applyFill="1" applyBorder="1" applyAlignment="1">
      <alignment horizontal="center"/>
    </xf>
    <xf numFmtId="0" fontId="2" fillId="0" borderId="3" xfId="0" applyFont="1" applyBorder="1" applyAlignment="1">
      <alignment horizontal="right" vertical="top" wrapText="1"/>
    </xf>
    <xf numFmtId="0" fontId="2" fillId="2" borderId="3" xfId="0" applyFont="1" applyFill="1" applyBorder="1" applyAlignment="1">
      <alignment horizontal="left" wrapText="1"/>
    </xf>
    <xf numFmtId="0" fontId="2" fillId="2" borderId="3" xfId="0" applyFont="1" applyFill="1" applyBorder="1" applyAlignment="1">
      <alignment horizontal="center" wrapText="1"/>
    </xf>
    <xf numFmtId="0" fontId="6" fillId="0" borderId="4" xfId="0" applyFont="1" applyBorder="1" applyAlignment="1">
      <alignment horizontal="left" vertical="top" wrapText="1"/>
    </xf>
    <xf numFmtId="0" fontId="6" fillId="0" borderId="7" xfId="0" applyFont="1" applyBorder="1" applyAlignment="1">
      <alignment horizontal="center" vertical="top" wrapText="1"/>
    </xf>
    <xf numFmtId="0" fontId="5" fillId="0" borderId="3" xfId="0" applyFont="1" applyBorder="1" applyAlignment="1">
      <alignment horizontal="center" vertical="top" wrapText="1"/>
    </xf>
    <xf numFmtId="43" fontId="2" fillId="0" borderId="5" xfId="1" applyFont="1" applyBorder="1" applyAlignment="1">
      <alignment horizontal="center"/>
    </xf>
    <xf numFmtId="0" fontId="2" fillId="0" borderId="6" xfId="0" applyFont="1" applyBorder="1" applyAlignment="1">
      <alignment horizontal="left" vertical="top" wrapText="1"/>
    </xf>
    <xf numFmtId="0" fontId="2" fillId="0" borderId="4" xfId="0" applyFont="1" applyBorder="1" applyAlignment="1">
      <alignment horizontal="center" wrapText="1"/>
    </xf>
    <xf numFmtId="43" fontId="2" fillId="0" borderId="4" xfId="1" applyFont="1" applyBorder="1"/>
    <xf numFmtId="0" fontId="2" fillId="0" borderId="6" xfId="0" applyFont="1" applyBorder="1" applyAlignment="1">
      <alignment horizontal="center" wrapText="1"/>
    </xf>
    <xf numFmtId="43" fontId="2" fillId="0" borderId="6" xfId="1" applyFont="1" applyBorder="1"/>
    <xf numFmtId="0" fontId="2" fillId="0" borderId="7" xfId="0" applyFont="1" applyBorder="1" applyAlignment="1">
      <alignment horizontal="center" vertical="center" wrapText="1"/>
    </xf>
    <xf numFmtId="0" fontId="3" fillId="0" borderId="8" xfId="0" applyFont="1" applyBorder="1" applyAlignment="1">
      <alignment horizontal="center" vertical="top" wrapText="1"/>
    </xf>
    <xf numFmtId="0" fontId="3" fillId="0" borderId="8" xfId="0" applyFont="1" applyBorder="1" applyAlignment="1">
      <alignment horizontal="left" vertical="top" wrapText="1"/>
    </xf>
    <xf numFmtId="43" fontId="2" fillId="0" borderId="9" xfId="1" applyFont="1" applyBorder="1" applyAlignment="1">
      <alignment horizontal="center"/>
    </xf>
    <xf numFmtId="0" fontId="2" fillId="0" borderId="10" xfId="0" applyFont="1" applyBorder="1" applyAlignment="1">
      <alignment horizontal="left" wrapText="1"/>
    </xf>
    <xf numFmtId="0" fontId="2" fillId="0" borderId="6" xfId="0" applyFont="1" applyBorder="1" applyAlignment="1">
      <alignment wrapText="1"/>
    </xf>
    <xf numFmtId="0" fontId="2" fillId="0" borderId="3" xfId="0" applyFont="1" applyBorder="1" applyAlignment="1">
      <alignment horizontal="left" vertical="top"/>
    </xf>
    <xf numFmtId="0" fontId="3" fillId="0" borderId="3" xfId="0" applyFont="1" applyBorder="1" applyAlignment="1">
      <alignment horizontal="center" vertical="top" wrapText="1"/>
    </xf>
    <xf numFmtId="0" fontId="2" fillId="0" borderId="0" xfId="0" applyFont="1" applyAlignment="1">
      <alignment horizontal="center"/>
    </xf>
    <xf numFmtId="43" fontId="2" fillId="0" borderId="0" xfId="1" applyFont="1"/>
    <xf numFmtId="43" fontId="2" fillId="0" borderId="3" xfId="1" applyFont="1" applyFill="1" applyBorder="1"/>
    <xf numFmtId="0" fontId="2" fillId="0" borderId="3" xfId="0" applyFont="1" applyBorder="1" applyAlignment="1">
      <alignment horizontal="right"/>
    </xf>
    <xf numFmtId="170" fontId="3" fillId="0" borderId="11" xfId="0" applyNumberFormat="1" applyFont="1" applyBorder="1" applyAlignment="1">
      <alignment horizontal="center" vertical="top"/>
    </xf>
    <xf numFmtId="0" fontId="5" fillId="0" borderId="11" xfId="0" applyFont="1" applyBorder="1" applyAlignment="1">
      <alignment horizontal="left" vertical="top" wrapText="1"/>
    </xf>
    <xf numFmtId="0" fontId="6" fillId="2" borderId="3" xfId="0" applyFont="1" applyFill="1" applyBorder="1" applyAlignment="1">
      <alignment horizontal="center" vertical="top" wrapText="1"/>
    </xf>
    <xf numFmtId="170" fontId="2" fillId="0" borderId="3" xfId="0" applyNumberFormat="1" applyFont="1" applyBorder="1" applyAlignment="1">
      <alignment horizontal="center" vertical="top"/>
    </xf>
    <xf numFmtId="0" fontId="6" fillId="0" borderId="3" xfId="0" applyFont="1" applyBorder="1" applyAlignment="1">
      <alignment horizontal="left" vertical="top" wrapText="1"/>
    </xf>
    <xf numFmtId="0" fontId="2" fillId="0" borderId="3" xfId="48" applyFont="1" applyBorder="1" applyAlignment="1">
      <alignment horizontal="center" vertical="top"/>
    </xf>
    <xf numFmtId="43" fontId="2" fillId="0" borderId="3" xfId="1" applyFont="1" applyBorder="1" applyAlignment="1">
      <alignment horizontal="right"/>
    </xf>
    <xf numFmtId="170" fontId="2" fillId="0" borderId="3" xfId="0" applyNumberFormat="1" applyFont="1" applyBorder="1" applyAlignment="1">
      <alignment horizontal="left" vertical="top"/>
    </xf>
    <xf numFmtId="2" fontId="2" fillId="0" borderId="3" xfId="0" applyNumberFormat="1" applyFont="1" applyBorder="1" applyAlignment="1">
      <alignment horizontal="left" vertical="top"/>
    </xf>
    <xf numFmtId="0" fontId="6" fillId="0" borderId="11" xfId="0" applyFont="1" applyBorder="1" applyAlignment="1">
      <alignment horizontal="left" vertical="top" wrapText="1"/>
    </xf>
    <xf numFmtId="0" fontId="2" fillId="0" borderId="11" xfId="0" applyFont="1" applyBorder="1" applyAlignment="1">
      <alignment horizontal="left" vertical="top" wrapText="1"/>
    </xf>
    <xf numFmtId="2" fontId="2" fillId="2" borderId="3" xfId="0" applyNumberFormat="1" applyFont="1" applyFill="1" applyBorder="1" applyAlignment="1">
      <alignment horizontal="left" vertical="top"/>
    </xf>
    <xf numFmtId="0" fontId="2" fillId="2" borderId="3" xfId="0" applyFont="1" applyFill="1" applyBorder="1" applyAlignment="1">
      <alignment horizontal="center" vertical="center" wrapText="1"/>
    </xf>
    <xf numFmtId="171" fontId="2" fillId="0" borderId="11" xfId="1" applyNumberFormat="1" applyFont="1" applyFill="1" applyBorder="1" applyAlignment="1">
      <alignment horizontal="center" vertical="top"/>
    </xf>
    <xf numFmtId="0" fontId="5" fillId="2" borderId="3" xfId="0" applyFont="1" applyFill="1" applyBorder="1" applyAlignment="1">
      <alignment horizontal="left" vertical="top" wrapText="1"/>
    </xf>
    <xf numFmtId="170" fontId="3" fillId="0" borderId="6" xfId="0" applyNumberFormat="1" applyFont="1" applyBorder="1" applyAlignment="1">
      <alignment horizontal="center" vertical="top"/>
    </xf>
    <xf numFmtId="172" fontId="8" fillId="0" borderId="3" xfId="0" applyNumberFormat="1" applyFont="1" applyBorder="1" applyAlignment="1">
      <alignment horizontal="left" vertical="top"/>
    </xf>
    <xf numFmtId="2" fontId="3" fillId="0" borderId="3" xfId="0" applyNumberFormat="1" applyFont="1" applyBorder="1" applyAlignment="1">
      <alignment horizontal="left" vertical="top"/>
    </xf>
    <xf numFmtId="173" fontId="8" fillId="0" borderId="3" xfId="0" applyNumberFormat="1" applyFont="1" applyBorder="1" applyAlignment="1">
      <alignment horizontal="left" vertical="top"/>
    </xf>
    <xf numFmtId="2" fontId="3" fillId="0" borderId="3" xfId="0" applyNumberFormat="1" applyFont="1" applyBorder="1" applyAlignment="1">
      <alignment horizontal="right" vertical="top"/>
    </xf>
    <xf numFmtId="173" fontId="8" fillId="0" borderId="3" xfId="0" applyNumberFormat="1" applyFont="1" applyBorder="1" applyAlignment="1">
      <alignment horizontal="right" vertical="top"/>
    </xf>
    <xf numFmtId="170" fontId="3" fillId="2" borderId="3" xfId="0" applyNumberFormat="1" applyFont="1" applyFill="1" applyBorder="1" applyAlignment="1">
      <alignment horizontal="left" vertical="top"/>
    </xf>
    <xf numFmtId="0" fontId="2" fillId="3" borderId="3" xfId="0" applyFont="1" applyFill="1" applyBorder="1" applyAlignment="1">
      <alignment horizontal="left" vertical="top" wrapText="1"/>
    </xf>
    <xf numFmtId="0" fontId="5" fillId="3" borderId="3" xfId="0" applyFont="1" applyFill="1" applyBorder="1" applyAlignment="1">
      <alignment horizontal="left" vertical="top" wrapText="1"/>
    </xf>
    <xf numFmtId="0" fontId="3" fillId="0" borderId="3" xfId="0" applyFont="1" applyBorder="1" applyAlignment="1">
      <alignment horizontal="left" wrapText="1"/>
    </xf>
    <xf numFmtId="2" fontId="3" fillId="0" borderId="11" xfId="0" applyNumberFormat="1" applyFont="1" applyBorder="1" applyAlignment="1">
      <alignment horizontal="left" vertical="top"/>
    </xf>
    <xf numFmtId="0" fontId="5" fillId="0" borderId="12" xfId="0" applyFont="1" applyBorder="1" applyAlignment="1">
      <alignment horizontal="left" vertical="top" wrapText="1"/>
    </xf>
    <xf numFmtId="0" fontId="2" fillId="0" borderId="12" xfId="0" applyFont="1" applyBorder="1" applyAlignment="1">
      <alignment horizontal="left" vertical="top" wrapText="1"/>
    </xf>
    <xf numFmtId="0" fontId="3" fillId="0" borderId="12" xfId="0" applyFont="1" applyBorder="1" applyAlignment="1">
      <alignment horizontal="left" vertical="top" wrapText="1"/>
    </xf>
    <xf numFmtId="0" fontId="5" fillId="3" borderId="3" xfId="0" applyFont="1" applyFill="1" applyBorder="1" applyAlignment="1">
      <alignment horizontal="center" vertical="top" wrapText="1"/>
    </xf>
    <xf numFmtId="0" fontId="6" fillId="3" borderId="3" xfId="0" applyFont="1" applyFill="1" applyBorder="1" applyAlignment="1">
      <alignment horizontal="left" vertical="top" wrapText="1"/>
    </xf>
    <xf numFmtId="43" fontId="2" fillId="3" borderId="3" xfId="1" applyFont="1" applyFill="1" applyBorder="1" applyAlignment="1">
      <alignment horizontal="center"/>
    </xf>
    <xf numFmtId="169" fontId="2" fillId="3" borderId="3" xfId="15" applyNumberFormat="1" applyFont="1" applyFill="1" applyBorder="1"/>
    <xf numFmtId="169" fontId="2" fillId="3" borderId="3" xfId="15" applyNumberFormat="1" applyFont="1" applyFill="1" applyBorder="1" applyAlignment="1">
      <alignment horizontal="center"/>
    </xf>
    <xf numFmtId="0" fontId="2" fillId="3" borderId="3" xfId="0" applyFont="1" applyFill="1" applyBorder="1" applyAlignment="1">
      <alignment horizontal="left" wrapText="1"/>
    </xf>
    <xf numFmtId="170" fontId="3" fillId="3" borderId="3" xfId="0" applyNumberFormat="1" applyFont="1" applyFill="1" applyBorder="1" applyAlignment="1">
      <alignment horizontal="left" vertical="top"/>
    </xf>
    <xf numFmtId="0" fontId="3" fillId="3" borderId="3" xfId="0" applyFont="1" applyFill="1" applyBorder="1" applyAlignment="1">
      <alignment horizontal="left" vertical="top" wrapText="1"/>
    </xf>
    <xf numFmtId="170" fontId="3" fillId="3" borderId="3" xfId="0" applyNumberFormat="1" applyFont="1" applyFill="1" applyBorder="1" applyAlignment="1">
      <alignment horizontal="center" vertical="top"/>
    </xf>
    <xf numFmtId="169" fontId="2" fillId="3" borderId="5" xfId="15" applyNumberFormat="1" applyFont="1" applyFill="1" applyBorder="1"/>
    <xf numFmtId="0" fontId="2" fillId="3" borderId="3" xfId="0" applyFont="1" applyFill="1" applyBorder="1" applyAlignment="1">
      <alignment horizontal="left" vertical="center" wrapText="1"/>
    </xf>
    <xf numFmtId="0" fontId="5" fillId="3" borderId="4" xfId="0" applyFont="1" applyFill="1" applyBorder="1" applyAlignment="1">
      <alignment horizontal="left" vertical="top" wrapText="1"/>
    </xf>
    <xf numFmtId="0" fontId="2" fillId="3" borderId="4" xfId="0" applyFont="1" applyFill="1" applyBorder="1" applyAlignment="1">
      <alignment horizontal="left" vertical="top" wrapText="1"/>
    </xf>
    <xf numFmtId="43" fontId="2" fillId="3" borderId="4" xfId="1" applyFont="1" applyFill="1" applyBorder="1" applyAlignment="1">
      <alignment horizontal="center"/>
    </xf>
    <xf numFmtId="169" fontId="2" fillId="3" borderId="4" xfId="15" applyNumberFormat="1" applyFont="1" applyFill="1" applyBorder="1"/>
    <xf numFmtId="169" fontId="2" fillId="3" borderId="4" xfId="15" applyNumberFormat="1" applyFont="1" applyFill="1" applyBorder="1" applyAlignment="1">
      <alignment horizontal="center"/>
    </xf>
    <xf numFmtId="0" fontId="2" fillId="3" borderId="3" xfId="0" applyFont="1" applyFill="1" applyBorder="1" applyAlignment="1">
      <alignment horizontal="center" wrapText="1"/>
    </xf>
    <xf numFmtId="43" fontId="2" fillId="3" borderId="3" xfId="1" applyFont="1" applyFill="1" applyBorder="1"/>
    <xf numFmtId="0" fontId="2" fillId="3" borderId="3" xfId="0" applyFont="1" applyFill="1" applyBorder="1" applyAlignment="1">
      <alignment horizontal="right" wrapText="1"/>
    </xf>
    <xf numFmtId="0" fontId="3" fillId="3" borderId="3" xfId="0" applyFont="1" applyFill="1" applyBorder="1" applyAlignment="1">
      <alignment horizontal="center" wrapText="1"/>
    </xf>
    <xf numFmtId="0" fontId="2" fillId="3" borderId="3" xfId="0" applyFont="1" applyFill="1" applyBorder="1" applyAlignment="1">
      <alignment horizontal="center" vertical="top" wrapText="1"/>
    </xf>
    <xf numFmtId="0" fontId="2" fillId="3" borderId="3" xfId="0" applyFont="1" applyFill="1" applyBorder="1" applyAlignment="1">
      <alignment horizontal="center"/>
    </xf>
    <xf numFmtId="0" fontId="2" fillId="3" borderId="3" xfId="48" applyFont="1" applyFill="1" applyBorder="1" applyAlignment="1">
      <alignment horizontal="center" vertical="center"/>
    </xf>
    <xf numFmtId="0" fontId="2" fillId="3" borderId="3" xfId="48" applyFont="1" applyFill="1" applyBorder="1" applyAlignment="1">
      <alignment horizontal="center"/>
    </xf>
    <xf numFmtId="0" fontId="6" fillId="3" borderId="3" xfId="0" applyFont="1" applyFill="1" applyBorder="1" applyAlignment="1">
      <alignment horizontal="center" vertical="top" wrapText="1"/>
    </xf>
    <xf numFmtId="0" fontId="2" fillId="3" borderId="3" xfId="0" applyFont="1" applyFill="1" applyBorder="1" applyAlignment="1">
      <alignment horizontal="center" vertical="center" wrapText="1"/>
    </xf>
    <xf numFmtId="170" fontId="2" fillId="3" borderId="3" xfId="0" applyNumberFormat="1" applyFont="1" applyFill="1" applyBorder="1" applyAlignment="1">
      <alignment horizontal="center" vertical="top"/>
    </xf>
    <xf numFmtId="170" fontId="2" fillId="3" borderId="11" xfId="0" applyNumberFormat="1" applyFont="1" applyFill="1" applyBorder="1" applyAlignment="1">
      <alignment horizontal="center" vertical="top"/>
    </xf>
    <xf numFmtId="0" fontId="6" fillId="3" borderId="11" xfId="0" applyFont="1" applyFill="1" applyBorder="1" applyAlignment="1">
      <alignment horizontal="left" vertical="top" wrapText="1"/>
    </xf>
    <xf numFmtId="0" fontId="6" fillId="3" borderId="11" xfId="0" applyFont="1" applyFill="1" applyBorder="1" applyAlignment="1">
      <alignment horizontal="center" vertical="top" wrapText="1"/>
    </xf>
    <xf numFmtId="170" fontId="2" fillId="3" borderId="3" xfId="0" applyNumberFormat="1" applyFont="1" applyFill="1" applyBorder="1" applyAlignment="1">
      <alignment horizontal="left" vertical="top"/>
    </xf>
    <xf numFmtId="0" fontId="2" fillId="0" borderId="0" xfId="48" applyFont="1" applyAlignment="1">
      <alignment horizontal="right"/>
    </xf>
    <xf numFmtId="174" fontId="10" fillId="4" borderId="15" xfId="1" applyNumberFormat="1" applyFont="1" applyFill="1" applyBorder="1" applyAlignment="1" applyProtection="1">
      <alignment horizontal="right" vertical="top" wrapText="1"/>
    </xf>
    <xf numFmtId="174" fontId="11" fillId="0" borderId="15" xfId="1" applyNumberFormat="1" applyFont="1" applyFill="1" applyBorder="1" applyAlignment="1" applyProtection="1">
      <alignment horizontal="center" vertical="top" wrapText="1"/>
    </xf>
    <xf numFmtId="0" fontId="11" fillId="0" borderId="15" xfId="0" applyFont="1" applyBorder="1" applyAlignment="1">
      <alignment horizontal="left" vertical="top" wrapText="1"/>
    </xf>
    <xf numFmtId="174" fontId="11" fillId="0" borderId="15" xfId="1" applyNumberFormat="1" applyFont="1" applyFill="1" applyBorder="1" applyAlignment="1" applyProtection="1">
      <alignment horizontal="right" vertical="top" wrapText="1"/>
    </xf>
    <xf numFmtId="0" fontId="11" fillId="0" borderId="15" xfId="0" applyFont="1" applyBorder="1" applyAlignment="1">
      <alignment horizontal="right" vertical="top" wrapText="1"/>
    </xf>
    <xf numFmtId="0" fontId="11" fillId="0" borderId="15" xfId="0" applyFont="1" applyBorder="1" applyAlignment="1">
      <alignment horizontal="right"/>
    </xf>
    <xf numFmtId="0" fontId="10" fillId="5" borderId="15" xfId="0" applyFont="1" applyFill="1" applyBorder="1" applyAlignment="1">
      <alignment horizontal="center"/>
    </xf>
    <xf numFmtId="2" fontId="10" fillId="5" borderId="15" xfId="0" applyNumberFormat="1" applyFont="1" applyFill="1" applyBorder="1" applyAlignment="1">
      <alignment horizontal="center" wrapText="1"/>
    </xf>
    <xf numFmtId="2" fontId="10" fillId="5" borderId="15" xfId="0" applyNumberFormat="1" applyFont="1" applyFill="1" applyBorder="1" applyAlignment="1">
      <alignment horizontal="center"/>
    </xf>
    <xf numFmtId="2" fontId="10" fillId="5" borderId="15" xfId="1" applyNumberFormat="1" applyFont="1" applyFill="1" applyBorder="1" applyAlignment="1" applyProtection="1">
      <alignment horizontal="center" wrapText="1"/>
    </xf>
    <xf numFmtId="0" fontId="11" fillId="0" borderId="15" xfId="0" applyFont="1" applyBorder="1" applyAlignment="1">
      <alignment horizontal="center"/>
    </xf>
    <xf numFmtId="0" fontId="11" fillId="0" borderId="15" xfId="0" applyFont="1" applyBorder="1"/>
    <xf numFmtId="0" fontId="12" fillId="4" borderId="15" xfId="0" applyFont="1" applyFill="1" applyBorder="1" applyAlignment="1">
      <alignment horizontal="center"/>
    </xf>
    <xf numFmtId="0" fontId="10" fillId="4" borderId="15" xfId="0" applyFont="1" applyFill="1" applyBorder="1" applyAlignment="1">
      <alignment vertical="top" wrapText="1"/>
    </xf>
    <xf numFmtId="0" fontId="11" fillId="6" borderId="15" xfId="0" applyFont="1" applyFill="1" applyBorder="1" applyAlignment="1">
      <alignment horizontal="right"/>
    </xf>
    <xf numFmtId="0" fontId="11" fillId="6" borderId="15" xfId="0" applyFont="1" applyFill="1" applyBorder="1"/>
    <xf numFmtId="0" fontId="11" fillId="6" borderId="15" xfId="0" applyFont="1" applyFill="1" applyBorder="1" applyAlignment="1">
      <alignment horizontal="center"/>
    </xf>
    <xf numFmtId="0" fontId="12" fillId="0" borderId="15" xfId="0" applyFont="1" applyBorder="1" applyAlignment="1">
      <alignment horizontal="center"/>
    </xf>
    <xf numFmtId="0" fontId="10" fillId="0" borderId="15" xfId="0" applyFont="1" applyBorder="1" applyAlignment="1">
      <alignment vertical="top" wrapText="1"/>
    </xf>
    <xf numFmtId="0" fontId="13" fillId="0" borderId="15" xfId="0" applyFont="1" applyBorder="1" applyAlignment="1">
      <alignment horizontal="center" vertical="top" wrapText="1"/>
    </xf>
    <xf numFmtId="0" fontId="13" fillId="0" borderId="15" xfId="0" applyFont="1" applyBorder="1" applyAlignment="1">
      <alignment horizontal="left" vertical="top" wrapText="1"/>
    </xf>
    <xf numFmtId="0" fontId="12" fillId="0" borderId="15" xfId="0" applyFont="1" applyBorder="1" applyAlignment="1">
      <alignment horizontal="left" vertical="top" wrapText="1"/>
    </xf>
    <xf numFmtId="0" fontId="12" fillId="0" borderId="15" xfId="0" applyFont="1" applyBorder="1" applyAlignment="1">
      <alignment horizontal="center" vertical="top"/>
    </xf>
    <xf numFmtId="0" fontId="14" fillId="0" borderId="15" xfId="0" applyFont="1" applyBorder="1" applyAlignment="1">
      <alignment horizontal="center" vertical="top"/>
    </xf>
    <xf numFmtId="0" fontId="14" fillId="0" borderId="15" xfId="0" applyFont="1" applyBorder="1" applyAlignment="1">
      <alignment horizontal="left" vertical="top" wrapText="1"/>
    </xf>
    <xf numFmtId="2" fontId="11" fillId="0" borderId="15" xfId="0" applyNumberFormat="1" applyFont="1" applyBorder="1" applyAlignment="1">
      <alignment horizontal="right"/>
    </xf>
    <xf numFmtId="1" fontId="11" fillId="0" borderId="15" xfId="0" applyNumberFormat="1" applyFont="1" applyBorder="1" applyAlignment="1">
      <alignment horizontal="right"/>
    </xf>
    <xf numFmtId="1" fontId="11" fillId="0" borderId="15" xfId="0" applyNumberFormat="1" applyFont="1" applyBorder="1"/>
    <xf numFmtId="0" fontId="10" fillId="0" borderId="15" xfId="0" applyFont="1" applyBorder="1"/>
    <xf numFmtId="0" fontId="10" fillId="0" borderId="15" xfId="0" applyFont="1" applyBorder="1" applyAlignment="1">
      <alignment horizontal="center"/>
    </xf>
    <xf numFmtId="2" fontId="10" fillId="0" borderId="15" xfId="0" applyNumberFormat="1" applyFont="1" applyBorder="1" applyAlignment="1">
      <alignment horizontal="right"/>
    </xf>
    <xf numFmtId="0" fontId="15" fillId="0" borderId="0" xfId="0" applyFont="1" applyAlignment="1">
      <alignment horizontal="left" vertical="top"/>
    </xf>
    <xf numFmtId="0" fontId="16" fillId="0" borderId="0" xfId="0" applyFont="1" applyAlignment="1">
      <alignment horizontal="left" vertical="top"/>
    </xf>
    <xf numFmtId="2" fontId="13" fillId="5" borderId="16" xfId="1" applyNumberFormat="1" applyFont="1" applyFill="1" applyBorder="1" applyAlignment="1" applyProtection="1">
      <alignment horizontal="center"/>
    </xf>
    <xf numFmtId="0" fontId="17" fillId="0" borderId="0" xfId="0" applyFont="1" applyAlignment="1">
      <alignment horizontal="left" vertical="top"/>
    </xf>
    <xf numFmtId="0" fontId="18" fillId="0" borderId="0" xfId="0" applyFont="1" applyAlignment="1">
      <alignment horizontal="left" vertical="top"/>
    </xf>
    <xf numFmtId="0" fontId="19" fillId="0" borderId="15" xfId="0" applyFont="1" applyBorder="1" applyAlignment="1">
      <alignment horizontal="center" vertical="center" wrapText="1"/>
    </xf>
    <xf numFmtId="0" fontId="19" fillId="0" borderId="15" xfId="0" applyFont="1" applyBorder="1" applyAlignment="1">
      <alignment horizontal="left" vertical="top" wrapText="1"/>
    </xf>
    <xf numFmtId="0" fontId="20" fillId="0" borderId="15" xfId="0" applyFont="1" applyBorder="1" applyAlignment="1">
      <alignment horizontal="left" vertical="top" wrapText="1"/>
    </xf>
    <xf numFmtId="0" fontId="0" fillId="0" borderId="15" xfId="0" applyBorder="1" applyAlignment="1">
      <alignment horizontal="left" vertical="top"/>
    </xf>
    <xf numFmtId="175" fontId="19" fillId="0" borderId="17" xfId="0" applyNumberFormat="1" applyFont="1" applyBorder="1" applyAlignment="1">
      <alignment horizontal="center" vertical="center" wrapText="1"/>
    </xf>
    <xf numFmtId="0" fontId="19" fillId="0" borderId="17" xfId="0" applyFont="1" applyBorder="1" applyAlignment="1">
      <alignment horizontal="left" vertical="top" wrapText="1"/>
    </xf>
    <xf numFmtId="0" fontId="0" fillId="0" borderId="17" xfId="0" applyBorder="1" applyAlignment="1">
      <alignment horizontal="left" vertical="top"/>
    </xf>
    <xf numFmtId="0" fontId="20" fillId="0" borderId="15" xfId="0" applyFont="1" applyBorder="1" applyAlignment="1">
      <alignment horizontal="center" vertical="center" wrapText="1"/>
    </xf>
    <xf numFmtId="0" fontId="20" fillId="0" borderId="15" xfId="0" applyFont="1" applyBorder="1" applyAlignment="1">
      <alignment horizontal="left" wrapText="1"/>
    </xf>
    <xf numFmtId="0" fontId="19" fillId="0" borderId="15" xfId="46" applyFont="1" applyBorder="1" applyAlignment="1" applyProtection="1">
      <alignment horizontal="center" vertical="top" wrapText="1"/>
      <protection locked="0"/>
    </xf>
    <xf numFmtId="2" fontId="10" fillId="0" borderId="18" xfId="0" applyNumberFormat="1" applyFont="1" applyBorder="1" applyAlignment="1">
      <alignment horizontal="right"/>
    </xf>
    <xf numFmtId="0" fontId="0" fillId="0" borderId="19" xfId="0" applyBorder="1" applyAlignment="1">
      <alignment horizontal="left" vertical="top"/>
    </xf>
    <xf numFmtId="0" fontId="0" fillId="0" borderId="20" xfId="0" applyBorder="1" applyAlignment="1">
      <alignment horizontal="left" vertical="top"/>
    </xf>
    <xf numFmtId="2" fontId="0" fillId="0" borderId="15" xfId="0" applyNumberFormat="1" applyBorder="1" applyAlignment="1">
      <alignment horizontal="right" vertical="top"/>
    </xf>
    <xf numFmtId="0" fontId="0" fillId="0" borderId="21" xfId="0" applyBorder="1" applyAlignment="1">
      <alignment horizontal="left" vertical="top"/>
    </xf>
    <xf numFmtId="0" fontId="0" fillId="0" borderId="18" xfId="0" applyBorder="1" applyAlignment="1">
      <alignment horizontal="left" vertical="top"/>
    </xf>
    <xf numFmtId="0" fontId="0" fillId="0" borderId="22" xfId="0" applyBorder="1" applyAlignment="1">
      <alignment horizontal="left" vertical="top"/>
    </xf>
    <xf numFmtId="0" fontId="20" fillId="0" borderId="0" xfId="0" applyFont="1" applyAlignment="1">
      <alignment horizontal="center" vertical="top"/>
    </xf>
    <xf numFmtId="0" fontId="21" fillId="0" borderId="0" xfId="0" applyFont="1" applyAlignment="1">
      <alignment horizontal="left" vertical="top"/>
    </xf>
    <xf numFmtId="0" fontId="21" fillId="0" borderId="0" xfId="0" applyFont="1" applyAlignment="1">
      <alignment horizontal="center" vertical="top"/>
    </xf>
    <xf numFmtId="43" fontId="19" fillId="0" borderId="15" xfId="1" applyFont="1" applyFill="1" applyBorder="1" applyAlignment="1">
      <alignment horizontal="center" vertical="center" wrapText="1"/>
    </xf>
    <xf numFmtId="0" fontId="19" fillId="2" borderId="15" xfId="0" applyFont="1" applyFill="1" applyBorder="1" applyAlignment="1">
      <alignment horizontal="left" vertical="top" wrapText="1"/>
    </xf>
    <xf numFmtId="176" fontId="21" fillId="2" borderId="15" xfId="1" applyNumberFormat="1" applyFont="1" applyFill="1" applyBorder="1" applyAlignment="1">
      <alignment horizontal="center"/>
    </xf>
    <xf numFmtId="0" fontId="21" fillId="2" borderId="15" xfId="0" applyFont="1" applyFill="1" applyBorder="1" applyAlignment="1">
      <alignment horizontal="center" vertical="center" wrapText="1"/>
    </xf>
    <xf numFmtId="170" fontId="20" fillId="0" borderId="15" xfId="0" applyNumberFormat="1" applyFont="1" applyBorder="1" applyAlignment="1">
      <alignment horizontal="center" vertical="center"/>
    </xf>
    <xf numFmtId="176" fontId="21" fillId="0" borderId="15" xfId="1" applyNumberFormat="1" applyFont="1" applyFill="1" applyBorder="1" applyAlignment="1">
      <alignment horizontal="center"/>
    </xf>
    <xf numFmtId="0" fontId="22" fillId="0" borderId="15" xfId="0" applyFont="1" applyBorder="1" applyAlignment="1">
      <alignment horizontal="center" vertical="center" wrapText="1"/>
    </xf>
    <xf numFmtId="43" fontId="23" fillId="0" borderId="15" xfId="1" applyFont="1" applyFill="1" applyBorder="1" applyAlignment="1">
      <alignment horizontal="right" vertical="center"/>
    </xf>
    <xf numFmtId="0" fontId="22" fillId="0" borderId="15" xfId="0" applyFont="1" applyBorder="1" applyAlignment="1">
      <alignment horizontal="left" vertical="top" wrapText="1"/>
    </xf>
    <xf numFmtId="1" fontId="21" fillId="0" borderId="15" xfId="1" applyNumberFormat="1" applyFont="1" applyFill="1" applyBorder="1" applyAlignment="1">
      <alignment horizontal="center"/>
    </xf>
    <xf numFmtId="43" fontId="21" fillId="0" borderId="15" xfId="1" applyFont="1" applyFill="1" applyBorder="1" applyAlignment="1">
      <alignment horizontal="right" vertical="center"/>
    </xf>
    <xf numFmtId="0" fontId="21" fillId="0" borderId="15" xfId="0" applyFont="1" applyBorder="1" applyAlignment="1">
      <alignment horizontal="left" vertical="top" wrapText="1"/>
    </xf>
    <xf numFmtId="2" fontId="21" fillId="0" borderId="15" xfId="0" applyNumberFormat="1" applyFont="1" applyBorder="1" applyAlignment="1">
      <alignment horizontal="center" vertical="center"/>
    </xf>
    <xf numFmtId="0" fontId="21" fillId="0" borderId="15" xfId="0" applyFont="1" applyFill="1" applyBorder="1" applyAlignment="1">
      <alignment horizontal="left" vertical="top"/>
    </xf>
    <xf numFmtId="0" fontId="21" fillId="0" borderId="15" xfId="0" applyFont="1" applyFill="1" applyBorder="1" applyAlignment="1">
      <alignment horizontal="center" vertical="top"/>
    </xf>
    <xf numFmtId="0" fontId="21" fillId="0" borderId="15" xfId="0" applyFont="1" applyBorder="1" applyAlignment="1">
      <alignment horizontal="center" vertical="center"/>
    </xf>
    <xf numFmtId="1" fontId="21" fillId="0" borderId="15" xfId="1" applyNumberFormat="1" applyFont="1" applyFill="1" applyBorder="1" applyAlignment="1">
      <alignment horizontal="center" vertical="center"/>
    </xf>
    <xf numFmtId="0" fontId="21" fillId="0" borderId="15" xfId="0" applyFont="1" applyBorder="1" applyAlignment="1">
      <alignment horizontal="center" vertical="center" wrapText="1"/>
    </xf>
    <xf numFmtId="0" fontId="19" fillId="0" borderId="15" xfId="0" applyFont="1" applyBorder="1" applyAlignment="1">
      <alignment horizontal="justify" vertical="top" wrapText="1"/>
    </xf>
    <xf numFmtId="0" fontId="22" fillId="0" borderId="15" xfId="0" applyFont="1" applyBorder="1" applyAlignment="1">
      <alignment horizontal="justify" vertical="top" wrapText="1"/>
    </xf>
    <xf numFmtId="43" fontId="21" fillId="7" borderId="15" xfId="1" applyFont="1" applyFill="1" applyBorder="1" applyAlignment="1">
      <alignment horizontal="right" vertical="center"/>
    </xf>
    <xf numFmtId="0" fontId="19" fillId="0" borderId="15" xfId="0" applyFont="1" applyFill="1" applyBorder="1" applyAlignment="1">
      <alignment horizontal="left" vertical="top" wrapText="1"/>
    </xf>
    <xf numFmtId="0" fontId="19" fillId="0" borderId="15" xfId="46" applyFont="1" applyBorder="1" applyAlignment="1" applyProtection="1">
      <alignment vertical="top" wrapText="1"/>
      <protection locked="0"/>
    </xf>
    <xf numFmtId="0" fontId="22" fillId="8" borderId="15" xfId="46" applyFont="1" applyFill="1" applyBorder="1" applyAlignment="1" applyProtection="1">
      <alignment horizontal="justify" vertical="top" wrapText="1"/>
      <protection locked="0"/>
    </xf>
    <xf numFmtId="0" fontId="22" fillId="0" borderId="15" xfId="46" applyFont="1" applyBorder="1" applyAlignment="1" applyProtection="1">
      <alignment horizontal="justify" vertical="top" wrapText="1"/>
      <protection locked="0"/>
    </xf>
    <xf numFmtId="175" fontId="19" fillId="2" borderId="15" xfId="0" applyNumberFormat="1" applyFont="1" applyFill="1" applyBorder="1" applyAlignment="1">
      <alignment horizontal="center" vertical="center" wrapText="1"/>
    </xf>
    <xf numFmtId="0" fontId="24" fillId="0" borderId="15" xfId="0" applyFont="1" applyBorder="1" applyAlignment="1">
      <alignment horizontal="center" vertical="top" wrapText="1"/>
    </xf>
    <xf numFmtId="0" fontId="25" fillId="0" borderId="15" xfId="0" applyFont="1" applyBorder="1" applyAlignment="1">
      <alignment horizontal="center" wrapText="1"/>
    </xf>
    <xf numFmtId="0" fontId="25" fillId="0" borderId="15" xfId="0" applyFont="1" applyBorder="1" applyAlignment="1">
      <alignment horizontal="center" vertical="center" wrapText="1"/>
    </xf>
    <xf numFmtId="0" fontId="20" fillId="0" borderId="15" xfId="0" applyFont="1" applyBorder="1" applyAlignment="1">
      <alignment horizontal="center" vertical="top" wrapText="1"/>
    </xf>
    <xf numFmtId="2" fontId="21" fillId="0" borderId="15" xfId="0" applyNumberFormat="1" applyFont="1" applyBorder="1" applyAlignment="1">
      <alignment horizontal="center" vertical="center" wrapText="1"/>
    </xf>
    <xf numFmtId="176" fontId="21" fillId="0" borderId="15" xfId="1" applyNumberFormat="1" applyFont="1" applyFill="1" applyBorder="1" applyAlignment="1"/>
    <xf numFmtId="0" fontId="27" fillId="0" borderId="15" xfId="0" applyFont="1" applyBorder="1" applyAlignment="1">
      <alignment horizontal="left" vertical="top" wrapText="1"/>
    </xf>
    <xf numFmtId="0" fontId="28" fillId="0" borderId="15" xfId="0" applyFont="1" applyBorder="1" applyAlignment="1">
      <alignment horizontal="left" vertical="top" wrapText="1"/>
    </xf>
    <xf numFmtId="0" fontId="29" fillId="8" borderId="15" xfId="46" applyFont="1" applyFill="1" applyBorder="1" applyAlignment="1" applyProtection="1">
      <alignment horizontal="justify" vertical="top" wrapText="1"/>
      <protection locked="0"/>
    </xf>
    <xf numFmtId="0" fontId="21" fillId="8" borderId="15" xfId="46" applyFill="1" applyBorder="1" applyAlignment="1" applyProtection="1">
      <alignment horizontal="justify" vertical="top" wrapText="1"/>
      <protection locked="0"/>
    </xf>
    <xf numFmtId="0" fontId="21" fillId="0" borderId="15" xfId="0" applyFont="1" applyBorder="1" applyAlignment="1">
      <alignment horizontal="left" vertical="center" wrapText="1"/>
    </xf>
    <xf numFmtId="175" fontId="19" fillId="0" borderId="15" xfId="0" applyNumberFormat="1" applyFont="1" applyBorder="1" applyAlignment="1">
      <alignment horizontal="center" vertical="center" wrapText="1"/>
    </xf>
    <xf numFmtId="0" fontId="21" fillId="0" borderId="15" xfId="0" applyFont="1" applyBorder="1" applyAlignment="1">
      <alignment horizontal="left" wrapText="1"/>
    </xf>
    <xf numFmtId="0" fontId="21" fillId="2" borderId="15" xfId="0" applyFont="1" applyFill="1" applyBorder="1" applyAlignment="1">
      <alignment horizontal="center" wrapText="1"/>
    </xf>
    <xf numFmtId="0" fontId="26" fillId="0" borderId="15" xfId="0" applyFont="1" applyBorder="1" applyAlignment="1">
      <alignment horizontal="left" wrapText="1"/>
    </xf>
    <xf numFmtId="0" fontId="30" fillId="0" borderId="15" xfId="0" applyFont="1" applyBorder="1" applyAlignment="1">
      <alignment horizontal="left" wrapText="1"/>
    </xf>
    <xf numFmtId="0" fontId="31" fillId="0" borderId="15" xfId="0" applyFont="1" applyBorder="1" applyAlignment="1">
      <alignment horizontal="center" vertical="center" wrapText="1"/>
    </xf>
    <xf numFmtId="0" fontId="22" fillId="0" borderId="15" xfId="0" applyFont="1" applyBorder="1" applyAlignment="1">
      <alignment horizontal="left" wrapText="1"/>
    </xf>
    <xf numFmtId="0" fontId="31" fillId="9" borderId="15" xfId="0" applyFont="1" applyFill="1" applyBorder="1" applyAlignment="1">
      <alignment horizontal="center" vertical="center" wrapText="1"/>
    </xf>
    <xf numFmtId="0" fontId="22" fillId="9" borderId="15" xfId="0" applyFont="1" applyFill="1" applyBorder="1" applyAlignment="1">
      <alignment horizontal="left" wrapText="1"/>
    </xf>
    <xf numFmtId="1" fontId="21" fillId="9" borderId="15" xfId="1" applyNumberFormat="1" applyFont="1" applyFill="1" applyBorder="1" applyAlignment="1">
      <alignment horizontal="center"/>
    </xf>
    <xf numFmtId="0" fontId="21" fillId="9" borderId="15" xfId="0" applyFont="1" applyFill="1" applyBorder="1" applyAlignment="1">
      <alignment horizontal="center" vertical="center" wrapText="1"/>
    </xf>
    <xf numFmtId="0" fontId="21" fillId="9" borderId="0" xfId="0" applyFont="1" applyFill="1" applyAlignment="1">
      <alignment horizontal="left" vertical="top"/>
    </xf>
    <xf numFmtId="0" fontId="29" fillId="0" borderId="15" xfId="0" applyFont="1" applyBorder="1" applyAlignment="1">
      <alignment horizontal="left" wrapText="1"/>
    </xf>
    <xf numFmtId="2" fontId="26" fillId="0" borderId="15" xfId="0" applyNumberFormat="1" applyFont="1" applyBorder="1" applyAlignment="1">
      <alignment horizontal="center" vertical="center"/>
    </xf>
    <xf numFmtId="0" fontId="26" fillId="0" borderId="15" xfId="0" applyFont="1" applyBorder="1" applyAlignment="1">
      <alignment horizontal="center" vertical="center" wrapText="1"/>
    </xf>
    <xf numFmtId="0" fontId="29" fillId="9" borderId="15" xfId="0" applyFont="1" applyFill="1" applyBorder="1" applyAlignment="1">
      <alignment horizontal="left" vertical="top" wrapText="1"/>
    </xf>
    <xf numFmtId="176" fontId="20" fillId="0" borderId="15" xfId="1" applyNumberFormat="1" applyFont="1" applyFill="1" applyBorder="1" applyAlignment="1">
      <alignment horizontal="center" vertical="center"/>
    </xf>
    <xf numFmtId="178" fontId="19" fillId="0" borderId="15" xfId="0" applyNumberFormat="1" applyFont="1" applyBorder="1" applyAlignment="1">
      <alignment horizontal="center" vertical="center" wrapText="1"/>
    </xf>
    <xf numFmtId="0" fontId="22" fillId="0" borderId="15" xfId="0" applyFont="1" applyBorder="1" applyAlignment="1">
      <alignment horizontal="left" vertical="center" wrapText="1"/>
    </xf>
    <xf numFmtId="0" fontId="22" fillId="9" borderId="15" xfId="0" applyFont="1" applyFill="1" applyBorder="1" applyAlignment="1">
      <alignment horizontal="left" vertical="top" wrapText="1"/>
    </xf>
    <xf numFmtId="0" fontId="19" fillId="10" borderId="15" xfId="0" applyFont="1" applyFill="1" applyBorder="1" applyAlignment="1">
      <alignment horizontal="left" vertical="top" wrapText="1"/>
    </xf>
    <xf numFmtId="1" fontId="22" fillId="10" borderId="15" xfId="1" applyNumberFormat="1" applyFont="1" applyFill="1" applyBorder="1" applyAlignment="1">
      <alignment horizontal="center"/>
    </xf>
    <xf numFmtId="0" fontId="22" fillId="10" borderId="15" xfId="0" applyFont="1" applyFill="1" applyBorder="1" applyAlignment="1">
      <alignment horizontal="center" vertical="center" wrapText="1"/>
    </xf>
    <xf numFmtId="43" fontId="22" fillId="10" borderId="15" xfId="1" applyFont="1" applyFill="1" applyBorder="1" applyAlignment="1">
      <alignment horizontal="right" vertical="center"/>
    </xf>
    <xf numFmtId="0" fontId="29" fillId="10" borderId="15" xfId="0" applyFont="1" applyFill="1" applyBorder="1" applyAlignment="1">
      <alignment horizontal="left" vertical="top" wrapText="1"/>
    </xf>
    <xf numFmtId="1" fontId="21" fillId="10" borderId="15" xfId="1" applyNumberFormat="1" applyFont="1" applyFill="1" applyBorder="1" applyAlignment="1">
      <alignment horizontal="center"/>
    </xf>
    <xf numFmtId="43" fontId="21" fillId="10" borderId="15" xfId="1" applyFont="1" applyFill="1" applyBorder="1" applyAlignment="1">
      <alignment horizontal="right" vertical="center"/>
    </xf>
    <xf numFmtId="0" fontId="20" fillId="0" borderId="15" xfId="0" applyFont="1" applyBorder="1" applyAlignment="1">
      <alignment horizontal="left" vertical="top"/>
    </xf>
    <xf numFmtId="0" fontId="20" fillId="0" borderId="15" xfId="0" applyFont="1" applyBorder="1" applyAlignment="1">
      <alignment horizontal="center" vertical="center"/>
    </xf>
    <xf numFmtId="0" fontId="29" fillId="0" borderId="15" xfId="0" applyFont="1" applyBorder="1" applyAlignment="1">
      <alignment horizontal="left" vertical="top" wrapText="1"/>
    </xf>
    <xf numFmtId="0" fontId="30" fillId="0" borderId="15" xfId="0" applyFont="1" applyBorder="1" applyAlignment="1">
      <alignment horizontal="left" vertical="top" wrapText="1"/>
    </xf>
    <xf numFmtId="0" fontId="30" fillId="10" borderId="15" xfId="0" applyFont="1" applyFill="1" applyBorder="1" applyAlignment="1">
      <alignment horizontal="left" vertical="top" wrapText="1"/>
    </xf>
    <xf numFmtId="2" fontId="21" fillId="10" borderId="15" xfId="0" applyNumberFormat="1" applyFont="1" applyFill="1" applyBorder="1" applyAlignment="1">
      <alignment horizontal="center" vertical="center"/>
    </xf>
    <xf numFmtId="43" fontId="20" fillId="0" borderId="15" xfId="1" applyFont="1" applyBorder="1" applyAlignment="1">
      <alignment horizontal="left" vertical="top"/>
    </xf>
    <xf numFmtId="179" fontId="20" fillId="11" borderId="15" xfId="0" applyNumberFormat="1" applyFont="1" applyFill="1" applyBorder="1" applyAlignment="1">
      <alignment horizontal="center" vertical="top"/>
    </xf>
    <xf numFmtId="0" fontId="20" fillId="12" borderId="15" xfId="0" applyFont="1" applyFill="1" applyBorder="1" applyAlignment="1">
      <alignment horizontal="left" vertical="top"/>
    </xf>
    <xf numFmtId="0" fontId="21" fillId="10" borderId="15" xfId="0" applyFont="1" applyFill="1" applyBorder="1" applyAlignment="1">
      <alignment horizontal="center" vertical="top"/>
    </xf>
    <xf numFmtId="178" fontId="20" fillId="0" borderId="15" xfId="0" applyNumberFormat="1" applyFont="1" applyBorder="1" applyAlignment="1">
      <alignment horizontal="center" vertical="top"/>
    </xf>
    <xf numFmtId="0" fontId="21" fillId="10" borderId="15" xfId="0" applyFont="1" applyFill="1" applyBorder="1" applyAlignment="1">
      <alignment horizontal="left" vertical="top"/>
    </xf>
    <xf numFmtId="0" fontId="20" fillId="0" borderId="15" xfId="0" applyFont="1" applyBorder="1" applyAlignment="1">
      <alignment horizontal="center" vertical="top"/>
    </xf>
    <xf numFmtId="0" fontId="21" fillId="0" borderId="15" xfId="0" applyFont="1" applyBorder="1" applyAlignment="1">
      <alignment horizontal="left" vertical="top"/>
    </xf>
    <xf numFmtId="2" fontId="21" fillId="0" borderId="15" xfId="0" applyNumberFormat="1" applyFont="1" applyBorder="1" applyAlignment="1">
      <alignment horizontal="center" vertical="top"/>
    </xf>
    <xf numFmtId="0" fontId="21" fillId="0" borderId="15" xfId="0" applyFont="1" applyBorder="1" applyAlignment="1">
      <alignment horizontal="center" vertical="top"/>
    </xf>
    <xf numFmtId="0" fontId="11" fillId="0" borderId="0" xfId="0" applyFont="1" applyAlignment="1">
      <alignment horizontal="center" vertical="top"/>
    </xf>
    <xf numFmtId="0" fontId="11" fillId="0" borderId="0" xfId="0" applyFont="1" applyAlignment="1">
      <alignment horizontal="left" vertical="top"/>
    </xf>
    <xf numFmtId="0" fontId="11" fillId="0" borderId="0" xfId="0" applyFont="1" applyAlignment="1">
      <alignment vertical="top"/>
    </xf>
    <xf numFmtId="0" fontId="20" fillId="0" borderId="28" xfId="0" applyFont="1" applyBorder="1" applyAlignment="1">
      <alignment horizontal="center" vertical="top"/>
    </xf>
    <xf numFmtId="0" fontId="21" fillId="0" borderId="28" xfId="0" applyFont="1" applyBorder="1" applyAlignment="1">
      <alignment horizontal="left" vertical="top"/>
    </xf>
    <xf numFmtId="0" fontId="20" fillId="0" borderId="29" xfId="0" applyFont="1" applyBorder="1" applyAlignment="1">
      <alignment horizontal="center" vertical="top"/>
    </xf>
    <xf numFmtId="0" fontId="12" fillId="2" borderId="15" xfId="0" applyFont="1" applyFill="1" applyBorder="1" applyAlignment="1">
      <alignment horizontal="center" vertical="center" wrapText="1"/>
    </xf>
    <xf numFmtId="0" fontId="14" fillId="2" borderId="15" xfId="0" applyFont="1" applyFill="1" applyBorder="1" applyAlignment="1">
      <alignment horizontal="left" vertical="top"/>
    </xf>
    <xf numFmtId="0" fontId="11" fillId="0" borderId="15" xfId="0" applyFont="1" applyBorder="1" applyAlignment="1">
      <alignment horizontal="center" vertical="top"/>
    </xf>
    <xf numFmtId="0" fontId="11" fillId="0" borderId="15" xfId="0" applyFont="1" applyBorder="1" applyAlignment="1">
      <alignment vertical="top"/>
    </xf>
    <xf numFmtId="0" fontId="11" fillId="0" borderId="19" xfId="0" applyFont="1" applyBorder="1" applyAlignment="1">
      <alignment vertical="top"/>
    </xf>
    <xf numFmtId="170" fontId="10" fillId="0" borderId="15" xfId="0" applyNumberFormat="1" applyFont="1" applyBorder="1" applyAlignment="1">
      <alignment horizontal="center" vertical="center"/>
    </xf>
    <xf numFmtId="0" fontId="14" fillId="0" borderId="15" xfId="0" applyFont="1" applyBorder="1" applyAlignment="1">
      <alignment horizontal="left" vertical="top"/>
    </xf>
    <xf numFmtId="1" fontId="11" fillId="0" borderId="15" xfId="0" applyNumberFormat="1" applyFont="1" applyBorder="1" applyAlignment="1">
      <alignment horizontal="center" vertical="center"/>
    </xf>
    <xf numFmtId="178" fontId="11" fillId="0" borderId="15" xfId="0" applyNumberFormat="1" applyFont="1" applyBorder="1" applyAlignment="1">
      <alignment vertical="top"/>
    </xf>
    <xf numFmtId="178" fontId="11" fillId="0" borderId="19" xfId="0" applyNumberFormat="1" applyFont="1" applyBorder="1" applyAlignment="1">
      <alignment vertical="top"/>
    </xf>
    <xf numFmtId="170" fontId="10" fillId="0" borderId="30" xfId="0" applyNumberFormat="1" applyFont="1" applyBorder="1" applyAlignment="1">
      <alignment horizontal="center" vertical="center"/>
    </xf>
    <xf numFmtId="0" fontId="14" fillId="0" borderId="30" xfId="0" applyFont="1" applyBorder="1" applyAlignment="1">
      <alignment horizontal="left" vertical="top"/>
    </xf>
    <xf numFmtId="0" fontId="11" fillId="0" borderId="30" xfId="0" applyFont="1" applyBorder="1" applyAlignment="1">
      <alignment horizontal="center" vertical="top"/>
    </xf>
    <xf numFmtId="0" fontId="11" fillId="0" borderId="30" xfId="0" applyFont="1" applyBorder="1" applyAlignment="1">
      <alignment vertical="top"/>
    </xf>
    <xf numFmtId="0" fontId="11" fillId="0" borderId="31" xfId="0" applyFont="1" applyBorder="1" applyAlignment="1">
      <alignment vertical="top"/>
    </xf>
    <xf numFmtId="170" fontId="10" fillId="0" borderId="32" xfId="0" applyNumberFormat="1" applyFont="1" applyBorder="1" applyAlignment="1">
      <alignment horizontal="center" vertical="center"/>
    </xf>
    <xf numFmtId="0" fontId="14" fillId="0" borderId="33" xfId="0" applyFont="1" applyBorder="1" applyAlignment="1">
      <alignment horizontal="left" vertical="top"/>
    </xf>
    <xf numFmtId="0" fontId="11" fillId="0" borderId="33" xfId="0" applyFont="1" applyBorder="1" applyAlignment="1">
      <alignment horizontal="center" vertical="top"/>
    </xf>
    <xf numFmtId="0" fontId="11" fillId="0" borderId="33" xfId="0" applyFont="1" applyBorder="1" applyAlignment="1">
      <alignment vertical="top"/>
    </xf>
    <xf numFmtId="0" fontId="11" fillId="0" borderId="34" xfId="0" applyFont="1" applyBorder="1" applyAlignment="1">
      <alignment vertical="top"/>
    </xf>
    <xf numFmtId="170" fontId="10" fillId="0" borderId="35" xfId="0" applyNumberFormat="1" applyFont="1" applyBorder="1" applyAlignment="1">
      <alignment horizontal="center" vertical="center"/>
    </xf>
    <xf numFmtId="0" fontId="14" fillId="0" borderId="35" xfId="0" applyFont="1" applyBorder="1" applyAlignment="1">
      <alignment horizontal="left" vertical="top"/>
    </xf>
    <xf numFmtId="0" fontId="11" fillId="0" borderId="35" xfId="0" applyFont="1" applyBorder="1" applyAlignment="1">
      <alignment horizontal="center" vertical="top"/>
    </xf>
    <xf numFmtId="0" fontId="11" fillId="0" borderId="35" xfId="0" applyFont="1" applyBorder="1" applyAlignment="1">
      <alignment vertical="top"/>
    </xf>
    <xf numFmtId="0" fontId="11" fillId="0" borderId="36" xfId="0" applyFont="1" applyBorder="1" applyAlignment="1">
      <alignment vertical="top"/>
    </xf>
    <xf numFmtId="178" fontId="11" fillId="0" borderId="30" xfId="0" applyNumberFormat="1" applyFont="1" applyBorder="1" applyAlignment="1">
      <alignment vertical="top"/>
    </xf>
    <xf numFmtId="178" fontId="11" fillId="0" borderId="31" xfId="0" applyNumberFormat="1" applyFont="1" applyBorder="1" applyAlignment="1">
      <alignment vertical="top"/>
    </xf>
    <xf numFmtId="178" fontId="11" fillId="0" borderId="34" xfId="0" applyNumberFormat="1" applyFont="1" applyBorder="1" applyAlignment="1">
      <alignment vertical="top"/>
    </xf>
    <xf numFmtId="0" fontId="12" fillId="0" borderId="15" xfId="0" applyFont="1" applyBorder="1" applyAlignment="1">
      <alignment horizontal="left" vertical="top"/>
    </xf>
    <xf numFmtId="0" fontId="11" fillId="0" borderId="15" xfId="0" applyFont="1" applyBorder="1" applyAlignment="1">
      <alignment horizontal="left" vertical="top"/>
    </xf>
    <xf numFmtId="0" fontId="10" fillId="0" borderId="15" xfId="0" applyFont="1" applyBorder="1" applyAlignment="1">
      <alignment horizontal="left" vertical="top"/>
    </xf>
    <xf numFmtId="0" fontId="11" fillId="0" borderId="32" xfId="0" applyFont="1" applyBorder="1" applyAlignment="1">
      <alignment horizontal="center" vertical="top"/>
    </xf>
    <xf numFmtId="0" fontId="11" fillId="0" borderId="33" xfId="0" applyFont="1" applyBorder="1" applyAlignment="1">
      <alignment horizontal="left" vertical="top"/>
    </xf>
    <xf numFmtId="0" fontId="10" fillId="0" borderId="35" xfId="0" applyFont="1" applyBorder="1" applyAlignment="1">
      <alignment horizontal="center" vertical="top"/>
    </xf>
    <xf numFmtId="0" fontId="10" fillId="0" borderId="35" xfId="0" applyFont="1" applyBorder="1" applyAlignment="1">
      <alignment horizontal="left" vertical="top"/>
    </xf>
    <xf numFmtId="0" fontId="11" fillId="0" borderId="30" xfId="0" applyFont="1" applyBorder="1" applyAlignment="1">
      <alignment horizontal="left" vertical="top"/>
    </xf>
    <xf numFmtId="0" fontId="11" fillId="0" borderId="35" xfId="0" applyFont="1" applyBorder="1" applyAlignment="1">
      <alignment horizontal="left" vertical="top"/>
    </xf>
    <xf numFmtId="0" fontId="10" fillId="0" borderId="15" xfId="0" applyFont="1" applyBorder="1" applyAlignment="1">
      <alignment horizontal="center" vertical="top"/>
    </xf>
    <xf numFmtId="0" fontId="7" fillId="0" borderId="15" xfId="0" applyFont="1" applyBorder="1" applyAlignment="1">
      <alignment horizontal="left" wrapText="1"/>
    </xf>
    <xf numFmtId="0" fontId="10" fillId="0" borderId="15" xfId="0" applyFont="1" applyBorder="1" applyAlignment="1">
      <alignment horizontal="center" vertical="center" wrapText="1"/>
    </xf>
    <xf numFmtId="0" fontId="11" fillId="0" borderId="17" xfId="0" applyFont="1" applyBorder="1" applyAlignment="1">
      <alignment horizontal="center" vertical="top"/>
    </xf>
    <xf numFmtId="0" fontId="11" fillId="0" borderId="17" xfId="0" applyFont="1" applyBorder="1" applyAlignment="1">
      <alignment horizontal="left" vertical="top"/>
    </xf>
    <xf numFmtId="0" fontId="11" fillId="0" borderId="17" xfId="0" applyFont="1" applyBorder="1" applyAlignment="1">
      <alignment vertical="top"/>
    </xf>
    <xf numFmtId="0" fontId="11" fillId="0" borderId="20" xfId="0" applyFont="1" applyBorder="1" applyAlignment="1">
      <alignment vertical="top"/>
    </xf>
    <xf numFmtId="0" fontId="32" fillId="0" borderId="0" xfId="0" applyFont="1" applyAlignment="1">
      <alignment horizontal="left" vertical="center"/>
    </xf>
    <xf numFmtId="0" fontId="32" fillId="0" borderId="0" xfId="0" applyFont="1" applyAlignment="1">
      <alignment horizontal="left" vertical="top"/>
    </xf>
    <xf numFmtId="0" fontId="32" fillId="0" borderId="0" xfId="0" applyFont="1" applyAlignment="1">
      <alignment horizontal="center" vertical="top"/>
    </xf>
    <xf numFmtId="0" fontId="32" fillId="0" borderId="0" xfId="0" applyFont="1" applyAlignment="1">
      <alignment horizontal="left" vertical="top" wrapText="1"/>
    </xf>
    <xf numFmtId="176" fontId="32" fillId="0" borderId="0" xfId="1" applyNumberFormat="1" applyFont="1" applyFill="1" applyBorder="1" applyAlignment="1">
      <alignment horizontal="center"/>
    </xf>
    <xf numFmtId="0" fontId="32" fillId="0" borderId="0" xfId="0" applyFont="1" applyAlignment="1">
      <alignment horizontal="center" vertical="center"/>
    </xf>
    <xf numFmtId="43" fontId="32" fillId="0" borderId="0" xfId="1" applyFont="1" applyFill="1" applyBorder="1" applyAlignment="1">
      <alignment horizontal="left" vertical="center"/>
    </xf>
    <xf numFmtId="176" fontId="32" fillId="0" borderId="0" xfId="1" applyNumberFormat="1" applyFont="1" applyFill="1" applyBorder="1" applyAlignment="1">
      <alignment horizontal="center" vertical="center"/>
    </xf>
    <xf numFmtId="0" fontId="27" fillId="0" borderId="23" xfId="55" applyFont="1" applyBorder="1" applyAlignment="1">
      <alignment horizontal="centerContinuous" vertical="center"/>
    </xf>
    <xf numFmtId="0" fontId="27" fillId="0" borderId="24" xfId="55" applyFont="1" applyBorder="1" applyAlignment="1">
      <alignment horizontal="centerContinuous" vertical="center"/>
    </xf>
    <xf numFmtId="0" fontId="27" fillId="0" borderId="24" xfId="55" applyFont="1" applyBorder="1" applyAlignment="1">
      <alignment horizontal="center" vertical="center"/>
    </xf>
    <xf numFmtId="0" fontId="27" fillId="0" borderId="25" xfId="55" applyFont="1" applyBorder="1" applyAlignment="1">
      <alignment horizontal="center" vertical="center"/>
    </xf>
    <xf numFmtId="0" fontId="32" fillId="0" borderId="26" xfId="0" applyFont="1" applyBorder="1" applyAlignment="1">
      <alignment horizontal="left" vertical="center"/>
    </xf>
    <xf numFmtId="0" fontId="32" fillId="0" borderId="14" xfId="0" applyFont="1" applyBorder="1" applyAlignment="1">
      <alignment horizontal="centerContinuous" vertical="center"/>
    </xf>
    <xf numFmtId="0" fontId="32" fillId="0" borderId="14" xfId="0" applyFont="1" applyBorder="1" applyAlignment="1">
      <alignment horizontal="center" vertical="center"/>
    </xf>
    <xf numFmtId="176" fontId="7" fillId="0" borderId="14" xfId="1" applyNumberFormat="1" applyFont="1" applyFill="1" applyBorder="1" applyAlignment="1">
      <alignment horizontal="center" vertical="center"/>
    </xf>
    <xf numFmtId="177" fontId="7" fillId="0" borderId="27" xfId="1" applyNumberFormat="1" applyFont="1" applyFill="1" applyBorder="1" applyAlignment="1">
      <alignment horizontal="center" vertical="center"/>
    </xf>
    <xf numFmtId="0" fontId="27" fillId="0" borderId="15" xfId="0" applyFont="1" applyBorder="1" applyAlignment="1">
      <alignment horizontal="center" vertical="center" wrapText="1"/>
    </xf>
    <xf numFmtId="43" fontId="27" fillId="0" borderId="15" xfId="1" applyFont="1" applyFill="1" applyBorder="1" applyAlignment="1">
      <alignment horizontal="center" vertical="center" wrapText="1"/>
    </xf>
    <xf numFmtId="176" fontId="27" fillId="0" borderId="19" xfId="1" applyNumberFormat="1"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5" xfId="0" applyFont="1" applyFill="1" applyBorder="1" applyAlignment="1">
      <alignment horizontal="left" vertical="top" wrapText="1"/>
    </xf>
    <xf numFmtId="176" fontId="32" fillId="2" borderId="15" xfId="1" applyNumberFormat="1" applyFont="1" applyFill="1" applyBorder="1" applyAlignment="1">
      <alignment horizontal="center"/>
    </xf>
    <xf numFmtId="0" fontId="32" fillId="2" borderId="15" xfId="0" applyFont="1" applyFill="1" applyBorder="1" applyAlignment="1">
      <alignment horizontal="center" vertical="center" wrapText="1"/>
    </xf>
    <xf numFmtId="43" fontId="32" fillId="2" borderId="15" xfId="1" applyFont="1" applyFill="1" applyBorder="1" applyAlignment="1">
      <alignment horizontal="left" vertical="center" wrapText="1"/>
    </xf>
    <xf numFmtId="176" fontId="32" fillId="2" borderId="19" xfId="1" applyNumberFormat="1" applyFont="1" applyFill="1" applyBorder="1" applyAlignment="1">
      <alignment horizontal="center" vertical="center" wrapText="1"/>
    </xf>
    <xf numFmtId="170" fontId="7" fillId="0" borderId="15" xfId="0" applyNumberFormat="1" applyFont="1" applyBorder="1" applyAlignment="1">
      <alignment horizontal="center" vertical="center"/>
    </xf>
    <xf numFmtId="176" fontId="32" fillId="0" borderId="15" xfId="1" applyNumberFormat="1" applyFont="1" applyFill="1" applyBorder="1" applyAlignment="1">
      <alignment horizontal="center"/>
    </xf>
    <xf numFmtId="0" fontId="28" fillId="0" borderId="15" xfId="0" applyFont="1" applyBorder="1" applyAlignment="1">
      <alignment horizontal="center" vertical="center" wrapText="1"/>
    </xf>
    <xf numFmtId="43" fontId="33" fillId="0" borderId="15" xfId="1" applyFont="1" applyFill="1" applyBorder="1" applyAlignment="1">
      <alignment horizontal="right" vertical="center"/>
    </xf>
    <xf numFmtId="176" fontId="32" fillId="0" borderId="19" xfId="1" applyNumberFormat="1" applyFont="1" applyFill="1" applyBorder="1" applyAlignment="1">
      <alignment horizontal="center" vertical="center"/>
    </xf>
    <xf numFmtId="1" fontId="32" fillId="0" borderId="15" xfId="1" applyNumberFormat="1" applyFont="1" applyFill="1" applyBorder="1" applyAlignment="1">
      <alignment horizontal="center"/>
    </xf>
    <xf numFmtId="43" fontId="32" fillId="0" borderId="15" xfId="1" applyFont="1" applyFill="1" applyBorder="1" applyAlignment="1">
      <alignment horizontal="right" vertical="center"/>
    </xf>
    <xf numFmtId="1" fontId="32" fillId="0" borderId="15" xfId="1" applyNumberFormat="1" applyFont="1" applyFill="1" applyBorder="1" applyAlignment="1">
      <alignment horizontal="center" vertical="center"/>
    </xf>
    <xf numFmtId="0" fontId="32" fillId="0" borderId="15" xfId="0" applyFont="1" applyBorder="1" applyAlignment="1">
      <alignment horizontal="center" vertical="center" wrapText="1"/>
    </xf>
    <xf numFmtId="43" fontId="32" fillId="0" borderId="15" xfId="1" applyFont="1" applyFill="1" applyBorder="1" applyAlignment="1">
      <alignment horizontal="left" vertical="center" wrapText="1"/>
    </xf>
    <xf numFmtId="176" fontId="32" fillId="0" borderId="19" xfId="1" applyNumberFormat="1" applyFont="1" applyFill="1" applyBorder="1" applyAlignment="1">
      <alignment horizontal="center" vertical="center" wrapText="1"/>
    </xf>
    <xf numFmtId="0" fontId="28" fillId="0" borderId="15" xfId="0" applyFont="1" applyBorder="1" applyAlignment="1">
      <alignment horizontal="justify" vertical="top" wrapText="1"/>
    </xf>
    <xf numFmtId="43" fontId="28" fillId="0" borderId="15" xfId="1" applyFont="1" applyFill="1" applyBorder="1" applyAlignment="1">
      <alignment horizontal="right" vertical="center"/>
    </xf>
    <xf numFmtId="0" fontId="32" fillId="0" borderId="15" xfId="0" applyFont="1" applyBorder="1" applyAlignment="1">
      <alignment horizontal="left" vertical="top"/>
    </xf>
    <xf numFmtId="0" fontId="7" fillId="0" borderId="15" xfId="0" applyFont="1" applyBorder="1" applyAlignment="1">
      <alignment horizontal="left" vertical="top" wrapText="1"/>
    </xf>
    <xf numFmtId="43" fontId="28" fillId="0" borderId="15" xfId="1" applyFont="1" applyFill="1" applyBorder="1" applyAlignment="1">
      <alignment horizontal="left" vertical="center" wrapText="1"/>
    </xf>
    <xf numFmtId="0" fontId="32" fillId="0" borderId="15" xfId="0" applyFont="1" applyBorder="1" applyAlignment="1">
      <alignment horizontal="left" vertical="center" wrapText="1"/>
    </xf>
    <xf numFmtId="0" fontId="32" fillId="0" borderId="15" xfId="0" applyFont="1" applyBorder="1" applyAlignment="1">
      <alignment horizontal="left" vertical="top" wrapText="1"/>
    </xf>
    <xf numFmtId="0" fontId="27" fillId="0" borderId="15" xfId="46" applyFont="1" applyBorder="1" applyAlignment="1" applyProtection="1">
      <alignment vertical="top" wrapText="1"/>
      <protection locked="0"/>
    </xf>
    <xf numFmtId="0" fontId="28" fillId="8" borderId="15" xfId="46" applyFont="1" applyFill="1" applyBorder="1" applyAlignment="1" applyProtection="1">
      <alignment horizontal="justify" vertical="top" wrapText="1"/>
      <protection locked="0"/>
    </xf>
    <xf numFmtId="0" fontId="27" fillId="8" borderId="15" xfId="46" applyFont="1" applyFill="1" applyBorder="1" applyAlignment="1" applyProtection="1">
      <alignment horizontal="justify" vertical="top" wrapText="1"/>
      <protection locked="0"/>
    </xf>
    <xf numFmtId="0" fontId="28" fillId="8" borderId="15" xfId="46" applyFont="1" applyFill="1" applyBorder="1" applyAlignment="1" applyProtection="1">
      <alignment horizontal="justify" vertical="top"/>
      <protection locked="0"/>
    </xf>
    <xf numFmtId="0" fontId="7" fillId="13" borderId="15" xfId="0" applyFont="1" applyFill="1" applyBorder="1" applyAlignment="1">
      <alignment horizontal="center" vertical="center" wrapText="1"/>
    </xf>
    <xf numFmtId="0" fontId="27" fillId="13" borderId="15" xfId="0" applyFont="1" applyFill="1" applyBorder="1" applyAlignment="1">
      <alignment horizontal="left" vertical="top" wrapText="1"/>
    </xf>
    <xf numFmtId="176" fontId="7" fillId="13" borderId="15" xfId="1" applyNumberFormat="1" applyFont="1" applyFill="1" applyBorder="1" applyAlignment="1">
      <alignment horizontal="center"/>
    </xf>
    <xf numFmtId="43" fontId="7" fillId="13" borderId="15" xfId="1" applyFont="1" applyFill="1" applyBorder="1" applyAlignment="1">
      <alignment horizontal="left" vertical="center" wrapText="1"/>
    </xf>
    <xf numFmtId="176" fontId="7" fillId="13" borderId="19" xfId="1" applyNumberFormat="1" applyFont="1" applyFill="1" applyBorder="1" applyAlignment="1">
      <alignment horizontal="center" vertical="center"/>
    </xf>
    <xf numFmtId="0" fontId="32" fillId="0" borderId="15" xfId="0" applyFont="1" applyBorder="1" applyAlignment="1">
      <alignment horizontal="left" wrapText="1"/>
    </xf>
    <xf numFmtId="175" fontId="27" fillId="2" borderId="15" xfId="0" applyNumberFormat="1" applyFont="1" applyFill="1" applyBorder="1" applyAlignment="1">
      <alignment horizontal="center" vertical="center" wrapText="1"/>
    </xf>
    <xf numFmtId="0" fontId="7" fillId="0" borderId="15" xfId="0" applyFont="1" applyBorder="1" applyAlignment="1">
      <alignment horizontal="center" vertical="top" wrapText="1"/>
    </xf>
    <xf numFmtId="0" fontId="32" fillId="0" borderId="15" xfId="0" applyFont="1" applyBorder="1" applyAlignment="1">
      <alignment horizontal="center" wrapText="1"/>
    </xf>
    <xf numFmtId="43" fontId="32" fillId="0" borderId="19" xfId="1" applyFont="1" applyFill="1" applyBorder="1" applyAlignment="1">
      <alignment horizontal="center" vertical="center" wrapText="1"/>
    </xf>
    <xf numFmtId="0" fontId="32" fillId="0" borderId="15" xfId="0" applyFont="1" applyBorder="1" applyAlignment="1">
      <alignment horizontal="center" vertical="top"/>
    </xf>
    <xf numFmtId="0" fontId="34" fillId="0" borderId="15" xfId="0" applyFont="1" applyBorder="1" applyAlignment="1">
      <alignment horizontal="center" vertical="top" wrapText="1"/>
    </xf>
    <xf numFmtId="0" fontId="34" fillId="0" borderId="15" xfId="0" applyFont="1" applyBorder="1" applyAlignment="1">
      <alignment horizontal="center" wrapText="1"/>
    </xf>
    <xf numFmtId="0" fontId="34" fillId="0" borderId="15" xfId="0" applyFont="1" applyBorder="1" applyAlignment="1">
      <alignment horizontal="center" vertical="center" wrapText="1"/>
    </xf>
    <xf numFmtId="0" fontId="34" fillId="0" borderId="15" xfId="0" applyFont="1" applyBorder="1" applyAlignment="1">
      <alignment horizontal="left" vertical="top" wrapText="1"/>
    </xf>
    <xf numFmtId="0" fontId="34" fillId="0" borderId="19" xfId="0" applyFont="1" applyBorder="1" applyAlignment="1">
      <alignment horizontal="center" vertical="top" wrapText="1"/>
    </xf>
    <xf numFmtId="0" fontId="32" fillId="0" borderId="15" xfId="0" applyFont="1" applyBorder="1" applyAlignment="1">
      <alignment horizontal="center" vertical="top" wrapText="1"/>
    </xf>
    <xf numFmtId="0" fontId="28" fillId="0" borderId="15" xfId="0" applyFont="1" applyBorder="1" applyAlignment="1">
      <alignment horizontal="center" wrapText="1"/>
    </xf>
    <xf numFmtId="0" fontId="7" fillId="0" borderId="15" xfId="0" applyFont="1" applyBorder="1" applyAlignment="1">
      <alignment horizontal="center" vertical="center" wrapText="1"/>
    </xf>
    <xf numFmtId="0" fontId="28" fillId="0" borderId="15" xfId="46" applyFont="1" applyBorder="1" applyAlignment="1" applyProtection="1">
      <alignment horizontal="justify" vertical="top" wrapText="1"/>
      <protection locked="0"/>
    </xf>
    <xf numFmtId="176" fontId="32" fillId="0" borderId="15" xfId="1" applyNumberFormat="1" applyFont="1" applyFill="1" applyBorder="1" applyAlignment="1">
      <alignment horizontal="center" vertical="center"/>
    </xf>
    <xf numFmtId="176" fontId="32" fillId="0" borderId="15" xfId="1" applyNumberFormat="1" applyFont="1" applyFill="1" applyBorder="1" applyAlignment="1"/>
    <xf numFmtId="0" fontId="32" fillId="8" borderId="15" xfId="46" applyFont="1" applyFill="1" applyBorder="1" applyAlignment="1" applyProtection="1">
      <alignment horizontal="justify" vertical="top" wrapText="1"/>
      <protection locked="0"/>
    </xf>
    <xf numFmtId="0" fontId="32" fillId="0" borderId="15" xfId="0" applyFont="1" applyBorder="1" applyAlignment="1">
      <alignment horizontal="center" vertical="center"/>
    </xf>
    <xf numFmtId="4" fontId="27" fillId="0" borderId="15" xfId="0" applyNumberFormat="1" applyFont="1" applyBorder="1" applyAlignment="1">
      <alignment horizontal="center" vertical="center" wrapText="1"/>
    </xf>
    <xf numFmtId="176" fontId="7" fillId="0" borderId="19" xfId="1" applyNumberFormat="1" applyFont="1" applyFill="1" applyBorder="1" applyAlignment="1">
      <alignment horizontal="center" vertical="center"/>
    </xf>
    <xf numFmtId="0" fontId="32" fillId="2" borderId="15" xfId="0" applyFont="1" applyFill="1" applyBorder="1" applyAlignment="1">
      <alignment horizontal="center" wrapText="1"/>
    </xf>
    <xf numFmtId="2" fontId="27" fillId="0" borderId="15" xfId="0" applyNumberFormat="1" applyFont="1" applyBorder="1" applyAlignment="1">
      <alignment horizontal="center" vertical="center" wrapText="1"/>
    </xf>
    <xf numFmtId="175" fontId="27" fillId="2" borderId="15" xfId="0" applyNumberFormat="1" applyFont="1" applyFill="1" applyBorder="1" applyAlignment="1">
      <alignment horizontal="center" vertical="top" wrapText="1"/>
    </xf>
    <xf numFmtId="0" fontId="32" fillId="2" borderId="19" xfId="0" applyFont="1" applyFill="1" applyBorder="1" applyAlignment="1">
      <alignment horizontal="center" vertical="center" wrapText="1"/>
    </xf>
    <xf numFmtId="4" fontId="32" fillId="0" borderId="15" xfId="0" applyNumberFormat="1" applyFont="1" applyBorder="1" applyAlignment="1">
      <alignment horizontal="center" vertical="center" wrapText="1"/>
    </xf>
    <xf numFmtId="1" fontId="32" fillId="0" borderId="15" xfId="1" applyNumberFormat="1" applyFont="1" applyFill="1" applyBorder="1" applyAlignment="1"/>
    <xf numFmtId="0" fontId="28" fillId="0" borderId="15" xfId="0" applyFont="1" applyBorder="1" applyAlignment="1">
      <alignment horizontal="center" vertical="top" wrapText="1"/>
    </xf>
    <xf numFmtId="0" fontId="28" fillId="0" borderId="19" xfId="0" applyFont="1" applyBorder="1" applyAlignment="1">
      <alignment horizontal="center" vertical="top" wrapText="1"/>
    </xf>
    <xf numFmtId="0" fontId="27" fillId="0" borderId="15" xfId="0" applyFont="1" applyBorder="1" applyAlignment="1">
      <alignment horizontal="left" vertical="center" wrapText="1"/>
    </xf>
    <xf numFmtId="43" fontId="28" fillId="0" borderId="15" xfId="1" applyFont="1" applyFill="1" applyBorder="1" applyAlignment="1">
      <alignment horizontal="center" wrapText="1"/>
    </xf>
    <xf numFmtId="43" fontId="28" fillId="0" borderId="15" xfId="1" applyFont="1" applyFill="1" applyBorder="1" applyAlignment="1">
      <alignment horizontal="center" vertical="center" wrapText="1"/>
    </xf>
    <xf numFmtId="0" fontId="32" fillId="0" borderId="19" xfId="0" applyFont="1" applyBorder="1" applyAlignment="1">
      <alignment horizontal="center" vertical="center" wrapText="1"/>
    </xf>
    <xf numFmtId="0" fontId="27" fillId="0" borderId="15" xfId="0" applyFont="1" applyBorder="1" applyAlignment="1">
      <alignment horizontal="center" vertical="top" wrapText="1"/>
    </xf>
    <xf numFmtId="0" fontId="27" fillId="0" borderId="19" xfId="0" applyFont="1" applyBorder="1" applyAlignment="1">
      <alignment horizontal="left" vertical="top" wrapText="1"/>
    </xf>
    <xf numFmtId="0" fontId="32" fillId="0" borderId="15" xfId="46" applyFont="1" applyBorder="1" applyAlignment="1" applyProtection="1">
      <alignment vertical="top" wrapText="1"/>
      <protection locked="0"/>
    </xf>
    <xf numFmtId="43" fontId="32" fillId="0" borderId="15" xfId="1" applyFont="1" applyFill="1" applyBorder="1" applyAlignment="1">
      <alignment horizontal="center" vertical="center" wrapText="1"/>
    </xf>
    <xf numFmtId="173" fontId="28" fillId="0" borderId="15" xfId="0" applyNumberFormat="1" applyFont="1" applyBorder="1" applyAlignment="1">
      <alignment horizontal="center" vertical="center"/>
    </xf>
    <xf numFmtId="2" fontId="32" fillId="0" borderId="15" xfId="0" applyNumberFormat="1" applyFont="1" applyBorder="1" applyAlignment="1">
      <alignment horizontal="center" vertical="center"/>
    </xf>
    <xf numFmtId="4" fontId="7" fillId="0" borderId="15" xfId="0" applyNumberFormat="1" applyFont="1" applyBorder="1" applyAlignment="1">
      <alignment horizontal="center" vertical="center" wrapText="1"/>
    </xf>
    <xf numFmtId="2" fontId="7" fillId="0" borderId="15" xfId="0" applyNumberFormat="1" applyFont="1" applyBorder="1" applyAlignment="1">
      <alignment horizontal="center" vertical="center"/>
    </xf>
    <xf numFmtId="176" fontId="28" fillId="0" borderId="19" xfId="1" applyNumberFormat="1" applyFont="1" applyFill="1" applyBorder="1" applyAlignment="1">
      <alignment horizontal="center" vertical="center"/>
    </xf>
    <xf numFmtId="0" fontId="27" fillId="13" borderId="15" xfId="0" applyFont="1" applyFill="1" applyBorder="1" applyAlignment="1">
      <alignment horizontal="center" vertical="top" wrapText="1"/>
    </xf>
    <xf numFmtId="0" fontId="27" fillId="13" borderId="15" xfId="0" applyFont="1" applyFill="1" applyBorder="1" applyAlignment="1">
      <alignment horizontal="center" wrapText="1"/>
    </xf>
    <xf numFmtId="0" fontId="27" fillId="13" borderId="15" xfId="0" applyFont="1" applyFill="1" applyBorder="1" applyAlignment="1">
      <alignment horizontal="center" vertical="center" wrapText="1"/>
    </xf>
    <xf numFmtId="0" fontId="27" fillId="13" borderId="19" xfId="0" applyFont="1" applyFill="1" applyBorder="1" applyAlignment="1">
      <alignment horizontal="center" vertical="top" wrapText="1"/>
    </xf>
    <xf numFmtId="0" fontId="27" fillId="14" borderId="15" xfId="0" applyFont="1" applyFill="1" applyBorder="1" applyAlignment="1">
      <alignment horizontal="left" vertical="top" wrapText="1"/>
    </xf>
    <xf numFmtId="0" fontId="28" fillId="0" borderId="15" xfId="0" applyFont="1" applyBorder="1" applyAlignment="1">
      <alignment horizontal="left" vertical="center" wrapText="1"/>
    </xf>
    <xf numFmtId="43" fontId="32" fillId="0" borderId="19" xfId="1" applyFont="1" applyFill="1" applyBorder="1" applyAlignment="1">
      <alignment horizontal="right" vertical="center"/>
    </xf>
    <xf numFmtId="0" fontId="32" fillId="2" borderId="0" xfId="0" applyFont="1" applyFill="1" applyAlignment="1">
      <alignment horizontal="center" vertical="center" wrapText="1"/>
    </xf>
    <xf numFmtId="4" fontId="7" fillId="2" borderId="15" xfId="0" applyNumberFormat="1" applyFont="1" applyFill="1" applyBorder="1" applyAlignment="1">
      <alignment horizontal="center" vertical="center" wrapText="1"/>
    </xf>
    <xf numFmtId="0" fontId="7" fillId="2" borderId="15" xfId="46" applyFont="1" applyFill="1" applyBorder="1" applyAlignment="1" applyProtection="1">
      <alignment vertical="top" wrapText="1"/>
      <protection locked="0"/>
    </xf>
    <xf numFmtId="0" fontId="27" fillId="0" borderId="15" xfId="0" applyFont="1" applyBorder="1" applyAlignment="1">
      <alignment horizontal="justify" vertical="top" wrapText="1"/>
    </xf>
    <xf numFmtId="0" fontId="27" fillId="0" borderId="15" xfId="0" applyFont="1" applyBorder="1" applyAlignment="1">
      <alignment horizontal="center" wrapText="1"/>
    </xf>
    <xf numFmtId="0" fontId="27" fillId="0" borderId="19" xfId="0" applyFont="1" applyBorder="1" applyAlignment="1">
      <alignment horizontal="center" vertical="top" wrapText="1"/>
    </xf>
    <xf numFmtId="0" fontId="7" fillId="0" borderId="15" xfId="0" applyFont="1" applyBorder="1" applyAlignment="1">
      <alignment horizontal="center" wrapText="1"/>
    </xf>
    <xf numFmtId="0" fontId="27" fillId="0" borderId="15" xfId="46" applyFont="1" applyBorder="1" applyAlignment="1" applyProtection="1">
      <alignment horizontal="justify" vertical="top" wrapText="1"/>
      <protection locked="0"/>
    </xf>
    <xf numFmtId="0" fontId="32" fillId="0" borderId="19" xfId="0" applyFont="1" applyBorder="1" applyAlignment="1">
      <alignment horizontal="center" wrapText="1"/>
    </xf>
    <xf numFmtId="0" fontId="27" fillId="0" borderId="15" xfId="46" applyFont="1" applyBorder="1" applyAlignment="1" applyProtection="1">
      <alignment horizontal="justify" vertical="center" wrapText="1"/>
      <protection locked="0"/>
    </xf>
    <xf numFmtId="0" fontId="28" fillId="0" borderId="15" xfId="46" applyFont="1" applyBorder="1" applyAlignment="1" applyProtection="1">
      <alignment horizontal="center" wrapText="1"/>
      <protection locked="0"/>
    </xf>
    <xf numFmtId="0" fontId="28" fillId="0" borderId="15" xfId="46" applyFont="1" applyBorder="1" applyAlignment="1" applyProtection="1">
      <alignment horizontal="center" vertical="center" wrapText="1"/>
      <protection locked="0"/>
    </xf>
    <xf numFmtId="0" fontId="28" fillId="0" borderId="19" xfId="46" applyFont="1" applyBorder="1" applyAlignment="1" applyProtection="1">
      <alignment horizontal="center" vertical="top" wrapText="1"/>
      <protection locked="0"/>
    </xf>
    <xf numFmtId="0" fontId="28" fillId="14" borderId="15" xfId="46" applyFont="1" applyFill="1" applyBorder="1" applyAlignment="1">
      <alignment horizontal="justify" vertical="top" wrapText="1"/>
    </xf>
    <xf numFmtId="176" fontId="35" fillId="13" borderId="15" xfId="1" applyNumberFormat="1" applyFont="1" applyFill="1" applyBorder="1" applyAlignment="1">
      <alignment horizontal="center" vertical="center"/>
    </xf>
    <xf numFmtId="176" fontId="35" fillId="13" borderId="15" xfId="1" applyNumberFormat="1" applyFont="1" applyFill="1" applyBorder="1" applyAlignment="1">
      <alignment horizontal="right" vertical="center"/>
    </xf>
    <xf numFmtId="176" fontId="35" fillId="13" borderId="15" xfId="1" applyNumberFormat="1" applyFont="1" applyFill="1" applyBorder="1" applyAlignment="1">
      <alignment horizontal="center"/>
    </xf>
    <xf numFmtId="176" fontId="35" fillId="13" borderId="19" xfId="1" applyNumberFormat="1" applyFont="1" applyFill="1" applyBorder="1" applyAlignment="1">
      <alignment horizontal="center" vertical="center"/>
    </xf>
    <xf numFmtId="176" fontId="32" fillId="0" borderId="15" xfId="1" applyNumberFormat="1" applyFont="1" applyFill="1" applyBorder="1" applyAlignment="1">
      <alignment horizontal="right" vertical="center"/>
    </xf>
    <xf numFmtId="176" fontId="32" fillId="0" borderId="0" xfId="1" applyNumberFormat="1" applyFont="1" applyFill="1" applyBorder="1" applyAlignment="1">
      <alignment horizontal="right" vertical="center"/>
    </xf>
    <xf numFmtId="0" fontId="28" fillId="0" borderId="23" xfId="0" applyFont="1" applyBorder="1" applyAlignment="1">
      <alignment horizontal="center" vertical="top" wrapText="1"/>
    </xf>
    <xf numFmtId="0" fontId="27" fillId="0" borderId="24" xfId="0" applyFont="1" applyBorder="1" applyAlignment="1">
      <alignment horizontal="left" vertical="top" wrapText="1"/>
    </xf>
    <xf numFmtId="0" fontId="28" fillId="0" borderId="24" xfId="0" applyFont="1" applyBorder="1" applyAlignment="1">
      <alignment horizontal="center" vertical="top" wrapText="1"/>
    </xf>
    <xf numFmtId="0" fontId="28" fillId="0" borderId="24" xfId="0" applyFont="1" applyBorder="1" applyAlignment="1">
      <alignment horizontal="centerContinuous" vertical="top" wrapText="1"/>
    </xf>
    <xf numFmtId="0" fontId="28" fillId="0" borderId="25" xfId="0" applyFont="1" applyBorder="1" applyAlignment="1">
      <alignment horizontal="center" vertical="top" wrapText="1"/>
    </xf>
    <xf numFmtId="0" fontId="28" fillId="0" borderId="19" xfId="0" applyFont="1" applyBorder="1" applyAlignment="1">
      <alignment horizontal="left" vertical="top" wrapText="1"/>
    </xf>
    <xf numFmtId="0" fontId="28" fillId="0" borderId="17" xfId="0" applyFont="1" applyBorder="1" applyAlignment="1">
      <alignment horizontal="center" vertical="top" wrapText="1"/>
    </xf>
    <xf numFmtId="0" fontId="32" fillId="0" borderId="0" xfId="0" applyFont="1" applyAlignment="1">
      <alignment horizontal="center" wrapText="1"/>
    </xf>
    <xf numFmtId="0" fontId="32" fillId="0" borderId="0" xfId="0" applyFont="1" applyAlignment="1">
      <alignment horizontal="center" vertical="center" wrapText="1"/>
    </xf>
    <xf numFmtId="0" fontId="32" fillId="0" borderId="0" xfId="0" applyFont="1" applyAlignment="1">
      <alignment horizontal="center" vertical="top" wrapText="1"/>
    </xf>
    <xf numFmtId="0" fontId="6" fillId="0" borderId="0" xfId="55" applyFont="1" applyAlignment="1">
      <alignment vertical="center"/>
    </xf>
    <xf numFmtId="0" fontId="6" fillId="0" borderId="0" xfId="55" applyFont="1"/>
    <xf numFmtId="0" fontId="27" fillId="0" borderId="15" xfId="55" applyFont="1" applyBorder="1" applyAlignment="1">
      <alignment horizontal="centerContinuous" vertical="center"/>
    </xf>
    <xf numFmtId="0" fontId="27" fillId="0" borderId="15" xfId="55" applyFont="1" applyBorder="1" applyAlignment="1">
      <alignment horizontal="centerContinuous" vertical="center" wrapText="1"/>
    </xf>
    <xf numFmtId="0" fontId="27" fillId="0" borderId="15" xfId="55" applyFont="1" applyBorder="1" applyAlignment="1">
      <alignment horizontal="center" vertical="center" wrapText="1"/>
    </xf>
    <xf numFmtId="0" fontId="27" fillId="0" borderId="35" xfId="55" applyFont="1" applyBorder="1" applyAlignment="1">
      <alignment horizontal="center" vertical="center" wrapText="1"/>
    </xf>
    <xf numFmtId="0" fontId="28" fillId="0" borderId="15" xfId="55" applyBorder="1" applyAlignment="1">
      <alignment horizontal="center" vertical="center" wrapText="1"/>
    </xf>
    <xf numFmtId="0" fontId="28" fillId="0" borderId="35" xfId="0" applyFont="1" applyBorder="1" applyAlignment="1">
      <alignment horizontal="left" vertical="top" wrapText="1"/>
    </xf>
    <xf numFmtId="164" fontId="27" fillId="0" borderId="15" xfId="1" applyNumberFormat="1" applyFont="1" applyFill="1" applyBorder="1" applyAlignment="1">
      <alignment horizontal="center" vertical="center" wrapText="1"/>
    </xf>
    <xf numFmtId="164" fontId="6" fillId="0" borderId="0" xfId="55" applyNumberFormat="1" applyFont="1"/>
    <xf numFmtId="0" fontId="27" fillId="0" borderId="15" xfId="55" applyFont="1" applyBorder="1" applyAlignment="1">
      <alignment horizontal="left" vertical="center" wrapText="1"/>
    </xf>
    <xf numFmtId="0" fontId="19" fillId="2" borderId="15" xfId="55" applyFont="1" applyFill="1" applyBorder="1" applyAlignment="1">
      <alignment horizontal="centerContinuous" vertical="center" wrapText="1"/>
    </xf>
    <xf numFmtId="164" fontId="27" fillId="15" borderId="15" xfId="1" applyNumberFormat="1" applyFont="1" applyFill="1" applyBorder="1" applyAlignment="1">
      <alignment horizontal="center" vertical="center" wrapText="1"/>
    </xf>
    <xf numFmtId="43" fontId="6" fillId="0" borderId="0" xfId="55" applyNumberFormat="1" applyFont="1"/>
    <xf numFmtId="0" fontId="19" fillId="0" borderId="15" xfId="55" applyFont="1" applyBorder="1" applyAlignment="1">
      <alignment horizontal="center" vertical="center" wrapText="1"/>
    </xf>
    <xf numFmtId="0" fontId="19" fillId="0" borderId="15" xfId="55" applyFont="1" applyBorder="1"/>
    <xf numFmtId="0" fontId="28" fillId="0" borderId="15" xfId="55" applyFont="1" applyBorder="1" applyAlignment="1">
      <alignment horizontal="right"/>
    </xf>
    <xf numFmtId="164" fontId="28" fillId="0" borderId="15" xfId="55" applyNumberFormat="1" applyBorder="1"/>
    <xf numFmtId="43" fontId="28" fillId="0" borderId="15" xfId="1" applyFont="1" applyFill="1" applyBorder="1" applyAlignment="1">
      <alignment horizontal="right"/>
    </xf>
    <xf numFmtId="0" fontId="22" fillId="2" borderId="15" xfId="55" applyFont="1" applyFill="1" applyBorder="1"/>
    <xf numFmtId="0" fontId="19" fillId="2" borderId="15" xfId="55" applyFont="1" applyFill="1" applyBorder="1" applyAlignment="1">
      <alignment horizontal="center"/>
    </xf>
    <xf numFmtId="164" fontId="27" fillId="2" borderId="15" xfId="55" applyNumberFormat="1" applyFont="1" applyFill="1" applyBorder="1"/>
    <xf numFmtId="0" fontId="28" fillId="0" borderId="15" xfId="55" applyFont="1" applyBorder="1"/>
    <xf numFmtId="0" fontId="6" fillId="0" borderId="15" xfId="55" applyFont="1" applyBorder="1"/>
    <xf numFmtId="0" fontId="27" fillId="0" borderId="15" xfId="55" applyFont="1" applyBorder="1" applyAlignment="1">
      <alignment horizontal="center" vertical="center"/>
    </xf>
    <xf numFmtId="0" fontId="27" fillId="0" borderId="15" xfId="55" applyFont="1" applyBorder="1"/>
    <xf numFmtId="180" fontId="36" fillId="0" borderId="0" xfId="1" applyNumberFormat="1" applyFont="1" applyFill="1" applyBorder="1" applyAlignment="1"/>
    <xf numFmtId="0" fontId="28" fillId="0" borderId="15" xfId="55" applyFont="1" applyBorder="1" applyAlignment="1">
      <alignment horizontal="center" vertical="center"/>
    </xf>
    <xf numFmtId="0" fontId="28" fillId="0" borderId="15" xfId="55" applyFont="1" applyBorder="1" applyAlignment="1">
      <alignment wrapText="1"/>
    </xf>
    <xf numFmtId="0" fontId="28" fillId="0" borderId="15" xfId="55" applyFont="1" applyBorder="1" applyAlignment="1"/>
    <xf numFmtId="170" fontId="20" fillId="0" borderId="15" xfId="0" quotePrefix="1" applyNumberFormat="1" applyFont="1" applyBorder="1" applyAlignment="1">
      <alignment horizontal="center" vertical="center"/>
    </xf>
    <xf numFmtId="0" fontId="19" fillId="0" borderId="15" xfId="0" quotePrefix="1" applyFont="1" applyBorder="1" applyAlignment="1">
      <alignment horizontal="center" vertical="center" wrapText="1"/>
    </xf>
    <xf numFmtId="0" fontId="20" fillId="0" borderId="15" xfId="0" quotePrefix="1" applyFont="1" applyBorder="1" applyAlignment="1">
      <alignment horizontal="center" vertical="center" wrapText="1"/>
    </xf>
    <xf numFmtId="0" fontId="19" fillId="8" borderId="15" xfId="46" quotePrefix="1" applyFont="1" applyFill="1" applyBorder="1" applyAlignment="1" applyProtection="1">
      <alignment horizontal="center" vertical="top" wrapText="1"/>
      <protection locked="0"/>
    </xf>
    <xf numFmtId="0" fontId="19" fillId="0" borderId="15" xfId="46" quotePrefix="1" applyFont="1" applyBorder="1" applyAlignment="1" applyProtection="1">
      <alignment horizontal="center" vertical="top" wrapText="1"/>
      <protection locked="0"/>
    </xf>
    <xf numFmtId="178" fontId="19" fillId="0" borderId="15" xfId="0" quotePrefix="1" applyNumberFormat="1" applyFont="1" applyBorder="1" applyAlignment="1">
      <alignment horizontal="center" vertical="center" wrapText="1"/>
    </xf>
    <xf numFmtId="0" fontId="20" fillId="0" borderId="15" xfId="0" quotePrefix="1" applyFont="1" applyBorder="1" applyAlignment="1">
      <alignment horizontal="center" vertical="center"/>
    </xf>
    <xf numFmtId="0" fontId="20" fillId="10" borderId="15" xfId="0" quotePrefix="1" applyFont="1" applyFill="1" applyBorder="1" applyAlignment="1">
      <alignment horizontal="center" vertical="top"/>
    </xf>
    <xf numFmtId="0" fontId="20" fillId="0" borderId="15" xfId="0" quotePrefix="1" applyFont="1" applyBorder="1" applyAlignment="1">
      <alignment horizontal="center" vertical="top"/>
    </xf>
    <xf numFmtId="0" fontId="12" fillId="0" borderId="15" xfId="0" quotePrefix="1" applyFont="1" applyBorder="1" applyAlignment="1">
      <alignment horizontal="center" vertical="top" wrapText="1"/>
    </xf>
    <xf numFmtId="0" fontId="12" fillId="0" borderId="15" xfId="0" quotePrefix="1" applyFont="1" applyBorder="1" applyAlignment="1">
      <alignment horizontal="center" vertical="top"/>
    </xf>
    <xf numFmtId="0" fontId="2" fillId="0" borderId="3" xfId="0" quotePrefix="1" applyFont="1" applyBorder="1" applyAlignment="1">
      <alignment horizontal="center" vertical="top" wrapText="1"/>
    </xf>
    <xf numFmtId="0" fontId="37" fillId="0" borderId="15" xfId="43" applyFont="1" applyBorder="1" applyAlignment="1">
      <alignment vertical="center"/>
    </xf>
    <xf numFmtId="0" fontId="51" fillId="16" borderId="15" xfId="0" applyFont="1" applyFill="1" applyBorder="1" applyAlignment="1">
      <alignment horizontal="center" vertical="center" wrapText="1"/>
    </xf>
    <xf numFmtId="176" fontId="51" fillId="16" borderId="15" xfId="1" applyNumberFormat="1" applyFont="1" applyFill="1" applyBorder="1" applyAlignment="1">
      <alignment horizontal="center" vertical="center" wrapText="1"/>
    </xf>
    <xf numFmtId="0" fontId="51" fillId="16" borderId="15" xfId="0" applyFont="1" applyFill="1" applyBorder="1" applyAlignment="1">
      <alignment horizontal="center" vertical="center"/>
    </xf>
    <xf numFmtId="43" fontId="51" fillId="16" borderId="15" xfId="1" applyFont="1" applyFill="1" applyBorder="1" applyAlignment="1">
      <alignment horizontal="center" vertical="center"/>
    </xf>
    <xf numFmtId="0" fontId="37" fillId="17" borderId="15" xfId="43" applyFont="1" applyFill="1" applyBorder="1" applyAlignment="1">
      <alignment horizontal="center" vertical="center"/>
    </xf>
    <xf numFmtId="43" fontId="37" fillId="17" borderId="15" xfId="1" applyFont="1" applyFill="1" applyBorder="1" applyAlignment="1">
      <alignment wrapText="1"/>
    </xf>
    <xf numFmtId="176" fontId="51" fillId="17" borderId="15" xfId="1" applyNumberFormat="1" applyFont="1" applyFill="1" applyBorder="1" applyAlignment="1">
      <alignment horizontal="center" vertical="center" wrapText="1"/>
    </xf>
    <xf numFmtId="0" fontId="51" fillId="17" borderId="15" xfId="0" applyFont="1" applyFill="1" applyBorder="1" applyAlignment="1">
      <alignment horizontal="center" vertical="center"/>
    </xf>
    <xf numFmtId="43" fontId="51" fillId="17" borderId="15" xfId="1" applyFont="1" applyFill="1" applyBorder="1" applyAlignment="1">
      <alignment horizontal="center" vertical="center"/>
    </xf>
    <xf numFmtId="0" fontId="1" fillId="0" borderId="15" xfId="43" applyFont="1" applyBorder="1" applyAlignment="1">
      <alignment horizontal="center" vertical="center"/>
    </xf>
    <xf numFmtId="43" fontId="1" fillId="0" borderId="15" xfId="1" applyFont="1" applyFill="1" applyBorder="1" applyAlignment="1">
      <alignment wrapText="1"/>
    </xf>
    <xf numFmtId="176" fontId="52" fillId="0" borderId="15" xfId="1" applyNumberFormat="1" applyFont="1" applyFill="1" applyBorder="1" applyAlignment="1">
      <alignment horizontal="center" vertical="center" wrapText="1"/>
    </xf>
    <xf numFmtId="0" fontId="52" fillId="0" borderId="15" xfId="0" applyFont="1" applyBorder="1" applyAlignment="1">
      <alignment horizontal="center" vertical="center"/>
    </xf>
    <xf numFmtId="43" fontId="52" fillId="0" borderId="15" xfId="1" applyFont="1" applyFill="1" applyBorder="1" applyAlignment="1">
      <alignment horizontal="center" vertical="center"/>
    </xf>
    <xf numFmtId="0" fontId="21" fillId="0" borderId="15" xfId="43" applyBorder="1" applyAlignment="1">
      <alignment horizontal="center" vertical="center"/>
    </xf>
    <xf numFmtId="0" fontId="53" fillId="0" borderId="15" xfId="0" applyFont="1" applyBorder="1" applyAlignment="1">
      <alignment horizontal="left" vertical="center" wrapText="1"/>
    </xf>
    <xf numFmtId="176" fontId="53" fillId="0" borderId="15" xfId="1" applyNumberFormat="1" applyFont="1" applyFill="1" applyBorder="1" applyAlignment="1">
      <alignment horizontal="center" vertical="center" wrapText="1"/>
    </xf>
    <xf numFmtId="0" fontId="52" fillId="16" borderId="15" xfId="0" applyFont="1" applyFill="1" applyBorder="1" applyAlignment="1">
      <alignment horizontal="center" vertical="center"/>
    </xf>
    <xf numFmtId="43" fontId="54" fillId="9" borderId="15" xfId="1" applyFont="1" applyFill="1" applyBorder="1" applyAlignment="1">
      <alignment horizontal="center" vertical="center" shrinkToFit="1"/>
    </xf>
    <xf numFmtId="43" fontId="52" fillId="16" borderId="15" xfId="1" applyFont="1" applyFill="1" applyBorder="1" applyAlignment="1">
      <alignment horizontal="center" vertical="center"/>
    </xf>
    <xf numFmtId="176" fontId="53" fillId="0" borderId="15" xfId="1" applyNumberFormat="1" applyFont="1" applyBorder="1" applyAlignment="1">
      <alignment horizontal="center" vertical="center" wrapText="1"/>
    </xf>
    <xf numFmtId="43" fontId="54" fillId="0" borderId="15" xfId="1" applyFont="1" applyBorder="1" applyAlignment="1">
      <alignment horizontal="center" vertical="center" shrinkToFit="1"/>
    </xf>
    <xf numFmtId="176" fontId="37" fillId="17" borderId="15" xfId="1" applyNumberFormat="1" applyFont="1" applyFill="1" applyBorder="1" applyAlignment="1">
      <alignment horizontal="center" vertical="center"/>
    </xf>
    <xf numFmtId="0" fontId="21" fillId="17" borderId="15" xfId="43" applyFill="1" applyBorder="1" applyAlignment="1">
      <alignment vertical="center"/>
    </xf>
    <xf numFmtId="43" fontId="1" fillId="17" borderId="15" xfId="1" applyFont="1" applyFill="1" applyBorder="1" applyAlignment="1">
      <alignment vertical="center"/>
    </xf>
    <xf numFmtId="43" fontId="1" fillId="17" borderId="15" xfId="1" applyFont="1" applyFill="1" applyBorder="1" applyAlignment="1">
      <alignment wrapText="1"/>
    </xf>
    <xf numFmtId="0" fontId="9" fillId="0" borderId="15" xfId="67" applyFont="1" applyBorder="1" applyAlignment="1">
      <alignment horizontal="center" vertical="center"/>
    </xf>
    <xf numFmtId="0" fontId="21" fillId="0" borderId="15" xfId="0" applyFont="1" applyBorder="1" applyAlignment="1">
      <alignment horizontal="centerContinuous" vertical="center"/>
    </xf>
    <xf numFmtId="177" fontId="20" fillId="0" borderId="15" xfId="1" applyNumberFormat="1" applyFont="1" applyFill="1" applyBorder="1" applyAlignment="1">
      <alignment horizontal="center" vertical="center"/>
    </xf>
    <xf numFmtId="176" fontId="21" fillId="0" borderId="15" xfId="1" applyNumberFormat="1" applyFont="1" applyFill="1" applyBorder="1" applyAlignment="1">
      <alignment horizontal="center" vertical="center"/>
    </xf>
    <xf numFmtId="0" fontId="26" fillId="0" borderId="15" xfId="0" applyFont="1" applyBorder="1" applyAlignment="1">
      <alignment horizontal="left" vertical="top"/>
    </xf>
    <xf numFmtId="0" fontId="21" fillId="9" borderId="15" xfId="0" applyFont="1" applyFill="1" applyBorder="1" applyAlignment="1">
      <alignment horizontal="left" vertical="top"/>
    </xf>
    <xf numFmtId="43" fontId="21" fillId="0" borderId="15" xfId="1" applyFont="1" applyBorder="1" applyAlignment="1">
      <alignment horizontal="left" vertical="top"/>
    </xf>
    <xf numFmtId="176" fontId="22" fillId="10" borderId="15" xfId="1" applyNumberFormat="1" applyFont="1" applyFill="1" applyBorder="1" applyAlignment="1">
      <alignment horizontal="center" vertical="center"/>
    </xf>
    <xf numFmtId="176" fontId="21" fillId="10" borderId="15" xfId="1" applyNumberFormat="1" applyFont="1" applyFill="1" applyBorder="1" applyAlignment="1">
      <alignment horizontal="center" vertical="center"/>
    </xf>
    <xf numFmtId="176" fontId="21" fillId="0" borderId="15" xfId="1" applyNumberFormat="1" applyFont="1" applyFill="1" applyBorder="1" applyAlignment="1">
      <alignment horizontal="center" vertical="center" wrapText="1"/>
    </xf>
    <xf numFmtId="0" fontId="50" fillId="0" borderId="15" xfId="43" applyFont="1" applyBorder="1"/>
    <xf numFmtId="43" fontId="50" fillId="0" borderId="15" xfId="43" applyNumberFormat="1" applyFont="1" applyBorder="1"/>
    <xf numFmtId="0" fontId="21" fillId="0" borderId="15" xfId="43" applyBorder="1"/>
    <xf numFmtId="43" fontId="1" fillId="0" borderId="15" xfId="1" applyFont="1" applyBorder="1" applyAlignment="1">
      <alignment wrapText="1"/>
    </xf>
    <xf numFmtId="176" fontId="1" fillId="0" borderId="15" xfId="1" applyNumberFormat="1" applyFont="1" applyBorder="1" applyAlignment="1">
      <alignment horizontal="center" wrapText="1"/>
    </xf>
    <xf numFmtId="43" fontId="37" fillId="0" borderId="15" xfId="1" applyFont="1" applyBorder="1"/>
    <xf numFmtId="0" fontId="19" fillId="12" borderId="15" xfId="0" applyFont="1" applyFill="1" applyBorder="1" applyAlignment="1">
      <alignment horizontal="center" vertical="center" wrapText="1"/>
    </xf>
    <xf numFmtId="43" fontId="19" fillId="12" borderId="15" xfId="1" applyFont="1" applyFill="1" applyBorder="1" applyAlignment="1">
      <alignment horizontal="center" vertical="center" wrapText="1"/>
    </xf>
    <xf numFmtId="176" fontId="19" fillId="12" borderId="15" xfId="1" applyNumberFormat="1" applyFont="1" applyFill="1" applyBorder="1" applyAlignment="1">
      <alignment horizontal="center" vertical="center" wrapText="1"/>
    </xf>
    <xf numFmtId="0" fontId="19" fillId="12" borderId="15" xfId="0" applyFont="1" applyFill="1" applyBorder="1" applyAlignment="1">
      <alignment horizontal="left" vertical="top" wrapText="1"/>
    </xf>
    <xf numFmtId="176" fontId="21" fillId="12" borderId="15" xfId="1" applyNumberFormat="1" applyFont="1" applyFill="1" applyBorder="1" applyAlignment="1">
      <alignment horizontal="center"/>
    </xf>
    <xf numFmtId="0" fontId="21" fillId="12" borderId="15" xfId="0" applyFont="1" applyFill="1" applyBorder="1" applyAlignment="1">
      <alignment horizontal="center" vertical="center" wrapText="1"/>
    </xf>
    <xf numFmtId="43" fontId="21" fillId="12" borderId="15" xfId="1" applyFont="1" applyFill="1" applyBorder="1" applyAlignment="1">
      <alignment horizontal="left" vertical="center" wrapText="1"/>
    </xf>
    <xf numFmtId="176" fontId="21" fillId="12" borderId="15" xfId="1" applyNumberFormat="1" applyFont="1" applyFill="1" applyBorder="1" applyAlignment="1">
      <alignment horizontal="center" vertical="center" wrapText="1"/>
    </xf>
    <xf numFmtId="0" fontId="27" fillId="0" borderId="37" xfId="55" applyFont="1" applyBorder="1" applyAlignment="1">
      <alignment horizontal="center" vertical="center"/>
    </xf>
    <xf numFmtId="0" fontId="27" fillId="0" borderId="24" xfId="55" applyFont="1" applyBorder="1" applyAlignment="1">
      <alignment horizontal="center" vertical="center"/>
    </xf>
    <xf numFmtId="0" fontId="28" fillId="0" borderId="15" xfId="0" applyFont="1" applyBorder="1" applyAlignment="1">
      <alignment horizontal="left" vertical="top" wrapText="1"/>
    </xf>
    <xf numFmtId="0" fontId="28" fillId="0" borderId="19" xfId="0" applyFont="1" applyBorder="1" applyAlignment="1">
      <alignment horizontal="left" vertical="top" wrapText="1"/>
    </xf>
    <xf numFmtId="0" fontId="32" fillId="0" borderId="17" xfId="0" applyFont="1" applyBorder="1" applyAlignment="1">
      <alignment horizontal="left" wrapText="1"/>
    </xf>
    <xf numFmtId="0" fontId="32" fillId="0" borderId="20" xfId="0" applyFont="1" applyBorder="1" applyAlignment="1">
      <alignment horizontal="left" wrapText="1"/>
    </xf>
    <xf numFmtId="0" fontId="19" fillId="18" borderId="15" xfId="55" applyFont="1" applyFill="1" applyBorder="1" applyAlignment="1">
      <alignment horizontal="center" vertical="center"/>
    </xf>
    <xf numFmtId="0" fontId="50" fillId="0" borderId="15" xfId="43" applyFont="1" applyBorder="1" applyAlignment="1">
      <alignment horizontal="center"/>
    </xf>
    <xf numFmtId="0" fontId="9" fillId="18" borderId="15" xfId="67" applyFont="1" applyFill="1" applyBorder="1" applyAlignment="1">
      <alignment horizontal="center" vertical="center"/>
    </xf>
    <xf numFmtId="0" fontId="9" fillId="0" borderId="13" xfId="55" applyFont="1" applyBorder="1" applyAlignment="1">
      <alignment horizontal="center" vertical="center"/>
    </xf>
    <xf numFmtId="0" fontId="9" fillId="0" borderId="14" xfId="55" applyFont="1" applyBorder="1" applyAlignment="1">
      <alignment horizontal="center" vertical="center"/>
    </xf>
    <xf numFmtId="174" fontId="10" fillId="4" borderId="15" xfId="1" applyNumberFormat="1" applyFont="1" applyFill="1" applyBorder="1" applyAlignment="1" applyProtection="1">
      <alignment horizontal="center" vertical="top" wrapText="1"/>
    </xf>
    <xf numFmtId="174" fontId="10" fillId="4" borderId="15" xfId="1" applyNumberFormat="1" applyFont="1" applyFill="1" applyBorder="1" applyAlignment="1" applyProtection="1">
      <alignment horizontal="right" vertical="top" wrapText="1"/>
    </xf>
    <xf numFmtId="0" fontId="29" fillId="19" borderId="15" xfId="46" applyFont="1" applyFill="1" applyBorder="1" applyAlignment="1" applyProtection="1">
      <alignment horizontal="justify" vertical="top" wrapText="1"/>
      <protection locked="0"/>
    </xf>
  </cellXfs>
  <cellStyles count="73">
    <cellStyle name="Comma" xfId="1" builtinId="3"/>
    <cellStyle name="Comma 10 2 2 5 2" xfId="2"/>
    <cellStyle name="Comma 10 2 2 5 2 2" xfId="3"/>
    <cellStyle name="Comma 10 2 2 6" xfId="4"/>
    <cellStyle name="Comma 10 2 2 6 2" xfId="5"/>
    <cellStyle name="Comma 10 3 5 4 2" xfId="6"/>
    <cellStyle name="Comma 10 3 5 4 2 2" xfId="7"/>
    <cellStyle name="Comma 12 2 2" xfId="8"/>
    <cellStyle name="Comma 12 2 2 2" xfId="9"/>
    <cellStyle name="Comma 12 4" xfId="10"/>
    <cellStyle name="Comma 12 4 2" xfId="11"/>
    <cellStyle name="Comma 13 2" xfId="12"/>
    <cellStyle name="Comma 13 2 2" xfId="13"/>
    <cellStyle name="Comma 13 2 3" xfId="14"/>
    <cellStyle name="Comma 13 4" xfId="15"/>
    <cellStyle name="Comma 13 4 2" xfId="16"/>
    <cellStyle name="Comma 2" xfId="17"/>
    <cellStyle name="Comma 2 11" xfId="18"/>
    <cellStyle name="Comma 2 2" xfId="19"/>
    <cellStyle name="Comma 2 2 2" xfId="20"/>
    <cellStyle name="Comma 2 3" xfId="21"/>
    <cellStyle name="Comma 2 4" xfId="22"/>
    <cellStyle name="Comma 2 6 5" xfId="23"/>
    <cellStyle name="Comma 2 6 5 2" xfId="24"/>
    <cellStyle name="Comma 20" xfId="25"/>
    <cellStyle name="Comma 20 2" xfId="26"/>
    <cellStyle name="Comma 3" xfId="27"/>
    <cellStyle name="Comma 3 2" xfId="28"/>
    <cellStyle name="Comma 4" xfId="29"/>
    <cellStyle name="Comma 5" xfId="30"/>
    <cellStyle name="Comma 5 2" xfId="31"/>
    <cellStyle name="Comma 6" xfId="32"/>
    <cellStyle name="Excel Built-in Normal" xfId="33"/>
    <cellStyle name="Excel Built-in Normal 1" xfId="34"/>
    <cellStyle name="Normal" xfId="0" builtinId="0"/>
    <cellStyle name="Normal 18 2 2" xfId="35"/>
    <cellStyle name="Normal 18 2 2 2" xfId="36"/>
    <cellStyle name="Normal 2" xfId="37"/>
    <cellStyle name="Normal 2 11" xfId="38"/>
    <cellStyle name="Normal 2 2" xfId="39"/>
    <cellStyle name="Normal 2 2 2 8" xfId="40"/>
    <cellStyle name="Normal 2 2 4 2" xfId="41"/>
    <cellStyle name="Normal 2 2 4 2 2" xfId="42"/>
    <cellStyle name="Normal 2 3" xfId="43"/>
    <cellStyle name="Normal 2 3 2" xfId="44"/>
    <cellStyle name="Normal 2 3 3" xfId="45"/>
    <cellStyle name="Normal 2 3 4" xfId="46"/>
    <cellStyle name="Normal 2 4" xfId="47"/>
    <cellStyle name="Normal 2 5" xfId="48"/>
    <cellStyle name="Normal 2 5 2" xfId="49"/>
    <cellStyle name="Normal 3" xfId="50"/>
    <cellStyle name="Normal 3 2" xfId="51"/>
    <cellStyle name="Normal 3 2 4" xfId="52"/>
    <cellStyle name="Normal 3 2 4 2" xfId="53"/>
    <cellStyle name="Normal 3 3" xfId="54"/>
    <cellStyle name="Normal 4" xfId="55"/>
    <cellStyle name="Normal 4 2" xfId="56"/>
    <cellStyle name="Normal 4 3" xfId="57"/>
    <cellStyle name="Normal 4 4" xfId="58"/>
    <cellStyle name="Normal 5" xfId="59"/>
    <cellStyle name="Normal 5 2" xfId="60"/>
    <cellStyle name="Normal 6" xfId="61"/>
    <cellStyle name="Normal 7" xfId="62"/>
    <cellStyle name="Normal 8" xfId="63"/>
    <cellStyle name="Normal 9" xfId="64"/>
    <cellStyle name="Normal 9 2" xfId="65"/>
    <cellStyle name="Normal 9 2 2" xfId="66"/>
    <cellStyle name="Normal_062-Revised Estimate for Palladium-Phonix-Tommy Hilfigher231009" xfId="67"/>
    <cellStyle name="Percent 2" xfId="68"/>
    <cellStyle name="Percent 3" xfId="69"/>
    <cellStyle name="Percent 3 8" xfId="70"/>
    <cellStyle name="Style 1" xfId="71"/>
    <cellStyle name="Style 1 2 3" xfId="7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D9D9D9"/>
      <color rgb="FFFFFFFF"/>
      <color rgb="FF000080"/>
      <color rgb="FFFFFF99"/>
      <color rgb="FFC0C0C0"/>
      <color rgb="FFFF0000"/>
      <color rgb="FFFFFF00"/>
      <color rgb="FF000000"/>
      <color rgb="FF969696"/>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4"/>
  <sheetViews>
    <sheetView view="pageBreakPreview" topLeftCell="A15" zoomScaleNormal="85" workbookViewId="0">
      <selection activeCell="D34" sqref="D34"/>
    </sheetView>
  </sheetViews>
  <sheetFormatPr defaultColWidth="26.1640625" defaultRowHeight="15.75"/>
  <cols>
    <col min="1" max="1" width="1.83203125" style="492"/>
    <col min="2" max="2" width="12.83203125" style="492"/>
    <col min="3" max="3" width="66.83203125" style="492" customWidth="1"/>
    <col min="4" max="4" width="28.83203125" style="492" customWidth="1"/>
    <col min="5" max="5" width="15.83203125" style="492"/>
    <col min="6" max="224" width="11.33203125" style="492"/>
    <col min="225" max="225" width="14.33203125" style="492"/>
    <col min="226" max="226" width="31" style="492"/>
    <col min="227" max="227" width="29.33203125" style="492"/>
    <col min="228" max="16384" width="26.1640625" style="492"/>
  </cols>
  <sheetData>
    <row r="2" spans="2:5" s="491" customFormat="1" ht="18" customHeight="1">
      <c r="B2" s="584" t="s">
        <v>0</v>
      </c>
      <c r="C2" s="585"/>
      <c r="D2" s="493" t="s">
        <v>1</v>
      </c>
    </row>
    <row r="3" spans="2:5" s="491" customFormat="1" ht="18" customHeight="1">
      <c r="B3" s="494"/>
      <c r="C3" s="494"/>
      <c r="D3" s="494"/>
    </row>
    <row r="4" spans="2:5" ht="18" customHeight="1">
      <c r="B4" s="495" t="s">
        <v>2</v>
      </c>
      <c r="C4" s="495" t="s">
        <v>3</v>
      </c>
      <c r="D4" s="377" t="s">
        <v>4</v>
      </c>
    </row>
    <row r="5" spans="2:5" ht="18" customHeight="1">
      <c r="B5" s="495" t="s">
        <v>5</v>
      </c>
      <c r="C5" s="496" t="s">
        <v>6</v>
      </c>
      <c r="D5" s="377"/>
    </row>
    <row r="6" spans="2:5" ht="18" customHeight="1">
      <c r="B6" s="497">
        <v>1</v>
      </c>
      <c r="C6" s="498" t="s">
        <v>7</v>
      </c>
      <c r="D6" s="499">
        <f>'Civil and Interior work 1602202'!G79</f>
        <v>0</v>
      </c>
    </row>
    <row r="7" spans="2:5" ht="18" customHeight="1">
      <c r="B7" s="497">
        <v>2</v>
      </c>
      <c r="C7" s="262" t="s">
        <v>8</v>
      </c>
      <c r="D7" s="499">
        <f>'Civil and Interior work 1602202'!G109</f>
        <v>0</v>
      </c>
    </row>
    <row r="8" spans="2:5" ht="18" customHeight="1">
      <c r="B8" s="497">
        <v>3</v>
      </c>
      <c r="C8" s="262" t="s">
        <v>9</v>
      </c>
      <c r="D8" s="499">
        <f>'Civil and Interior work 1602202'!G233</f>
        <v>700000</v>
      </c>
    </row>
    <row r="9" spans="2:5" ht="18" customHeight="1">
      <c r="B9" s="497">
        <v>4</v>
      </c>
      <c r="C9" s="262" t="s">
        <v>10</v>
      </c>
      <c r="D9" s="499">
        <f>'Civil and Interior work 1602202'!G253</f>
        <v>0</v>
      </c>
    </row>
    <row r="10" spans="2:5" ht="18" customHeight="1">
      <c r="B10" s="497">
        <v>5</v>
      </c>
      <c r="C10" s="262" t="s">
        <v>11</v>
      </c>
      <c r="D10" s="499">
        <f>'Civil and Interior work 1602202'!G284</f>
        <v>0</v>
      </c>
    </row>
    <row r="11" spans="2:5" ht="18" customHeight="1">
      <c r="B11" s="497">
        <v>6</v>
      </c>
      <c r="C11" s="262" t="s">
        <v>12</v>
      </c>
      <c r="D11" s="499">
        <f>'Civil and Interior work 1602202'!G303</f>
        <v>500000</v>
      </c>
    </row>
    <row r="12" spans="2:5" ht="18" customHeight="1">
      <c r="B12" s="497">
        <v>7</v>
      </c>
      <c r="C12" s="262" t="s">
        <v>13</v>
      </c>
      <c r="D12" s="499">
        <f>'Civil and Interior work 1602202'!G311</f>
        <v>0</v>
      </c>
      <c r="E12" s="500">
        <f>SUM(D6:D12)</f>
        <v>1200000</v>
      </c>
    </row>
    <row r="13" spans="2:5" ht="18" customHeight="1">
      <c r="B13" s="497"/>
      <c r="C13" s="262"/>
      <c r="D13" s="499"/>
    </row>
    <row r="14" spans="2:5" ht="18" customHeight="1">
      <c r="B14" s="495" t="s">
        <v>14</v>
      </c>
      <c r="C14" s="501" t="s">
        <v>15</v>
      </c>
      <c r="D14" s="499">
        <v>725450</v>
      </c>
    </row>
    <row r="15" spans="2:5" ht="18" customHeight="1">
      <c r="B15" s="495"/>
      <c r="C15" s="501"/>
      <c r="D15" s="499"/>
    </row>
    <row r="16" spans="2:5" ht="18" customHeight="1">
      <c r="B16" s="495" t="s">
        <v>16</v>
      </c>
      <c r="C16" s="501" t="s">
        <v>17</v>
      </c>
      <c r="D16" s="499">
        <v>6522555</v>
      </c>
    </row>
    <row r="17" spans="2:7" ht="18" customHeight="1">
      <c r="B17" s="495"/>
      <c r="C17" s="501"/>
      <c r="D17" s="499"/>
    </row>
    <row r="18" spans="2:7" ht="18" customHeight="1">
      <c r="B18" s="495" t="s">
        <v>18</v>
      </c>
      <c r="C18" s="501" t="s">
        <v>19</v>
      </c>
      <c r="D18" s="499">
        <v>3819255</v>
      </c>
    </row>
    <row r="19" spans="2:7" ht="18" customHeight="1">
      <c r="B19" s="495"/>
      <c r="C19" s="501"/>
      <c r="D19" s="377"/>
    </row>
    <row r="20" spans="2:7" ht="18" customHeight="1">
      <c r="B20" s="502" t="s">
        <v>20</v>
      </c>
      <c r="C20" s="502"/>
      <c r="D20" s="503">
        <f>SUM(D6:D19)</f>
        <v>12267260</v>
      </c>
      <c r="G20" s="504"/>
    </row>
    <row r="21" spans="2:7" ht="18" customHeight="1">
      <c r="B21" s="505"/>
      <c r="C21" s="505"/>
      <c r="D21" s="229"/>
    </row>
    <row r="22" spans="2:7" ht="18" customHeight="1">
      <c r="B22" s="506"/>
      <c r="C22" s="507" t="s">
        <v>21</v>
      </c>
      <c r="D22" s="508">
        <f>D20*9%</f>
        <v>1104053.3999999999</v>
      </c>
    </row>
    <row r="23" spans="2:7" ht="18" customHeight="1">
      <c r="B23" s="506"/>
      <c r="C23" s="509" t="s">
        <v>22</v>
      </c>
      <c r="D23" s="508">
        <f>D20*9%</f>
        <v>1104053.3999999999</v>
      </c>
    </row>
    <row r="24" spans="2:7" ht="18" customHeight="1">
      <c r="B24" s="510"/>
      <c r="C24" s="511" t="s">
        <v>23</v>
      </c>
      <c r="D24" s="512">
        <f>SUM(D20:D23)</f>
        <v>14475366.800000001</v>
      </c>
    </row>
    <row r="25" spans="2:7" ht="18" customHeight="1">
      <c r="B25" s="513"/>
      <c r="C25" s="513"/>
      <c r="D25" s="514"/>
    </row>
    <row r="26" spans="2:7" ht="18" customHeight="1">
      <c r="B26" s="515"/>
      <c r="C26" s="516" t="s">
        <v>24</v>
      </c>
      <c r="D26" s="514"/>
      <c r="G26" s="517"/>
    </row>
    <row r="27" spans="2:7" ht="18" customHeight="1">
      <c r="B27" s="515" t="s">
        <v>25</v>
      </c>
      <c r="C27" s="513" t="s">
        <v>26</v>
      </c>
      <c r="D27" s="514"/>
      <c r="G27" s="517"/>
    </row>
    <row r="28" spans="2:7" ht="18" customHeight="1">
      <c r="B28" s="518" t="s">
        <v>27</v>
      </c>
      <c r="C28" s="519" t="s">
        <v>28</v>
      </c>
      <c r="D28" s="514"/>
      <c r="G28" s="517"/>
    </row>
    <row r="29" spans="2:7" ht="18" customHeight="1">
      <c r="B29" s="518" t="s">
        <v>29</v>
      </c>
      <c r="C29" s="519" t="s">
        <v>30</v>
      </c>
      <c r="D29" s="514"/>
      <c r="G29" s="517"/>
    </row>
    <row r="30" spans="2:7">
      <c r="B30" s="518" t="s">
        <v>31</v>
      </c>
      <c r="C30" s="519" t="s">
        <v>32</v>
      </c>
      <c r="D30" s="514"/>
      <c r="G30" s="517"/>
    </row>
    <row r="31" spans="2:7">
      <c r="B31" s="518" t="s">
        <v>33</v>
      </c>
      <c r="C31" s="519" t="s">
        <v>34</v>
      </c>
      <c r="D31" s="514"/>
      <c r="G31" s="517"/>
    </row>
    <row r="32" spans="2:7">
      <c r="B32" s="518" t="s">
        <v>35</v>
      </c>
      <c r="C32" s="520" t="s">
        <v>36</v>
      </c>
      <c r="D32" s="514"/>
      <c r="G32" s="517"/>
    </row>
    <row r="33" spans="2:7">
      <c r="B33" s="518" t="s">
        <v>37</v>
      </c>
      <c r="C33" s="519" t="s">
        <v>38</v>
      </c>
      <c r="D33" s="514"/>
      <c r="G33" s="517"/>
    </row>
    <row r="34" spans="2:7">
      <c r="B34" s="518"/>
      <c r="C34" s="519"/>
      <c r="D34" s="514"/>
    </row>
  </sheetData>
  <mergeCells count="1">
    <mergeCell ref="B2:C2"/>
  </mergeCells>
  <printOptions horizontalCentered="1"/>
  <pageMargins left="0.25" right="0.1" top="1.1395833333333301" bottom="0.34930555555555598" header="0.50972222222222197" footer="0.30972222222222201"/>
  <pageSetup paperSize="9" scale="95"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7"/>
  <sheetViews>
    <sheetView topLeftCell="A279" zoomScale="85" zoomScaleNormal="85" workbookViewId="0">
      <selection activeCell="C405" sqref="C405"/>
    </sheetView>
  </sheetViews>
  <sheetFormatPr defaultColWidth="12" defaultRowHeight="15.75"/>
  <cols>
    <col min="1" max="1" width="1.83203125" style="360"/>
    <col min="2" max="2" width="8.1640625" style="361"/>
    <col min="3" max="3" width="70.33203125" style="362"/>
    <col min="4" max="4" width="9.6640625" style="363"/>
    <col min="5" max="5" width="10" style="364"/>
    <col min="6" max="6" width="13.83203125" style="365"/>
    <col min="7" max="7" width="18.1640625" style="366"/>
    <col min="8" max="8" width="34" style="360"/>
    <col min="9" max="16384" width="12" style="360"/>
  </cols>
  <sheetData>
    <row r="1" spans="2:7" s="359" customFormat="1">
      <c r="B1" s="367" t="s">
        <v>39</v>
      </c>
      <c r="C1" s="368"/>
      <c r="D1" s="369"/>
      <c r="E1" s="368"/>
      <c r="F1" s="368"/>
      <c r="G1" s="370"/>
    </row>
    <row r="2" spans="2:7" s="359" customFormat="1" ht="18" customHeight="1">
      <c r="B2" s="367" t="s">
        <v>40</v>
      </c>
      <c r="C2" s="368"/>
      <c r="D2" s="369"/>
      <c r="E2" s="368"/>
      <c r="F2" s="368"/>
      <c r="G2" s="370"/>
    </row>
    <row r="3" spans="2:7" s="359" customFormat="1" ht="18" customHeight="1">
      <c r="B3" s="371"/>
      <c r="C3" s="372"/>
      <c r="D3" s="373"/>
      <c r="E3" s="372"/>
      <c r="F3" s="374" t="s">
        <v>41</v>
      </c>
      <c r="G3" s="375">
        <v>45427</v>
      </c>
    </row>
    <row r="4" spans="2:7" ht="17.25" customHeight="1">
      <c r="B4" s="376" t="s">
        <v>42</v>
      </c>
      <c r="C4" s="376" t="s">
        <v>43</v>
      </c>
      <c r="D4" s="376" t="s">
        <v>44</v>
      </c>
      <c r="E4" s="376" t="s">
        <v>45</v>
      </c>
      <c r="F4" s="377" t="s">
        <v>46</v>
      </c>
      <c r="G4" s="378" t="s">
        <v>47</v>
      </c>
    </row>
    <row r="5" spans="2:7">
      <c r="B5" s="379">
        <v>1</v>
      </c>
      <c r="C5" s="380" t="s">
        <v>48</v>
      </c>
      <c r="D5" s="381"/>
      <c r="E5" s="382"/>
      <c r="F5" s="383"/>
      <c r="G5" s="384"/>
    </row>
    <row r="6" spans="2:7">
      <c r="B6" s="385">
        <v>1.1000000000000001</v>
      </c>
      <c r="C6" s="261" t="s">
        <v>49</v>
      </c>
      <c r="D6" s="386"/>
      <c r="E6" s="387"/>
      <c r="F6" s="388"/>
      <c r="G6" s="389"/>
    </row>
    <row r="7" spans="2:7">
      <c r="B7" s="387" t="s">
        <v>50</v>
      </c>
      <c r="C7" s="262" t="s">
        <v>51</v>
      </c>
      <c r="D7" s="390">
        <f>'Measurement sheet'!H12</f>
        <v>54</v>
      </c>
      <c r="E7" s="387" t="s">
        <v>52</v>
      </c>
      <c r="F7" s="391"/>
      <c r="G7" s="389"/>
    </row>
    <row r="8" spans="2:7">
      <c r="B8" s="387" t="s">
        <v>53</v>
      </c>
      <c r="C8" s="262" t="s">
        <v>54</v>
      </c>
      <c r="D8" s="390">
        <f>'Measurement sheet'!H20</f>
        <v>590.75</v>
      </c>
      <c r="E8" s="387" t="s">
        <v>52</v>
      </c>
      <c r="F8" s="391"/>
      <c r="G8" s="389"/>
    </row>
    <row r="9" spans="2:7">
      <c r="B9" s="387" t="s">
        <v>55</v>
      </c>
      <c r="C9" s="262" t="s">
        <v>56</v>
      </c>
      <c r="D9" s="392">
        <f>'Measurement sheet'!H43</f>
        <v>5192.5023000000001</v>
      </c>
      <c r="E9" s="387" t="s">
        <v>52</v>
      </c>
      <c r="F9" s="391"/>
      <c r="G9" s="389"/>
    </row>
    <row r="10" spans="2:7">
      <c r="B10" s="387" t="s">
        <v>57</v>
      </c>
      <c r="C10" s="262" t="s">
        <v>58</v>
      </c>
      <c r="D10" s="392">
        <f>'Measurement sheet'!H69</f>
        <v>3767.32</v>
      </c>
      <c r="E10" s="387" t="s">
        <v>52</v>
      </c>
      <c r="F10" s="391"/>
      <c r="G10" s="389"/>
    </row>
    <row r="11" spans="2:7">
      <c r="B11" s="387" t="s">
        <v>59</v>
      </c>
      <c r="C11" s="262" t="s">
        <v>60</v>
      </c>
      <c r="D11" s="390">
        <v>65</v>
      </c>
      <c r="E11" s="387" t="s">
        <v>52</v>
      </c>
      <c r="F11" s="391"/>
      <c r="G11" s="389"/>
    </row>
    <row r="12" spans="2:7">
      <c r="B12" s="387" t="s">
        <v>61</v>
      </c>
      <c r="C12" s="262" t="s">
        <v>62</v>
      </c>
      <c r="D12" s="390">
        <v>600</v>
      </c>
      <c r="E12" s="387" t="s">
        <v>52</v>
      </c>
      <c r="F12" s="391"/>
      <c r="G12" s="389"/>
    </row>
    <row r="13" spans="2:7">
      <c r="B13" s="387" t="s">
        <v>63</v>
      </c>
      <c r="C13" s="262" t="s">
        <v>64</v>
      </c>
      <c r="D13" s="390">
        <v>600</v>
      </c>
      <c r="E13" s="387" t="s">
        <v>52</v>
      </c>
      <c r="F13" s="391"/>
      <c r="G13" s="389"/>
    </row>
    <row r="14" spans="2:7">
      <c r="B14" s="387" t="s">
        <v>65</v>
      </c>
      <c r="C14" s="262" t="s">
        <v>66</v>
      </c>
      <c r="D14" s="390">
        <v>100</v>
      </c>
      <c r="E14" s="387" t="s">
        <v>52</v>
      </c>
      <c r="F14" s="391"/>
      <c r="G14" s="389"/>
    </row>
    <row r="15" spans="2:7">
      <c r="B15" s="387" t="s">
        <v>25</v>
      </c>
      <c r="C15" s="262" t="s">
        <v>67</v>
      </c>
      <c r="D15" s="390">
        <v>2000</v>
      </c>
      <c r="E15" s="387" t="s">
        <v>52</v>
      </c>
      <c r="F15" s="391"/>
      <c r="G15" s="389"/>
    </row>
    <row r="16" spans="2:7">
      <c r="B16" s="387" t="s">
        <v>68</v>
      </c>
      <c r="C16" s="262" t="s">
        <v>69</v>
      </c>
      <c r="D16" s="390">
        <v>1900</v>
      </c>
      <c r="E16" s="387" t="s">
        <v>52</v>
      </c>
      <c r="F16" s="391"/>
      <c r="G16" s="389"/>
    </row>
    <row r="17" spans="2:7" ht="31.5">
      <c r="B17" s="387" t="s">
        <v>70</v>
      </c>
      <c r="C17" s="262" t="s">
        <v>71</v>
      </c>
      <c r="D17" s="390">
        <v>575</v>
      </c>
      <c r="E17" s="387" t="s">
        <v>52</v>
      </c>
      <c r="F17" s="391"/>
      <c r="G17" s="389"/>
    </row>
    <row r="18" spans="2:7">
      <c r="B18" s="387" t="s">
        <v>72</v>
      </c>
      <c r="C18" s="262" t="s">
        <v>73</v>
      </c>
      <c r="D18" s="390">
        <v>8000</v>
      </c>
      <c r="E18" s="387" t="s">
        <v>52</v>
      </c>
      <c r="F18" s="391"/>
      <c r="G18" s="389"/>
    </row>
    <row r="19" spans="2:7">
      <c r="B19" s="387" t="s">
        <v>74</v>
      </c>
      <c r="C19" s="262" t="s">
        <v>75</v>
      </c>
      <c r="D19" s="390">
        <v>4400</v>
      </c>
      <c r="E19" s="387" t="s">
        <v>52</v>
      </c>
      <c r="F19" s="391"/>
      <c r="G19" s="389"/>
    </row>
    <row r="20" spans="2:7">
      <c r="B20" s="387"/>
      <c r="C20" s="262"/>
      <c r="D20" s="390"/>
      <c r="E20" s="387"/>
      <c r="F20" s="391"/>
      <c r="G20" s="389"/>
    </row>
    <row r="21" spans="2:7">
      <c r="B21" s="387" t="s">
        <v>76</v>
      </c>
      <c r="C21" s="261" t="s">
        <v>77</v>
      </c>
      <c r="D21" s="390"/>
      <c r="E21" s="387"/>
      <c r="F21" s="391"/>
      <c r="G21" s="389"/>
    </row>
    <row r="22" spans="2:7" ht="47.25">
      <c r="B22" s="387"/>
      <c r="C22" s="261" t="s">
        <v>78</v>
      </c>
      <c r="D22" s="390"/>
      <c r="E22" s="376"/>
      <c r="F22" s="391"/>
      <c r="G22" s="389"/>
    </row>
    <row r="23" spans="2:7">
      <c r="B23" s="387"/>
      <c r="C23" s="262"/>
      <c r="D23" s="390"/>
      <c r="E23" s="387"/>
      <c r="F23" s="391"/>
      <c r="G23" s="389"/>
    </row>
    <row r="24" spans="2:7">
      <c r="B24" s="376">
        <v>1.2</v>
      </c>
      <c r="C24" s="261" t="s">
        <v>79</v>
      </c>
      <c r="D24" s="390"/>
      <c r="E24" s="392"/>
      <c r="F24" s="391"/>
      <c r="G24" s="389"/>
    </row>
    <row r="25" spans="2:7" ht="31.5">
      <c r="B25" s="387"/>
      <c r="C25" s="262" t="s">
        <v>80</v>
      </c>
      <c r="D25" s="392">
        <v>4500</v>
      </c>
      <c r="E25" s="393" t="s">
        <v>52</v>
      </c>
      <c r="F25" s="391"/>
      <c r="G25" s="389">
        <f>F24*D25</f>
        <v>0</v>
      </c>
    </row>
    <row r="26" spans="2:7">
      <c r="B26" s="387"/>
      <c r="C26" s="262"/>
      <c r="D26" s="390"/>
      <c r="E26" s="387"/>
      <c r="F26" s="391"/>
      <c r="G26" s="389"/>
    </row>
    <row r="27" spans="2:7">
      <c r="B27" s="385">
        <v>1.3</v>
      </c>
      <c r="C27" s="261" t="s">
        <v>81</v>
      </c>
      <c r="D27" s="386"/>
      <c r="E27" s="393"/>
      <c r="F27" s="394"/>
      <c r="G27" s="395"/>
    </row>
    <row r="28" spans="2:7" ht="63">
      <c r="B28" s="385"/>
      <c r="C28" s="396" t="s">
        <v>82</v>
      </c>
      <c r="D28" s="386"/>
      <c r="E28" s="393"/>
      <c r="F28" s="394"/>
      <c r="G28" s="395"/>
    </row>
    <row r="29" spans="2:7">
      <c r="B29" s="376"/>
      <c r="C29" s="261" t="s">
        <v>83</v>
      </c>
      <c r="D29" s="386"/>
      <c r="E29" s="393"/>
      <c r="F29" s="394"/>
      <c r="G29" s="395"/>
    </row>
    <row r="30" spans="2:7" ht="17.100000000000001" customHeight="1">
      <c r="B30" s="387" t="s">
        <v>50</v>
      </c>
      <c r="C30" s="262" t="s">
        <v>84</v>
      </c>
      <c r="D30" s="392">
        <v>200</v>
      </c>
      <c r="E30" s="387" t="s">
        <v>52</v>
      </c>
      <c r="F30" s="391"/>
      <c r="G30" s="389">
        <f>F30*D30</f>
        <v>0</v>
      </c>
    </row>
    <row r="31" spans="2:7" ht="17.100000000000001" customHeight="1">
      <c r="B31" s="387" t="s">
        <v>53</v>
      </c>
      <c r="C31" s="262" t="s">
        <v>85</v>
      </c>
      <c r="D31" s="390">
        <v>200</v>
      </c>
      <c r="E31" s="387" t="s">
        <v>52</v>
      </c>
      <c r="F31" s="391"/>
      <c r="G31" s="389"/>
    </row>
    <row r="32" spans="2:7" ht="17.100000000000001" customHeight="1">
      <c r="B32" s="387"/>
      <c r="C32" s="262"/>
      <c r="D32" s="390"/>
      <c r="E32" s="387"/>
      <c r="F32" s="391"/>
      <c r="G32" s="389"/>
    </row>
    <row r="33" spans="2:7" ht="31.5">
      <c r="B33" s="376">
        <v>1.4</v>
      </c>
      <c r="C33" s="261" t="s">
        <v>86</v>
      </c>
      <c r="D33" s="392">
        <v>4000</v>
      </c>
      <c r="E33" s="387" t="s">
        <v>52</v>
      </c>
      <c r="F33" s="397"/>
      <c r="G33" s="389">
        <f>F33*D33</f>
        <v>0</v>
      </c>
    </row>
    <row r="34" spans="2:7" ht="31.5">
      <c r="B34" s="393"/>
      <c r="C34" s="396" t="s">
        <v>87</v>
      </c>
      <c r="D34" s="386"/>
      <c r="E34" s="393"/>
      <c r="F34" s="394"/>
      <c r="G34" s="395"/>
    </row>
    <row r="35" spans="2:7">
      <c r="B35" s="393"/>
      <c r="C35" s="262" t="s">
        <v>88</v>
      </c>
      <c r="D35" s="386"/>
      <c r="E35" s="393"/>
      <c r="F35" s="394"/>
      <c r="G35" s="395"/>
    </row>
    <row r="36" spans="2:7">
      <c r="B36" s="393"/>
      <c r="C36" s="398" t="s">
        <v>89</v>
      </c>
      <c r="D36" s="386"/>
      <c r="E36" s="393"/>
      <c r="F36" s="394"/>
      <c r="G36" s="395"/>
    </row>
    <row r="37" spans="2:7" ht="63">
      <c r="B37" s="393"/>
      <c r="C37" s="396" t="s">
        <v>90</v>
      </c>
      <c r="D37" s="386"/>
      <c r="E37" s="393"/>
      <c r="F37" s="394"/>
      <c r="G37" s="395"/>
    </row>
    <row r="38" spans="2:7">
      <c r="B38" s="393"/>
      <c r="C38" s="262" t="s">
        <v>91</v>
      </c>
      <c r="D38" s="386"/>
      <c r="E38" s="393"/>
      <c r="F38" s="394"/>
      <c r="G38" s="395"/>
    </row>
    <row r="39" spans="2:7">
      <c r="B39" s="393"/>
      <c r="C39" s="398"/>
      <c r="D39" s="386"/>
      <c r="E39" s="393"/>
      <c r="F39" s="394"/>
      <c r="G39" s="395"/>
    </row>
    <row r="40" spans="2:7" ht="16.5" customHeight="1">
      <c r="B40" s="376">
        <v>1.5</v>
      </c>
      <c r="C40" s="399" t="s">
        <v>92</v>
      </c>
      <c r="D40" s="392">
        <v>600</v>
      </c>
      <c r="E40" s="387" t="s">
        <v>52</v>
      </c>
      <c r="F40" s="397"/>
      <c r="G40" s="389">
        <f>F40*D40</f>
        <v>0</v>
      </c>
    </row>
    <row r="41" spans="2:7">
      <c r="B41" s="393"/>
      <c r="C41" s="262" t="s">
        <v>93</v>
      </c>
      <c r="D41" s="386"/>
      <c r="E41" s="393"/>
      <c r="F41" s="400"/>
      <c r="G41" s="395"/>
    </row>
    <row r="42" spans="2:7">
      <c r="B42" s="393"/>
      <c r="C42" s="262" t="s">
        <v>94</v>
      </c>
      <c r="D42" s="386"/>
      <c r="E42" s="393"/>
      <c r="F42" s="400"/>
      <c r="G42" s="395"/>
    </row>
    <row r="43" spans="2:7">
      <c r="B43" s="393" t="s">
        <v>50</v>
      </c>
      <c r="C43" s="262" t="s">
        <v>95</v>
      </c>
      <c r="D43" s="386"/>
      <c r="E43" s="393"/>
      <c r="F43" s="400"/>
      <c r="G43" s="395"/>
    </row>
    <row r="44" spans="2:7">
      <c r="B44" s="393" t="s">
        <v>53</v>
      </c>
      <c r="C44" s="262" t="s">
        <v>96</v>
      </c>
      <c r="D44" s="386"/>
      <c r="E44" s="393"/>
      <c r="F44" s="400"/>
      <c r="G44" s="395"/>
    </row>
    <row r="45" spans="2:7">
      <c r="B45" s="393"/>
      <c r="C45" s="262" t="s">
        <v>97</v>
      </c>
      <c r="D45" s="386"/>
      <c r="E45" s="393"/>
      <c r="F45" s="400"/>
      <c r="G45" s="395"/>
    </row>
    <row r="46" spans="2:7">
      <c r="B46" s="393"/>
      <c r="C46" s="401"/>
      <c r="D46" s="386"/>
      <c r="E46" s="393"/>
      <c r="F46" s="400"/>
      <c r="G46" s="395"/>
    </row>
    <row r="47" spans="2:7" ht="18" customHeight="1">
      <c r="B47" s="376">
        <v>1.6</v>
      </c>
      <c r="C47" s="399" t="s">
        <v>98</v>
      </c>
      <c r="D47" s="390">
        <v>1000</v>
      </c>
      <c r="E47" s="387" t="s">
        <v>52</v>
      </c>
      <c r="F47" s="397"/>
      <c r="G47" s="389">
        <f>F47*D47</f>
        <v>0</v>
      </c>
    </row>
    <row r="48" spans="2:7" ht="18" customHeight="1">
      <c r="B48" s="376"/>
      <c r="C48" s="399" t="s">
        <v>99</v>
      </c>
      <c r="D48" s="386"/>
      <c r="E48" s="387"/>
      <c r="F48" s="397"/>
      <c r="G48" s="389"/>
    </row>
    <row r="49" spans="2:7" ht="47.25">
      <c r="B49" s="376"/>
      <c r="C49" s="396" t="s">
        <v>100</v>
      </c>
      <c r="D49" s="386"/>
      <c r="E49" s="387"/>
      <c r="F49" s="397"/>
      <c r="G49" s="389"/>
    </row>
    <row r="50" spans="2:7" ht="53.25" customHeight="1">
      <c r="B50" s="376"/>
      <c r="C50" s="396" t="s">
        <v>101</v>
      </c>
      <c r="D50" s="386"/>
      <c r="E50" s="387"/>
      <c r="F50" s="397"/>
      <c r="G50" s="389"/>
    </row>
    <row r="51" spans="2:7" ht="63">
      <c r="B51" s="376"/>
      <c r="C51" s="396" t="s">
        <v>102</v>
      </c>
      <c r="D51" s="386"/>
      <c r="E51" s="387"/>
      <c r="F51" s="397"/>
      <c r="G51" s="389"/>
    </row>
    <row r="52" spans="2:7" ht="31.5">
      <c r="B52" s="376"/>
      <c r="C52" s="396" t="s">
        <v>103</v>
      </c>
      <c r="D52" s="386"/>
      <c r="E52" s="387"/>
      <c r="F52" s="397"/>
      <c r="G52" s="389"/>
    </row>
    <row r="53" spans="2:7">
      <c r="B53" s="376"/>
      <c r="C53" s="402" t="s">
        <v>104</v>
      </c>
      <c r="D53" s="386"/>
      <c r="E53" s="387"/>
      <c r="F53" s="397"/>
      <c r="G53" s="389"/>
    </row>
    <row r="54" spans="2:7">
      <c r="B54" s="393"/>
      <c r="C54" s="402"/>
      <c r="D54" s="386"/>
      <c r="E54" s="393"/>
      <c r="F54" s="400"/>
      <c r="G54" s="395"/>
    </row>
    <row r="55" spans="2:7">
      <c r="B55" s="376">
        <v>1.7</v>
      </c>
      <c r="C55" s="261" t="s">
        <v>105</v>
      </c>
      <c r="D55" s="390"/>
      <c r="E55" s="393"/>
      <c r="F55" s="397"/>
      <c r="G55" s="389">
        <f>F55*D55</f>
        <v>0</v>
      </c>
    </row>
    <row r="56" spans="2:7">
      <c r="B56" s="376"/>
      <c r="C56" s="403" t="s">
        <v>106</v>
      </c>
      <c r="D56" s="390">
        <v>4000</v>
      </c>
      <c r="E56" s="387" t="s">
        <v>52</v>
      </c>
      <c r="F56" s="397"/>
      <c r="G56" s="389"/>
    </row>
    <row r="57" spans="2:7" ht="78.75">
      <c r="B57" s="376"/>
      <c r="C57" s="404" t="s">
        <v>107</v>
      </c>
      <c r="D57" s="390"/>
      <c r="E57" s="387"/>
      <c r="F57" s="397"/>
      <c r="G57" s="389"/>
    </row>
    <row r="58" spans="2:7">
      <c r="B58" s="376"/>
      <c r="C58" s="404"/>
      <c r="D58" s="390"/>
      <c r="E58" s="387"/>
      <c r="F58" s="397"/>
      <c r="G58" s="389"/>
    </row>
    <row r="59" spans="2:7">
      <c r="B59" s="376">
        <v>1.8</v>
      </c>
      <c r="C59" s="405" t="s">
        <v>108</v>
      </c>
      <c r="D59" s="390"/>
      <c r="E59" s="387"/>
      <c r="F59" s="397"/>
      <c r="G59" s="389"/>
    </row>
    <row r="60" spans="2:7" ht="64.150000000000006" customHeight="1">
      <c r="B60" s="376"/>
      <c r="C60" s="406" t="s">
        <v>109</v>
      </c>
      <c r="D60" s="392">
        <v>550</v>
      </c>
      <c r="E60" s="387" t="s">
        <v>52</v>
      </c>
      <c r="F60" s="397"/>
      <c r="G60" s="389"/>
    </row>
    <row r="61" spans="2:7">
      <c r="B61" s="376"/>
      <c r="C61" s="404"/>
      <c r="D61" s="390"/>
      <c r="E61" s="387"/>
      <c r="F61" s="397"/>
      <c r="G61" s="389"/>
    </row>
    <row r="62" spans="2:7">
      <c r="B62" s="376">
        <v>1.9</v>
      </c>
      <c r="C62" s="405" t="s">
        <v>110</v>
      </c>
      <c r="D62" s="390"/>
      <c r="E62" s="387"/>
      <c r="F62" s="397"/>
      <c r="G62" s="389"/>
    </row>
    <row r="63" spans="2:7" ht="31.5">
      <c r="B63" s="376"/>
      <c r="C63" s="404" t="s">
        <v>111</v>
      </c>
      <c r="D63" s="392">
        <v>150</v>
      </c>
      <c r="E63" s="387" t="s">
        <v>112</v>
      </c>
      <c r="F63" s="397"/>
      <c r="G63" s="389"/>
    </row>
    <row r="64" spans="2:7" ht="31.5">
      <c r="B64" s="376"/>
      <c r="C64" s="404" t="s">
        <v>113</v>
      </c>
      <c r="D64" s="390"/>
      <c r="E64" s="387"/>
      <c r="F64" s="397"/>
      <c r="G64" s="389"/>
    </row>
    <row r="65" spans="2:7">
      <c r="B65" s="376"/>
      <c r="C65" s="404"/>
      <c r="D65" s="390"/>
      <c r="E65" s="387"/>
      <c r="F65" s="397"/>
      <c r="G65" s="389"/>
    </row>
    <row r="66" spans="2:7">
      <c r="B66" s="376"/>
      <c r="C66" s="261"/>
      <c r="D66" s="390"/>
      <c r="E66" s="387"/>
      <c r="F66" s="397"/>
      <c r="G66" s="389"/>
    </row>
    <row r="67" spans="2:7">
      <c r="B67" s="376"/>
      <c r="C67" s="262"/>
      <c r="D67" s="386"/>
      <c r="E67" s="393"/>
      <c r="F67" s="394"/>
      <c r="G67" s="395"/>
    </row>
    <row r="68" spans="2:7">
      <c r="B68" s="407"/>
      <c r="C68" s="408" t="s">
        <v>114</v>
      </c>
      <c r="D68" s="409"/>
      <c r="E68" s="407"/>
      <c r="F68" s="410"/>
      <c r="G68" s="411">
        <f>SUM(G6:G67)</f>
        <v>0</v>
      </c>
    </row>
    <row r="69" spans="2:7">
      <c r="B69" s="393"/>
      <c r="C69" s="412"/>
      <c r="D69" s="386"/>
      <c r="E69" s="393"/>
      <c r="F69" s="394"/>
      <c r="G69" s="395"/>
    </row>
    <row r="70" spans="2:7">
      <c r="B70" s="413">
        <v>2</v>
      </c>
      <c r="C70" s="380" t="s">
        <v>115</v>
      </c>
      <c r="D70" s="381"/>
      <c r="E70" s="382"/>
      <c r="F70" s="383"/>
      <c r="G70" s="384"/>
    </row>
    <row r="71" spans="2:7">
      <c r="B71" s="414">
        <v>2.1</v>
      </c>
      <c r="C71" s="353" t="s">
        <v>116</v>
      </c>
      <c r="D71" s="415"/>
      <c r="E71" s="393"/>
      <c r="F71" s="394"/>
      <c r="G71" s="416"/>
    </row>
    <row r="72" spans="2:7" ht="78.75">
      <c r="B72" s="417"/>
      <c r="C72" s="404" t="s">
        <v>117</v>
      </c>
      <c r="D72" s="393">
        <v>8000</v>
      </c>
      <c r="E72" s="393" t="s">
        <v>52</v>
      </c>
      <c r="F72" s="394"/>
      <c r="G72" s="416"/>
    </row>
    <row r="73" spans="2:7" ht="63">
      <c r="B73" s="418"/>
      <c r="C73" s="404" t="s">
        <v>118</v>
      </c>
      <c r="D73" s="419"/>
      <c r="E73" s="420"/>
      <c r="F73" s="421"/>
      <c r="G73" s="422"/>
    </row>
    <row r="74" spans="2:7" ht="31.5">
      <c r="B74" s="418"/>
      <c r="C74" s="404" t="s">
        <v>119</v>
      </c>
      <c r="D74" s="419"/>
      <c r="E74" s="420"/>
      <c r="F74" s="421"/>
      <c r="G74" s="422"/>
    </row>
    <row r="75" spans="2:7" ht="31.5">
      <c r="B75" s="418"/>
      <c r="C75" s="404" t="s">
        <v>120</v>
      </c>
      <c r="D75" s="419"/>
      <c r="E75" s="420"/>
      <c r="F75" s="421"/>
      <c r="G75" s="422"/>
    </row>
    <row r="76" spans="2:7" ht="31.5">
      <c r="B76" s="418"/>
      <c r="C76" s="404" t="s">
        <v>121</v>
      </c>
      <c r="D76" s="419"/>
      <c r="E76" s="420"/>
      <c r="F76" s="421"/>
      <c r="G76" s="422"/>
    </row>
    <row r="77" spans="2:7">
      <c r="B77" s="418"/>
      <c r="C77" s="404" t="s">
        <v>122</v>
      </c>
      <c r="D77" s="419"/>
      <c r="E77" s="420"/>
      <c r="F77" s="421"/>
      <c r="G77" s="422"/>
    </row>
    <row r="78" spans="2:7">
      <c r="B78" s="418"/>
      <c r="C78" s="404"/>
      <c r="D78" s="419"/>
      <c r="E78" s="420"/>
      <c r="F78" s="421"/>
      <c r="G78" s="422"/>
    </row>
    <row r="79" spans="2:7">
      <c r="B79" s="423" t="s">
        <v>50</v>
      </c>
      <c r="C79" s="404" t="s">
        <v>123</v>
      </c>
      <c r="D79" s="419"/>
      <c r="E79" s="420"/>
      <c r="F79" s="421"/>
      <c r="G79" s="422"/>
    </row>
    <row r="80" spans="2:7">
      <c r="B80" s="418"/>
      <c r="C80" s="404" t="s">
        <v>124</v>
      </c>
      <c r="D80" s="424"/>
      <c r="E80" s="393" t="s">
        <v>52</v>
      </c>
      <c r="F80" s="421"/>
      <c r="G80" s="422"/>
    </row>
    <row r="81" spans="2:7">
      <c r="B81" s="418"/>
      <c r="C81" s="404"/>
      <c r="D81" s="419"/>
      <c r="E81" s="420"/>
      <c r="F81" s="421"/>
      <c r="G81" s="422"/>
    </row>
    <row r="82" spans="2:7">
      <c r="B82" s="425">
        <v>2.2000000000000002</v>
      </c>
      <c r="C82" s="399" t="s">
        <v>125</v>
      </c>
      <c r="D82" s="419"/>
      <c r="E82" s="393"/>
      <c r="F82" s="421"/>
      <c r="G82" s="422"/>
    </row>
    <row r="83" spans="2:7" ht="81.75" customHeight="1">
      <c r="B83" s="418" t="s">
        <v>50</v>
      </c>
      <c r="C83" s="426" t="s">
        <v>126</v>
      </c>
      <c r="D83" s="427">
        <v>500</v>
      </c>
      <c r="E83" s="393" t="s">
        <v>52</v>
      </c>
      <c r="F83" s="394"/>
      <c r="G83" s="395"/>
    </row>
    <row r="84" spans="2:7" ht="17.25" customHeight="1">
      <c r="B84" s="393"/>
      <c r="C84" s="404" t="s">
        <v>127</v>
      </c>
      <c r="D84" s="386"/>
      <c r="E84" s="393"/>
      <c r="F84" s="394"/>
      <c r="G84" s="395"/>
    </row>
    <row r="85" spans="2:7" ht="49.5" customHeight="1">
      <c r="B85" s="393"/>
      <c r="C85" s="404" t="s">
        <v>128</v>
      </c>
      <c r="D85" s="428"/>
      <c r="E85" s="393"/>
      <c r="F85" s="394"/>
      <c r="G85" s="395"/>
    </row>
    <row r="86" spans="2:7">
      <c r="B86" s="393"/>
      <c r="C86" s="404" t="s">
        <v>129</v>
      </c>
      <c r="D86" s="386"/>
      <c r="E86" s="393"/>
      <c r="F86" s="394"/>
      <c r="G86" s="395"/>
    </row>
    <row r="87" spans="2:7">
      <c r="B87" s="393"/>
      <c r="C87" s="404"/>
      <c r="D87" s="386"/>
      <c r="E87" s="393"/>
      <c r="F87" s="394"/>
      <c r="G87" s="395"/>
    </row>
    <row r="88" spans="2:7">
      <c r="B88" s="393"/>
      <c r="C88" s="404" t="s">
        <v>130</v>
      </c>
      <c r="D88" s="386"/>
      <c r="E88" s="393"/>
      <c r="F88" s="394"/>
      <c r="G88" s="395"/>
    </row>
    <row r="89" spans="2:7">
      <c r="B89" s="393"/>
      <c r="C89" s="404"/>
      <c r="D89" s="386"/>
      <c r="E89" s="393"/>
      <c r="F89" s="394"/>
      <c r="G89" s="395"/>
    </row>
    <row r="90" spans="2:7">
      <c r="B90" s="393" t="s">
        <v>53</v>
      </c>
      <c r="C90" s="429" t="s">
        <v>131</v>
      </c>
      <c r="D90" s="393">
        <v>300</v>
      </c>
      <c r="E90" s="393" t="s">
        <v>52</v>
      </c>
      <c r="F90" s="394"/>
      <c r="G90" s="395"/>
    </row>
    <row r="91" spans="2:7">
      <c r="B91" s="393"/>
      <c r="C91" s="429" t="s">
        <v>132</v>
      </c>
      <c r="D91" s="386"/>
      <c r="E91" s="393"/>
      <c r="F91" s="394"/>
      <c r="G91" s="395"/>
    </row>
    <row r="92" spans="2:7">
      <c r="B92" s="393"/>
      <c r="C92" s="401"/>
      <c r="D92" s="386"/>
      <c r="E92" s="393"/>
      <c r="F92" s="394"/>
      <c r="G92" s="395"/>
    </row>
    <row r="93" spans="2:7">
      <c r="B93" s="387"/>
      <c r="C93" s="262"/>
      <c r="D93" s="390"/>
      <c r="E93" s="387"/>
      <c r="F93" s="397"/>
      <c r="G93" s="389"/>
    </row>
    <row r="94" spans="2:7">
      <c r="B94" s="385">
        <v>2.8</v>
      </c>
      <c r="C94" s="261" t="s">
        <v>133</v>
      </c>
      <c r="D94" s="386"/>
      <c r="E94" s="387"/>
      <c r="F94" s="400"/>
      <c r="G94" s="389"/>
    </row>
    <row r="95" spans="2:7" ht="78.75">
      <c r="B95" s="385"/>
      <c r="C95" s="396" t="s">
        <v>134</v>
      </c>
      <c r="D95" s="386"/>
      <c r="E95" s="393"/>
      <c r="F95" s="400"/>
      <c r="G95" s="389"/>
    </row>
    <row r="96" spans="2:7" ht="47.25">
      <c r="B96" s="385"/>
      <c r="C96" s="262" t="s">
        <v>135</v>
      </c>
      <c r="D96" s="386"/>
      <c r="E96" s="387" t="s">
        <v>136</v>
      </c>
      <c r="F96" s="400"/>
      <c r="G96" s="389"/>
    </row>
    <row r="97" spans="2:7">
      <c r="B97" s="385"/>
      <c r="C97" s="261"/>
      <c r="D97" s="386"/>
      <c r="E97" s="387"/>
      <c r="F97" s="400"/>
      <c r="G97" s="389"/>
    </row>
    <row r="98" spans="2:7">
      <c r="B98" s="385" t="s">
        <v>50</v>
      </c>
      <c r="C98" s="261" t="s">
        <v>137</v>
      </c>
      <c r="D98" s="386"/>
      <c r="E98" s="430"/>
      <c r="F98" s="400"/>
      <c r="G98" s="389"/>
    </row>
    <row r="99" spans="2:7">
      <c r="B99" s="385"/>
      <c r="C99" s="262"/>
      <c r="D99" s="393"/>
      <c r="E99" s="387" t="s">
        <v>136</v>
      </c>
      <c r="F99" s="400"/>
      <c r="G99" s="389"/>
    </row>
    <row r="100" spans="2:7">
      <c r="B100" s="385"/>
      <c r="C100" s="262"/>
      <c r="D100" s="386"/>
      <c r="E100" s="387"/>
      <c r="F100" s="400"/>
      <c r="G100" s="389"/>
    </row>
    <row r="101" spans="2:7">
      <c r="B101" s="385" t="s">
        <v>53</v>
      </c>
      <c r="C101" s="261" t="s">
        <v>138</v>
      </c>
      <c r="D101" s="393"/>
      <c r="E101" s="430"/>
      <c r="F101" s="400"/>
      <c r="G101" s="389"/>
    </row>
    <row r="102" spans="2:7">
      <c r="B102" s="385"/>
      <c r="C102" s="262"/>
      <c r="D102" s="393"/>
      <c r="E102" s="387" t="s">
        <v>136</v>
      </c>
      <c r="F102" s="400"/>
      <c r="G102" s="389"/>
    </row>
    <row r="103" spans="2:7">
      <c r="B103" s="385"/>
      <c r="C103" s="262"/>
      <c r="D103" s="393"/>
      <c r="E103" s="387"/>
      <c r="F103" s="400"/>
      <c r="G103" s="389"/>
    </row>
    <row r="104" spans="2:7">
      <c r="B104" s="385"/>
      <c r="C104" s="262"/>
      <c r="D104" s="393"/>
      <c r="E104" s="387"/>
      <c r="F104" s="400"/>
      <c r="G104" s="389"/>
    </row>
    <row r="105" spans="2:7">
      <c r="B105" s="376">
        <v>2.9</v>
      </c>
      <c r="C105" s="261" t="s">
        <v>139</v>
      </c>
      <c r="D105" s="393"/>
      <c r="E105" s="430"/>
      <c r="F105" s="391"/>
      <c r="G105" s="389">
        <f>F105*D105</f>
        <v>0</v>
      </c>
    </row>
    <row r="106" spans="2:7" ht="78.75">
      <c r="B106" s="376"/>
      <c r="C106" s="396" t="s">
        <v>140</v>
      </c>
      <c r="D106" s="393"/>
      <c r="E106" s="387" t="s">
        <v>136</v>
      </c>
      <c r="F106" s="391"/>
      <c r="G106" s="389"/>
    </row>
    <row r="107" spans="2:7">
      <c r="B107" s="393"/>
      <c r="C107" s="262" t="s">
        <v>141</v>
      </c>
      <c r="D107" s="386"/>
      <c r="E107" s="393"/>
      <c r="F107" s="394"/>
      <c r="G107" s="395"/>
    </row>
    <row r="108" spans="2:7">
      <c r="B108" s="393"/>
      <c r="C108" s="262" t="s">
        <v>142</v>
      </c>
      <c r="D108" s="386"/>
      <c r="E108" s="393"/>
      <c r="F108" s="394"/>
      <c r="G108" s="395"/>
    </row>
    <row r="109" spans="2:7">
      <c r="B109" s="393"/>
      <c r="C109" s="262" t="s">
        <v>143</v>
      </c>
      <c r="D109" s="386"/>
      <c r="E109" s="393"/>
      <c r="F109" s="394"/>
      <c r="G109" s="395"/>
    </row>
    <row r="110" spans="2:7" ht="78.75">
      <c r="B110" s="393"/>
      <c r="C110" s="396" t="s">
        <v>144</v>
      </c>
      <c r="D110" s="386"/>
      <c r="E110" s="393"/>
      <c r="F110" s="394"/>
      <c r="G110" s="395"/>
    </row>
    <row r="111" spans="2:7">
      <c r="B111" s="393"/>
      <c r="C111" s="396" t="s">
        <v>145</v>
      </c>
      <c r="D111" s="386"/>
      <c r="E111" s="393"/>
      <c r="F111" s="394"/>
      <c r="G111" s="395"/>
    </row>
    <row r="112" spans="2:7">
      <c r="B112" s="393"/>
      <c r="C112" s="396"/>
      <c r="D112" s="386"/>
      <c r="E112" s="393"/>
      <c r="F112" s="394"/>
      <c r="G112" s="395"/>
    </row>
    <row r="113" spans="2:7">
      <c r="B113" s="431">
        <v>2.1</v>
      </c>
      <c r="C113" s="261" t="s">
        <v>146</v>
      </c>
      <c r="D113" s="386"/>
      <c r="E113" s="393"/>
      <c r="F113" s="394"/>
      <c r="G113" s="395"/>
    </row>
    <row r="114" spans="2:7" ht="78.75">
      <c r="B114" s="376"/>
      <c r="C114" s="396" t="s">
        <v>147</v>
      </c>
      <c r="D114" s="386"/>
      <c r="E114" s="393"/>
      <c r="F114" s="394"/>
      <c r="G114" s="395"/>
    </row>
    <row r="115" spans="2:7">
      <c r="B115" s="376"/>
      <c r="C115" s="412" t="s">
        <v>148</v>
      </c>
      <c r="D115" s="386"/>
      <c r="E115" s="393"/>
      <c r="F115" s="394"/>
      <c r="G115" s="395"/>
    </row>
    <row r="116" spans="2:7">
      <c r="B116" s="376" t="s">
        <v>149</v>
      </c>
      <c r="C116" s="261" t="s">
        <v>150</v>
      </c>
      <c r="D116" s="390">
        <v>15</v>
      </c>
      <c r="E116" s="387" t="s">
        <v>136</v>
      </c>
      <c r="F116" s="391"/>
      <c r="G116" s="389">
        <f>F116*D116</f>
        <v>0</v>
      </c>
    </row>
    <row r="117" spans="2:7">
      <c r="B117" s="393"/>
      <c r="C117" s="262" t="s">
        <v>151</v>
      </c>
      <c r="D117" s="386"/>
      <c r="E117" s="393"/>
      <c r="F117" s="394"/>
      <c r="G117" s="395"/>
    </row>
    <row r="118" spans="2:7">
      <c r="B118" s="393"/>
      <c r="C118" s="262" t="s">
        <v>152</v>
      </c>
      <c r="D118" s="386"/>
      <c r="E118" s="393"/>
      <c r="F118" s="394"/>
      <c r="G118" s="395"/>
    </row>
    <row r="119" spans="2:7">
      <c r="B119" s="393"/>
      <c r="C119" s="262" t="s">
        <v>153</v>
      </c>
      <c r="D119" s="386"/>
      <c r="E119" s="393"/>
      <c r="F119" s="394"/>
      <c r="G119" s="395"/>
    </row>
    <row r="120" spans="2:7">
      <c r="B120" s="393"/>
      <c r="C120" s="402"/>
      <c r="D120" s="386"/>
      <c r="E120" s="393"/>
      <c r="F120" s="394"/>
      <c r="G120" s="395"/>
    </row>
    <row r="121" spans="2:7">
      <c r="B121" s="407"/>
      <c r="C121" s="408" t="s">
        <v>154</v>
      </c>
      <c r="D121" s="409"/>
      <c r="E121" s="407"/>
      <c r="F121" s="410"/>
      <c r="G121" s="411">
        <f>SUM(G93:G119)</f>
        <v>0</v>
      </c>
    </row>
    <row r="122" spans="2:7">
      <c r="B122" s="393"/>
      <c r="C122" s="261"/>
      <c r="D122" s="386"/>
      <c r="E122" s="393"/>
      <c r="F122" s="394"/>
      <c r="G122" s="432"/>
    </row>
    <row r="123" spans="2:7">
      <c r="B123" s="413">
        <v>3</v>
      </c>
      <c r="C123" s="380" t="s">
        <v>9</v>
      </c>
      <c r="D123" s="433"/>
      <c r="E123" s="382"/>
      <c r="F123" s="383"/>
      <c r="G123" s="384"/>
    </row>
    <row r="124" spans="2:7">
      <c r="B124" s="393"/>
      <c r="C124" s="261" t="s">
        <v>155</v>
      </c>
      <c r="D124" s="390"/>
      <c r="E124" s="393"/>
      <c r="F124" s="394"/>
      <c r="G124" s="395"/>
    </row>
    <row r="125" spans="2:7">
      <c r="B125" s="393"/>
      <c r="C125" s="412"/>
      <c r="D125" s="390"/>
      <c r="E125" s="393"/>
      <c r="F125" s="394"/>
      <c r="G125" s="395"/>
    </row>
    <row r="126" spans="2:7">
      <c r="B126" s="425">
        <v>3.1</v>
      </c>
      <c r="C126" s="353" t="s">
        <v>156</v>
      </c>
      <c r="D126" s="390"/>
      <c r="E126" s="393"/>
      <c r="F126" s="394"/>
      <c r="G126" s="395"/>
    </row>
    <row r="127" spans="2:7" ht="94.5">
      <c r="B127" s="393"/>
      <c r="C127" s="404" t="s">
        <v>157</v>
      </c>
      <c r="D127" s="393">
        <f>'Measurement sheet'!H80</f>
        <v>867.5</v>
      </c>
      <c r="E127" s="393" t="s">
        <v>52</v>
      </c>
      <c r="F127" s="394"/>
      <c r="G127" s="395"/>
    </row>
    <row r="128" spans="2:7">
      <c r="B128" s="393"/>
      <c r="C128" s="404"/>
      <c r="D128" s="393"/>
      <c r="E128" s="393"/>
      <c r="F128" s="394"/>
      <c r="G128" s="395"/>
    </row>
    <row r="129" spans="2:7">
      <c r="B129" s="425">
        <v>3.2</v>
      </c>
      <c r="C129" s="404" t="s">
        <v>158</v>
      </c>
      <c r="D129" s="393"/>
      <c r="E129" s="393"/>
      <c r="F129" s="394"/>
      <c r="G129" s="395"/>
    </row>
    <row r="130" spans="2:7">
      <c r="B130" s="393" t="s">
        <v>159</v>
      </c>
      <c r="C130" s="404" t="s">
        <v>160</v>
      </c>
      <c r="D130" s="393">
        <f>'Measurement sheet'!H85</f>
        <v>2</v>
      </c>
      <c r="E130" s="393" t="s">
        <v>161</v>
      </c>
      <c r="F130" s="394"/>
      <c r="G130" s="395"/>
    </row>
    <row r="131" spans="2:7">
      <c r="B131" s="393" t="s">
        <v>162</v>
      </c>
      <c r="C131" s="404" t="s">
        <v>163</v>
      </c>
      <c r="D131" s="393">
        <f>'Measurement sheet'!H88</f>
        <v>2</v>
      </c>
      <c r="E131" s="393" t="s">
        <v>161</v>
      </c>
      <c r="F131" s="394"/>
      <c r="G131" s="395"/>
    </row>
    <row r="132" spans="2:7">
      <c r="B132" s="393" t="s">
        <v>164</v>
      </c>
      <c r="C132" s="404" t="s">
        <v>165</v>
      </c>
      <c r="D132" s="393">
        <f>'Measurement sheet'!H91</f>
        <v>4</v>
      </c>
      <c r="E132" s="393" t="s">
        <v>161</v>
      </c>
      <c r="F132" s="394"/>
      <c r="G132" s="395"/>
    </row>
    <row r="133" spans="2:7">
      <c r="B133" s="393"/>
      <c r="C133" s="404"/>
      <c r="D133" s="393"/>
      <c r="E133" s="393"/>
      <c r="F133" s="394"/>
      <c r="G133" s="395"/>
    </row>
    <row r="134" spans="2:7">
      <c r="B134" s="425">
        <v>3.3</v>
      </c>
      <c r="C134" s="353" t="s">
        <v>166</v>
      </c>
      <c r="D134" s="390"/>
      <c r="E134" s="393"/>
      <c r="F134" s="394"/>
      <c r="G134" s="395"/>
    </row>
    <row r="135" spans="2:7" ht="63">
      <c r="B135" s="393" t="s">
        <v>159</v>
      </c>
      <c r="C135" s="426" t="s">
        <v>167</v>
      </c>
      <c r="D135" s="392">
        <f>'Measurement sheet'!H96</f>
        <v>560</v>
      </c>
      <c r="E135" s="393" t="s">
        <v>52</v>
      </c>
      <c r="F135" s="394"/>
      <c r="G135" s="395"/>
    </row>
    <row r="136" spans="2:7" ht="78.75">
      <c r="B136" s="393" t="s">
        <v>162</v>
      </c>
      <c r="C136" s="412" t="s">
        <v>168</v>
      </c>
      <c r="D136" s="390">
        <f>'Measurement sheet'!H98</f>
        <v>560</v>
      </c>
      <c r="E136" s="393" t="s">
        <v>52</v>
      </c>
      <c r="F136" s="394"/>
      <c r="G136" s="395"/>
    </row>
    <row r="137" spans="2:7">
      <c r="B137" s="393"/>
      <c r="C137" s="426"/>
      <c r="D137" s="390"/>
      <c r="E137" s="393"/>
      <c r="F137" s="394"/>
      <c r="G137" s="395"/>
    </row>
    <row r="138" spans="2:7">
      <c r="B138" s="393"/>
      <c r="C138" s="412"/>
      <c r="D138" s="390"/>
      <c r="E138" s="393"/>
      <c r="F138" s="394"/>
      <c r="G138" s="395"/>
    </row>
    <row r="139" spans="2:7">
      <c r="B139" s="425">
        <v>3.3</v>
      </c>
      <c r="C139" s="261" t="s">
        <v>169</v>
      </c>
      <c r="D139" s="390"/>
      <c r="E139" s="393" t="s">
        <v>52</v>
      </c>
      <c r="F139" s="394"/>
      <c r="G139" s="395"/>
    </row>
    <row r="140" spans="2:7" ht="31.5">
      <c r="B140" s="393"/>
      <c r="C140" s="262" t="s">
        <v>170</v>
      </c>
      <c r="D140" s="386"/>
      <c r="E140" s="393"/>
      <c r="F140" s="394"/>
      <c r="G140" s="395"/>
    </row>
    <row r="141" spans="2:7" ht="31.5">
      <c r="B141" s="393"/>
      <c r="C141" s="262" t="s">
        <v>171</v>
      </c>
      <c r="D141" s="386"/>
      <c r="E141" s="393"/>
      <c r="F141" s="394"/>
      <c r="G141" s="395"/>
    </row>
    <row r="142" spans="2:7">
      <c r="B142" s="393"/>
      <c r="C142" s="262" t="s">
        <v>172</v>
      </c>
      <c r="D142" s="386"/>
      <c r="E142" s="393"/>
      <c r="F142" s="394"/>
      <c r="G142" s="395"/>
    </row>
    <row r="143" spans="2:7">
      <c r="B143" s="393"/>
      <c r="C143" s="262"/>
      <c r="D143" s="386"/>
      <c r="E143" s="393"/>
      <c r="F143" s="394"/>
      <c r="G143" s="395"/>
    </row>
    <row r="144" spans="2:7" ht="31.5">
      <c r="B144" s="434">
        <v>3.1</v>
      </c>
      <c r="C144" s="353" t="s">
        <v>173</v>
      </c>
      <c r="D144" s="386"/>
      <c r="E144" s="393"/>
      <c r="F144" s="394"/>
      <c r="G144" s="395"/>
    </row>
    <row r="145" spans="2:7" ht="78.75">
      <c r="B145" s="393"/>
      <c r="C145" s="426" t="s">
        <v>174</v>
      </c>
      <c r="D145" s="392"/>
      <c r="E145" s="393" t="s">
        <v>161</v>
      </c>
      <c r="F145" s="394"/>
      <c r="G145" s="395"/>
    </row>
    <row r="146" spans="2:7" ht="47.25">
      <c r="B146" s="393"/>
      <c r="C146" s="426" t="s">
        <v>175</v>
      </c>
      <c r="D146" s="392"/>
      <c r="E146" s="393"/>
      <c r="F146" s="394"/>
      <c r="G146" s="395"/>
    </row>
    <row r="147" spans="2:7" ht="31.5">
      <c r="B147" s="393"/>
      <c r="C147" s="426" t="s">
        <v>176</v>
      </c>
      <c r="D147" s="392"/>
      <c r="E147" s="393"/>
      <c r="F147" s="394"/>
      <c r="G147" s="395"/>
    </row>
    <row r="148" spans="2:7">
      <c r="B148" s="393"/>
      <c r="C148" s="412" t="s">
        <v>177</v>
      </c>
      <c r="D148" s="392"/>
      <c r="E148" s="393"/>
      <c r="F148" s="394"/>
      <c r="G148" s="395"/>
    </row>
    <row r="149" spans="2:7">
      <c r="B149" s="393"/>
      <c r="C149" s="426"/>
      <c r="D149" s="392"/>
      <c r="E149" s="393"/>
      <c r="F149" s="394"/>
      <c r="G149" s="395"/>
    </row>
    <row r="150" spans="2:7" ht="31.5">
      <c r="B150" s="434">
        <v>3.11</v>
      </c>
      <c r="C150" s="426" t="s">
        <v>178</v>
      </c>
      <c r="D150" s="392"/>
      <c r="E150" s="393" t="s">
        <v>161</v>
      </c>
      <c r="F150" s="394"/>
      <c r="G150" s="395"/>
    </row>
    <row r="151" spans="2:7" ht="31.5">
      <c r="B151" s="393"/>
      <c r="C151" s="426" t="s">
        <v>179</v>
      </c>
      <c r="D151" s="386"/>
      <c r="E151" s="393"/>
      <c r="F151" s="394"/>
      <c r="G151" s="395"/>
    </row>
    <row r="152" spans="2:7" ht="47.25">
      <c r="B152" s="393"/>
      <c r="C152" s="426" t="s">
        <v>180</v>
      </c>
      <c r="D152" s="386"/>
      <c r="E152" s="393"/>
      <c r="F152" s="394"/>
      <c r="G152" s="395"/>
    </row>
    <row r="153" spans="2:7">
      <c r="B153" s="393"/>
      <c r="C153" s="426" t="s">
        <v>181</v>
      </c>
      <c r="D153" s="386"/>
      <c r="E153" s="393"/>
      <c r="F153" s="394"/>
      <c r="G153" s="395"/>
    </row>
    <row r="154" spans="2:7" ht="31.5">
      <c r="B154" s="393"/>
      <c r="C154" s="426" t="s">
        <v>182</v>
      </c>
      <c r="D154" s="386"/>
      <c r="E154" s="393"/>
      <c r="F154" s="394"/>
      <c r="G154" s="395"/>
    </row>
    <row r="155" spans="2:7">
      <c r="B155" s="393"/>
      <c r="C155" s="426"/>
      <c r="D155" s="386"/>
      <c r="E155" s="393"/>
      <c r="F155" s="394"/>
      <c r="G155" s="395"/>
    </row>
    <row r="156" spans="2:7">
      <c r="B156" s="407"/>
      <c r="C156" s="408" t="s">
        <v>183</v>
      </c>
      <c r="D156" s="409"/>
      <c r="E156" s="407"/>
      <c r="F156" s="410"/>
      <c r="G156" s="411">
        <f>SUM(G127:G155)</f>
        <v>0</v>
      </c>
    </row>
    <row r="157" spans="2:7">
      <c r="B157" s="393"/>
      <c r="C157" s="426"/>
      <c r="D157" s="386"/>
      <c r="E157" s="393"/>
      <c r="F157" s="394"/>
      <c r="G157" s="395"/>
    </row>
    <row r="158" spans="2:7">
      <c r="B158" s="435">
        <v>4</v>
      </c>
      <c r="C158" s="380" t="s">
        <v>184</v>
      </c>
      <c r="D158" s="381"/>
      <c r="E158" s="382"/>
      <c r="F158" s="382"/>
      <c r="G158" s="436"/>
    </row>
    <row r="159" spans="2:7" ht="78.75">
      <c r="B159" s="437"/>
      <c r="C159" s="396" t="s">
        <v>185</v>
      </c>
      <c r="D159" s="386"/>
      <c r="E159" s="387"/>
      <c r="F159" s="394"/>
      <c r="G159" s="395"/>
    </row>
    <row r="160" spans="2:7" ht="63">
      <c r="B160" s="393"/>
      <c r="C160" s="396" t="s">
        <v>186</v>
      </c>
      <c r="D160" s="386"/>
      <c r="E160" s="387"/>
      <c r="F160" s="394"/>
      <c r="G160" s="395"/>
    </row>
    <row r="161" spans="2:7" ht="47.25">
      <c r="B161" s="393"/>
      <c r="C161" s="396" t="s">
        <v>187</v>
      </c>
      <c r="D161" s="386"/>
      <c r="E161" s="387"/>
      <c r="F161" s="394"/>
      <c r="G161" s="395"/>
    </row>
    <row r="162" spans="2:7" ht="31.5">
      <c r="B162" s="393"/>
      <c r="C162" s="396" t="s">
        <v>188</v>
      </c>
      <c r="D162" s="386"/>
      <c r="E162" s="387"/>
      <c r="F162" s="394"/>
      <c r="G162" s="395"/>
    </row>
    <row r="163" spans="2:7">
      <c r="B163" s="393"/>
      <c r="C163" s="261"/>
      <c r="D163" s="386"/>
      <c r="E163" s="387"/>
      <c r="F163" s="394"/>
      <c r="G163" s="395"/>
    </row>
    <row r="164" spans="2:7">
      <c r="B164" s="425">
        <v>4.0999999999999996</v>
      </c>
      <c r="C164" s="261" t="s">
        <v>189</v>
      </c>
      <c r="D164" s="390"/>
      <c r="E164" s="387" t="s">
        <v>52</v>
      </c>
      <c r="F164" s="394"/>
      <c r="G164" s="395"/>
    </row>
    <row r="165" spans="2:7">
      <c r="B165" s="393"/>
      <c r="C165" s="402" t="s">
        <v>190</v>
      </c>
      <c r="D165" s="390"/>
      <c r="E165" s="438"/>
      <c r="F165" s="394"/>
      <c r="G165" s="395"/>
    </row>
    <row r="166" spans="2:7">
      <c r="B166" s="393"/>
      <c r="C166" s="402"/>
      <c r="D166" s="390"/>
      <c r="E166" s="438"/>
      <c r="F166" s="394"/>
      <c r="G166" s="395"/>
    </row>
    <row r="167" spans="2:7">
      <c r="B167" s="393" t="s">
        <v>50</v>
      </c>
      <c r="C167" s="261" t="s">
        <v>191</v>
      </c>
      <c r="D167" s="390"/>
      <c r="E167" s="438"/>
      <c r="F167" s="394"/>
      <c r="G167" s="395"/>
    </row>
    <row r="168" spans="2:7">
      <c r="B168" s="393"/>
      <c r="C168" s="262" t="s">
        <v>192</v>
      </c>
      <c r="D168" s="390"/>
      <c r="E168" s="390" t="s">
        <v>52</v>
      </c>
      <c r="F168" s="394"/>
      <c r="G168" s="395"/>
    </row>
    <row r="169" spans="2:7" ht="31.5">
      <c r="B169" s="262"/>
      <c r="C169" s="262" t="s">
        <v>193</v>
      </c>
      <c r="D169" s="439"/>
      <c r="E169" s="262"/>
      <c r="F169" s="262"/>
      <c r="G169" s="395"/>
    </row>
    <row r="170" spans="2:7">
      <c r="B170" s="262"/>
      <c r="C170" s="262"/>
      <c r="D170" s="439"/>
      <c r="E170" s="262"/>
      <c r="F170" s="262"/>
      <c r="G170" s="440"/>
    </row>
    <row r="171" spans="2:7">
      <c r="B171" s="425">
        <v>4.2</v>
      </c>
      <c r="C171" s="441" t="s">
        <v>194</v>
      </c>
      <c r="D171" s="442"/>
      <c r="E171" s="443"/>
      <c r="F171" s="394"/>
      <c r="G171" s="395"/>
    </row>
    <row r="172" spans="2:7">
      <c r="B172" s="393" t="s">
        <v>50</v>
      </c>
      <c r="C172" s="262" t="s">
        <v>195</v>
      </c>
      <c r="D172" s="390"/>
      <c r="E172" s="393" t="s">
        <v>52</v>
      </c>
      <c r="F172" s="394"/>
      <c r="G172" s="395"/>
    </row>
    <row r="173" spans="2:7">
      <c r="B173" s="393"/>
      <c r="C173" s="262"/>
      <c r="D173" s="390"/>
      <c r="E173" s="393"/>
      <c r="F173" s="394"/>
      <c r="G173" s="395"/>
    </row>
    <row r="174" spans="2:7">
      <c r="B174" s="425">
        <v>4.3</v>
      </c>
      <c r="C174" s="261" t="s">
        <v>196</v>
      </c>
      <c r="D174" s="390"/>
      <c r="E174" s="393"/>
      <c r="F174" s="394"/>
      <c r="G174" s="395"/>
    </row>
    <row r="175" spans="2:7" ht="31.5">
      <c r="B175" s="425"/>
      <c r="C175" s="396" t="s">
        <v>197</v>
      </c>
      <c r="D175" s="390"/>
      <c r="E175" s="393"/>
      <c r="F175" s="394"/>
      <c r="G175" s="395"/>
    </row>
    <row r="176" spans="2:7" ht="47.25">
      <c r="B176" s="393"/>
      <c r="C176" s="396" t="s">
        <v>198</v>
      </c>
      <c r="D176" s="386"/>
      <c r="E176" s="393"/>
      <c r="F176" s="394"/>
      <c r="G176" s="395"/>
    </row>
    <row r="177" spans="2:7">
      <c r="B177" s="393"/>
      <c r="C177" s="262" t="s">
        <v>199</v>
      </c>
      <c r="D177" s="386"/>
      <c r="E177" s="393"/>
      <c r="F177" s="394"/>
      <c r="G177" s="395"/>
    </row>
    <row r="178" spans="2:7">
      <c r="B178" s="393"/>
      <c r="C178" s="393"/>
      <c r="D178" s="393"/>
      <c r="E178" s="393"/>
      <c r="F178" s="393"/>
      <c r="G178" s="444"/>
    </row>
    <row r="179" spans="2:7">
      <c r="B179" s="261">
        <v>4.4000000000000004</v>
      </c>
      <c r="C179" s="261" t="s">
        <v>200</v>
      </c>
      <c r="D179" s="445"/>
      <c r="E179" s="261"/>
      <c r="F179" s="261"/>
      <c r="G179" s="446"/>
    </row>
    <row r="180" spans="2:7" ht="78.75">
      <c r="B180" s="393"/>
      <c r="C180" s="396" t="s">
        <v>201</v>
      </c>
      <c r="D180" s="392"/>
      <c r="E180" s="393" t="s">
        <v>161</v>
      </c>
      <c r="F180" s="394"/>
      <c r="G180" s="395"/>
    </row>
    <row r="181" spans="2:7" ht="78.75">
      <c r="B181" s="393"/>
      <c r="C181" s="396" t="s">
        <v>202</v>
      </c>
      <c r="D181" s="386"/>
      <c r="E181" s="393"/>
      <c r="F181" s="394"/>
      <c r="G181" s="395"/>
    </row>
    <row r="182" spans="2:7">
      <c r="B182" s="393"/>
      <c r="C182" s="262" t="s">
        <v>203</v>
      </c>
      <c r="D182" s="386"/>
      <c r="E182" s="393"/>
      <c r="F182" s="394"/>
      <c r="G182" s="395"/>
    </row>
    <row r="183" spans="2:7">
      <c r="B183" s="393"/>
      <c r="C183" s="262" t="s">
        <v>204</v>
      </c>
      <c r="D183" s="386"/>
      <c r="E183" s="393"/>
      <c r="F183" s="394"/>
      <c r="G183" s="395"/>
    </row>
    <row r="184" spans="2:7">
      <c r="B184" s="393"/>
      <c r="C184" s="262" t="s">
        <v>205</v>
      </c>
      <c r="D184" s="386"/>
      <c r="E184" s="393"/>
      <c r="F184" s="394"/>
      <c r="G184" s="395"/>
    </row>
    <row r="185" spans="2:7">
      <c r="B185" s="393"/>
      <c r="C185" s="262"/>
      <c r="D185" s="386"/>
      <c r="E185" s="393"/>
      <c r="F185" s="394"/>
      <c r="G185" s="395"/>
    </row>
    <row r="186" spans="2:7">
      <c r="B186" s="407"/>
      <c r="C186" s="408" t="s">
        <v>206</v>
      </c>
      <c r="D186" s="409"/>
      <c r="E186" s="407"/>
      <c r="F186" s="410"/>
      <c r="G186" s="411">
        <f>ROUND(SUM(G160:G185),0)</f>
        <v>0</v>
      </c>
    </row>
    <row r="187" spans="2:7">
      <c r="B187" s="393"/>
      <c r="C187" s="447"/>
      <c r="D187" s="390"/>
      <c r="E187" s="393"/>
      <c r="F187" s="394"/>
      <c r="G187" s="395"/>
    </row>
    <row r="188" spans="2:7">
      <c r="B188" s="379">
        <v>5</v>
      </c>
      <c r="C188" s="380" t="s">
        <v>207</v>
      </c>
      <c r="D188" s="381"/>
      <c r="E188" s="382"/>
      <c r="F188" s="383"/>
      <c r="G188" s="384"/>
    </row>
    <row r="189" spans="2:7" ht="78.75">
      <c r="B189" s="425">
        <v>5.0999999999999996</v>
      </c>
      <c r="C189" s="396" t="s">
        <v>208</v>
      </c>
      <c r="D189" s="386"/>
      <c r="E189" s="393"/>
      <c r="F189" s="394"/>
      <c r="G189" s="395"/>
    </row>
    <row r="190" spans="2:7" ht="78.75">
      <c r="B190" s="393"/>
      <c r="C190" s="396" t="s">
        <v>209</v>
      </c>
      <c r="D190" s="386"/>
      <c r="E190" s="393"/>
      <c r="F190" s="394"/>
      <c r="G190" s="395"/>
    </row>
    <row r="191" spans="2:7">
      <c r="B191" s="393"/>
      <c r="C191" s="262" t="s">
        <v>203</v>
      </c>
      <c r="D191" s="386"/>
      <c r="E191" s="393"/>
      <c r="F191" s="394"/>
      <c r="G191" s="395"/>
    </row>
    <row r="192" spans="2:7">
      <c r="B192" s="393"/>
      <c r="C192" s="262" t="s">
        <v>204</v>
      </c>
      <c r="D192" s="386"/>
      <c r="E192" s="393"/>
      <c r="F192" s="394"/>
      <c r="G192" s="395"/>
    </row>
    <row r="193" spans="2:7">
      <c r="B193" s="393"/>
      <c r="C193" s="262" t="s">
        <v>205</v>
      </c>
      <c r="D193" s="386"/>
      <c r="E193" s="393"/>
      <c r="F193" s="394"/>
      <c r="G193" s="395"/>
    </row>
    <row r="194" spans="2:7">
      <c r="B194" s="393"/>
      <c r="C194" s="262" t="s">
        <v>210</v>
      </c>
      <c r="D194" s="386"/>
      <c r="E194" s="393"/>
      <c r="F194" s="394"/>
      <c r="G194" s="395"/>
    </row>
    <row r="195" spans="2:7">
      <c r="B195" s="393"/>
      <c r="C195" s="262"/>
      <c r="D195" s="386"/>
      <c r="E195" s="393"/>
      <c r="F195" s="394"/>
      <c r="G195" s="395"/>
    </row>
    <row r="196" spans="2:7" ht="31.5">
      <c r="B196" s="425" t="s">
        <v>50</v>
      </c>
      <c r="C196" s="261" t="s">
        <v>211</v>
      </c>
      <c r="D196" s="393"/>
      <c r="E196" s="393" t="s">
        <v>212</v>
      </c>
      <c r="F196" s="394"/>
      <c r="G196" s="389">
        <f>F196*D196</f>
        <v>0</v>
      </c>
    </row>
    <row r="197" spans="2:7" ht="31.5">
      <c r="B197" s="393"/>
      <c r="C197" s="402" t="s">
        <v>213</v>
      </c>
      <c r="D197" s="386"/>
      <c r="E197" s="393"/>
      <c r="F197" s="394"/>
      <c r="G197" s="395"/>
    </row>
    <row r="198" spans="2:7" ht="31.5">
      <c r="B198" s="393"/>
      <c r="C198" s="262" t="s">
        <v>214</v>
      </c>
      <c r="D198" s="386"/>
      <c r="E198" s="393"/>
      <c r="F198" s="394"/>
      <c r="G198" s="395"/>
    </row>
    <row r="199" spans="2:7" ht="47.25">
      <c r="B199" s="393"/>
      <c r="C199" s="262" t="s">
        <v>215</v>
      </c>
      <c r="D199" s="386"/>
      <c r="E199" s="393"/>
      <c r="F199" s="394"/>
      <c r="G199" s="395"/>
    </row>
    <row r="200" spans="2:7">
      <c r="B200" s="393"/>
      <c r="C200" s="262"/>
      <c r="D200" s="386"/>
      <c r="E200" s="393"/>
      <c r="F200" s="394"/>
      <c r="G200" s="395"/>
    </row>
    <row r="201" spans="2:7">
      <c r="B201" s="425" t="s">
        <v>53</v>
      </c>
      <c r="C201" s="261" t="s">
        <v>216</v>
      </c>
      <c r="D201" s="390"/>
      <c r="E201" s="393" t="s">
        <v>212</v>
      </c>
      <c r="F201" s="394"/>
      <c r="G201" s="389">
        <f>F201*D201</f>
        <v>0</v>
      </c>
    </row>
    <row r="202" spans="2:7" ht="47.25">
      <c r="B202" s="393"/>
      <c r="C202" s="262" t="s">
        <v>217</v>
      </c>
      <c r="D202" s="386"/>
      <c r="E202" s="393"/>
      <c r="F202" s="394"/>
      <c r="G202" s="395"/>
    </row>
    <row r="203" spans="2:7">
      <c r="B203" s="393"/>
      <c r="C203" s="262"/>
      <c r="D203" s="386"/>
      <c r="E203" s="394"/>
      <c r="F203" s="394"/>
      <c r="G203" s="395"/>
    </row>
    <row r="204" spans="2:7">
      <c r="B204" s="425">
        <v>5.2</v>
      </c>
      <c r="C204" s="261" t="s">
        <v>218</v>
      </c>
      <c r="D204" s="386"/>
      <c r="E204" s="394"/>
      <c r="F204" s="394"/>
      <c r="G204" s="395"/>
    </row>
    <row r="205" spans="2:7" ht="63">
      <c r="B205" s="425"/>
      <c r="C205" s="262" t="s">
        <v>219</v>
      </c>
      <c r="D205" s="386"/>
      <c r="E205" s="394"/>
      <c r="F205" s="394"/>
      <c r="G205" s="395"/>
    </row>
    <row r="206" spans="2:7">
      <c r="B206" s="425"/>
      <c r="C206" s="262" t="s">
        <v>220</v>
      </c>
      <c r="D206" s="386"/>
      <c r="E206" s="394"/>
      <c r="F206" s="394"/>
      <c r="G206" s="395"/>
    </row>
    <row r="207" spans="2:7" ht="31.5">
      <c r="B207" s="425"/>
      <c r="C207" s="262" t="s">
        <v>221</v>
      </c>
      <c r="D207" s="386"/>
      <c r="E207" s="394"/>
      <c r="F207" s="394"/>
      <c r="G207" s="395"/>
    </row>
    <row r="208" spans="2:7" ht="47.25">
      <c r="B208" s="425"/>
      <c r="C208" s="262" t="s">
        <v>222</v>
      </c>
      <c r="D208" s="386"/>
      <c r="E208" s="394"/>
      <c r="F208" s="394"/>
      <c r="G208" s="395"/>
    </row>
    <row r="209" spans="2:7" ht="47.25">
      <c r="B209" s="425"/>
      <c r="C209" s="262" t="s">
        <v>223</v>
      </c>
      <c r="D209" s="386"/>
      <c r="E209" s="394"/>
      <c r="F209" s="394"/>
      <c r="G209" s="395"/>
    </row>
    <row r="210" spans="2:7" ht="31.5">
      <c r="B210" s="425"/>
      <c r="C210" s="262" t="s">
        <v>224</v>
      </c>
      <c r="D210" s="386"/>
      <c r="E210" s="394"/>
      <c r="F210" s="394"/>
      <c r="G210" s="395"/>
    </row>
    <row r="211" spans="2:7" ht="31.5">
      <c r="B211" s="425"/>
      <c r="C211" s="262" t="s">
        <v>225</v>
      </c>
      <c r="D211" s="386"/>
      <c r="E211" s="394"/>
      <c r="F211" s="394"/>
      <c r="G211" s="395"/>
    </row>
    <row r="212" spans="2:7">
      <c r="B212" s="425"/>
      <c r="C212" s="262" t="s">
        <v>226</v>
      </c>
      <c r="D212" s="387"/>
      <c r="E212" s="394"/>
      <c r="F212" s="394"/>
      <c r="G212" s="395"/>
    </row>
    <row r="213" spans="2:7">
      <c r="B213" s="393" t="s">
        <v>50</v>
      </c>
      <c r="C213" s="262" t="s">
        <v>227</v>
      </c>
      <c r="D213" s="387"/>
      <c r="E213" s="393" t="s">
        <v>161</v>
      </c>
      <c r="F213" s="394"/>
      <c r="G213" s="395"/>
    </row>
    <row r="214" spans="2:7">
      <c r="B214" s="393"/>
      <c r="C214" s="262" t="s">
        <v>228</v>
      </c>
      <c r="D214" s="387"/>
      <c r="E214" s="393"/>
      <c r="F214" s="394"/>
      <c r="G214" s="395"/>
    </row>
    <row r="215" spans="2:7" ht="15.75" customHeight="1">
      <c r="B215" s="393" t="s">
        <v>53</v>
      </c>
      <c r="C215" s="262" t="s">
        <v>229</v>
      </c>
      <c r="D215" s="387"/>
      <c r="E215" s="393" t="s">
        <v>212</v>
      </c>
      <c r="F215" s="394"/>
      <c r="G215" s="395"/>
    </row>
    <row r="216" spans="2:7" ht="15.75" customHeight="1">
      <c r="B216" s="393"/>
      <c r="C216" s="262" t="s">
        <v>228</v>
      </c>
      <c r="D216" s="387"/>
      <c r="E216" s="393"/>
      <c r="F216" s="394"/>
      <c r="G216" s="395"/>
    </row>
    <row r="217" spans="2:7">
      <c r="B217" s="393" t="s">
        <v>55</v>
      </c>
      <c r="C217" s="262" t="s">
        <v>230</v>
      </c>
      <c r="D217" s="387"/>
      <c r="E217" s="393" t="s">
        <v>161</v>
      </c>
      <c r="F217" s="394"/>
      <c r="G217" s="395"/>
    </row>
    <row r="218" spans="2:7">
      <c r="B218" s="393"/>
      <c r="C218" s="262" t="s">
        <v>228</v>
      </c>
      <c r="D218" s="387"/>
      <c r="E218" s="393"/>
      <c r="F218" s="394"/>
      <c r="G218" s="395"/>
    </row>
    <row r="219" spans="2:7">
      <c r="B219" s="393" t="s">
        <v>57</v>
      </c>
      <c r="C219" s="262" t="s">
        <v>231</v>
      </c>
      <c r="D219" s="387"/>
      <c r="E219" s="393" t="s">
        <v>161</v>
      </c>
      <c r="F219" s="394"/>
      <c r="G219" s="395"/>
    </row>
    <row r="220" spans="2:7">
      <c r="B220" s="393"/>
      <c r="C220" s="262" t="s">
        <v>232</v>
      </c>
      <c r="D220" s="387"/>
      <c r="E220" s="393"/>
      <c r="F220" s="394"/>
      <c r="G220" s="395"/>
    </row>
    <row r="221" spans="2:7">
      <c r="B221" s="393" t="s">
        <v>59</v>
      </c>
      <c r="C221" s="262" t="s">
        <v>233</v>
      </c>
      <c r="D221" s="387"/>
      <c r="E221" s="393" t="s">
        <v>161</v>
      </c>
      <c r="F221" s="394"/>
      <c r="G221" s="395"/>
    </row>
    <row r="222" spans="2:7">
      <c r="B222" s="393"/>
      <c r="C222" s="262" t="s">
        <v>234</v>
      </c>
      <c r="D222" s="387"/>
      <c r="E222" s="448"/>
      <c r="F222" s="394"/>
      <c r="G222" s="395"/>
    </row>
    <row r="223" spans="2:7">
      <c r="B223" s="393"/>
      <c r="C223" s="262" t="s">
        <v>235</v>
      </c>
      <c r="D223" s="387"/>
      <c r="E223" s="448"/>
      <c r="F223" s="394"/>
      <c r="G223" s="395"/>
    </row>
    <row r="224" spans="2:7">
      <c r="B224" s="393"/>
      <c r="C224" s="262" t="s">
        <v>236</v>
      </c>
      <c r="D224" s="387"/>
      <c r="E224" s="448"/>
      <c r="F224" s="394"/>
      <c r="G224" s="395"/>
    </row>
    <row r="225" spans="2:7">
      <c r="B225" s="393"/>
      <c r="C225" s="262"/>
      <c r="D225" s="387"/>
      <c r="E225" s="448"/>
      <c r="F225" s="394"/>
      <c r="G225" s="395"/>
    </row>
    <row r="226" spans="2:7">
      <c r="B226" s="425">
        <v>5.3</v>
      </c>
      <c r="C226" s="261" t="s">
        <v>237</v>
      </c>
      <c r="D226" s="387"/>
      <c r="E226" s="393"/>
      <c r="F226" s="394"/>
      <c r="G226" s="395"/>
    </row>
    <row r="227" spans="2:7">
      <c r="B227" s="393"/>
      <c r="C227" s="262" t="s">
        <v>238</v>
      </c>
      <c r="D227" s="387"/>
      <c r="E227" s="427" t="s">
        <v>161</v>
      </c>
      <c r="F227" s="394"/>
      <c r="G227" s="395"/>
    </row>
    <row r="228" spans="2:7" ht="94.5">
      <c r="B228" s="393"/>
      <c r="C228" s="262" t="s">
        <v>239</v>
      </c>
      <c r="D228" s="387"/>
      <c r="E228" s="393"/>
      <c r="F228" s="394"/>
      <c r="G228" s="395"/>
    </row>
    <row r="229" spans="2:7">
      <c r="B229" s="393"/>
      <c r="C229" s="262" t="s">
        <v>240</v>
      </c>
      <c r="D229" s="387"/>
      <c r="E229" s="393"/>
      <c r="F229" s="394"/>
      <c r="G229" s="395"/>
    </row>
    <row r="230" spans="2:7" ht="31.5">
      <c r="B230" s="393"/>
      <c r="C230" s="262" t="s">
        <v>241</v>
      </c>
      <c r="D230" s="387"/>
      <c r="E230" s="393"/>
      <c r="F230" s="394"/>
      <c r="G230" s="395"/>
    </row>
    <row r="231" spans="2:7" ht="63">
      <c r="B231" s="393"/>
      <c r="C231" s="262" t="s">
        <v>242</v>
      </c>
      <c r="D231" s="387"/>
      <c r="E231" s="393"/>
      <c r="F231" s="394"/>
      <c r="G231" s="395"/>
    </row>
    <row r="232" spans="2:7" ht="31.5">
      <c r="B232" s="393"/>
      <c r="C232" s="262" t="s">
        <v>243</v>
      </c>
      <c r="D232" s="387"/>
      <c r="E232" s="393"/>
      <c r="F232" s="394"/>
      <c r="G232" s="395"/>
    </row>
    <row r="233" spans="2:7">
      <c r="B233" s="393"/>
      <c r="C233" s="262" t="s">
        <v>244</v>
      </c>
      <c r="D233" s="387"/>
      <c r="E233" s="393"/>
      <c r="F233" s="394"/>
      <c r="G233" s="395"/>
    </row>
    <row r="234" spans="2:7">
      <c r="B234" s="393"/>
      <c r="C234" s="262"/>
      <c r="D234" s="387"/>
      <c r="E234" s="393"/>
      <c r="F234" s="394"/>
      <c r="G234" s="395"/>
    </row>
    <row r="235" spans="2:7">
      <c r="B235" s="425">
        <v>5.4</v>
      </c>
      <c r="C235" s="261" t="s">
        <v>245</v>
      </c>
      <c r="D235" s="387"/>
      <c r="E235" s="393"/>
      <c r="F235" s="394"/>
      <c r="G235" s="395"/>
    </row>
    <row r="236" spans="2:7">
      <c r="B236" s="393"/>
      <c r="C236" s="262" t="s">
        <v>246</v>
      </c>
      <c r="D236" s="387"/>
      <c r="E236" s="427" t="s">
        <v>161</v>
      </c>
      <c r="F236" s="394"/>
      <c r="G236" s="395"/>
    </row>
    <row r="237" spans="2:7" ht="31.5">
      <c r="B237" s="393"/>
      <c r="C237" s="262" t="s">
        <v>247</v>
      </c>
      <c r="D237" s="386"/>
      <c r="E237" s="393"/>
      <c r="F237" s="394"/>
      <c r="G237" s="395"/>
    </row>
    <row r="238" spans="2:7" ht="63">
      <c r="B238" s="393"/>
      <c r="C238" s="262" t="s">
        <v>248</v>
      </c>
      <c r="D238" s="386"/>
      <c r="E238" s="393"/>
      <c r="F238" s="394"/>
      <c r="G238" s="395"/>
    </row>
    <row r="239" spans="2:7" ht="63">
      <c r="B239" s="393"/>
      <c r="C239" s="262" t="s">
        <v>249</v>
      </c>
      <c r="D239" s="386"/>
      <c r="E239" s="393"/>
      <c r="F239" s="394"/>
      <c r="G239" s="395"/>
    </row>
    <row r="240" spans="2:7" ht="47.25">
      <c r="B240" s="393"/>
      <c r="C240" s="262" t="s">
        <v>250</v>
      </c>
      <c r="D240" s="386"/>
      <c r="E240" s="393"/>
      <c r="F240" s="394"/>
      <c r="G240" s="395"/>
    </row>
    <row r="241" spans="2:7">
      <c r="B241" s="393"/>
      <c r="C241" s="262"/>
      <c r="D241" s="386"/>
      <c r="E241" s="393"/>
      <c r="F241" s="394"/>
      <c r="G241" s="395"/>
    </row>
    <row r="242" spans="2:7">
      <c r="B242" s="385">
        <v>5.6</v>
      </c>
      <c r="C242" s="353" t="s">
        <v>251</v>
      </c>
      <c r="D242" s="424"/>
      <c r="E242" s="387"/>
      <c r="F242" s="262"/>
      <c r="G242" s="440"/>
    </row>
    <row r="243" spans="2:7">
      <c r="B243" s="449" t="s">
        <v>50</v>
      </c>
      <c r="C243" s="262" t="s">
        <v>252</v>
      </c>
      <c r="D243" s="387"/>
      <c r="E243" s="387" t="s">
        <v>212</v>
      </c>
      <c r="F243" s="397"/>
      <c r="G243" s="389">
        <f>F243*D243</f>
        <v>0</v>
      </c>
    </row>
    <row r="244" spans="2:7">
      <c r="B244" s="450" t="s">
        <v>53</v>
      </c>
      <c r="C244" s="262" t="s">
        <v>253</v>
      </c>
      <c r="D244" s="387"/>
      <c r="E244" s="387" t="s">
        <v>212</v>
      </c>
      <c r="F244" s="397"/>
      <c r="G244" s="389"/>
    </row>
    <row r="245" spans="2:7">
      <c r="B245" s="450" t="s">
        <v>76</v>
      </c>
      <c r="C245" s="262" t="s">
        <v>254</v>
      </c>
      <c r="D245" s="387"/>
      <c r="E245" s="387" t="s">
        <v>212</v>
      </c>
      <c r="F245" s="397"/>
      <c r="G245" s="389"/>
    </row>
    <row r="246" spans="2:7">
      <c r="B246" s="450" t="s">
        <v>57</v>
      </c>
      <c r="C246" s="262" t="s">
        <v>255</v>
      </c>
      <c r="D246" s="387"/>
      <c r="E246" s="387" t="s">
        <v>212</v>
      </c>
      <c r="F246" s="397"/>
      <c r="G246" s="389"/>
    </row>
    <row r="247" spans="2:7">
      <c r="B247" s="450" t="s">
        <v>59</v>
      </c>
      <c r="C247" s="262" t="s">
        <v>256</v>
      </c>
      <c r="D247" s="387"/>
      <c r="E247" s="387" t="s">
        <v>161</v>
      </c>
      <c r="F247" s="397"/>
      <c r="G247" s="389"/>
    </row>
    <row r="248" spans="2:7">
      <c r="B248" s="450" t="s">
        <v>61</v>
      </c>
      <c r="C248" s="262" t="s">
        <v>257</v>
      </c>
      <c r="D248" s="390"/>
      <c r="E248" s="387" t="s">
        <v>212</v>
      </c>
      <c r="F248" s="397"/>
      <c r="G248" s="389"/>
    </row>
    <row r="249" spans="2:7">
      <c r="B249" s="450"/>
      <c r="C249" s="262"/>
      <c r="D249" s="390"/>
      <c r="E249" s="387"/>
      <c r="F249" s="397"/>
      <c r="G249" s="389"/>
    </row>
    <row r="250" spans="2:7">
      <c r="B250" s="385">
        <v>5.7</v>
      </c>
      <c r="C250" s="261" t="s">
        <v>258</v>
      </c>
      <c r="D250" s="390"/>
      <c r="E250" s="387"/>
      <c r="F250" s="397"/>
      <c r="G250" s="389"/>
    </row>
    <row r="251" spans="2:7" ht="15.75" customHeight="1">
      <c r="B251" s="437" t="s">
        <v>50</v>
      </c>
      <c r="C251" s="262" t="s">
        <v>259</v>
      </c>
      <c r="D251" s="387"/>
      <c r="E251" s="387" t="s">
        <v>212</v>
      </c>
      <c r="F251" s="397"/>
      <c r="G251" s="389"/>
    </row>
    <row r="252" spans="2:7" ht="15.75" customHeight="1">
      <c r="B252" s="437" t="s">
        <v>76</v>
      </c>
      <c r="C252" s="262" t="s">
        <v>260</v>
      </c>
      <c r="D252" s="387"/>
      <c r="E252" s="387"/>
      <c r="F252" s="397"/>
      <c r="G252" s="389"/>
    </row>
    <row r="253" spans="2:7">
      <c r="B253" s="437" t="s">
        <v>53</v>
      </c>
      <c r="C253" s="262" t="s">
        <v>261</v>
      </c>
      <c r="D253" s="387"/>
      <c r="E253" s="387" t="s">
        <v>161</v>
      </c>
      <c r="F253" s="397"/>
      <c r="G253" s="389"/>
    </row>
    <row r="254" spans="2:7">
      <c r="B254" s="437" t="s">
        <v>76</v>
      </c>
      <c r="C254" s="262" t="s">
        <v>262</v>
      </c>
      <c r="D254" s="387"/>
      <c r="E254" s="387" t="s">
        <v>161</v>
      </c>
      <c r="F254" s="397"/>
      <c r="G254" s="389"/>
    </row>
    <row r="255" spans="2:7">
      <c r="B255" s="437" t="s">
        <v>55</v>
      </c>
      <c r="C255" s="262" t="s">
        <v>263</v>
      </c>
      <c r="D255" s="387"/>
      <c r="E255" s="387" t="s">
        <v>161</v>
      </c>
      <c r="F255" s="397"/>
      <c r="G255" s="389"/>
    </row>
    <row r="256" spans="2:7">
      <c r="B256" s="437"/>
      <c r="C256" s="262"/>
      <c r="D256" s="390"/>
      <c r="E256" s="387"/>
      <c r="F256" s="397"/>
      <c r="G256" s="389"/>
    </row>
    <row r="257" spans="2:7">
      <c r="B257" s="451"/>
      <c r="C257" s="261"/>
      <c r="D257" s="390"/>
      <c r="E257" s="387"/>
      <c r="F257" s="397"/>
      <c r="G257" s="389"/>
    </row>
    <row r="258" spans="2:7">
      <c r="B258" s="385">
        <v>5.8</v>
      </c>
      <c r="C258" s="261" t="s">
        <v>264</v>
      </c>
      <c r="D258" s="390"/>
      <c r="E258" s="387"/>
      <c r="F258" s="397"/>
      <c r="G258" s="389"/>
    </row>
    <row r="259" spans="2:7">
      <c r="B259" s="437" t="s">
        <v>50</v>
      </c>
      <c r="C259" s="262" t="s">
        <v>265</v>
      </c>
      <c r="D259" s="387"/>
      <c r="E259" s="387" t="s">
        <v>212</v>
      </c>
      <c r="F259" s="397"/>
      <c r="G259" s="389"/>
    </row>
    <row r="260" spans="2:7">
      <c r="B260" s="451"/>
      <c r="C260" s="262" t="s">
        <v>266</v>
      </c>
      <c r="D260" s="390"/>
      <c r="E260" s="387"/>
      <c r="F260" s="397"/>
      <c r="G260" s="389"/>
    </row>
    <row r="261" spans="2:7">
      <c r="B261" s="451"/>
      <c r="C261" s="262" t="s">
        <v>267</v>
      </c>
      <c r="D261" s="390"/>
      <c r="E261" s="387"/>
      <c r="F261" s="397"/>
      <c r="G261" s="389"/>
    </row>
    <row r="262" spans="2:7">
      <c r="B262" s="451"/>
      <c r="C262" s="262" t="s">
        <v>268</v>
      </c>
      <c r="D262" s="390"/>
      <c r="E262" s="387"/>
      <c r="F262" s="397"/>
      <c r="G262" s="389"/>
    </row>
    <row r="263" spans="2:7">
      <c r="B263" s="451"/>
      <c r="C263" s="261"/>
      <c r="D263" s="390"/>
      <c r="E263" s="387"/>
      <c r="F263" s="397"/>
      <c r="G263" s="389"/>
    </row>
    <row r="264" spans="2:7">
      <c r="B264" s="437" t="s">
        <v>53</v>
      </c>
      <c r="C264" s="262" t="s">
        <v>269</v>
      </c>
      <c r="D264" s="387"/>
      <c r="E264" s="387" t="s">
        <v>212</v>
      </c>
      <c r="F264" s="397"/>
      <c r="G264" s="389"/>
    </row>
    <row r="265" spans="2:7">
      <c r="B265" s="451"/>
      <c r="C265" s="262" t="s">
        <v>270</v>
      </c>
      <c r="D265" s="390"/>
      <c r="E265" s="387"/>
      <c r="F265" s="397"/>
      <c r="G265" s="389"/>
    </row>
    <row r="266" spans="2:7">
      <c r="B266" s="452"/>
      <c r="C266" s="262" t="s">
        <v>271</v>
      </c>
      <c r="D266" s="390"/>
      <c r="E266" s="387"/>
      <c r="F266" s="397"/>
      <c r="G266" s="453"/>
    </row>
    <row r="267" spans="2:7">
      <c r="B267" s="452"/>
      <c r="C267" s="262"/>
      <c r="D267" s="390"/>
      <c r="E267" s="387"/>
      <c r="F267" s="397"/>
      <c r="G267" s="453"/>
    </row>
    <row r="268" spans="2:7">
      <c r="B268" s="385">
        <v>5.9</v>
      </c>
      <c r="C268" s="261" t="s">
        <v>272</v>
      </c>
      <c r="D268" s="390"/>
      <c r="E268" s="387"/>
      <c r="F268" s="397"/>
      <c r="G268" s="453"/>
    </row>
    <row r="269" spans="2:7">
      <c r="B269" s="452"/>
      <c r="C269" s="262" t="s">
        <v>273</v>
      </c>
      <c r="D269" s="387"/>
      <c r="E269" s="387" t="s">
        <v>161</v>
      </c>
      <c r="F269" s="397"/>
      <c r="G269" s="453"/>
    </row>
    <row r="270" spans="2:7" ht="31.5">
      <c r="B270" s="452"/>
      <c r="C270" s="262" t="s">
        <v>274</v>
      </c>
      <c r="D270" s="390"/>
      <c r="E270" s="387"/>
      <c r="F270" s="397"/>
      <c r="G270" s="453"/>
    </row>
    <row r="271" spans="2:7" ht="31.5">
      <c r="B271" s="452"/>
      <c r="C271" s="262" t="s">
        <v>275</v>
      </c>
      <c r="D271" s="390"/>
      <c r="E271" s="387"/>
      <c r="F271" s="397"/>
      <c r="G271" s="453"/>
    </row>
    <row r="272" spans="2:7">
      <c r="B272" s="452"/>
      <c r="C272" s="262" t="s">
        <v>276</v>
      </c>
      <c r="D272" s="390"/>
      <c r="E272" s="387"/>
      <c r="F272" s="397"/>
      <c r="G272" s="453"/>
    </row>
    <row r="273" spans="2:7">
      <c r="B273" s="452"/>
      <c r="C273" s="262" t="s">
        <v>268</v>
      </c>
      <c r="D273" s="390"/>
      <c r="E273" s="387"/>
      <c r="F273" s="397"/>
      <c r="G273" s="453">
        <f>MAX(G196:G266)</f>
        <v>0</v>
      </c>
    </row>
    <row r="274" spans="2:7">
      <c r="B274" s="452"/>
      <c r="C274" s="262"/>
      <c r="D274" s="390"/>
      <c r="E274" s="387"/>
      <c r="F274" s="397"/>
      <c r="G274" s="453"/>
    </row>
    <row r="275" spans="2:7">
      <c r="B275" s="407"/>
      <c r="C275" s="408" t="s">
        <v>277</v>
      </c>
      <c r="D275" s="409"/>
      <c r="E275" s="407"/>
      <c r="F275" s="410"/>
      <c r="G275" s="411">
        <f>SUM(G189:G274)</f>
        <v>0</v>
      </c>
    </row>
    <row r="276" spans="2:7">
      <c r="B276" s="393"/>
      <c r="C276" s="447"/>
      <c r="D276" s="390"/>
      <c r="E276" s="393"/>
      <c r="F276" s="394"/>
      <c r="G276" s="395"/>
    </row>
    <row r="277" spans="2:7">
      <c r="B277" s="454" t="s">
        <v>278</v>
      </c>
      <c r="C277" s="408" t="s">
        <v>279</v>
      </c>
      <c r="D277" s="455"/>
      <c r="E277" s="456"/>
      <c r="F277" s="408"/>
      <c r="G277" s="457"/>
    </row>
    <row r="278" spans="2:7">
      <c r="B278" s="376" t="s">
        <v>280</v>
      </c>
      <c r="C278" s="261" t="s">
        <v>281</v>
      </c>
      <c r="D278" s="386"/>
      <c r="E278" s="393"/>
      <c r="F278" s="394"/>
      <c r="G278" s="395"/>
    </row>
    <row r="279" spans="2:7" ht="31.5">
      <c r="B279" s="393"/>
      <c r="C279" s="396" t="s">
        <v>282</v>
      </c>
      <c r="D279" s="386"/>
      <c r="E279" s="393"/>
      <c r="F279" s="394"/>
      <c r="G279" s="395"/>
    </row>
    <row r="280" spans="2:7">
      <c r="B280" s="387"/>
      <c r="C280" s="458" t="s">
        <v>283</v>
      </c>
      <c r="D280" s="390"/>
      <c r="E280" s="387" t="s">
        <v>284</v>
      </c>
      <c r="F280" s="397"/>
      <c r="G280" s="389">
        <f>F280*D280</f>
        <v>0</v>
      </c>
    </row>
    <row r="281" spans="2:7">
      <c r="B281" s="387"/>
      <c r="C281" s="262" t="s">
        <v>285</v>
      </c>
      <c r="D281" s="390"/>
      <c r="E281" s="387"/>
      <c r="F281" s="397"/>
      <c r="G281" s="389"/>
    </row>
    <row r="282" spans="2:7" ht="31.5">
      <c r="B282" s="387"/>
      <c r="C282" s="262" t="s">
        <v>286</v>
      </c>
      <c r="D282" s="390"/>
      <c r="E282" s="387"/>
      <c r="F282" s="397"/>
      <c r="G282" s="389"/>
    </row>
    <row r="283" spans="2:7" ht="31.5">
      <c r="B283" s="387"/>
      <c r="C283" s="262" t="s">
        <v>287</v>
      </c>
      <c r="D283" s="390"/>
      <c r="E283" s="387"/>
      <c r="F283" s="397"/>
      <c r="G283" s="389"/>
    </row>
    <row r="284" spans="2:7">
      <c r="B284" s="387"/>
      <c r="C284" s="262"/>
      <c r="D284" s="390"/>
      <c r="E284" s="387"/>
      <c r="F284" s="397"/>
      <c r="G284" s="389"/>
    </row>
    <row r="285" spans="2:7" ht="31.5">
      <c r="B285" s="376">
        <v>6.2</v>
      </c>
      <c r="C285" s="261" t="s">
        <v>288</v>
      </c>
      <c r="D285" s="386"/>
      <c r="E285" s="393"/>
      <c r="F285" s="400"/>
      <c r="G285" s="389"/>
    </row>
    <row r="286" spans="2:7">
      <c r="B286" s="393"/>
      <c r="C286" s="262" t="s">
        <v>289</v>
      </c>
      <c r="D286" s="386"/>
      <c r="E286" s="393"/>
      <c r="F286" s="400"/>
      <c r="G286" s="395"/>
    </row>
    <row r="287" spans="2:7" ht="31.5">
      <c r="B287" s="393"/>
      <c r="C287" s="459" t="s">
        <v>290</v>
      </c>
      <c r="D287" s="386"/>
      <c r="E287" s="393"/>
      <c r="F287" s="400"/>
      <c r="G287" s="395"/>
    </row>
    <row r="288" spans="2:7" ht="31.5">
      <c r="B288" s="393"/>
      <c r="C288" s="459" t="s">
        <v>291</v>
      </c>
      <c r="D288" s="386"/>
      <c r="E288" s="393"/>
      <c r="F288" s="400"/>
      <c r="G288" s="395"/>
    </row>
    <row r="289" spans="2:7">
      <c r="B289" s="393"/>
      <c r="C289" s="262" t="s">
        <v>292</v>
      </c>
      <c r="D289" s="386"/>
      <c r="E289" s="393"/>
      <c r="F289" s="400"/>
      <c r="G289" s="395"/>
    </row>
    <row r="290" spans="2:7">
      <c r="B290" s="393"/>
      <c r="C290" s="262" t="s">
        <v>293</v>
      </c>
      <c r="D290" s="386"/>
      <c r="E290" s="393"/>
      <c r="F290" s="400"/>
      <c r="G290" s="395"/>
    </row>
    <row r="291" spans="2:7">
      <c r="B291" s="393"/>
      <c r="C291" s="262" t="s">
        <v>294</v>
      </c>
      <c r="D291" s="386"/>
      <c r="E291" s="393"/>
      <c r="F291" s="400"/>
      <c r="G291" s="395"/>
    </row>
    <row r="292" spans="2:7">
      <c r="B292" s="393"/>
      <c r="C292" s="262" t="s">
        <v>295</v>
      </c>
      <c r="D292" s="386"/>
      <c r="E292" s="393"/>
      <c r="F292" s="400"/>
      <c r="G292" s="395"/>
    </row>
    <row r="293" spans="2:7" ht="31.5">
      <c r="B293" s="393"/>
      <c r="C293" s="262" t="s">
        <v>296</v>
      </c>
      <c r="D293" s="386"/>
      <c r="E293" s="393"/>
      <c r="F293" s="400"/>
      <c r="G293" s="395"/>
    </row>
    <row r="294" spans="2:7" ht="47.25">
      <c r="B294" s="393" t="s">
        <v>50</v>
      </c>
      <c r="C294" s="262" t="s">
        <v>297</v>
      </c>
      <c r="D294" s="392"/>
      <c r="E294" s="387" t="s">
        <v>161</v>
      </c>
      <c r="F294" s="400"/>
      <c r="G294" s="389">
        <f>F294*D294</f>
        <v>0</v>
      </c>
    </row>
    <row r="295" spans="2:7">
      <c r="B295" s="387" t="s">
        <v>53</v>
      </c>
      <c r="C295" s="262" t="s">
        <v>298</v>
      </c>
      <c r="D295" s="390"/>
      <c r="E295" s="387" t="s">
        <v>212</v>
      </c>
      <c r="F295" s="397"/>
      <c r="G295" s="389">
        <f>F295*D295</f>
        <v>0</v>
      </c>
    </row>
    <row r="296" spans="2:7">
      <c r="B296" s="387"/>
      <c r="C296" s="262" t="s">
        <v>299</v>
      </c>
      <c r="D296" s="390"/>
      <c r="E296" s="387" t="s">
        <v>161</v>
      </c>
      <c r="F296" s="397"/>
      <c r="G296" s="389"/>
    </row>
    <row r="297" spans="2:7" ht="31.5">
      <c r="B297" s="387" t="s">
        <v>55</v>
      </c>
      <c r="C297" s="262" t="s">
        <v>300</v>
      </c>
      <c r="D297" s="392"/>
      <c r="E297" s="387" t="s">
        <v>212</v>
      </c>
      <c r="F297" s="397"/>
      <c r="G297" s="389"/>
    </row>
    <row r="298" spans="2:7">
      <c r="B298" s="387" t="s">
        <v>76</v>
      </c>
      <c r="C298" s="262" t="s">
        <v>301</v>
      </c>
      <c r="D298" s="390"/>
      <c r="E298" s="387"/>
      <c r="F298" s="397"/>
      <c r="G298" s="389"/>
    </row>
    <row r="299" spans="2:7" ht="31.5">
      <c r="B299" s="387" t="s">
        <v>57</v>
      </c>
      <c r="C299" s="262" t="s">
        <v>302</v>
      </c>
      <c r="D299" s="392"/>
      <c r="E299" s="387" t="s">
        <v>212</v>
      </c>
      <c r="F299" s="397"/>
      <c r="G299" s="389">
        <f>F299*D299</f>
        <v>0</v>
      </c>
    </row>
    <row r="300" spans="2:7">
      <c r="B300" s="387" t="s">
        <v>59</v>
      </c>
      <c r="C300" s="262" t="s">
        <v>303</v>
      </c>
      <c r="D300" s="390"/>
      <c r="E300" s="387" t="s">
        <v>212</v>
      </c>
      <c r="F300" s="397"/>
      <c r="G300" s="389">
        <f>F300*D300</f>
        <v>0</v>
      </c>
    </row>
    <row r="301" spans="2:7">
      <c r="B301" s="387"/>
      <c r="C301" s="262"/>
      <c r="D301" s="390"/>
      <c r="E301" s="387"/>
      <c r="F301" s="397"/>
      <c r="G301" s="389"/>
    </row>
    <row r="302" spans="2:7" ht="17.25" customHeight="1">
      <c r="B302" s="376">
        <v>6.3</v>
      </c>
      <c r="C302" s="261" t="s">
        <v>304</v>
      </c>
      <c r="D302" s="390"/>
      <c r="E302" s="387" t="s">
        <v>161</v>
      </c>
      <c r="F302" s="397"/>
      <c r="G302" s="389">
        <f>F302*D302</f>
        <v>0</v>
      </c>
    </row>
    <row r="303" spans="2:7">
      <c r="B303" s="387"/>
      <c r="C303" s="262" t="s">
        <v>305</v>
      </c>
      <c r="D303" s="390"/>
      <c r="E303" s="387"/>
      <c r="F303" s="397"/>
      <c r="G303" s="389"/>
    </row>
    <row r="304" spans="2:7" ht="31.5">
      <c r="B304" s="387"/>
      <c r="C304" s="262" t="s">
        <v>306</v>
      </c>
      <c r="D304" s="390"/>
      <c r="E304" s="387"/>
      <c r="F304" s="397"/>
      <c r="G304" s="389"/>
    </row>
    <row r="305" spans="2:7">
      <c r="B305" s="387"/>
      <c r="C305" s="262" t="s">
        <v>307</v>
      </c>
      <c r="D305" s="390"/>
      <c r="E305" s="387"/>
      <c r="F305" s="397"/>
      <c r="G305" s="389"/>
    </row>
    <row r="306" spans="2:7">
      <c r="B306" s="387"/>
      <c r="C306" s="262" t="s">
        <v>308</v>
      </c>
      <c r="D306" s="390"/>
      <c r="E306" s="387"/>
      <c r="F306" s="397"/>
      <c r="G306" s="389"/>
    </row>
    <row r="307" spans="2:7" ht="31.5">
      <c r="B307" s="387"/>
      <c r="C307" s="262" t="s">
        <v>309</v>
      </c>
      <c r="D307" s="390"/>
      <c r="E307" s="387"/>
      <c r="F307" s="397"/>
      <c r="G307" s="389"/>
    </row>
    <row r="308" spans="2:7">
      <c r="B308" s="387"/>
      <c r="C308" s="262"/>
      <c r="D308" s="390"/>
      <c r="E308" s="387"/>
      <c r="F308" s="397"/>
      <c r="G308" s="389"/>
    </row>
    <row r="309" spans="2:7">
      <c r="B309" s="376">
        <v>6.4</v>
      </c>
      <c r="C309" s="261" t="s">
        <v>310</v>
      </c>
      <c r="D309" s="386"/>
      <c r="E309" s="387"/>
      <c r="F309" s="391"/>
      <c r="G309" s="389"/>
    </row>
    <row r="310" spans="2:7" ht="47.25">
      <c r="B310" s="387"/>
      <c r="C310" s="396" t="s">
        <v>311</v>
      </c>
      <c r="D310" s="386"/>
      <c r="E310" s="387"/>
      <c r="F310" s="391"/>
      <c r="G310" s="389"/>
    </row>
    <row r="311" spans="2:7">
      <c r="B311" s="387"/>
      <c r="C311" s="262" t="s">
        <v>312</v>
      </c>
      <c r="D311" s="386"/>
      <c r="E311" s="387"/>
      <c r="F311" s="391"/>
      <c r="G311" s="389"/>
    </row>
    <row r="312" spans="2:7" ht="47.25">
      <c r="B312" s="387" t="s">
        <v>50</v>
      </c>
      <c r="C312" s="262" t="s">
        <v>297</v>
      </c>
      <c r="D312" s="390"/>
      <c r="E312" s="387" t="s">
        <v>212</v>
      </c>
      <c r="F312" s="391"/>
      <c r="G312" s="389">
        <f>F312*D312</f>
        <v>0</v>
      </c>
    </row>
    <row r="313" spans="2:7">
      <c r="B313" s="387" t="s">
        <v>53</v>
      </c>
      <c r="C313" s="262" t="s">
        <v>313</v>
      </c>
      <c r="D313" s="390"/>
      <c r="E313" s="387" t="s">
        <v>212</v>
      </c>
      <c r="F313" s="391"/>
      <c r="G313" s="389">
        <f>F313*D313</f>
        <v>0</v>
      </c>
    </row>
    <row r="314" spans="2:7" ht="31.5">
      <c r="B314" s="387" t="s">
        <v>55</v>
      </c>
      <c r="C314" s="262" t="s">
        <v>314</v>
      </c>
      <c r="D314" s="390"/>
      <c r="E314" s="387" t="s">
        <v>212</v>
      </c>
      <c r="F314" s="391"/>
      <c r="G314" s="389">
        <f>F314*D314</f>
        <v>0</v>
      </c>
    </row>
    <row r="315" spans="2:7">
      <c r="B315" s="427" t="s">
        <v>57</v>
      </c>
      <c r="C315" s="262" t="s">
        <v>315</v>
      </c>
      <c r="D315" s="390"/>
      <c r="E315" s="387" t="s">
        <v>161</v>
      </c>
      <c r="F315" s="391"/>
      <c r="G315" s="460"/>
    </row>
    <row r="316" spans="2:7">
      <c r="B316" s="427" t="s">
        <v>59</v>
      </c>
      <c r="C316" s="262" t="s">
        <v>316</v>
      </c>
      <c r="D316" s="390"/>
      <c r="E316" s="387" t="s">
        <v>161</v>
      </c>
      <c r="F316" s="391"/>
      <c r="G316" s="460">
        <f>F316*D316</f>
        <v>0</v>
      </c>
    </row>
    <row r="317" spans="2:7">
      <c r="B317" s="387"/>
      <c r="C317" s="261" t="s">
        <v>317</v>
      </c>
      <c r="D317" s="390"/>
      <c r="E317" s="387"/>
      <c r="F317" s="391"/>
      <c r="G317" s="389"/>
    </row>
    <row r="318" spans="2:7">
      <c r="B318" s="387"/>
      <c r="C318" s="262"/>
      <c r="D318" s="390"/>
      <c r="E318" s="387"/>
      <c r="F318" s="391"/>
      <c r="G318" s="389"/>
    </row>
    <row r="319" spans="2:7">
      <c r="B319" s="376">
        <v>6.5</v>
      </c>
      <c r="C319" s="261" t="s">
        <v>318</v>
      </c>
      <c r="D319" s="390"/>
      <c r="E319" s="387" t="s">
        <v>212</v>
      </c>
      <c r="F319" s="391"/>
      <c r="G319" s="389">
        <f>F319*D319</f>
        <v>0</v>
      </c>
    </row>
    <row r="320" spans="2:7">
      <c r="B320" s="393"/>
      <c r="C320" s="262" t="s">
        <v>319</v>
      </c>
      <c r="D320" s="386"/>
      <c r="E320" s="393"/>
      <c r="F320" s="394"/>
      <c r="G320" s="395"/>
    </row>
    <row r="321" spans="1:7">
      <c r="B321" s="393"/>
      <c r="C321" s="262"/>
      <c r="D321" s="386"/>
      <c r="E321" s="393"/>
      <c r="F321" s="394"/>
      <c r="G321" s="395"/>
    </row>
    <row r="322" spans="1:7">
      <c r="B322" s="407"/>
      <c r="C322" s="408" t="s">
        <v>320</v>
      </c>
      <c r="D322" s="409"/>
      <c r="E322" s="407"/>
      <c r="F322" s="410"/>
      <c r="G322" s="411">
        <f>SUM(G279:G321)</f>
        <v>0</v>
      </c>
    </row>
    <row r="323" spans="1:7">
      <c r="B323" s="393"/>
      <c r="C323" s="447"/>
      <c r="D323" s="390"/>
      <c r="E323" s="393"/>
      <c r="F323" s="394"/>
      <c r="G323" s="395"/>
    </row>
    <row r="324" spans="1:7">
      <c r="A324" s="461"/>
      <c r="B324" s="462">
        <v>7</v>
      </c>
      <c r="C324" s="463" t="s">
        <v>321</v>
      </c>
      <c r="D324" s="433"/>
      <c r="E324" s="382"/>
      <c r="F324" s="382"/>
      <c r="G324" s="436"/>
    </row>
    <row r="325" spans="1:7" ht="31.5">
      <c r="B325" s="376">
        <v>7.1</v>
      </c>
      <c r="C325" s="261" t="s">
        <v>322</v>
      </c>
      <c r="D325" s="390"/>
      <c r="E325" s="387"/>
      <c r="F325" s="391"/>
      <c r="G325" s="389">
        <f>F325*D325</f>
        <v>0</v>
      </c>
    </row>
    <row r="326" spans="1:7" ht="78.75">
      <c r="B326" s="376"/>
      <c r="C326" s="396" t="s">
        <v>323</v>
      </c>
      <c r="D326" s="390"/>
      <c r="E326" s="387"/>
      <c r="F326" s="391"/>
      <c r="G326" s="389"/>
    </row>
    <row r="327" spans="1:7" ht="63">
      <c r="B327" s="425"/>
      <c r="C327" s="464" t="s">
        <v>324</v>
      </c>
      <c r="D327" s="386"/>
      <c r="E327" s="387"/>
      <c r="F327" s="391"/>
      <c r="G327" s="389"/>
    </row>
    <row r="328" spans="1:7" ht="78.75">
      <c r="B328" s="393"/>
      <c r="C328" s="396" t="s">
        <v>325</v>
      </c>
      <c r="D328" s="386"/>
      <c r="E328" s="387"/>
      <c r="F328" s="391"/>
      <c r="G328" s="389"/>
    </row>
    <row r="329" spans="1:7">
      <c r="B329" s="393"/>
      <c r="C329" s="396" t="s">
        <v>326</v>
      </c>
      <c r="D329" s="386"/>
      <c r="E329" s="387"/>
      <c r="F329" s="391"/>
      <c r="G329" s="389"/>
    </row>
    <row r="330" spans="1:7">
      <c r="B330" s="393"/>
      <c r="C330" s="396" t="s">
        <v>327</v>
      </c>
      <c r="D330" s="386"/>
      <c r="E330" s="387"/>
      <c r="F330" s="391"/>
      <c r="G330" s="389"/>
    </row>
    <row r="331" spans="1:7">
      <c r="B331" s="393"/>
      <c r="C331" s="396" t="s">
        <v>328</v>
      </c>
      <c r="D331" s="386"/>
      <c r="E331" s="387"/>
      <c r="F331" s="391"/>
      <c r="G331" s="389"/>
    </row>
    <row r="332" spans="1:7">
      <c r="B332" s="393"/>
      <c r="C332" s="262" t="s">
        <v>329</v>
      </c>
      <c r="D332" s="386"/>
      <c r="E332" s="387"/>
      <c r="F332" s="391"/>
      <c r="G332" s="389"/>
    </row>
    <row r="333" spans="1:7">
      <c r="B333" s="393"/>
      <c r="C333" s="262"/>
      <c r="D333" s="390"/>
      <c r="E333" s="387"/>
      <c r="F333" s="391"/>
      <c r="G333" s="389"/>
    </row>
    <row r="334" spans="1:7" ht="33" customHeight="1">
      <c r="B334" s="393" t="s">
        <v>50</v>
      </c>
      <c r="C334" s="262" t="s">
        <v>330</v>
      </c>
      <c r="D334" s="390"/>
      <c r="E334" s="387" t="s">
        <v>212</v>
      </c>
      <c r="F334" s="391"/>
      <c r="G334" s="389">
        <f>F334*D334</f>
        <v>0</v>
      </c>
    </row>
    <row r="335" spans="1:7">
      <c r="B335" s="393"/>
      <c r="C335" s="262"/>
      <c r="D335" s="390"/>
      <c r="E335" s="387"/>
      <c r="F335" s="391"/>
      <c r="G335" s="389"/>
    </row>
    <row r="336" spans="1:7" ht="31.5">
      <c r="B336" s="393" t="s">
        <v>53</v>
      </c>
      <c r="C336" s="262" t="s">
        <v>331</v>
      </c>
      <c r="D336" s="390"/>
      <c r="E336" s="387" t="s">
        <v>161</v>
      </c>
      <c r="F336" s="391"/>
      <c r="G336" s="389">
        <f>F336*D336</f>
        <v>0</v>
      </c>
    </row>
    <row r="337" spans="2:7">
      <c r="B337" s="393"/>
      <c r="C337" s="262"/>
      <c r="D337" s="390"/>
      <c r="E337" s="387"/>
      <c r="F337" s="391"/>
      <c r="G337" s="389"/>
    </row>
    <row r="338" spans="2:7" ht="33" customHeight="1">
      <c r="B338" s="393" t="s">
        <v>55</v>
      </c>
      <c r="C338" s="262" t="s">
        <v>332</v>
      </c>
      <c r="D338" s="390"/>
      <c r="E338" s="387" t="s">
        <v>161</v>
      </c>
      <c r="F338" s="391"/>
      <c r="G338" s="389">
        <f>F338*D338</f>
        <v>0</v>
      </c>
    </row>
    <row r="339" spans="2:7">
      <c r="B339" s="393"/>
      <c r="C339" s="262"/>
      <c r="D339" s="390"/>
      <c r="E339" s="387"/>
      <c r="F339" s="391"/>
      <c r="G339" s="389"/>
    </row>
    <row r="340" spans="2:7" ht="33.75" customHeight="1">
      <c r="B340" s="393" t="s">
        <v>57</v>
      </c>
      <c r="C340" s="262" t="s">
        <v>333</v>
      </c>
      <c r="D340" s="390"/>
      <c r="E340" s="387" t="s">
        <v>161</v>
      </c>
      <c r="F340" s="391"/>
      <c r="G340" s="389">
        <f>F340*D340</f>
        <v>0</v>
      </c>
    </row>
    <row r="341" spans="2:7">
      <c r="B341" s="393"/>
      <c r="C341" s="262"/>
      <c r="D341" s="390"/>
      <c r="E341" s="387"/>
      <c r="F341" s="391"/>
      <c r="G341" s="389"/>
    </row>
    <row r="342" spans="2:7" ht="47.25">
      <c r="B342" s="393" t="s">
        <v>59</v>
      </c>
      <c r="C342" s="262" t="s">
        <v>334</v>
      </c>
      <c r="D342" s="390"/>
      <c r="E342" s="387" t="s">
        <v>161</v>
      </c>
      <c r="F342" s="391"/>
      <c r="G342" s="389">
        <f>F342*D342</f>
        <v>0</v>
      </c>
    </row>
    <row r="343" spans="2:7">
      <c r="B343" s="393"/>
      <c r="C343" s="262"/>
      <c r="D343" s="390"/>
      <c r="E343" s="387"/>
      <c r="F343" s="391"/>
      <c r="G343" s="389"/>
    </row>
    <row r="344" spans="2:7">
      <c r="B344" s="425">
        <v>7.2</v>
      </c>
      <c r="C344" s="261" t="s">
        <v>335</v>
      </c>
      <c r="D344" s="386"/>
      <c r="E344" s="387"/>
      <c r="F344" s="391"/>
      <c r="G344" s="389"/>
    </row>
    <row r="345" spans="2:7" ht="31.5">
      <c r="B345" s="393"/>
      <c r="C345" s="262" t="s">
        <v>336</v>
      </c>
      <c r="D345" s="386"/>
      <c r="E345" s="387"/>
      <c r="F345" s="391"/>
      <c r="G345" s="389"/>
    </row>
    <row r="346" spans="2:7">
      <c r="B346" s="393"/>
      <c r="C346" s="262" t="s">
        <v>337</v>
      </c>
      <c r="D346" s="386"/>
      <c r="E346" s="387"/>
      <c r="F346" s="391"/>
      <c r="G346" s="389"/>
    </row>
    <row r="347" spans="2:7">
      <c r="B347" s="393"/>
      <c r="C347" s="262" t="s">
        <v>338</v>
      </c>
      <c r="D347" s="386"/>
      <c r="E347" s="387"/>
      <c r="F347" s="391"/>
      <c r="G347" s="389"/>
    </row>
    <row r="348" spans="2:7">
      <c r="B348" s="393"/>
      <c r="C348" s="262" t="s">
        <v>339</v>
      </c>
      <c r="D348" s="386"/>
      <c r="E348" s="387"/>
      <c r="F348" s="391"/>
      <c r="G348" s="389"/>
    </row>
    <row r="349" spans="2:7">
      <c r="B349" s="393" t="s">
        <v>50</v>
      </c>
      <c r="C349" s="262" t="s">
        <v>340</v>
      </c>
      <c r="D349" s="390"/>
      <c r="E349" s="387" t="s">
        <v>212</v>
      </c>
      <c r="F349" s="391"/>
      <c r="G349" s="389">
        <f>F349*D349</f>
        <v>0</v>
      </c>
    </row>
    <row r="350" spans="2:7">
      <c r="B350" s="393"/>
      <c r="C350" s="262"/>
      <c r="D350" s="390"/>
      <c r="E350" s="387"/>
      <c r="F350" s="391"/>
      <c r="G350" s="389"/>
    </row>
    <row r="351" spans="2:7">
      <c r="B351" s="407"/>
      <c r="C351" s="408" t="s">
        <v>341</v>
      </c>
      <c r="D351" s="409"/>
      <c r="E351" s="407"/>
      <c r="F351" s="410"/>
      <c r="G351" s="411">
        <f>SUM(G325:G350)</f>
        <v>0</v>
      </c>
    </row>
    <row r="352" spans="2:7">
      <c r="B352" s="393"/>
      <c r="C352" s="262"/>
      <c r="D352" s="390"/>
      <c r="E352" s="387"/>
      <c r="F352" s="391"/>
      <c r="G352" s="389"/>
    </row>
    <row r="353" spans="2:7">
      <c r="B353" s="379">
        <v>8</v>
      </c>
      <c r="C353" s="380" t="s">
        <v>342</v>
      </c>
      <c r="D353" s="381"/>
      <c r="E353" s="382"/>
      <c r="F353" s="383"/>
      <c r="G353" s="384"/>
    </row>
    <row r="354" spans="2:7" ht="31.5">
      <c r="B354" s="393"/>
      <c r="C354" s="262" t="s">
        <v>343</v>
      </c>
      <c r="D354" s="386"/>
      <c r="E354" s="393"/>
      <c r="F354" s="394"/>
      <c r="G354" s="395"/>
    </row>
    <row r="355" spans="2:7">
      <c r="B355" s="385">
        <v>8.1</v>
      </c>
      <c r="C355" s="261" t="s">
        <v>344</v>
      </c>
      <c r="D355" s="390"/>
      <c r="E355" s="387" t="s">
        <v>52</v>
      </c>
      <c r="F355" s="391"/>
      <c r="G355" s="389">
        <f>F355*D355</f>
        <v>0</v>
      </c>
    </row>
    <row r="356" spans="2:7" ht="78.75">
      <c r="B356" s="393"/>
      <c r="C356" s="396" t="s">
        <v>345</v>
      </c>
      <c r="D356" s="390"/>
      <c r="E356" s="393"/>
      <c r="F356" s="394"/>
      <c r="G356" s="395"/>
    </row>
    <row r="357" spans="2:7">
      <c r="B357" s="393"/>
      <c r="C357" s="396"/>
      <c r="D357" s="390"/>
      <c r="E357" s="393"/>
      <c r="F357" s="394"/>
      <c r="G357" s="395"/>
    </row>
    <row r="358" spans="2:7">
      <c r="B358" s="385">
        <v>8.1999999999999993</v>
      </c>
      <c r="C358" s="261" t="s">
        <v>346</v>
      </c>
      <c r="D358" s="390"/>
      <c r="E358" s="387" t="s">
        <v>52</v>
      </c>
      <c r="F358" s="391"/>
      <c r="G358" s="389">
        <f>F358*D358</f>
        <v>0</v>
      </c>
    </row>
    <row r="359" spans="2:7" ht="78.75">
      <c r="B359" s="393"/>
      <c r="C359" s="396" t="s">
        <v>347</v>
      </c>
      <c r="D359" s="390"/>
      <c r="E359" s="393"/>
      <c r="F359" s="394"/>
      <c r="G359" s="395"/>
    </row>
    <row r="360" spans="2:7">
      <c r="B360" s="393"/>
      <c r="C360" s="402"/>
      <c r="D360" s="386"/>
      <c r="E360" s="393"/>
      <c r="F360" s="394"/>
      <c r="G360" s="395"/>
    </row>
    <row r="361" spans="2:7">
      <c r="B361" s="393"/>
      <c r="C361" s="396"/>
      <c r="D361" s="390"/>
      <c r="E361" s="393"/>
      <c r="F361" s="394"/>
      <c r="G361" s="395"/>
    </row>
    <row r="362" spans="2:7">
      <c r="B362" s="407"/>
      <c r="C362" s="408" t="s">
        <v>348</v>
      </c>
      <c r="D362" s="409"/>
      <c r="E362" s="407"/>
      <c r="F362" s="410"/>
      <c r="G362" s="411">
        <f>SUM(G354:G361)</f>
        <v>0</v>
      </c>
    </row>
    <row r="363" spans="2:7">
      <c r="B363" s="393"/>
      <c r="C363" s="262"/>
      <c r="D363" s="390"/>
      <c r="E363" s="393"/>
      <c r="F363" s="394"/>
      <c r="G363" s="395"/>
    </row>
    <row r="364" spans="2:7">
      <c r="B364" s="413">
        <v>9</v>
      </c>
      <c r="C364" s="380" t="s">
        <v>12</v>
      </c>
      <c r="D364" s="381"/>
      <c r="E364" s="382"/>
      <c r="F364" s="383"/>
      <c r="G364" s="384"/>
    </row>
    <row r="365" spans="2:7" ht="78.75">
      <c r="B365" s="385">
        <v>9.1</v>
      </c>
      <c r="C365" s="396" t="s">
        <v>349</v>
      </c>
      <c r="D365" s="390"/>
      <c r="E365" s="387"/>
      <c r="F365" s="391"/>
      <c r="G365" s="389">
        <f>F365*D365</f>
        <v>0</v>
      </c>
    </row>
    <row r="366" spans="2:7" ht="31.5">
      <c r="B366" s="393"/>
      <c r="C366" s="459" t="s">
        <v>350</v>
      </c>
      <c r="D366" s="390"/>
      <c r="E366" s="393"/>
      <c r="F366" s="394"/>
      <c r="G366" s="395"/>
    </row>
    <row r="367" spans="2:7">
      <c r="B367" s="393"/>
      <c r="C367" s="412"/>
      <c r="D367" s="390"/>
      <c r="E367" s="393"/>
      <c r="F367" s="394"/>
      <c r="G367" s="395"/>
    </row>
    <row r="368" spans="2:7">
      <c r="B368" s="385">
        <v>9.1999999999999993</v>
      </c>
      <c r="C368" s="261" t="s">
        <v>351</v>
      </c>
      <c r="D368" s="390"/>
      <c r="E368" s="387" t="s">
        <v>52</v>
      </c>
      <c r="F368" s="391"/>
      <c r="G368" s="389">
        <f>F368*D368</f>
        <v>0</v>
      </c>
    </row>
    <row r="369" spans="2:7" ht="31.5">
      <c r="B369" s="393"/>
      <c r="C369" s="262" t="s">
        <v>352</v>
      </c>
      <c r="D369" s="390"/>
      <c r="E369" s="393"/>
      <c r="F369" s="394"/>
      <c r="G369" s="395"/>
    </row>
    <row r="370" spans="2:7">
      <c r="B370" s="393"/>
      <c r="C370" s="262"/>
      <c r="D370" s="390"/>
      <c r="E370" s="393"/>
      <c r="F370" s="394"/>
      <c r="G370" s="395"/>
    </row>
    <row r="371" spans="2:7" ht="31.5">
      <c r="B371" s="393">
        <v>9.1999999999999993</v>
      </c>
      <c r="C371" s="262" t="s">
        <v>353</v>
      </c>
      <c r="D371" s="390"/>
      <c r="E371" s="393" t="s">
        <v>52</v>
      </c>
      <c r="F371" s="394"/>
      <c r="G371" s="395"/>
    </row>
    <row r="372" spans="2:7">
      <c r="B372" s="393"/>
      <c r="C372" s="412"/>
      <c r="D372" s="390"/>
      <c r="E372" s="393"/>
      <c r="F372" s="394"/>
      <c r="G372" s="395"/>
    </row>
    <row r="373" spans="2:7">
      <c r="B373" s="385">
        <v>9.3000000000000007</v>
      </c>
      <c r="C373" s="261" t="s">
        <v>354</v>
      </c>
      <c r="D373" s="390"/>
      <c r="E373" s="387" t="s">
        <v>284</v>
      </c>
      <c r="F373" s="391"/>
      <c r="G373" s="389">
        <f>F373*D373</f>
        <v>0</v>
      </c>
    </row>
    <row r="374" spans="2:7">
      <c r="B374" s="385"/>
      <c r="C374" s="261"/>
      <c r="D374" s="390"/>
      <c r="E374" s="387"/>
      <c r="F374" s="391"/>
      <c r="G374" s="389"/>
    </row>
    <row r="375" spans="2:7">
      <c r="B375" s="385">
        <v>9.4</v>
      </c>
      <c r="C375" s="261" t="s">
        <v>355</v>
      </c>
      <c r="D375" s="390"/>
      <c r="E375" s="387" t="s">
        <v>52</v>
      </c>
      <c r="F375" s="391"/>
      <c r="G375" s="389"/>
    </row>
    <row r="376" spans="2:7">
      <c r="B376" s="385"/>
      <c r="C376" s="412"/>
      <c r="D376" s="417"/>
      <c r="E376" s="398"/>
      <c r="F376" s="391"/>
      <c r="G376" s="389">
        <f>F376*D375</f>
        <v>0</v>
      </c>
    </row>
    <row r="377" spans="2:7">
      <c r="B377" s="407"/>
      <c r="C377" s="408" t="s">
        <v>356</v>
      </c>
      <c r="D377" s="409"/>
      <c r="E377" s="407"/>
      <c r="F377" s="410"/>
      <c r="G377" s="411">
        <f>SUM(G365:G376)</f>
        <v>0</v>
      </c>
    </row>
    <row r="378" spans="2:7">
      <c r="B378" s="445"/>
      <c r="C378" s="261"/>
      <c r="D378" s="465"/>
      <c r="E378" s="376"/>
      <c r="F378" s="261"/>
      <c r="G378" s="466"/>
    </row>
    <row r="379" spans="2:7">
      <c r="B379" s="413">
        <v>10</v>
      </c>
      <c r="C379" s="380" t="s">
        <v>13</v>
      </c>
      <c r="D379" s="381"/>
      <c r="E379" s="382"/>
      <c r="F379" s="383"/>
      <c r="G379" s="384"/>
    </row>
    <row r="380" spans="2:7">
      <c r="B380" s="467">
        <v>10.1</v>
      </c>
      <c r="C380" s="468" t="s">
        <v>357</v>
      </c>
      <c r="D380" s="415"/>
      <c r="E380" s="393"/>
      <c r="F380" s="412"/>
      <c r="G380" s="469"/>
    </row>
    <row r="381" spans="2:7" ht="47.25">
      <c r="B381" s="415"/>
      <c r="C381" s="426" t="s">
        <v>358</v>
      </c>
      <c r="D381" s="415"/>
      <c r="E381" s="387" t="s">
        <v>52</v>
      </c>
      <c r="F381" s="412"/>
      <c r="G381" s="469"/>
    </row>
    <row r="382" spans="2:7">
      <c r="B382" s="415"/>
      <c r="C382" s="426"/>
      <c r="D382" s="415"/>
      <c r="E382" s="393"/>
      <c r="F382" s="412"/>
      <c r="G382" s="469"/>
    </row>
    <row r="383" spans="2:7" ht="32.25" customHeight="1">
      <c r="B383" s="425">
        <v>10.199999999999999</v>
      </c>
      <c r="C383" s="426" t="s">
        <v>359</v>
      </c>
      <c r="D383" s="415"/>
      <c r="E383" s="387" t="s">
        <v>284</v>
      </c>
      <c r="F383" s="412"/>
      <c r="G383" s="469"/>
    </row>
    <row r="384" spans="2:7" ht="31.5">
      <c r="B384" s="415"/>
      <c r="C384" s="426" t="s">
        <v>360</v>
      </c>
      <c r="D384" s="415"/>
      <c r="E384" s="393"/>
      <c r="F384" s="412"/>
      <c r="G384" s="469"/>
    </row>
    <row r="385" spans="2:7">
      <c r="B385" s="415"/>
      <c r="C385" s="426" t="s">
        <v>361</v>
      </c>
      <c r="D385" s="415"/>
      <c r="E385" s="393"/>
      <c r="F385" s="412"/>
      <c r="G385" s="469"/>
    </row>
    <row r="386" spans="2:7">
      <c r="B386" s="415"/>
      <c r="C386" s="426"/>
      <c r="D386" s="415"/>
      <c r="E386" s="393"/>
      <c r="F386" s="412"/>
      <c r="G386" s="469"/>
    </row>
    <row r="387" spans="2:7" ht="78.75">
      <c r="B387" s="425">
        <v>10.3</v>
      </c>
      <c r="C387" s="426" t="s">
        <v>362</v>
      </c>
      <c r="D387" s="393"/>
      <c r="E387" s="393" t="s">
        <v>212</v>
      </c>
      <c r="F387" s="412"/>
      <c r="G387" s="469"/>
    </row>
    <row r="388" spans="2:7">
      <c r="B388" s="470"/>
      <c r="C388" s="426"/>
      <c r="D388" s="471"/>
      <c r="E388" s="472"/>
      <c r="F388" s="426"/>
      <c r="G388" s="473"/>
    </row>
    <row r="389" spans="2:7" ht="78.75">
      <c r="B389" s="425">
        <v>10.4</v>
      </c>
      <c r="C389" s="468" t="s">
        <v>363</v>
      </c>
      <c r="D389" s="393"/>
      <c r="E389" s="393" t="s">
        <v>212</v>
      </c>
      <c r="F389" s="393"/>
      <c r="G389" s="444"/>
    </row>
    <row r="390" spans="2:7">
      <c r="B390" s="470"/>
      <c r="C390" s="426"/>
      <c r="D390" s="471"/>
      <c r="E390" s="472"/>
      <c r="F390" s="426"/>
      <c r="G390" s="473"/>
    </row>
    <row r="391" spans="2:7" ht="47.25">
      <c r="B391" s="425">
        <v>10.5</v>
      </c>
      <c r="C391" s="474" t="s">
        <v>364</v>
      </c>
      <c r="D391" s="415"/>
      <c r="E391" s="393" t="s">
        <v>284</v>
      </c>
      <c r="F391" s="412"/>
      <c r="G391" s="469"/>
    </row>
    <row r="392" spans="2:7">
      <c r="B392" s="415"/>
      <c r="C392" s="474"/>
      <c r="D392" s="415"/>
      <c r="E392" s="393"/>
      <c r="F392" s="412"/>
      <c r="G392" s="469"/>
    </row>
    <row r="393" spans="2:7" ht="66.75" customHeight="1">
      <c r="B393" s="425">
        <v>10.6</v>
      </c>
      <c r="C393" s="426" t="s">
        <v>365</v>
      </c>
      <c r="D393" s="415"/>
      <c r="E393" s="393"/>
      <c r="F393" s="412"/>
      <c r="G393" s="469"/>
    </row>
    <row r="394" spans="2:7">
      <c r="B394" s="425"/>
      <c r="C394" s="426" t="s">
        <v>366</v>
      </c>
      <c r="D394" s="415"/>
      <c r="E394" s="393"/>
      <c r="F394" s="412"/>
      <c r="G394" s="469"/>
    </row>
    <row r="395" spans="2:7" ht="33" customHeight="1">
      <c r="B395" s="467" t="s">
        <v>76</v>
      </c>
      <c r="C395" s="262" t="s">
        <v>330</v>
      </c>
      <c r="D395" s="390"/>
      <c r="E395" s="387" t="s">
        <v>161</v>
      </c>
      <c r="F395" s="412"/>
      <c r="G395" s="469"/>
    </row>
    <row r="396" spans="2:7">
      <c r="B396" s="467"/>
      <c r="C396" s="262"/>
      <c r="D396" s="390"/>
      <c r="E396" s="387"/>
      <c r="F396" s="412"/>
      <c r="G396" s="469"/>
    </row>
    <row r="397" spans="2:7" ht="31.5">
      <c r="B397" s="467" t="s">
        <v>76</v>
      </c>
      <c r="C397" s="262" t="s">
        <v>331</v>
      </c>
      <c r="D397" s="390"/>
      <c r="E397" s="387" t="s">
        <v>161</v>
      </c>
      <c r="F397" s="412"/>
      <c r="G397" s="469"/>
    </row>
    <row r="398" spans="2:7">
      <c r="B398" s="467"/>
      <c r="C398" s="262"/>
      <c r="D398" s="390"/>
      <c r="E398" s="387"/>
      <c r="F398" s="412"/>
      <c r="G398" s="469"/>
    </row>
    <row r="399" spans="2:7" ht="33" customHeight="1">
      <c r="B399" s="467" t="s">
        <v>76</v>
      </c>
      <c r="C399" s="262" t="s">
        <v>332</v>
      </c>
      <c r="D399" s="390"/>
      <c r="E399" s="387" t="s">
        <v>161</v>
      </c>
      <c r="F399" s="412"/>
      <c r="G399" s="469"/>
    </row>
    <row r="400" spans="2:7">
      <c r="B400" s="467"/>
      <c r="C400" s="262"/>
      <c r="D400" s="390"/>
      <c r="E400" s="387"/>
      <c r="F400" s="412"/>
      <c r="G400" s="469"/>
    </row>
    <row r="401" spans="2:7" ht="47.25">
      <c r="B401" s="467" t="s">
        <v>76</v>
      </c>
      <c r="C401" s="262" t="s">
        <v>367</v>
      </c>
      <c r="D401" s="390"/>
      <c r="E401" s="387" t="s">
        <v>161</v>
      </c>
      <c r="F401" s="412"/>
      <c r="G401" s="469"/>
    </row>
    <row r="402" spans="2:7">
      <c r="B402" s="467"/>
      <c r="C402" s="262"/>
      <c r="D402" s="390"/>
      <c r="E402" s="387"/>
      <c r="F402" s="412"/>
      <c r="G402" s="469"/>
    </row>
    <row r="403" spans="2:7" ht="47.25">
      <c r="B403" s="467" t="s">
        <v>76</v>
      </c>
      <c r="C403" s="262" t="s">
        <v>334</v>
      </c>
      <c r="D403" s="390"/>
      <c r="E403" s="387" t="s">
        <v>161</v>
      </c>
      <c r="F403" s="412"/>
      <c r="G403" s="469"/>
    </row>
    <row r="404" spans="2:7">
      <c r="B404" s="467"/>
      <c r="C404" s="426"/>
      <c r="D404" s="415"/>
      <c r="E404" s="393"/>
      <c r="F404" s="412"/>
      <c r="G404" s="469"/>
    </row>
    <row r="405" spans="2:7" ht="47.25">
      <c r="B405" s="425">
        <v>10.7</v>
      </c>
      <c r="C405" s="403" t="s">
        <v>368</v>
      </c>
      <c r="D405" s="390"/>
      <c r="E405" s="393" t="s">
        <v>161</v>
      </c>
      <c r="F405" s="394"/>
      <c r="G405" s="395"/>
    </row>
    <row r="406" spans="2:7">
      <c r="B406" s="393"/>
      <c r="C406" s="403"/>
      <c r="D406" s="386"/>
      <c r="E406" s="393"/>
      <c r="F406" s="394"/>
      <c r="G406" s="395"/>
    </row>
    <row r="407" spans="2:7" ht="31.5">
      <c r="B407" s="385">
        <v>10.9</v>
      </c>
      <c r="C407" s="464" t="s">
        <v>369</v>
      </c>
      <c r="D407" s="390"/>
      <c r="E407" s="387" t="s">
        <v>370</v>
      </c>
      <c r="F407" s="391"/>
      <c r="G407" s="389">
        <f>F407*D407</f>
        <v>0</v>
      </c>
    </row>
    <row r="408" spans="2:7">
      <c r="B408" s="393"/>
      <c r="C408" s="412"/>
      <c r="D408" s="386"/>
      <c r="E408" s="393"/>
      <c r="F408" s="394"/>
      <c r="G408" s="395"/>
    </row>
    <row r="409" spans="2:7" ht="31.5">
      <c r="B409" s="451">
        <v>10.1</v>
      </c>
      <c r="C409" s="412" t="s">
        <v>371</v>
      </c>
      <c r="D409" s="386"/>
      <c r="E409" s="393" t="s">
        <v>372</v>
      </c>
      <c r="F409" s="394"/>
      <c r="G409" s="395"/>
    </row>
    <row r="410" spans="2:7">
      <c r="B410" s="393"/>
      <c r="C410" s="412"/>
      <c r="D410" s="386"/>
      <c r="E410" s="393"/>
      <c r="F410" s="394"/>
      <c r="G410" s="395"/>
    </row>
    <row r="411" spans="2:7">
      <c r="B411" s="425">
        <v>10.11</v>
      </c>
      <c r="C411" s="261" t="s">
        <v>373</v>
      </c>
      <c r="D411" s="386"/>
      <c r="E411" s="387" t="s">
        <v>372</v>
      </c>
      <c r="F411" s="391"/>
      <c r="G411" s="389"/>
    </row>
    <row r="412" spans="2:7">
      <c r="B412" s="425"/>
      <c r="C412" s="261"/>
      <c r="D412" s="386"/>
      <c r="E412" s="387"/>
      <c r="F412" s="391"/>
      <c r="G412" s="389"/>
    </row>
    <row r="413" spans="2:7" ht="31.5">
      <c r="B413" s="425">
        <v>10.119999999999999</v>
      </c>
      <c r="C413" s="262" t="s">
        <v>374</v>
      </c>
      <c r="D413" s="386"/>
      <c r="E413" s="387" t="s">
        <v>372</v>
      </c>
      <c r="F413" s="391"/>
      <c r="G413" s="389"/>
    </row>
    <row r="414" spans="2:7">
      <c r="B414" s="452"/>
      <c r="C414" s="261"/>
      <c r="D414" s="386"/>
      <c r="E414" s="387"/>
      <c r="F414" s="391"/>
      <c r="G414" s="389"/>
    </row>
    <row r="415" spans="2:7">
      <c r="B415" s="407"/>
      <c r="C415" s="408" t="s">
        <v>375</v>
      </c>
      <c r="D415" s="409"/>
      <c r="E415" s="407"/>
      <c r="F415" s="410"/>
      <c r="G415" s="411">
        <f>ROUND(SUM(G380:G414),0)</f>
        <v>0</v>
      </c>
    </row>
    <row r="416" spans="2:7">
      <c r="B416" s="445"/>
      <c r="C416" s="261"/>
      <c r="D416" s="465"/>
      <c r="E416" s="376"/>
      <c r="F416" s="261"/>
      <c r="G416" s="466"/>
    </row>
    <row r="417" spans="2:7" ht="18.75">
      <c r="B417" s="475"/>
      <c r="C417" s="476" t="s">
        <v>4</v>
      </c>
      <c r="D417" s="477"/>
      <c r="E417" s="475"/>
      <c r="F417" s="475"/>
      <c r="G417" s="478">
        <f>G415+G377+G362+G351+G322+G275+G186+G156+G121+G68</f>
        <v>0</v>
      </c>
    </row>
    <row r="418" spans="2:7">
      <c r="B418" s="479"/>
      <c r="C418" s="479" t="s">
        <v>376</v>
      </c>
      <c r="D418" s="386"/>
      <c r="E418" s="427"/>
      <c r="F418" s="479"/>
      <c r="G418" s="389"/>
    </row>
    <row r="419" spans="2:7">
      <c r="B419" s="480"/>
      <c r="C419" s="480"/>
      <c r="E419" s="366"/>
      <c r="F419" s="480"/>
    </row>
    <row r="420" spans="2:7">
      <c r="B420" s="480"/>
      <c r="C420" s="480"/>
      <c r="E420" s="366"/>
      <c r="F420" s="480"/>
    </row>
    <row r="421" spans="2:7">
      <c r="B421" s="480"/>
      <c r="C421" s="480"/>
      <c r="E421" s="366"/>
      <c r="F421" s="480"/>
    </row>
    <row r="422" spans="2:7">
      <c r="B422" s="480"/>
      <c r="C422" s="480"/>
      <c r="E422" s="366"/>
      <c r="F422" s="480"/>
    </row>
    <row r="423" spans="2:7" ht="18" customHeight="1">
      <c r="B423" s="481"/>
      <c r="C423" s="482" t="s">
        <v>377</v>
      </c>
      <c r="D423" s="483"/>
      <c r="E423" s="484"/>
      <c r="F423" s="484"/>
      <c r="G423" s="485"/>
    </row>
    <row r="424" spans="2:7" ht="15.75" customHeight="1">
      <c r="B424" s="439" t="s">
        <v>76</v>
      </c>
      <c r="C424" s="262" t="s">
        <v>378</v>
      </c>
      <c r="D424" s="586" t="s">
        <v>379</v>
      </c>
      <c r="E424" s="586"/>
      <c r="F424" s="586"/>
      <c r="G424" s="587"/>
    </row>
    <row r="425" spans="2:7" ht="15.75" customHeight="1">
      <c r="B425" s="439" t="s">
        <v>76</v>
      </c>
      <c r="C425" s="262" t="s">
        <v>380</v>
      </c>
      <c r="D425" s="586" t="s">
        <v>379</v>
      </c>
      <c r="E425" s="586"/>
      <c r="F425" s="586"/>
      <c r="G425" s="587"/>
    </row>
    <row r="426" spans="2:7" ht="15.75" customHeight="1">
      <c r="B426" s="439" t="s">
        <v>76</v>
      </c>
      <c r="C426" s="262" t="s">
        <v>381</v>
      </c>
      <c r="D426" s="586" t="s">
        <v>382</v>
      </c>
      <c r="E426" s="586"/>
      <c r="F426" s="586"/>
      <c r="G426" s="587"/>
    </row>
    <row r="427" spans="2:7" ht="15.75" customHeight="1">
      <c r="B427" s="439" t="s">
        <v>76</v>
      </c>
      <c r="C427" s="262" t="s">
        <v>383</v>
      </c>
      <c r="D427" s="586" t="s">
        <v>384</v>
      </c>
      <c r="E427" s="586"/>
      <c r="F427" s="586"/>
      <c r="G427" s="587"/>
    </row>
    <row r="428" spans="2:7" ht="15.75" customHeight="1">
      <c r="B428" s="439" t="s">
        <v>76</v>
      </c>
      <c r="C428" s="262" t="s">
        <v>385</v>
      </c>
      <c r="D428" s="586" t="s">
        <v>386</v>
      </c>
      <c r="E428" s="586"/>
      <c r="F428" s="586"/>
      <c r="G428" s="587"/>
    </row>
    <row r="429" spans="2:7" ht="15.75" customHeight="1">
      <c r="B429" s="439" t="s">
        <v>76</v>
      </c>
      <c r="C429" s="262" t="s">
        <v>387</v>
      </c>
      <c r="D429" s="586" t="s">
        <v>388</v>
      </c>
      <c r="E429" s="586"/>
      <c r="F429" s="586"/>
      <c r="G429" s="587"/>
    </row>
    <row r="430" spans="2:7" ht="15.75" customHeight="1">
      <c r="B430" s="439" t="s">
        <v>76</v>
      </c>
      <c r="C430" s="262" t="s">
        <v>389</v>
      </c>
      <c r="D430" s="586" t="s">
        <v>390</v>
      </c>
      <c r="E430" s="586"/>
      <c r="F430" s="586"/>
      <c r="G430" s="587"/>
    </row>
    <row r="431" spans="2:7" ht="15.75" customHeight="1">
      <c r="B431" s="439" t="s">
        <v>76</v>
      </c>
      <c r="C431" s="262" t="s">
        <v>391</v>
      </c>
      <c r="D431" s="586" t="s">
        <v>388</v>
      </c>
      <c r="E431" s="586"/>
      <c r="F431" s="586"/>
      <c r="G431" s="587"/>
    </row>
    <row r="432" spans="2:7" ht="15.75" customHeight="1">
      <c r="B432" s="439" t="s">
        <v>76</v>
      </c>
      <c r="C432" s="262" t="s">
        <v>392</v>
      </c>
      <c r="D432" s="586" t="s">
        <v>393</v>
      </c>
      <c r="E432" s="586"/>
      <c r="F432" s="586"/>
      <c r="G432" s="587"/>
    </row>
    <row r="433" spans="2:7" ht="15.75" customHeight="1">
      <c r="B433" s="439" t="s">
        <v>76</v>
      </c>
      <c r="C433" s="262" t="s">
        <v>394</v>
      </c>
      <c r="D433" s="586" t="s">
        <v>395</v>
      </c>
      <c r="E433" s="586"/>
      <c r="F433" s="586"/>
      <c r="G433" s="587"/>
    </row>
    <row r="434" spans="2:7" ht="15.75" customHeight="1">
      <c r="B434" s="439" t="s">
        <v>76</v>
      </c>
      <c r="C434" s="262" t="s">
        <v>396</v>
      </c>
      <c r="D434" s="586" t="s">
        <v>397</v>
      </c>
      <c r="E434" s="586"/>
      <c r="F434" s="586"/>
      <c r="G434" s="587"/>
    </row>
    <row r="435" spans="2:7" ht="15.75" customHeight="1">
      <c r="B435" s="439" t="s">
        <v>76</v>
      </c>
      <c r="C435" s="262" t="s">
        <v>398</v>
      </c>
      <c r="D435" s="586" t="s">
        <v>399</v>
      </c>
      <c r="E435" s="586"/>
      <c r="F435" s="586"/>
      <c r="G435" s="587"/>
    </row>
    <row r="436" spans="2:7" ht="15.75" customHeight="1">
      <c r="B436" s="439" t="s">
        <v>76</v>
      </c>
      <c r="C436" s="262" t="s">
        <v>400</v>
      </c>
      <c r="D436" s="586" t="s">
        <v>401</v>
      </c>
      <c r="E436" s="586"/>
      <c r="F436" s="586"/>
      <c r="G436" s="587"/>
    </row>
    <row r="437" spans="2:7" ht="15.75" customHeight="1">
      <c r="B437" s="439" t="s">
        <v>76</v>
      </c>
      <c r="C437" s="262" t="s">
        <v>402</v>
      </c>
      <c r="D437" s="586" t="s">
        <v>403</v>
      </c>
      <c r="E437" s="586"/>
      <c r="F437" s="586"/>
      <c r="G437" s="587"/>
    </row>
    <row r="438" spans="2:7" ht="15.75" customHeight="1">
      <c r="B438" s="439" t="s">
        <v>76</v>
      </c>
      <c r="C438" s="262" t="s">
        <v>404</v>
      </c>
      <c r="D438" s="586" t="s">
        <v>405</v>
      </c>
      <c r="E438" s="586"/>
      <c r="F438" s="586"/>
      <c r="G438" s="587"/>
    </row>
    <row r="439" spans="2:7" ht="15.75" customHeight="1">
      <c r="B439" s="439" t="s">
        <v>76</v>
      </c>
      <c r="C439" s="262" t="s">
        <v>406</v>
      </c>
      <c r="D439" s="586" t="s">
        <v>407</v>
      </c>
      <c r="E439" s="586"/>
      <c r="F439" s="586"/>
      <c r="G439" s="587"/>
    </row>
    <row r="440" spans="2:7" ht="15.75" customHeight="1">
      <c r="B440" s="439" t="s">
        <v>76</v>
      </c>
      <c r="C440" s="262" t="s">
        <v>408</v>
      </c>
      <c r="D440" s="586" t="s">
        <v>409</v>
      </c>
      <c r="E440" s="586"/>
      <c r="F440" s="586"/>
      <c r="G440" s="587"/>
    </row>
    <row r="441" spans="2:7" ht="15.75" customHeight="1">
      <c r="B441" s="439" t="s">
        <v>76</v>
      </c>
      <c r="C441" s="262" t="s">
        <v>410</v>
      </c>
      <c r="D441" s="586" t="s">
        <v>411</v>
      </c>
      <c r="E441" s="586"/>
      <c r="F441" s="586"/>
      <c r="G441" s="587"/>
    </row>
    <row r="442" spans="2:7" ht="15.75" customHeight="1">
      <c r="B442" s="439" t="s">
        <v>76</v>
      </c>
      <c r="C442" s="262" t="s">
        <v>412</v>
      </c>
      <c r="D442" s="586" t="s">
        <v>413</v>
      </c>
      <c r="E442" s="586"/>
      <c r="F442" s="586"/>
      <c r="G442" s="587"/>
    </row>
    <row r="443" spans="2:7" ht="15.75" customHeight="1">
      <c r="B443" s="439" t="s">
        <v>76</v>
      </c>
      <c r="C443" s="262" t="s">
        <v>414</v>
      </c>
      <c r="D443" s="586" t="s">
        <v>415</v>
      </c>
      <c r="E443" s="586"/>
      <c r="F443" s="586"/>
      <c r="G443" s="587"/>
    </row>
    <row r="444" spans="2:7" ht="15.75" customHeight="1">
      <c r="B444" s="439" t="s">
        <v>76</v>
      </c>
      <c r="C444" s="262" t="s">
        <v>416</v>
      </c>
      <c r="D444" s="586" t="s">
        <v>417</v>
      </c>
      <c r="E444" s="586"/>
      <c r="F444" s="586"/>
      <c r="G444" s="587"/>
    </row>
    <row r="445" spans="2:7" ht="31.5">
      <c r="B445" s="439" t="s">
        <v>76</v>
      </c>
      <c r="C445" s="262" t="s">
        <v>418</v>
      </c>
      <c r="D445" s="586" t="s">
        <v>419</v>
      </c>
      <c r="E445" s="586"/>
      <c r="F445" s="586"/>
      <c r="G445" s="587"/>
    </row>
    <row r="446" spans="2:7" ht="15.75" customHeight="1">
      <c r="B446" s="439" t="s">
        <v>76</v>
      </c>
      <c r="C446" s="262" t="s">
        <v>420</v>
      </c>
      <c r="D446" s="586" t="s">
        <v>421</v>
      </c>
      <c r="E446" s="586"/>
      <c r="F446" s="586"/>
      <c r="G446" s="587"/>
    </row>
    <row r="447" spans="2:7" ht="31.5">
      <c r="B447" s="439" t="s">
        <v>76</v>
      </c>
      <c r="C447" s="262" t="s">
        <v>422</v>
      </c>
      <c r="D447" s="586" t="s">
        <v>423</v>
      </c>
      <c r="E447" s="586"/>
      <c r="F447" s="586"/>
      <c r="G447" s="587"/>
    </row>
    <row r="448" spans="2:7" ht="31.5">
      <c r="B448" s="439" t="s">
        <v>76</v>
      </c>
      <c r="C448" s="262" t="s">
        <v>424</v>
      </c>
      <c r="D448" s="586" t="s">
        <v>425</v>
      </c>
      <c r="E448" s="586"/>
      <c r="F448" s="586"/>
      <c r="G448" s="587"/>
    </row>
    <row r="449" spans="1:7">
      <c r="B449" s="439" t="s">
        <v>76</v>
      </c>
      <c r="C449" s="262" t="s">
        <v>426</v>
      </c>
      <c r="D449" s="586" t="s">
        <v>379</v>
      </c>
      <c r="E449" s="586"/>
      <c r="F449" s="586"/>
      <c r="G449" s="587"/>
    </row>
    <row r="450" spans="1:7" ht="15.75" customHeight="1">
      <c r="B450" s="439" t="s">
        <v>76</v>
      </c>
      <c r="C450" s="262" t="s">
        <v>427</v>
      </c>
      <c r="D450" s="586" t="s">
        <v>428</v>
      </c>
      <c r="E450" s="586"/>
      <c r="F450" s="586"/>
      <c r="G450" s="587"/>
    </row>
    <row r="451" spans="1:7">
      <c r="B451" s="439" t="s">
        <v>76</v>
      </c>
      <c r="C451" s="262" t="s">
        <v>429</v>
      </c>
      <c r="D451" s="586" t="s">
        <v>379</v>
      </c>
      <c r="E451" s="586"/>
      <c r="F451" s="586"/>
      <c r="G451" s="587"/>
    </row>
    <row r="452" spans="1:7">
      <c r="B452" s="439"/>
      <c r="C452" s="262"/>
      <c r="D452" s="262"/>
      <c r="E452" s="262"/>
      <c r="F452" s="262"/>
      <c r="G452" s="486"/>
    </row>
    <row r="453" spans="1:7" ht="33.75" customHeight="1">
      <c r="B453" s="487"/>
      <c r="C453" s="588" t="s">
        <v>430</v>
      </c>
      <c r="D453" s="588"/>
      <c r="E453" s="588"/>
      <c r="F453" s="588"/>
      <c r="G453" s="589"/>
    </row>
    <row r="454" spans="1:7">
      <c r="A454" s="362"/>
      <c r="B454" s="362"/>
      <c r="D454" s="488"/>
      <c r="E454" s="489"/>
      <c r="F454" s="362"/>
      <c r="G454" s="490"/>
    </row>
    <row r="455" spans="1:7">
      <c r="A455" s="362"/>
      <c r="B455" s="362"/>
      <c r="D455" s="488"/>
      <c r="E455" s="489"/>
      <c r="F455" s="362"/>
      <c r="G455" s="490"/>
    </row>
    <row r="456" spans="1:7">
      <c r="A456" s="362"/>
      <c r="B456" s="362"/>
      <c r="D456" s="488"/>
      <c r="E456" s="489"/>
      <c r="F456" s="362"/>
      <c r="G456" s="490"/>
    </row>
    <row r="457" spans="1:7">
      <c r="A457" s="362"/>
      <c r="B457" s="362"/>
      <c r="D457" s="488"/>
      <c r="E457" s="489"/>
      <c r="F457" s="362"/>
      <c r="G457" s="490"/>
    </row>
    <row r="458" spans="1:7">
      <c r="A458" s="362"/>
      <c r="B458" s="362"/>
      <c r="D458" s="488"/>
      <c r="E458" s="489"/>
      <c r="F458" s="362"/>
      <c r="G458" s="490"/>
    </row>
    <row r="459" spans="1:7">
      <c r="A459" s="362"/>
      <c r="B459" s="362"/>
      <c r="D459" s="488"/>
      <c r="E459" s="489"/>
      <c r="F459" s="362"/>
      <c r="G459" s="490"/>
    </row>
    <row r="460" spans="1:7">
      <c r="A460" s="362"/>
      <c r="B460" s="362"/>
      <c r="D460" s="488"/>
      <c r="E460" s="489"/>
      <c r="F460" s="362"/>
      <c r="G460" s="490"/>
    </row>
    <row r="461" spans="1:7">
      <c r="A461" s="362"/>
      <c r="B461" s="362"/>
      <c r="D461" s="488"/>
      <c r="E461" s="489"/>
      <c r="F461" s="362"/>
      <c r="G461" s="490"/>
    </row>
    <row r="462" spans="1:7">
      <c r="A462" s="362"/>
      <c r="B462" s="362"/>
      <c r="D462" s="488"/>
      <c r="E462" s="489"/>
      <c r="F462" s="362"/>
      <c r="G462" s="490"/>
    </row>
    <row r="463" spans="1:7">
      <c r="A463" s="362"/>
      <c r="B463" s="362"/>
      <c r="D463" s="488"/>
      <c r="E463" s="489"/>
      <c r="F463" s="362"/>
      <c r="G463" s="490"/>
    </row>
    <row r="464" spans="1:7">
      <c r="A464" s="362"/>
      <c r="B464" s="362"/>
      <c r="D464" s="488"/>
      <c r="E464" s="489"/>
      <c r="F464" s="362"/>
      <c r="G464" s="490"/>
    </row>
    <row r="465" spans="1:7">
      <c r="A465" s="362"/>
      <c r="B465" s="362"/>
      <c r="D465" s="488"/>
      <c r="E465" s="489"/>
      <c r="F465" s="362"/>
      <c r="G465" s="490"/>
    </row>
    <row r="466" spans="1:7">
      <c r="A466" s="362"/>
      <c r="B466" s="362"/>
      <c r="D466" s="488"/>
      <c r="E466" s="489"/>
      <c r="F466" s="362"/>
      <c r="G466" s="490"/>
    </row>
    <row r="467" spans="1:7">
      <c r="A467" s="362"/>
      <c r="B467" s="362"/>
      <c r="D467" s="488"/>
      <c r="E467" s="489"/>
      <c r="F467" s="362"/>
      <c r="G467" s="490"/>
    </row>
  </sheetData>
  <mergeCells count="29">
    <mergeCell ref="D424:G424"/>
    <mergeCell ref="D425:G425"/>
    <mergeCell ref="D426:G426"/>
    <mergeCell ref="D427:G427"/>
    <mergeCell ref="D428:G428"/>
    <mergeCell ref="D429:G429"/>
    <mergeCell ref="D430:G430"/>
    <mergeCell ref="D431:G431"/>
    <mergeCell ref="D432:G432"/>
    <mergeCell ref="D433:G433"/>
    <mergeCell ref="D434:G434"/>
    <mergeCell ref="D435:G435"/>
    <mergeCell ref="D436:G436"/>
    <mergeCell ref="D437:G437"/>
    <mergeCell ref="D438:G438"/>
    <mergeCell ref="D439:G439"/>
    <mergeCell ref="D440:G440"/>
    <mergeCell ref="D441:G441"/>
    <mergeCell ref="D442:G442"/>
    <mergeCell ref="D443:G443"/>
    <mergeCell ref="D449:G449"/>
    <mergeCell ref="D450:G450"/>
    <mergeCell ref="D451:G451"/>
    <mergeCell ref="C453:G453"/>
    <mergeCell ref="D444:G444"/>
    <mergeCell ref="D445:G445"/>
    <mergeCell ref="D446:G446"/>
    <mergeCell ref="D447:G447"/>
    <mergeCell ref="D448:G448"/>
  </mergeCells>
  <printOptions horizontalCentered="1"/>
  <pageMargins left="0.196850393700787" right="0.196850393700787" top="0.39370078740157499" bottom="0.39370078740157499" header="0.196850393700787" footer="0.196850393700787"/>
  <pageSetup paperSize="8" scale="85" fitToHeight="0" orientation="portrait" horizontalDpi="360" verticalDpi="360"/>
  <headerFooter scaleWithDoc="0" alignWithMargins="0">
    <oddFooter>&amp;CPage &amp;P of &amp;N</oddFooter>
  </headerFooter>
  <rowBreaks count="6" manualBreakCount="6">
    <brk id="54" max="16383" man="1"/>
    <brk id="122" max="16383" man="1"/>
    <brk id="187" max="16383" man="1"/>
    <brk id="225" max="16383" man="1"/>
    <brk id="249" max="16383" man="1"/>
    <brk id="363" max="16383" man="1"/>
  </rowBreak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6"/>
  <sheetViews>
    <sheetView topLeftCell="A40" workbookViewId="0">
      <selection activeCell="B16" sqref="B16"/>
    </sheetView>
  </sheetViews>
  <sheetFormatPr defaultColWidth="9.33203125" defaultRowHeight="12.75"/>
  <cols>
    <col min="1" max="1" width="7.83203125" style="309" customWidth="1"/>
    <col min="2" max="2" width="38.6640625" style="310" customWidth="1"/>
    <col min="3" max="3" width="5.33203125" style="309" customWidth="1"/>
    <col min="4" max="4" width="4.5" style="311" customWidth="1"/>
    <col min="5" max="7" width="9.33203125" style="311"/>
    <col min="8" max="8" width="12" style="311" customWidth="1"/>
    <col min="9" max="9" width="9.33203125" style="311"/>
    <col min="10" max="16384" width="9.33203125" style="310"/>
  </cols>
  <sheetData>
    <row r="2" spans="1:9" ht="15">
      <c r="A2" s="312" t="s">
        <v>431</v>
      </c>
      <c r="B2" s="313" t="s">
        <v>432</v>
      </c>
      <c r="C2" s="312" t="s">
        <v>433</v>
      </c>
      <c r="D2" s="312" t="s">
        <v>161</v>
      </c>
      <c r="E2" s="312" t="s">
        <v>434</v>
      </c>
      <c r="F2" s="312" t="s">
        <v>435</v>
      </c>
      <c r="G2" s="312" t="s">
        <v>436</v>
      </c>
      <c r="H2" s="314" t="s">
        <v>437</v>
      </c>
      <c r="I2" s="226"/>
    </row>
    <row r="3" spans="1:9">
      <c r="A3" s="315">
        <v>1</v>
      </c>
      <c r="B3" s="316" t="s">
        <v>7</v>
      </c>
      <c r="C3" s="317"/>
      <c r="D3" s="318"/>
      <c r="E3" s="318"/>
      <c r="F3" s="318"/>
      <c r="G3" s="318"/>
      <c r="H3" s="319"/>
    </row>
    <row r="4" spans="1:9">
      <c r="A4" s="320">
        <v>1.1000000000000001</v>
      </c>
      <c r="B4" s="321" t="s">
        <v>438</v>
      </c>
      <c r="C4" s="317" t="s">
        <v>439</v>
      </c>
      <c r="D4" s="318"/>
      <c r="E4" s="318"/>
      <c r="F4" s="318"/>
      <c r="G4" s="318"/>
      <c r="H4" s="319"/>
    </row>
    <row r="5" spans="1:9">
      <c r="A5" s="320" t="s">
        <v>159</v>
      </c>
      <c r="B5" s="321" t="s">
        <v>440</v>
      </c>
      <c r="C5" s="317"/>
      <c r="D5" s="318"/>
      <c r="E5" s="318"/>
      <c r="F5" s="318"/>
      <c r="G5" s="318"/>
      <c r="H5" s="319"/>
    </row>
    <row r="6" spans="1:9">
      <c r="A6" s="322">
        <v>1</v>
      </c>
      <c r="B6" s="321" t="s">
        <v>441</v>
      </c>
      <c r="C6" s="317" t="s">
        <v>439</v>
      </c>
      <c r="D6" s="318">
        <v>1</v>
      </c>
      <c r="E6" s="323">
        <v>22</v>
      </c>
      <c r="F6" s="318"/>
      <c r="G6" s="323">
        <v>2</v>
      </c>
      <c r="H6" s="324">
        <f t="shared" ref="H6:H7" si="0">D6*E6*G6</f>
        <v>44</v>
      </c>
    </row>
    <row r="7" spans="1:9">
      <c r="A7" s="322">
        <v>2</v>
      </c>
      <c r="B7" s="321"/>
      <c r="C7" s="317" t="s">
        <v>439</v>
      </c>
      <c r="D7" s="318">
        <v>1</v>
      </c>
      <c r="E7" s="323">
        <v>5</v>
      </c>
      <c r="F7" s="318"/>
      <c r="G7" s="323">
        <v>2</v>
      </c>
      <c r="H7" s="324">
        <f t="shared" si="0"/>
        <v>10</v>
      </c>
    </row>
    <row r="8" spans="1:9">
      <c r="A8" s="320"/>
      <c r="B8" s="321"/>
      <c r="C8" s="317"/>
      <c r="D8" s="318"/>
      <c r="E8" s="323"/>
      <c r="F8" s="318"/>
      <c r="G8" s="323"/>
      <c r="H8" s="324"/>
    </row>
    <row r="9" spans="1:9">
      <c r="A9" s="320"/>
      <c r="B9" s="321"/>
      <c r="C9" s="317"/>
      <c r="D9" s="318"/>
      <c r="E9" s="323"/>
      <c r="F9" s="318"/>
      <c r="G9" s="323"/>
      <c r="H9" s="324"/>
    </row>
    <row r="10" spans="1:9">
      <c r="A10" s="320"/>
      <c r="B10" s="321"/>
      <c r="C10" s="317"/>
      <c r="D10" s="318"/>
      <c r="E10" s="323"/>
      <c r="F10" s="318"/>
      <c r="G10" s="323"/>
      <c r="H10" s="324"/>
    </row>
    <row r="11" spans="1:9">
      <c r="A11" s="325"/>
      <c r="B11" s="326"/>
      <c r="C11" s="327"/>
      <c r="D11" s="328"/>
      <c r="E11" s="328"/>
      <c r="F11" s="328"/>
      <c r="G11" s="328"/>
      <c r="H11" s="329"/>
    </row>
    <row r="12" spans="1:9">
      <c r="A12" s="330"/>
      <c r="B12" s="331"/>
      <c r="C12" s="332"/>
      <c r="D12" s="333"/>
      <c r="E12" s="333"/>
      <c r="F12" s="333" t="s">
        <v>442</v>
      </c>
      <c r="G12" s="333"/>
      <c r="H12" s="334">
        <f>SUM(H6:H11)</f>
        <v>54</v>
      </c>
    </row>
    <row r="13" spans="1:9">
      <c r="A13" s="335" t="s">
        <v>162</v>
      </c>
      <c r="B13" s="336" t="s">
        <v>443</v>
      </c>
      <c r="C13" s="337"/>
      <c r="D13" s="338"/>
      <c r="E13" s="338"/>
      <c r="F13" s="338"/>
      <c r="G13" s="338"/>
      <c r="H13" s="339"/>
    </row>
    <row r="14" spans="1:9">
      <c r="A14" s="322">
        <v>1</v>
      </c>
      <c r="B14" s="321" t="s">
        <v>441</v>
      </c>
      <c r="C14" s="317" t="s">
        <v>439</v>
      </c>
      <c r="D14" s="318">
        <v>1</v>
      </c>
      <c r="E14" s="323">
        <v>7</v>
      </c>
      <c r="F14" s="318"/>
      <c r="G14" s="323">
        <v>2.25</v>
      </c>
      <c r="H14" s="324">
        <f t="shared" ref="H14:H19" si="1">D14*E14*G14</f>
        <v>15.75</v>
      </c>
    </row>
    <row r="15" spans="1:9">
      <c r="A15" s="322">
        <v>2</v>
      </c>
      <c r="B15" s="321" t="s">
        <v>444</v>
      </c>
      <c r="C15" s="317" t="s">
        <v>439</v>
      </c>
      <c r="D15" s="318">
        <v>4</v>
      </c>
      <c r="E15" s="323">
        <v>4</v>
      </c>
      <c r="F15" s="318"/>
      <c r="G15" s="323">
        <v>3.5</v>
      </c>
      <c r="H15" s="324">
        <f t="shared" si="1"/>
        <v>56</v>
      </c>
    </row>
    <row r="16" spans="1:9">
      <c r="A16" s="322">
        <v>3</v>
      </c>
      <c r="B16" s="321" t="s">
        <v>445</v>
      </c>
      <c r="C16" s="317" t="s">
        <v>439</v>
      </c>
      <c r="D16" s="318">
        <v>1</v>
      </c>
      <c r="E16" s="323">
        <v>23</v>
      </c>
      <c r="F16" s="318"/>
      <c r="G16" s="323">
        <v>6</v>
      </c>
      <c r="H16" s="324">
        <f t="shared" si="1"/>
        <v>138</v>
      </c>
    </row>
    <row r="17" spans="1:8">
      <c r="A17" s="322">
        <v>4</v>
      </c>
      <c r="B17" s="321" t="s">
        <v>445</v>
      </c>
      <c r="C17" s="317" t="s">
        <v>439</v>
      </c>
      <c r="D17" s="318">
        <v>1</v>
      </c>
      <c r="E17" s="323">
        <v>40.25</v>
      </c>
      <c r="F17" s="318"/>
      <c r="G17" s="323">
        <v>6</v>
      </c>
      <c r="H17" s="324">
        <f t="shared" si="1"/>
        <v>241.5</v>
      </c>
    </row>
    <row r="18" spans="1:8">
      <c r="A18" s="322">
        <v>5</v>
      </c>
      <c r="B18" s="321" t="s">
        <v>445</v>
      </c>
      <c r="C18" s="317" t="s">
        <v>439</v>
      </c>
      <c r="D18" s="318">
        <v>1</v>
      </c>
      <c r="E18" s="323">
        <v>23.25</v>
      </c>
      <c r="F18" s="318"/>
      <c r="G18" s="323">
        <v>6</v>
      </c>
      <c r="H18" s="324">
        <f t="shared" si="1"/>
        <v>139.5</v>
      </c>
    </row>
    <row r="19" spans="1:8">
      <c r="A19" s="325"/>
      <c r="B19" s="326"/>
      <c r="C19" s="327"/>
      <c r="D19" s="328"/>
      <c r="E19" s="340"/>
      <c r="F19" s="328"/>
      <c r="G19" s="340"/>
      <c r="H19" s="341">
        <f t="shared" si="1"/>
        <v>0</v>
      </c>
    </row>
    <row r="20" spans="1:8">
      <c r="A20" s="330"/>
      <c r="B20" s="331"/>
      <c r="C20" s="332"/>
      <c r="D20" s="333"/>
      <c r="E20" s="333"/>
      <c r="F20" s="333" t="s">
        <v>442</v>
      </c>
      <c r="G20" s="333"/>
      <c r="H20" s="342">
        <f>SUM(H14:H19)</f>
        <v>590.75</v>
      </c>
    </row>
    <row r="21" spans="1:8">
      <c r="A21" s="320" t="s">
        <v>164</v>
      </c>
      <c r="B21" s="343" t="s">
        <v>446</v>
      </c>
      <c r="C21" s="317"/>
      <c r="D21" s="318"/>
      <c r="E21" s="318"/>
      <c r="F21" s="318"/>
      <c r="G21" s="318"/>
      <c r="H21" s="319"/>
    </row>
    <row r="22" spans="1:8">
      <c r="A22" s="320"/>
      <c r="B22" s="343" t="s">
        <v>447</v>
      </c>
      <c r="C22" s="317"/>
      <c r="D22" s="318"/>
      <c r="E22" s="318"/>
      <c r="F22" s="318"/>
      <c r="G22" s="318"/>
      <c r="H22" s="319"/>
    </row>
    <row r="23" spans="1:8">
      <c r="A23" s="317"/>
      <c r="B23" s="344" t="s">
        <v>448</v>
      </c>
      <c r="C23" s="317" t="s">
        <v>439</v>
      </c>
      <c r="D23" s="318">
        <v>1</v>
      </c>
      <c r="E23" s="323">
        <v>36.5</v>
      </c>
      <c r="F23" s="323">
        <v>8.08</v>
      </c>
      <c r="G23" s="318"/>
      <c r="H23" s="324">
        <f t="shared" ref="H23:H28" si="2">D23*E23*F23</f>
        <v>294.92</v>
      </c>
    </row>
    <row r="24" spans="1:8">
      <c r="A24" s="317"/>
      <c r="B24" s="344" t="s">
        <v>449</v>
      </c>
      <c r="C24" s="317" t="s">
        <v>439</v>
      </c>
      <c r="D24" s="318">
        <v>1</v>
      </c>
      <c r="E24" s="323">
        <v>10.75</v>
      </c>
      <c r="F24" s="323">
        <v>8.5</v>
      </c>
      <c r="G24" s="318"/>
      <c r="H24" s="324">
        <f t="shared" si="2"/>
        <v>91.375</v>
      </c>
    </row>
    <row r="25" spans="1:8">
      <c r="A25" s="317"/>
      <c r="B25" s="344"/>
      <c r="C25" s="317" t="s">
        <v>439</v>
      </c>
      <c r="D25" s="318">
        <v>1</v>
      </c>
      <c r="E25" s="323">
        <v>4.33</v>
      </c>
      <c r="F25" s="323">
        <v>3.08</v>
      </c>
      <c r="G25" s="318"/>
      <c r="H25" s="324">
        <f t="shared" si="2"/>
        <v>13.336399999999999</v>
      </c>
    </row>
    <row r="26" spans="1:8">
      <c r="A26" s="317"/>
      <c r="B26" s="344" t="s">
        <v>450</v>
      </c>
      <c r="C26" s="317" t="s">
        <v>439</v>
      </c>
      <c r="D26" s="318">
        <v>1</v>
      </c>
      <c r="E26" s="323">
        <v>9.83</v>
      </c>
      <c r="F26" s="323">
        <v>4.66</v>
      </c>
      <c r="G26" s="318"/>
      <c r="H26" s="324">
        <f t="shared" si="2"/>
        <v>45.8078</v>
      </c>
    </row>
    <row r="27" spans="1:8">
      <c r="A27" s="317"/>
      <c r="B27" s="344"/>
      <c r="C27" s="317" t="s">
        <v>439</v>
      </c>
      <c r="D27" s="318">
        <v>1</v>
      </c>
      <c r="E27" s="323">
        <v>4.5</v>
      </c>
      <c r="F27" s="323">
        <v>5.33</v>
      </c>
      <c r="G27" s="318"/>
      <c r="H27" s="324">
        <f t="shared" si="2"/>
        <v>23.984999999999999</v>
      </c>
    </row>
    <row r="28" spans="1:8">
      <c r="A28" s="317"/>
      <c r="B28" s="344"/>
      <c r="C28" s="317" t="s">
        <v>439</v>
      </c>
      <c r="D28" s="318">
        <v>1</v>
      </c>
      <c r="E28" s="323">
        <v>4.5</v>
      </c>
      <c r="F28" s="323">
        <v>3.75</v>
      </c>
      <c r="G28" s="318"/>
      <c r="H28" s="324">
        <f t="shared" si="2"/>
        <v>16.875</v>
      </c>
    </row>
    <row r="29" spans="1:8">
      <c r="A29" s="317"/>
      <c r="B29" s="344" t="s">
        <v>451</v>
      </c>
      <c r="C29" s="317" t="s">
        <v>439</v>
      </c>
      <c r="D29" s="318">
        <v>1</v>
      </c>
      <c r="E29" s="323">
        <v>8</v>
      </c>
      <c r="F29" s="323">
        <v>2</v>
      </c>
      <c r="G29" s="318"/>
      <c r="H29" s="324">
        <f t="shared" ref="H29:H38" si="3">D29*E29*F29</f>
        <v>16</v>
      </c>
    </row>
    <row r="30" spans="1:8">
      <c r="A30" s="317"/>
      <c r="B30" s="344" t="s">
        <v>452</v>
      </c>
      <c r="C30" s="317" t="s">
        <v>439</v>
      </c>
      <c r="D30" s="318">
        <v>1</v>
      </c>
      <c r="E30" s="323">
        <v>6</v>
      </c>
      <c r="F30" s="323">
        <v>2</v>
      </c>
      <c r="G30" s="318"/>
      <c r="H30" s="324">
        <f t="shared" si="3"/>
        <v>12</v>
      </c>
    </row>
    <row r="31" spans="1:8">
      <c r="A31" s="317"/>
      <c r="B31" s="344" t="s">
        <v>453</v>
      </c>
      <c r="C31" s="317" t="s">
        <v>439</v>
      </c>
      <c r="D31" s="318">
        <v>2</v>
      </c>
      <c r="E31" s="323">
        <v>2.5</v>
      </c>
      <c r="F31" s="323">
        <v>2</v>
      </c>
      <c r="G31" s="318"/>
      <c r="H31" s="324">
        <f t="shared" si="3"/>
        <v>10</v>
      </c>
    </row>
    <row r="32" spans="1:8">
      <c r="A32" s="317"/>
      <c r="B32" s="344" t="s">
        <v>454</v>
      </c>
      <c r="C32" s="317" t="s">
        <v>439</v>
      </c>
      <c r="D32" s="318">
        <v>16</v>
      </c>
      <c r="E32" s="323">
        <v>5</v>
      </c>
      <c r="F32" s="323">
        <v>1</v>
      </c>
      <c r="G32" s="318"/>
      <c r="H32" s="324">
        <f t="shared" si="3"/>
        <v>80</v>
      </c>
    </row>
    <row r="33" spans="1:8">
      <c r="A33" s="317"/>
      <c r="B33" s="344"/>
      <c r="C33" s="317" t="s">
        <v>439</v>
      </c>
      <c r="D33" s="318">
        <v>1</v>
      </c>
      <c r="E33" s="323">
        <v>5</v>
      </c>
      <c r="F33" s="323">
        <v>4.5</v>
      </c>
      <c r="G33" s="318"/>
      <c r="H33" s="324">
        <f t="shared" si="3"/>
        <v>22.5</v>
      </c>
    </row>
    <row r="34" spans="1:8">
      <c r="A34" s="317"/>
      <c r="B34" s="345" t="s">
        <v>455</v>
      </c>
      <c r="C34" s="317"/>
      <c r="D34" s="318"/>
      <c r="E34" s="323"/>
      <c r="F34" s="323"/>
      <c r="G34" s="318"/>
      <c r="H34" s="324"/>
    </row>
    <row r="35" spans="1:8">
      <c r="A35" s="317"/>
      <c r="B35" s="344" t="s">
        <v>456</v>
      </c>
      <c r="C35" s="317" t="s">
        <v>439</v>
      </c>
      <c r="D35" s="318">
        <v>1</v>
      </c>
      <c r="E35" s="323">
        <v>8.25</v>
      </c>
      <c r="F35" s="323">
        <v>20</v>
      </c>
      <c r="G35" s="318"/>
      <c r="H35" s="324">
        <f t="shared" si="3"/>
        <v>165</v>
      </c>
    </row>
    <row r="36" spans="1:8">
      <c r="A36" s="317"/>
      <c r="B36" s="344" t="s">
        <v>457</v>
      </c>
      <c r="C36" s="317" t="s">
        <v>439</v>
      </c>
      <c r="D36" s="318">
        <v>1</v>
      </c>
      <c r="E36" s="323">
        <v>47</v>
      </c>
      <c r="F36" s="323">
        <v>12.5</v>
      </c>
      <c r="G36" s="318"/>
      <c r="H36" s="324">
        <f t="shared" si="3"/>
        <v>587.5</v>
      </c>
    </row>
    <row r="37" spans="1:8">
      <c r="A37" s="317"/>
      <c r="B37" s="344"/>
      <c r="C37" s="317" t="s">
        <v>439</v>
      </c>
      <c r="D37" s="318">
        <v>4</v>
      </c>
      <c r="E37" s="323">
        <v>7.5</v>
      </c>
      <c r="F37" s="323">
        <v>3.5</v>
      </c>
      <c r="G37" s="318"/>
      <c r="H37" s="324">
        <f t="shared" si="3"/>
        <v>105</v>
      </c>
    </row>
    <row r="38" spans="1:8">
      <c r="A38" s="317"/>
      <c r="B38" s="344" t="s">
        <v>458</v>
      </c>
      <c r="C38" s="317" t="s">
        <v>439</v>
      </c>
      <c r="D38" s="318">
        <v>2</v>
      </c>
      <c r="E38" s="323">
        <v>6.33</v>
      </c>
      <c r="F38" s="323">
        <v>6.16</v>
      </c>
      <c r="G38" s="318"/>
      <c r="H38" s="324">
        <f t="shared" si="3"/>
        <v>77.985600000000005</v>
      </c>
    </row>
    <row r="39" spans="1:8">
      <c r="A39" s="317"/>
      <c r="B39" s="344"/>
      <c r="C39" s="317"/>
      <c r="D39" s="318"/>
      <c r="E39" s="323"/>
      <c r="F39" s="323"/>
      <c r="G39" s="318"/>
      <c r="H39" s="324"/>
    </row>
    <row r="40" spans="1:8">
      <c r="A40" s="317"/>
      <c r="B40" s="345" t="s">
        <v>459</v>
      </c>
      <c r="C40" s="317" t="s">
        <v>439</v>
      </c>
      <c r="D40" s="318"/>
      <c r="E40" s="323"/>
      <c r="F40" s="323"/>
      <c r="G40" s="318"/>
      <c r="H40" s="324">
        <f>D40*E40*F40</f>
        <v>0</v>
      </c>
    </row>
    <row r="41" spans="1:8">
      <c r="A41" s="317"/>
      <c r="B41" s="344" t="s">
        <v>460</v>
      </c>
      <c r="C41" s="317" t="s">
        <v>439</v>
      </c>
      <c r="D41" s="318">
        <v>1</v>
      </c>
      <c r="E41" s="323">
        <v>76.83</v>
      </c>
      <c r="F41" s="323">
        <v>47.25</v>
      </c>
      <c r="G41" s="318"/>
      <c r="H41" s="324">
        <f>D41*E41*F41</f>
        <v>3630.2175000000002</v>
      </c>
    </row>
    <row r="42" spans="1:8">
      <c r="A42" s="317"/>
      <c r="B42" s="344"/>
      <c r="C42" s="317"/>
      <c r="D42" s="318"/>
      <c r="E42" s="323"/>
      <c r="F42" s="323"/>
      <c r="G42" s="318"/>
      <c r="H42" s="324"/>
    </row>
    <row r="43" spans="1:8">
      <c r="A43" s="346"/>
      <c r="B43" s="347"/>
      <c r="C43" s="333"/>
      <c r="D43" s="333"/>
      <c r="E43" s="333"/>
      <c r="F43" s="333" t="s">
        <v>442</v>
      </c>
      <c r="G43" s="333"/>
      <c r="H43" s="342">
        <f>SUM(H23:H42)</f>
        <v>5192.5023000000001</v>
      </c>
    </row>
    <row r="44" spans="1:8">
      <c r="A44" s="348" t="s">
        <v>461</v>
      </c>
      <c r="B44" s="349" t="s">
        <v>462</v>
      </c>
      <c r="C44" s="337"/>
      <c r="D44" s="338"/>
      <c r="E44" s="338"/>
      <c r="F44" s="338"/>
      <c r="G44" s="338"/>
      <c r="H44" s="339"/>
    </row>
    <row r="45" spans="1:8">
      <c r="A45" s="317"/>
      <c r="B45" s="344" t="s">
        <v>463</v>
      </c>
      <c r="C45" s="317" t="s">
        <v>439</v>
      </c>
      <c r="D45" s="318">
        <f>5*2</f>
        <v>10</v>
      </c>
      <c r="E45" s="323">
        <v>2.16</v>
      </c>
      <c r="F45" s="318"/>
      <c r="G45" s="323">
        <v>15</v>
      </c>
      <c r="H45" s="324">
        <f>D45*E45*G45</f>
        <v>324</v>
      </c>
    </row>
    <row r="46" spans="1:8">
      <c r="A46" s="317"/>
      <c r="B46" s="344" t="s">
        <v>464</v>
      </c>
      <c r="C46" s="317" t="s">
        <v>439</v>
      </c>
      <c r="D46" s="318">
        <v>12</v>
      </c>
      <c r="E46" s="323">
        <v>3</v>
      </c>
      <c r="F46" s="318"/>
      <c r="G46" s="323">
        <v>14.75</v>
      </c>
      <c r="H46" s="324">
        <f>D46*E46*G46</f>
        <v>531</v>
      </c>
    </row>
    <row r="47" spans="1:8">
      <c r="A47" s="317"/>
      <c r="B47" s="344" t="s">
        <v>465</v>
      </c>
      <c r="C47" s="317" t="s">
        <v>439</v>
      </c>
      <c r="D47" s="318">
        <f>5*4</f>
        <v>20</v>
      </c>
      <c r="E47" s="323">
        <v>7.5</v>
      </c>
      <c r="F47" s="318"/>
      <c r="G47" s="323">
        <v>2.25</v>
      </c>
      <c r="H47" s="324">
        <f t="shared" ref="H47:H52" si="4">D47*E47*G47</f>
        <v>337.5</v>
      </c>
    </row>
    <row r="48" spans="1:8">
      <c r="A48" s="317"/>
      <c r="B48" s="344" t="s">
        <v>466</v>
      </c>
      <c r="C48" s="317" t="s">
        <v>439</v>
      </c>
      <c r="D48" s="318">
        <v>1</v>
      </c>
      <c r="E48" s="323">
        <v>20</v>
      </c>
      <c r="F48" s="318"/>
      <c r="G48" s="323">
        <v>16</v>
      </c>
      <c r="H48" s="324">
        <f t="shared" si="4"/>
        <v>320</v>
      </c>
    </row>
    <row r="49" spans="1:8">
      <c r="A49" s="317"/>
      <c r="B49" s="344" t="s">
        <v>467</v>
      </c>
      <c r="C49" s="317" t="s">
        <v>439</v>
      </c>
      <c r="D49" s="318">
        <f>2*3</f>
        <v>6</v>
      </c>
      <c r="E49" s="323">
        <v>5</v>
      </c>
      <c r="F49" s="318"/>
      <c r="G49" s="323">
        <v>8.5</v>
      </c>
      <c r="H49" s="324">
        <f t="shared" si="4"/>
        <v>255</v>
      </c>
    </row>
    <row r="50" spans="1:8">
      <c r="A50" s="317"/>
      <c r="B50" s="344" t="s">
        <v>468</v>
      </c>
      <c r="C50" s="317" t="s">
        <v>439</v>
      </c>
      <c r="D50" s="318">
        <v>1</v>
      </c>
      <c r="E50" s="323">
        <v>10.75</v>
      </c>
      <c r="F50" s="318"/>
      <c r="G50" s="323">
        <v>16</v>
      </c>
      <c r="H50" s="324">
        <f t="shared" si="4"/>
        <v>172</v>
      </c>
    </row>
    <row r="51" spans="1:8">
      <c r="A51" s="317"/>
      <c r="B51" s="344" t="s">
        <v>469</v>
      </c>
      <c r="C51" s="317" t="s">
        <v>439</v>
      </c>
      <c r="D51" s="318">
        <v>1</v>
      </c>
      <c r="E51" s="323">
        <v>36.5</v>
      </c>
      <c r="F51" s="318"/>
      <c r="G51" s="323">
        <v>16</v>
      </c>
      <c r="H51" s="324">
        <f t="shared" si="4"/>
        <v>584</v>
      </c>
    </row>
    <row r="52" spans="1:8">
      <c r="A52" s="317"/>
      <c r="B52" s="344"/>
      <c r="C52" s="317" t="s">
        <v>439</v>
      </c>
      <c r="D52" s="318">
        <v>2</v>
      </c>
      <c r="E52" s="323">
        <v>1.25</v>
      </c>
      <c r="F52" s="318"/>
      <c r="G52" s="323">
        <v>16</v>
      </c>
      <c r="H52" s="324">
        <f t="shared" si="4"/>
        <v>40</v>
      </c>
    </row>
    <row r="53" spans="1:8">
      <c r="A53" s="317"/>
      <c r="B53" s="344" t="s">
        <v>470</v>
      </c>
      <c r="C53" s="317" t="s">
        <v>439</v>
      </c>
      <c r="D53" s="318">
        <v>1</v>
      </c>
      <c r="E53" s="323">
        <v>10</v>
      </c>
      <c r="F53" s="318"/>
      <c r="G53" s="323">
        <v>8.5</v>
      </c>
      <c r="H53" s="324">
        <f t="shared" ref="H53:H65" si="5">D53*E53*G53</f>
        <v>85</v>
      </c>
    </row>
    <row r="54" spans="1:8">
      <c r="A54" s="317"/>
      <c r="B54" s="344" t="s">
        <v>471</v>
      </c>
      <c r="C54" s="317" t="s">
        <v>439</v>
      </c>
      <c r="D54" s="318">
        <v>2</v>
      </c>
      <c r="E54" s="323">
        <v>10.75</v>
      </c>
      <c r="F54" s="318"/>
      <c r="G54" s="323">
        <v>8</v>
      </c>
      <c r="H54" s="324">
        <f t="shared" si="5"/>
        <v>172</v>
      </c>
    </row>
    <row r="55" spans="1:8">
      <c r="A55" s="317"/>
      <c r="B55" s="344"/>
      <c r="C55" s="317" t="s">
        <v>439</v>
      </c>
      <c r="D55" s="318">
        <v>2</v>
      </c>
      <c r="E55" s="323">
        <v>8.75</v>
      </c>
      <c r="F55" s="318"/>
      <c r="G55" s="323">
        <v>8</v>
      </c>
      <c r="H55" s="324">
        <f t="shared" si="5"/>
        <v>140</v>
      </c>
    </row>
    <row r="56" spans="1:8">
      <c r="A56" s="317"/>
      <c r="B56" s="344"/>
      <c r="C56" s="317" t="s">
        <v>439</v>
      </c>
      <c r="D56" s="318">
        <v>2</v>
      </c>
      <c r="E56" s="323">
        <v>3.08</v>
      </c>
      <c r="F56" s="318"/>
      <c r="G56" s="323">
        <v>8</v>
      </c>
      <c r="H56" s="324">
        <f t="shared" si="5"/>
        <v>49.28</v>
      </c>
    </row>
    <row r="57" spans="1:8">
      <c r="A57" s="317"/>
      <c r="B57" s="344"/>
      <c r="C57" s="317" t="s">
        <v>439</v>
      </c>
      <c r="D57" s="318">
        <v>1</v>
      </c>
      <c r="E57" s="323">
        <v>6.33</v>
      </c>
      <c r="F57" s="318"/>
      <c r="G57" s="323">
        <v>8</v>
      </c>
      <c r="H57" s="324">
        <f t="shared" si="5"/>
        <v>50.64</v>
      </c>
    </row>
    <row r="58" spans="1:8">
      <c r="A58" s="317"/>
      <c r="B58" s="344" t="s">
        <v>472</v>
      </c>
      <c r="C58" s="317" t="s">
        <v>439</v>
      </c>
      <c r="D58" s="318">
        <v>2</v>
      </c>
      <c r="E58" s="323">
        <v>10.16</v>
      </c>
      <c r="F58" s="318"/>
      <c r="G58" s="323">
        <v>8</v>
      </c>
      <c r="H58" s="324">
        <f t="shared" si="5"/>
        <v>162.56</v>
      </c>
    </row>
    <row r="59" spans="1:8">
      <c r="A59" s="317"/>
      <c r="B59" s="344"/>
      <c r="C59" s="317" t="s">
        <v>439</v>
      </c>
      <c r="D59" s="318">
        <v>2</v>
      </c>
      <c r="E59" s="323">
        <v>4.66</v>
      </c>
      <c r="F59" s="318"/>
      <c r="G59" s="323">
        <v>8</v>
      </c>
      <c r="H59" s="324">
        <f t="shared" si="5"/>
        <v>74.56</v>
      </c>
    </row>
    <row r="60" spans="1:8">
      <c r="A60" s="317"/>
      <c r="B60" s="344"/>
      <c r="C60" s="317" t="s">
        <v>439</v>
      </c>
      <c r="D60" s="318">
        <v>4</v>
      </c>
      <c r="E60" s="323">
        <v>4.25</v>
      </c>
      <c r="F60" s="318"/>
      <c r="G60" s="323">
        <v>8</v>
      </c>
      <c r="H60" s="324">
        <f t="shared" si="5"/>
        <v>136</v>
      </c>
    </row>
    <row r="61" spans="1:8">
      <c r="A61" s="317"/>
      <c r="B61" s="344"/>
      <c r="C61" s="317" t="s">
        <v>439</v>
      </c>
      <c r="D61" s="318">
        <v>2</v>
      </c>
      <c r="E61" s="323">
        <v>5.33</v>
      </c>
      <c r="F61" s="318"/>
      <c r="G61" s="323">
        <v>8</v>
      </c>
      <c r="H61" s="324">
        <f t="shared" si="5"/>
        <v>85.28</v>
      </c>
    </row>
    <row r="62" spans="1:8">
      <c r="A62" s="317"/>
      <c r="B62" s="344"/>
      <c r="C62" s="317" t="s">
        <v>439</v>
      </c>
      <c r="D62" s="318">
        <v>2</v>
      </c>
      <c r="E62" s="323">
        <v>3.75</v>
      </c>
      <c r="F62" s="318"/>
      <c r="G62" s="323">
        <v>8</v>
      </c>
      <c r="H62" s="324">
        <f t="shared" si="5"/>
        <v>60</v>
      </c>
    </row>
    <row r="63" spans="1:8">
      <c r="A63" s="317"/>
      <c r="B63" s="344" t="s">
        <v>473</v>
      </c>
      <c r="C63" s="317" t="s">
        <v>439</v>
      </c>
      <c r="D63" s="318">
        <v>1</v>
      </c>
      <c r="E63" s="323">
        <v>29</v>
      </c>
      <c r="F63" s="318"/>
      <c r="G63" s="323">
        <v>6.5</v>
      </c>
      <c r="H63" s="324">
        <f t="shared" si="5"/>
        <v>188.5</v>
      </c>
    </row>
    <row r="64" spans="1:8">
      <c r="A64" s="317"/>
      <c r="B64" s="344"/>
      <c r="C64" s="317"/>
      <c r="D64" s="318"/>
      <c r="E64" s="323"/>
      <c r="F64" s="318"/>
      <c r="G64" s="323"/>
      <c r="H64" s="324">
        <f t="shared" si="5"/>
        <v>0</v>
      </c>
    </row>
    <row r="65" spans="1:8">
      <c r="A65" s="317"/>
      <c r="B65" s="344"/>
      <c r="C65" s="317"/>
      <c r="D65" s="318"/>
      <c r="E65" s="323"/>
      <c r="F65" s="318"/>
      <c r="G65" s="323"/>
      <c r="H65" s="324">
        <f t="shared" si="5"/>
        <v>0</v>
      </c>
    </row>
    <row r="66" spans="1:8">
      <c r="A66" s="317"/>
      <c r="B66" s="344"/>
      <c r="C66" s="317"/>
      <c r="D66" s="318"/>
      <c r="E66" s="323"/>
      <c r="F66" s="318"/>
      <c r="G66" s="323"/>
      <c r="H66" s="324"/>
    </row>
    <row r="67" spans="1:8">
      <c r="A67" s="317"/>
      <c r="B67" s="344"/>
      <c r="C67" s="317"/>
      <c r="D67" s="318"/>
      <c r="E67" s="323"/>
      <c r="F67" s="318"/>
      <c r="G67" s="323"/>
      <c r="H67" s="324"/>
    </row>
    <row r="68" spans="1:8">
      <c r="A68" s="327"/>
      <c r="B68" s="350"/>
      <c r="C68" s="327"/>
      <c r="D68" s="328"/>
      <c r="E68" s="328"/>
      <c r="F68" s="328"/>
      <c r="G68" s="328"/>
      <c r="H68" s="341"/>
    </row>
    <row r="69" spans="1:8">
      <c r="A69" s="346"/>
      <c r="B69" s="347"/>
      <c r="C69" s="332"/>
      <c r="D69" s="333"/>
      <c r="E69" s="333"/>
      <c r="F69" s="333" t="s">
        <v>442</v>
      </c>
      <c r="G69" s="333"/>
      <c r="H69" s="334">
        <f>SUM(H45:H68)</f>
        <v>3767.32</v>
      </c>
    </row>
    <row r="70" spans="1:8">
      <c r="A70" s="337"/>
      <c r="B70" s="351"/>
      <c r="C70" s="337"/>
      <c r="D70" s="338"/>
      <c r="E70" s="338"/>
      <c r="F70" s="338"/>
      <c r="G70" s="338"/>
      <c r="H70" s="339"/>
    </row>
    <row r="71" spans="1:8" ht="31.5">
      <c r="A71" s="352">
        <v>3.1</v>
      </c>
      <c r="B71" s="353" t="s">
        <v>156</v>
      </c>
      <c r="C71" s="317"/>
      <c r="D71" s="318"/>
      <c r="E71" s="318"/>
      <c r="F71" s="318"/>
      <c r="G71" s="318"/>
      <c r="H71" s="319"/>
    </row>
    <row r="72" spans="1:8">
      <c r="A72" s="317"/>
      <c r="B72" s="344" t="s">
        <v>474</v>
      </c>
      <c r="C72" s="317" t="s">
        <v>439</v>
      </c>
      <c r="D72" s="318">
        <v>5</v>
      </c>
      <c r="E72" s="318">
        <v>7.5</v>
      </c>
      <c r="F72" s="318"/>
      <c r="G72" s="318">
        <v>9</v>
      </c>
      <c r="H72" s="319">
        <f t="shared" ref="H72:H79" si="6">D72*E72*G72</f>
        <v>337.5</v>
      </c>
    </row>
    <row r="73" spans="1:8">
      <c r="A73" s="317"/>
      <c r="B73" s="344" t="s">
        <v>475</v>
      </c>
      <c r="C73" s="317" t="s">
        <v>439</v>
      </c>
      <c r="D73" s="318">
        <v>1</v>
      </c>
      <c r="E73" s="318">
        <v>16</v>
      </c>
      <c r="F73" s="318"/>
      <c r="G73" s="318">
        <v>10</v>
      </c>
      <c r="H73" s="319">
        <f t="shared" si="6"/>
        <v>160</v>
      </c>
    </row>
    <row r="74" spans="1:8">
      <c r="A74" s="317"/>
      <c r="B74" s="344" t="s">
        <v>476</v>
      </c>
      <c r="C74" s="317" t="s">
        <v>439</v>
      </c>
      <c r="D74" s="318">
        <v>4</v>
      </c>
      <c r="E74" s="318">
        <v>2.5</v>
      </c>
      <c r="F74" s="318"/>
      <c r="G74" s="318">
        <v>10</v>
      </c>
      <c r="H74" s="319">
        <f t="shared" si="6"/>
        <v>100</v>
      </c>
    </row>
    <row r="75" spans="1:8">
      <c r="A75" s="317"/>
      <c r="B75" s="344" t="s">
        <v>477</v>
      </c>
      <c r="C75" s="317" t="s">
        <v>439</v>
      </c>
      <c r="D75" s="318">
        <v>1</v>
      </c>
      <c r="E75" s="318">
        <v>2</v>
      </c>
      <c r="F75" s="318"/>
      <c r="G75" s="318">
        <v>9</v>
      </c>
      <c r="H75" s="319">
        <f t="shared" si="6"/>
        <v>18</v>
      </c>
    </row>
    <row r="76" spans="1:8">
      <c r="A76" s="317"/>
      <c r="B76" s="344" t="s">
        <v>478</v>
      </c>
      <c r="C76" s="317" t="s">
        <v>439</v>
      </c>
      <c r="D76" s="318">
        <v>7</v>
      </c>
      <c r="E76" s="318">
        <v>7.5</v>
      </c>
      <c r="F76" s="318"/>
      <c r="G76" s="318">
        <v>4.5</v>
      </c>
      <c r="H76" s="319">
        <f t="shared" si="6"/>
        <v>236.25</v>
      </c>
    </row>
    <row r="77" spans="1:8">
      <c r="A77" s="317"/>
      <c r="B77" s="344" t="s">
        <v>479</v>
      </c>
      <c r="C77" s="317" t="s">
        <v>439</v>
      </c>
      <c r="D77" s="318">
        <v>1</v>
      </c>
      <c r="E77" s="318">
        <v>3.5</v>
      </c>
      <c r="F77" s="318"/>
      <c r="G77" s="318">
        <v>4.5</v>
      </c>
      <c r="H77" s="319">
        <f t="shared" si="6"/>
        <v>15.75</v>
      </c>
    </row>
    <row r="78" spans="1:8">
      <c r="A78" s="317"/>
      <c r="B78" s="344"/>
      <c r="C78" s="317" t="s">
        <v>439</v>
      </c>
      <c r="D78" s="318">
        <v>2</v>
      </c>
      <c r="E78" s="318"/>
      <c r="F78" s="318"/>
      <c r="G78" s="318"/>
      <c r="H78" s="319">
        <f t="shared" si="6"/>
        <v>0</v>
      </c>
    </row>
    <row r="79" spans="1:8">
      <c r="A79" s="327"/>
      <c r="B79" s="350"/>
      <c r="C79" s="327"/>
      <c r="D79" s="328"/>
      <c r="E79" s="328"/>
      <c r="F79" s="328"/>
      <c r="G79" s="328"/>
      <c r="H79" s="329">
        <f t="shared" si="6"/>
        <v>0</v>
      </c>
    </row>
    <row r="80" spans="1:8">
      <c r="A80" s="346"/>
      <c r="B80" s="347"/>
      <c r="C80" s="332"/>
      <c r="D80" s="333"/>
      <c r="E80" s="333"/>
      <c r="F80" s="333" t="s">
        <v>442</v>
      </c>
      <c r="G80" s="333"/>
      <c r="H80" s="334">
        <f>SUM(H72:H78)</f>
        <v>867.5</v>
      </c>
    </row>
    <row r="81" spans="1:8">
      <c r="A81" s="337"/>
      <c r="B81" s="351"/>
      <c r="C81" s="337"/>
      <c r="D81" s="338"/>
      <c r="E81" s="338"/>
      <c r="F81" s="338"/>
      <c r="G81" s="338"/>
      <c r="H81" s="339"/>
    </row>
    <row r="82" spans="1:8" ht="15.75">
      <c r="A82" s="352">
        <v>3.2</v>
      </c>
      <c r="B82" s="353" t="s">
        <v>480</v>
      </c>
      <c r="C82" s="317"/>
      <c r="D82" s="318"/>
      <c r="E82" s="318"/>
      <c r="F82" s="318"/>
      <c r="G82" s="318"/>
      <c r="H82" s="319"/>
    </row>
    <row r="83" spans="1:8">
      <c r="A83" s="317"/>
      <c r="B83" s="344" t="s">
        <v>481</v>
      </c>
      <c r="C83" s="317"/>
      <c r="D83" s="318"/>
      <c r="E83" s="318"/>
      <c r="F83" s="318"/>
      <c r="G83" s="318"/>
      <c r="H83" s="319"/>
    </row>
    <row r="84" spans="1:8">
      <c r="A84" s="317" t="s">
        <v>50</v>
      </c>
      <c r="B84" s="344" t="s">
        <v>482</v>
      </c>
      <c r="C84" s="317"/>
      <c r="D84" s="318"/>
      <c r="E84" s="318"/>
      <c r="F84" s="318"/>
      <c r="G84" s="318"/>
      <c r="H84" s="319"/>
    </row>
    <row r="85" spans="1:8">
      <c r="A85" s="317"/>
      <c r="B85" s="344" t="s">
        <v>483</v>
      </c>
      <c r="C85" s="317" t="s">
        <v>484</v>
      </c>
      <c r="D85" s="318">
        <v>2</v>
      </c>
      <c r="E85" s="318"/>
      <c r="F85" s="318"/>
      <c r="G85" s="318"/>
      <c r="H85" s="319">
        <f>D85</f>
        <v>2</v>
      </c>
    </row>
    <row r="86" spans="1:8">
      <c r="A86" s="317"/>
      <c r="B86" s="344"/>
      <c r="C86" s="317"/>
      <c r="D86" s="318"/>
      <c r="E86" s="318"/>
      <c r="F86" s="318"/>
      <c r="G86" s="318"/>
      <c r="H86" s="319"/>
    </row>
    <row r="87" spans="1:8">
      <c r="A87" s="317" t="s">
        <v>53</v>
      </c>
      <c r="B87" s="344" t="s">
        <v>485</v>
      </c>
      <c r="C87" s="317"/>
      <c r="D87" s="318"/>
      <c r="E87" s="318"/>
      <c r="F87" s="318"/>
      <c r="G87" s="318"/>
      <c r="H87" s="319"/>
    </row>
    <row r="88" spans="1:8">
      <c r="A88" s="317"/>
      <c r="B88" s="344" t="s">
        <v>486</v>
      </c>
      <c r="C88" s="317" t="s">
        <v>484</v>
      </c>
      <c r="D88" s="318">
        <v>2</v>
      </c>
      <c r="E88" s="318"/>
      <c r="F88" s="318"/>
      <c r="G88" s="318"/>
      <c r="H88" s="319">
        <f>D88</f>
        <v>2</v>
      </c>
    </row>
    <row r="89" spans="1:8">
      <c r="A89" s="317"/>
      <c r="B89" s="344"/>
      <c r="C89" s="317"/>
      <c r="D89" s="318"/>
      <c r="E89" s="318"/>
      <c r="F89" s="318"/>
      <c r="G89" s="318"/>
      <c r="H89" s="319"/>
    </row>
    <row r="90" spans="1:8">
      <c r="A90" s="317" t="s">
        <v>164</v>
      </c>
      <c r="B90" s="344" t="s">
        <v>487</v>
      </c>
      <c r="C90" s="317"/>
      <c r="D90" s="318"/>
      <c r="E90" s="318"/>
      <c r="F90" s="318"/>
      <c r="G90" s="318"/>
      <c r="H90" s="319"/>
    </row>
    <row r="91" spans="1:8">
      <c r="A91" s="317"/>
      <c r="B91" s="344" t="s">
        <v>488</v>
      </c>
      <c r="C91" s="317" t="s">
        <v>484</v>
      </c>
      <c r="D91" s="318">
        <v>4</v>
      </c>
      <c r="E91" s="318"/>
      <c r="F91" s="318"/>
      <c r="G91" s="318"/>
      <c r="H91" s="319">
        <f>D91</f>
        <v>4</v>
      </c>
    </row>
    <row r="92" spans="1:8">
      <c r="A92" s="317"/>
      <c r="B92" s="344"/>
      <c r="C92" s="317"/>
      <c r="D92" s="318"/>
      <c r="E92" s="318"/>
      <c r="F92" s="318"/>
      <c r="G92" s="318"/>
      <c r="H92" s="319"/>
    </row>
    <row r="93" spans="1:8">
      <c r="A93" s="317"/>
      <c r="B93" s="344"/>
      <c r="C93" s="317"/>
      <c r="D93" s="318"/>
      <c r="E93" s="318"/>
      <c r="F93" s="318"/>
      <c r="G93" s="318"/>
      <c r="H93" s="319"/>
    </row>
    <row r="94" spans="1:8">
      <c r="A94" s="317"/>
      <c r="B94" s="344"/>
      <c r="C94" s="317"/>
      <c r="D94" s="318"/>
      <c r="E94" s="318"/>
      <c r="F94" s="318"/>
      <c r="G94" s="318"/>
      <c r="H94" s="319"/>
    </row>
    <row r="95" spans="1:8" ht="15.75">
      <c r="A95" s="354">
        <v>3.3</v>
      </c>
      <c r="B95" s="353" t="s">
        <v>166</v>
      </c>
      <c r="C95" s="317"/>
      <c r="D95" s="318"/>
      <c r="E95" s="318"/>
      <c r="F95" s="318"/>
      <c r="G95" s="318"/>
      <c r="H95" s="319"/>
    </row>
    <row r="96" spans="1:8">
      <c r="A96" s="317" t="s">
        <v>159</v>
      </c>
      <c r="B96" s="344" t="s">
        <v>489</v>
      </c>
      <c r="C96" s="317" t="s">
        <v>439</v>
      </c>
      <c r="D96" s="318">
        <v>1</v>
      </c>
      <c r="E96" s="318">
        <v>35</v>
      </c>
      <c r="F96" s="318"/>
      <c r="G96" s="318">
        <v>16</v>
      </c>
      <c r="H96" s="319">
        <f>D96*E96*G96</f>
        <v>560</v>
      </c>
    </row>
    <row r="97" spans="1:8">
      <c r="A97" s="317"/>
      <c r="B97" s="344"/>
      <c r="C97" s="317"/>
      <c r="D97" s="318"/>
      <c r="E97" s="318"/>
      <c r="F97" s="318"/>
      <c r="G97" s="318"/>
      <c r="H97" s="319"/>
    </row>
    <row r="98" spans="1:8">
      <c r="A98" s="317" t="s">
        <v>162</v>
      </c>
      <c r="B98" s="344" t="s">
        <v>490</v>
      </c>
      <c r="C98" s="317" t="s">
        <v>439</v>
      </c>
      <c r="D98" s="318">
        <v>1</v>
      </c>
      <c r="E98" s="318">
        <v>35</v>
      </c>
      <c r="F98" s="318"/>
      <c r="G98" s="318">
        <v>16</v>
      </c>
      <c r="H98" s="319">
        <f>D98*E98*G98</f>
        <v>560</v>
      </c>
    </row>
    <row r="99" spans="1:8">
      <c r="A99" s="317"/>
      <c r="B99" s="344"/>
      <c r="C99" s="317"/>
      <c r="D99" s="318"/>
      <c r="E99" s="318"/>
      <c r="F99" s="318"/>
      <c r="G99" s="318"/>
      <c r="H99" s="319"/>
    </row>
    <row r="100" spans="1:8">
      <c r="A100" s="317"/>
      <c r="B100" s="344"/>
      <c r="C100" s="317"/>
      <c r="D100" s="318"/>
      <c r="E100" s="318"/>
      <c r="F100" s="318"/>
      <c r="G100" s="318"/>
      <c r="H100" s="319"/>
    </row>
    <row r="101" spans="1:8">
      <c r="A101" s="317"/>
      <c r="B101" s="344"/>
      <c r="C101" s="317"/>
      <c r="D101" s="318"/>
      <c r="E101" s="318"/>
      <c r="F101" s="318"/>
      <c r="G101" s="318"/>
      <c r="H101" s="319"/>
    </row>
    <row r="102" spans="1:8">
      <c r="A102" s="317"/>
      <c r="B102" s="344"/>
      <c r="C102" s="317"/>
      <c r="D102" s="318"/>
      <c r="E102" s="318"/>
      <c r="F102" s="318"/>
      <c r="G102" s="318"/>
      <c r="H102" s="319"/>
    </row>
    <row r="103" spans="1:8">
      <c r="A103" s="317"/>
      <c r="B103" s="344"/>
      <c r="C103" s="317"/>
      <c r="D103" s="318"/>
      <c r="E103" s="318"/>
      <c r="F103" s="318"/>
      <c r="G103" s="318"/>
      <c r="H103" s="319"/>
    </row>
    <row r="104" spans="1:8">
      <c r="A104" s="317"/>
      <c r="B104" s="344"/>
      <c r="C104" s="317"/>
      <c r="D104" s="318"/>
      <c r="E104" s="318"/>
      <c r="F104" s="318"/>
      <c r="G104" s="318"/>
      <c r="H104" s="319"/>
    </row>
    <row r="105" spans="1:8">
      <c r="A105" s="317"/>
      <c r="B105" s="344"/>
      <c r="C105" s="317"/>
      <c r="D105" s="318"/>
      <c r="E105" s="318"/>
      <c r="F105" s="318"/>
      <c r="G105" s="318"/>
      <c r="H105" s="319"/>
    </row>
    <row r="106" spans="1:8">
      <c r="A106" s="317"/>
      <c r="B106" s="344"/>
      <c r="C106" s="317"/>
      <c r="D106" s="318"/>
      <c r="E106" s="318"/>
      <c r="F106" s="318"/>
      <c r="G106" s="318"/>
      <c r="H106" s="319"/>
    </row>
    <row r="107" spans="1:8">
      <c r="A107" s="317"/>
      <c r="B107" s="344"/>
      <c r="C107" s="317"/>
      <c r="D107" s="318"/>
      <c r="E107" s="318"/>
      <c r="F107" s="318"/>
      <c r="G107" s="318"/>
      <c r="H107" s="319"/>
    </row>
    <row r="108" spans="1:8">
      <c r="A108" s="317"/>
      <c r="B108" s="344"/>
      <c r="C108" s="317"/>
      <c r="D108" s="318"/>
      <c r="E108" s="318"/>
      <c r="F108" s="318"/>
      <c r="G108" s="318"/>
      <c r="H108" s="319"/>
    </row>
    <row r="109" spans="1:8">
      <c r="A109" s="317"/>
      <c r="B109" s="344"/>
      <c r="C109" s="317"/>
      <c r="D109" s="318"/>
      <c r="E109" s="318"/>
      <c r="F109" s="318"/>
      <c r="G109" s="318"/>
      <c r="H109" s="319"/>
    </row>
    <row r="110" spans="1:8">
      <c r="A110" s="317"/>
      <c r="B110" s="344"/>
      <c r="C110" s="317"/>
      <c r="D110" s="318"/>
      <c r="E110" s="318"/>
      <c r="F110" s="318"/>
      <c r="G110" s="318"/>
      <c r="H110" s="319"/>
    </row>
    <row r="111" spans="1:8">
      <c r="A111" s="317"/>
      <c r="B111" s="344"/>
      <c r="C111" s="317"/>
      <c r="D111" s="318"/>
      <c r="E111" s="318"/>
      <c r="F111" s="318"/>
      <c r="G111" s="318"/>
      <c r="H111" s="319"/>
    </row>
    <row r="112" spans="1:8">
      <c r="A112" s="317"/>
      <c r="B112" s="344"/>
      <c r="C112" s="317"/>
      <c r="D112" s="318"/>
      <c r="E112" s="318"/>
      <c r="F112" s="318"/>
      <c r="G112" s="318"/>
      <c r="H112" s="319"/>
    </row>
    <row r="113" spans="1:8">
      <c r="A113" s="317"/>
      <c r="B113" s="344"/>
      <c r="C113" s="317"/>
      <c r="D113" s="318"/>
      <c r="E113" s="318"/>
      <c r="F113" s="318"/>
      <c r="G113" s="318"/>
      <c r="H113" s="319"/>
    </row>
    <row r="114" spans="1:8">
      <c r="A114" s="317"/>
      <c r="B114" s="344"/>
      <c r="C114" s="317"/>
      <c r="D114" s="318"/>
      <c r="E114" s="318"/>
      <c r="F114" s="318"/>
      <c r="G114" s="318"/>
      <c r="H114" s="319"/>
    </row>
    <row r="115" spans="1:8">
      <c r="A115" s="317"/>
      <c r="B115" s="344"/>
      <c r="C115" s="317"/>
      <c r="D115" s="318"/>
      <c r="E115" s="318"/>
      <c r="F115" s="318"/>
      <c r="G115" s="318"/>
      <c r="H115" s="319"/>
    </row>
    <row r="116" spans="1:8">
      <c r="A116" s="317"/>
      <c r="B116" s="344"/>
      <c r="C116" s="317"/>
      <c r="D116" s="318"/>
      <c r="E116" s="318"/>
      <c r="F116" s="318"/>
      <c r="G116" s="318"/>
      <c r="H116" s="319"/>
    </row>
    <row r="117" spans="1:8">
      <c r="A117" s="317"/>
      <c r="B117" s="344"/>
      <c r="C117" s="317"/>
      <c r="D117" s="318"/>
      <c r="E117" s="318"/>
      <c r="F117" s="318"/>
      <c r="G117" s="318"/>
      <c r="H117" s="319"/>
    </row>
    <row r="118" spans="1:8">
      <c r="A118" s="317"/>
      <c r="B118" s="344"/>
      <c r="C118" s="317"/>
      <c r="D118" s="318"/>
      <c r="E118" s="318"/>
      <c r="F118" s="318"/>
      <c r="G118" s="318"/>
      <c r="H118" s="319"/>
    </row>
    <row r="119" spans="1:8">
      <c r="A119" s="317"/>
      <c r="B119" s="344"/>
      <c r="C119" s="317"/>
      <c r="D119" s="318"/>
      <c r="E119" s="318"/>
      <c r="F119" s="318"/>
      <c r="G119" s="318"/>
      <c r="H119" s="319"/>
    </row>
    <row r="120" spans="1:8">
      <c r="A120" s="317"/>
      <c r="B120" s="344"/>
      <c r="C120" s="317"/>
      <c r="D120" s="318"/>
      <c r="E120" s="318"/>
      <c r="F120" s="318"/>
      <c r="G120" s="318"/>
      <c r="H120" s="319"/>
    </row>
    <row r="121" spans="1:8">
      <c r="A121" s="317"/>
      <c r="B121" s="344"/>
      <c r="C121" s="317"/>
      <c r="D121" s="318"/>
      <c r="E121" s="318"/>
      <c r="F121" s="318"/>
      <c r="G121" s="318"/>
      <c r="H121" s="319"/>
    </row>
    <row r="122" spans="1:8">
      <c r="A122" s="317"/>
      <c r="B122" s="344"/>
      <c r="C122" s="317"/>
      <c r="D122" s="318"/>
      <c r="E122" s="318"/>
      <c r="F122" s="318"/>
      <c r="G122" s="318"/>
      <c r="H122" s="319"/>
    </row>
    <row r="123" spans="1:8">
      <c r="A123" s="317"/>
      <c r="B123" s="344"/>
      <c r="C123" s="317"/>
      <c r="D123" s="318"/>
      <c r="E123" s="318"/>
      <c r="F123" s="318"/>
      <c r="G123" s="318"/>
      <c r="H123" s="319"/>
    </row>
    <row r="124" spans="1:8">
      <c r="A124" s="317"/>
      <c r="B124" s="344"/>
      <c r="C124" s="317"/>
      <c r="D124" s="318"/>
      <c r="E124" s="318"/>
      <c r="F124" s="318"/>
      <c r="G124" s="318"/>
      <c r="H124" s="319"/>
    </row>
    <row r="125" spans="1:8">
      <c r="A125" s="317"/>
      <c r="B125" s="344"/>
      <c r="C125" s="317"/>
      <c r="D125" s="318"/>
      <c r="E125" s="318"/>
      <c r="F125" s="318"/>
      <c r="G125" s="318"/>
      <c r="H125" s="319"/>
    </row>
    <row r="126" spans="1:8">
      <c r="A126" s="317"/>
      <c r="B126" s="344"/>
      <c r="C126" s="317"/>
      <c r="D126" s="318"/>
      <c r="E126" s="318"/>
      <c r="F126" s="318"/>
      <c r="G126" s="318"/>
      <c r="H126" s="319"/>
    </row>
    <row r="127" spans="1:8">
      <c r="A127" s="317"/>
      <c r="B127" s="344"/>
      <c r="C127" s="317"/>
      <c r="D127" s="318"/>
      <c r="E127" s="318"/>
      <c r="F127" s="318"/>
      <c r="G127" s="318"/>
      <c r="H127" s="319"/>
    </row>
    <row r="128" spans="1:8">
      <c r="A128" s="317"/>
      <c r="B128" s="344"/>
      <c r="C128" s="317"/>
      <c r="D128" s="318"/>
      <c r="E128" s="318"/>
      <c r="F128" s="318"/>
      <c r="G128" s="318"/>
      <c r="H128" s="319"/>
    </row>
    <row r="129" spans="1:8">
      <c r="A129" s="317"/>
      <c r="B129" s="344"/>
      <c r="C129" s="317"/>
      <c r="D129" s="318"/>
      <c r="E129" s="318"/>
      <c r="F129" s="318"/>
      <c r="G129" s="318"/>
      <c r="H129" s="319"/>
    </row>
    <row r="130" spans="1:8">
      <c r="A130" s="317"/>
      <c r="B130" s="344"/>
      <c r="C130" s="317"/>
      <c r="D130" s="318"/>
      <c r="E130" s="318"/>
      <c r="F130" s="318"/>
      <c r="G130" s="318"/>
      <c r="H130" s="319"/>
    </row>
    <row r="131" spans="1:8">
      <c r="A131" s="317"/>
      <c r="B131" s="344"/>
      <c r="C131" s="317"/>
      <c r="D131" s="318"/>
      <c r="E131" s="318"/>
      <c r="F131" s="318"/>
      <c r="G131" s="318"/>
      <c r="H131" s="319"/>
    </row>
    <row r="132" spans="1:8">
      <c r="A132" s="317"/>
      <c r="B132" s="344"/>
      <c r="C132" s="317"/>
      <c r="D132" s="318"/>
      <c r="E132" s="318"/>
      <c r="F132" s="318"/>
      <c r="G132" s="318"/>
      <c r="H132" s="319"/>
    </row>
    <row r="133" spans="1:8">
      <c r="A133" s="317"/>
      <c r="B133" s="344"/>
      <c r="C133" s="317"/>
      <c r="D133" s="318"/>
      <c r="E133" s="318"/>
      <c r="F133" s="318"/>
      <c r="G133" s="318"/>
      <c r="H133" s="319"/>
    </row>
    <row r="134" spans="1:8">
      <c r="A134" s="317"/>
      <c r="B134" s="344"/>
      <c r="C134" s="317"/>
      <c r="D134" s="318"/>
      <c r="E134" s="318"/>
      <c r="F134" s="318"/>
      <c r="G134" s="318"/>
      <c r="H134" s="319"/>
    </row>
    <row r="135" spans="1:8">
      <c r="A135" s="317"/>
      <c r="B135" s="344"/>
      <c r="C135" s="317"/>
      <c r="D135" s="318"/>
      <c r="E135" s="318"/>
      <c r="F135" s="318"/>
      <c r="G135" s="318"/>
      <c r="H135" s="319"/>
    </row>
    <row r="136" spans="1:8">
      <c r="A136" s="317"/>
      <c r="B136" s="344"/>
      <c r="C136" s="317"/>
      <c r="D136" s="318"/>
      <c r="E136" s="318"/>
      <c r="F136" s="318"/>
      <c r="G136" s="318"/>
      <c r="H136" s="319"/>
    </row>
    <row r="137" spans="1:8">
      <c r="A137" s="317"/>
      <c r="B137" s="344"/>
      <c r="C137" s="317"/>
      <c r="D137" s="318"/>
      <c r="E137" s="318"/>
      <c r="F137" s="318"/>
      <c r="G137" s="318"/>
      <c r="H137" s="319"/>
    </row>
    <row r="138" spans="1:8">
      <c r="A138" s="317"/>
      <c r="B138" s="344"/>
      <c r="C138" s="317"/>
      <c r="D138" s="318"/>
      <c r="E138" s="318"/>
      <c r="F138" s="318"/>
      <c r="G138" s="318"/>
      <c r="H138" s="319"/>
    </row>
    <row r="139" spans="1:8">
      <c r="A139" s="317"/>
      <c r="B139" s="344"/>
      <c r="C139" s="317"/>
      <c r="D139" s="318"/>
      <c r="E139" s="318"/>
      <c r="F139" s="318"/>
      <c r="G139" s="318"/>
      <c r="H139" s="319"/>
    </row>
    <row r="140" spans="1:8">
      <c r="A140" s="317"/>
      <c r="B140" s="344"/>
      <c r="C140" s="317"/>
      <c r="D140" s="318"/>
      <c r="E140" s="318"/>
      <c r="F140" s="318"/>
      <c r="G140" s="318"/>
      <c r="H140" s="319"/>
    </row>
    <row r="141" spans="1:8">
      <c r="A141" s="317"/>
      <c r="B141" s="344"/>
      <c r="C141" s="317"/>
      <c r="D141" s="318"/>
      <c r="E141" s="318"/>
      <c r="F141" s="318"/>
      <c r="G141" s="318"/>
      <c r="H141" s="319"/>
    </row>
    <row r="142" spans="1:8">
      <c r="A142" s="317"/>
      <c r="B142" s="344"/>
      <c r="C142" s="317"/>
      <c r="D142" s="318"/>
      <c r="E142" s="318"/>
      <c r="F142" s="318"/>
      <c r="G142" s="318"/>
      <c r="H142" s="319"/>
    </row>
    <row r="143" spans="1:8">
      <c r="A143" s="317"/>
      <c r="B143" s="344"/>
      <c r="C143" s="317"/>
      <c r="D143" s="318"/>
      <c r="E143" s="318"/>
      <c r="F143" s="318"/>
      <c r="G143" s="318"/>
      <c r="H143" s="319"/>
    </row>
    <row r="144" spans="1:8">
      <c r="A144" s="317"/>
      <c r="B144" s="344"/>
      <c r="C144" s="317"/>
      <c r="D144" s="318"/>
      <c r="E144" s="318"/>
      <c r="F144" s="318"/>
      <c r="G144" s="318"/>
      <c r="H144" s="319"/>
    </row>
    <row r="145" spans="1:8">
      <c r="A145" s="317"/>
      <c r="B145" s="344"/>
      <c r="C145" s="317"/>
      <c r="D145" s="318"/>
      <c r="E145" s="318"/>
      <c r="F145" s="318"/>
      <c r="G145" s="318"/>
      <c r="H145" s="319"/>
    </row>
    <row r="146" spans="1:8">
      <c r="A146" s="317"/>
      <c r="B146" s="344"/>
      <c r="C146" s="317"/>
      <c r="D146" s="318"/>
      <c r="E146" s="318"/>
      <c r="F146" s="318"/>
      <c r="G146" s="318"/>
      <c r="H146" s="319"/>
    </row>
    <row r="147" spans="1:8">
      <c r="A147" s="317"/>
      <c r="B147" s="344"/>
      <c r="C147" s="317"/>
      <c r="D147" s="318"/>
      <c r="E147" s="318"/>
      <c r="F147" s="318"/>
      <c r="G147" s="318"/>
      <c r="H147" s="319"/>
    </row>
    <row r="148" spans="1:8">
      <c r="A148" s="317"/>
      <c r="B148" s="344"/>
      <c r="C148" s="317"/>
      <c r="D148" s="318"/>
      <c r="E148" s="318"/>
      <c r="F148" s="318"/>
      <c r="G148" s="318"/>
      <c r="H148" s="319"/>
    </row>
    <row r="149" spans="1:8">
      <c r="A149" s="317"/>
      <c r="B149" s="344"/>
      <c r="C149" s="317"/>
      <c r="D149" s="318"/>
      <c r="E149" s="318"/>
      <c r="F149" s="318"/>
      <c r="G149" s="318"/>
      <c r="H149" s="319"/>
    </row>
    <row r="150" spans="1:8">
      <c r="A150" s="317"/>
      <c r="B150" s="344"/>
      <c r="C150" s="317"/>
      <c r="D150" s="318"/>
      <c r="E150" s="318"/>
      <c r="F150" s="318"/>
      <c r="G150" s="318"/>
      <c r="H150" s="319"/>
    </row>
    <row r="151" spans="1:8">
      <c r="A151" s="317"/>
      <c r="B151" s="344"/>
      <c r="C151" s="317"/>
      <c r="D151" s="318"/>
      <c r="E151" s="318"/>
      <c r="F151" s="318"/>
      <c r="G151" s="318"/>
      <c r="H151" s="319"/>
    </row>
    <row r="152" spans="1:8">
      <c r="A152" s="317"/>
      <c r="B152" s="344"/>
      <c r="C152" s="317"/>
      <c r="D152" s="318"/>
      <c r="E152" s="318"/>
      <c r="F152" s="318"/>
      <c r="G152" s="318"/>
      <c r="H152" s="319"/>
    </row>
    <row r="153" spans="1:8">
      <c r="A153" s="317"/>
      <c r="B153" s="344"/>
      <c r="C153" s="317"/>
      <c r="D153" s="318"/>
      <c r="E153" s="318"/>
      <c r="F153" s="318"/>
      <c r="G153" s="318"/>
      <c r="H153" s="319"/>
    </row>
    <row r="154" spans="1:8">
      <c r="A154" s="317"/>
      <c r="B154" s="344"/>
      <c r="C154" s="317"/>
      <c r="D154" s="318"/>
      <c r="E154" s="318"/>
      <c r="F154" s="318"/>
      <c r="G154" s="318"/>
      <c r="H154" s="319"/>
    </row>
    <row r="155" spans="1:8">
      <c r="A155" s="317"/>
      <c r="B155" s="344"/>
      <c r="C155" s="317"/>
      <c r="D155" s="318"/>
      <c r="E155" s="318"/>
      <c r="F155" s="318"/>
      <c r="G155" s="318"/>
      <c r="H155" s="319"/>
    </row>
    <row r="156" spans="1:8">
      <c r="A156" s="355"/>
      <c r="B156" s="356"/>
      <c r="C156" s="355"/>
      <c r="D156" s="357"/>
      <c r="E156" s="357"/>
      <c r="F156" s="357"/>
      <c r="G156" s="357"/>
      <c r="H156" s="358"/>
    </row>
  </sheetData>
  <pageMargins left="0.75" right="0.75" top="1" bottom="1" header="0.5" footer="0.5"/>
  <pageSetup paperSize="66"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6"/>
  <sheetViews>
    <sheetView tabSelected="1" workbookViewId="0">
      <selection activeCell="F13" sqref="F13"/>
    </sheetView>
  </sheetViews>
  <sheetFormatPr defaultColWidth="9.33203125" defaultRowHeight="15"/>
  <cols>
    <col min="1" max="1" width="8" style="226" customWidth="1"/>
    <col min="2" max="2" width="76.83203125" style="227" customWidth="1"/>
    <col min="3" max="3" width="10" style="227" customWidth="1"/>
    <col min="4" max="4" width="11" style="228" customWidth="1"/>
    <col min="5" max="5" width="10.83203125" style="228" customWidth="1"/>
    <col min="6" max="6" width="13.5" style="227" customWidth="1"/>
    <col min="7" max="7" width="16.6640625" style="227" customWidth="1"/>
    <col min="8" max="8" width="18" style="227" customWidth="1"/>
    <col min="9" max="16384" width="9.33203125" style="227"/>
  </cols>
  <sheetData>
    <row r="1" spans="1:8">
      <c r="A1" s="590" t="s">
        <v>39</v>
      </c>
      <c r="B1" s="590"/>
      <c r="C1" s="590"/>
      <c r="D1" s="590"/>
      <c r="E1" s="590"/>
      <c r="F1" s="590"/>
      <c r="G1" s="590"/>
      <c r="H1" s="306"/>
    </row>
    <row r="2" spans="1:8">
      <c r="A2" s="590" t="s">
        <v>40</v>
      </c>
      <c r="B2" s="590"/>
      <c r="C2" s="590"/>
      <c r="D2" s="590"/>
      <c r="E2" s="590"/>
      <c r="F2" s="590"/>
      <c r="G2" s="590"/>
      <c r="H2" s="306"/>
    </row>
    <row r="3" spans="1:8">
      <c r="A3" s="294"/>
      <c r="B3" s="561"/>
      <c r="C3" s="561"/>
      <c r="D3" s="244"/>
      <c r="E3" s="244"/>
      <c r="F3" s="282" t="s">
        <v>41</v>
      </c>
      <c r="G3" s="562"/>
      <c r="H3" s="306"/>
    </row>
    <row r="4" spans="1:8">
      <c r="A4" s="576" t="s">
        <v>491</v>
      </c>
      <c r="B4" s="576" t="s">
        <v>43</v>
      </c>
      <c r="C4" s="576"/>
      <c r="D4" s="576" t="s">
        <v>44</v>
      </c>
      <c r="E4" s="576" t="s">
        <v>45</v>
      </c>
      <c r="F4" s="577" t="s">
        <v>46</v>
      </c>
      <c r="G4" s="578" t="s">
        <v>47</v>
      </c>
      <c r="H4" s="306"/>
    </row>
    <row r="5" spans="1:8">
      <c r="A5" s="576">
        <v>1</v>
      </c>
      <c r="B5" s="579" t="s">
        <v>492</v>
      </c>
      <c r="C5" s="579"/>
      <c r="D5" s="580"/>
      <c r="E5" s="581"/>
      <c r="F5" s="582"/>
      <c r="G5" s="583"/>
      <c r="H5" s="306"/>
    </row>
    <row r="6" spans="1:8">
      <c r="A6" s="521" t="s">
        <v>493</v>
      </c>
      <c r="B6" s="210" t="s">
        <v>494</v>
      </c>
      <c r="C6" s="210"/>
      <c r="D6" s="234"/>
      <c r="E6" s="235"/>
      <c r="F6" s="236"/>
      <c r="G6" s="563"/>
      <c r="H6" s="306"/>
    </row>
    <row r="7" spans="1:8">
      <c r="A7" s="522" t="s">
        <v>495</v>
      </c>
      <c r="B7" s="237" t="s">
        <v>51</v>
      </c>
      <c r="C7" s="237"/>
      <c r="D7" s="238">
        <v>100</v>
      </c>
      <c r="E7" s="235" t="s">
        <v>52</v>
      </c>
      <c r="F7" s="239"/>
      <c r="G7" s="563">
        <f>D7*F7</f>
        <v>0</v>
      </c>
      <c r="H7" s="306"/>
    </row>
    <row r="8" spans="1:8">
      <c r="A8" s="522" t="s">
        <v>496</v>
      </c>
      <c r="B8" s="306" t="s">
        <v>497</v>
      </c>
      <c r="C8" s="306"/>
      <c r="D8" s="308">
        <v>100</v>
      </c>
      <c r="E8" s="235" t="s">
        <v>52</v>
      </c>
      <c r="F8" s="239"/>
      <c r="G8" s="563">
        <f t="shared" ref="G8:G26" si="0">D8*F8</f>
        <v>0</v>
      </c>
      <c r="H8" s="306"/>
    </row>
    <row r="9" spans="1:8">
      <c r="A9" s="522" t="s">
        <v>498</v>
      </c>
      <c r="B9" s="306" t="s">
        <v>499</v>
      </c>
      <c r="C9" s="306"/>
      <c r="D9" s="307">
        <f>MeasurementSheet!I41</f>
        <v>1958.06293254</v>
      </c>
      <c r="E9" s="235" t="s">
        <v>52</v>
      </c>
      <c r="F9" s="239"/>
      <c r="G9" s="563">
        <f t="shared" si="0"/>
        <v>0</v>
      </c>
      <c r="H9" s="306"/>
    </row>
    <row r="10" spans="1:8">
      <c r="A10" s="522" t="s">
        <v>500</v>
      </c>
      <c r="B10" s="306" t="s">
        <v>501</v>
      </c>
      <c r="C10" s="306"/>
      <c r="D10" s="307">
        <f>MeasurementSheet!I49+225.91</f>
        <v>6500.0018853870397</v>
      </c>
      <c r="E10" s="235" t="s">
        <v>52</v>
      </c>
      <c r="F10" s="239"/>
      <c r="G10" s="563">
        <f t="shared" si="0"/>
        <v>0</v>
      </c>
      <c r="H10" s="306"/>
    </row>
    <row r="11" spans="1:8">
      <c r="A11" s="522" t="s">
        <v>502</v>
      </c>
      <c r="B11" s="306" t="s">
        <v>503</v>
      </c>
      <c r="C11" s="306"/>
      <c r="D11" s="307">
        <f>MeasurementSheet!I53+2.25</f>
        <v>109.99764</v>
      </c>
      <c r="E11" s="235" t="s">
        <v>52</v>
      </c>
      <c r="F11" s="239"/>
      <c r="G11" s="563">
        <f t="shared" si="0"/>
        <v>0</v>
      </c>
      <c r="H11" s="306"/>
    </row>
    <row r="12" spans="1:8">
      <c r="A12" s="522" t="s">
        <v>504</v>
      </c>
      <c r="B12" s="240" t="s">
        <v>505</v>
      </c>
      <c r="C12" s="240"/>
      <c r="D12" s="307"/>
      <c r="E12" s="235"/>
      <c r="F12" s="306"/>
      <c r="G12" s="563">
        <f t="shared" si="0"/>
        <v>0</v>
      </c>
      <c r="H12" s="306"/>
    </row>
    <row r="13" spans="1:8" ht="30">
      <c r="A13" s="522" t="s">
        <v>506</v>
      </c>
      <c r="B13" s="240" t="s">
        <v>507</v>
      </c>
      <c r="C13" s="240"/>
      <c r="D13" s="308">
        <v>4</v>
      </c>
      <c r="E13" s="308" t="s">
        <v>484</v>
      </c>
      <c r="F13" s="239"/>
      <c r="G13" s="563">
        <f t="shared" si="0"/>
        <v>0</v>
      </c>
      <c r="H13" s="306"/>
    </row>
    <row r="14" spans="1:8">
      <c r="A14" s="522" t="s">
        <v>508</v>
      </c>
      <c r="B14" s="306" t="s">
        <v>509</v>
      </c>
      <c r="C14" s="306"/>
      <c r="D14" s="307">
        <f>MeasurementSheet!I68</f>
        <v>613.03670999999997</v>
      </c>
      <c r="E14" s="308" t="s">
        <v>52</v>
      </c>
      <c r="F14" s="239"/>
      <c r="G14" s="563">
        <f t="shared" si="0"/>
        <v>0</v>
      </c>
      <c r="H14" s="306"/>
    </row>
    <row r="15" spans="1:8">
      <c r="A15" s="522" t="s">
        <v>510</v>
      </c>
      <c r="B15" s="306" t="s">
        <v>511</v>
      </c>
      <c r="C15" s="306"/>
      <c r="D15" s="307">
        <f>MeasurementSheet!I89+13.28</f>
        <v>1350.0019580000001</v>
      </c>
      <c r="E15" s="308" t="s">
        <v>52</v>
      </c>
      <c r="F15" s="239"/>
      <c r="G15" s="563">
        <f t="shared" si="0"/>
        <v>0</v>
      </c>
      <c r="H15" s="306"/>
    </row>
    <row r="16" spans="1:8" ht="30">
      <c r="A16" s="522" t="s">
        <v>512</v>
      </c>
      <c r="B16" s="240" t="s">
        <v>513</v>
      </c>
      <c r="C16" s="240"/>
      <c r="D16" s="241">
        <v>8</v>
      </c>
      <c r="E16" s="308" t="s">
        <v>212</v>
      </c>
      <c r="F16" s="239"/>
      <c r="G16" s="563">
        <f t="shared" si="0"/>
        <v>0</v>
      </c>
      <c r="H16" s="306"/>
    </row>
    <row r="17" spans="1:8" ht="30">
      <c r="A17" s="522" t="s">
        <v>514</v>
      </c>
      <c r="B17" s="240" t="s">
        <v>515</v>
      </c>
      <c r="C17" s="240"/>
      <c r="D17" s="307">
        <f>MeasurementSheet!I98+38.06</f>
        <v>250.00316000000001</v>
      </c>
      <c r="E17" s="308" t="s">
        <v>52</v>
      </c>
      <c r="F17" s="239"/>
      <c r="G17" s="563">
        <f t="shared" si="0"/>
        <v>0</v>
      </c>
      <c r="H17" s="306"/>
    </row>
    <row r="18" spans="1:8" ht="30">
      <c r="A18" s="522" t="s">
        <v>516</v>
      </c>
      <c r="B18" s="306" t="s">
        <v>517</v>
      </c>
      <c r="C18" s="306"/>
      <c r="D18" s="307">
        <f>MeasurementSheet!I118+88.08</f>
        <v>4750.0006919999996</v>
      </c>
      <c r="E18" s="308" t="s">
        <v>52</v>
      </c>
      <c r="F18" s="239"/>
      <c r="G18" s="563">
        <f t="shared" si="0"/>
        <v>0</v>
      </c>
      <c r="H18" s="306"/>
    </row>
    <row r="19" spans="1:8" ht="30">
      <c r="A19" s="522" t="s">
        <v>518</v>
      </c>
      <c r="B19" s="306" t="s">
        <v>519</v>
      </c>
      <c r="C19" s="306"/>
      <c r="D19" s="307">
        <f>MeasurementSheet!I126+194.11</f>
        <v>999.99722499999996</v>
      </c>
      <c r="E19" s="308" t="s">
        <v>52</v>
      </c>
      <c r="F19" s="239"/>
      <c r="G19" s="563">
        <f t="shared" si="0"/>
        <v>0</v>
      </c>
      <c r="H19" s="306"/>
    </row>
    <row r="20" spans="1:8" ht="30">
      <c r="A20" s="522" t="s">
        <v>520</v>
      </c>
      <c r="B20" s="242" t="s">
        <v>521</v>
      </c>
      <c r="C20" s="242"/>
      <c r="D20" s="243">
        <v>1600</v>
      </c>
      <c r="E20" s="243" t="s">
        <v>52</v>
      </c>
      <c r="F20" s="239"/>
      <c r="G20" s="563">
        <f t="shared" si="0"/>
        <v>0</v>
      </c>
      <c r="H20" s="306"/>
    </row>
    <row r="21" spans="1:8" ht="30">
      <c r="A21" s="522" t="s">
        <v>522</v>
      </c>
      <c r="B21" s="306" t="s">
        <v>523</v>
      </c>
      <c r="C21" s="306"/>
      <c r="D21" s="308">
        <v>500</v>
      </c>
      <c r="E21" s="308" t="s">
        <v>52</v>
      </c>
      <c r="F21" s="239"/>
      <c r="G21" s="563">
        <f t="shared" si="0"/>
        <v>0</v>
      </c>
      <c r="H21" s="306"/>
    </row>
    <row r="22" spans="1:8" ht="30">
      <c r="A22" s="522" t="s">
        <v>524</v>
      </c>
      <c r="B22" s="306" t="s">
        <v>525</v>
      </c>
      <c r="C22" s="306"/>
      <c r="D22" s="308">
        <v>15</v>
      </c>
      <c r="E22" s="308" t="s">
        <v>484</v>
      </c>
      <c r="F22" s="239"/>
      <c r="G22" s="563">
        <f t="shared" si="0"/>
        <v>0</v>
      </c>
      <c r="H22" s="306"/>
    </row>
    <row r="23" spans="1:8" ht="30">
      <c r="A23" s="522" t="s">
        <v>526</v>
      </c>
      <c r="B23" s="306" t="s">
        <v>527</v>
      </c>
      <c r="C23" s="306"/>
      <c r="D23" s="308">
        <v>3</v>
      </c>
      <c r="E23" s="308" t="s">
        <v>528</v>
      </c>
      <c r="F23" s="239"/>
      <c r="G23" s="563">
        <f t="shared" si="0"/>
        <v>0</v>
      </c>
      <c r="H23" s="306"/>
    </row>
    <row r="24" spans="1:8" ht="30">
      <c r="A24" s="522" t="s">
        <v>529</v>
      </c>
      <c r="B24" s="306" t="s">
        <v>530</v>
      </c>
      <c r="C24" s="306"/>
      <c r="D24" s="308">
        <v>500</v>
      </c>
      <c r="E24" s="308" t="s">
        <v>52</v>
      </c>
      <c r="F24" s="239"/>
      <c r="G24" s="563">
        <f t="shared" si="0"/>
        <v>0</v>
      </c>
      <c r="H24" s="306"/>
    </row>
    <row r="25" spans="1:8" ht="30">
      <c r="A25" s="522" t="s">
        <v>531</v>
      </c>
      <c r="B25" s="240" t="s">
        <v>532</v>
      </c>
      <c r="C25" s="240"/>
      <c r="D25" s="244">
        <v>1</v>
      </c>
      <c r="E25" s="244" t="s">
        <v>533</v>
      </c>
      <c r="F25" s="239"/>
      <c r="G25" s="563">
        <f t="shared" si="0"/>
        <v>0</v>
      </c>
      <c r="H25" s="306"/>
    </row>
    <row r="26" spans="1:8" ht="30">
      <c r="A26" s="522" t="s">
        <v>534</v>
      </c>
      <c r="B26" s="240" t="s">
        <v>535</v>
      </c>
      <c r="C26" s="240"/>
      <c r="D26" s="241">
        <f>MeasurementSheet!I136+57.78</f>
        <v>350.00107200000002</v>
      </c>
      <c r="E26" s="244" t="s">
        <v>52</v>
      </c>
      <c r="F26" s="239"/>
      <c r="G26" s="563">
        <f t="shared" si="0"/>
        <v>0</v>
      </c>
      <c r="H26" s="306"/>
    </row>
    <row r="27" spans="1:8">
      <c r="A27" s="305"/>
      <c r="B27" s="240"/>
      <c r="C27" s="240"/>
      <c r="D27" s="244"/>
      <c r="E27" s="244"/>
      <c r="F27" s="239"/>
      <c r="G27" s="306"/>
      <c r="H27" s="306"/>
    </row>
    <row r="28" spans="1:8">
      <c r="A28" s="209" t="s">
        <v>76</v>
      </c>
      <c r="B28" s="210" t="s">
        <v>77</v>
      </c>
      <c r="C28" s="210"/>
      <c r="D28" s="308"/>
      <c r="E28" s="308" t="s">
        <v>536</v>
      </c>
      <c r="F28" s="239"/>
      <c r="G28" s="563">
        <f>D28*F28</f>
        <v>0</v>
      </c>
      <c r="H28" s="306"/>
    </row>
    <row r="29" spans="1:8">
      <c r="A29" s="209"/>
      <c r="B29" s="210" t="s">
        <v>537</v>
      </c>
      <c r="C29" s="210"/>
      <c r="D29" s="308"/>
      <c r="E29" s="308"/>
      <c r="F29" s="239"/>
      <c r="G29" s="306"/>
      <c r="H29" s="306"/>
    </row>
    <row r="30" spans="1:8" ht="30">
      <c r="A30" s="209"/>
      <c r="B30" s="210" t="s">
        <v>538</v>
      </c>
      <c r="C30" s="210"/>
      <c r="D30" s="308"/>
      <c r="E30" s="308"/>
      <c r="F30" s="239"/>
      <c r="G30" s="306"/>
      <c r="H30" s="306"/>
    </row>
    <row r="31" spans="1:8">
      <c r="A31" s="305"/>
      <c r="B31" s="306"/>
      <c r="C31" s="306"/>
      <c r="D31" s="308"/>
      <c r="E31" s="308"/>
      <c r="F31" s="239"/>
      <c r="G31" s="306"/>
      <c r="H31" s="306"/>
    </row>
    <row r="32" spans="1:8">
      <c r="A32" s="522" t="s">
        <v>539</v>
      </c>
      <c r="B32" s="210" t="s">
        <v>540</v>
      </c>
      <c r="C32" s="210"/>
      <c r="D32" s="238"/>
      <c r="E32" s="245"/>
      <c r="F32" s="239"/>
      <c r="G32" s="306"/>
      <c r="H32" s="306"/>
    </row>
    <row r="33" spans="1:8" ht="30">
      <c r="A33" s="209"/>
      <c r="B33" s="237" t="s">
        <v>80</v>
      </c>
      <c r="C33" s="237"/>
      <c r="D33" s="245">
        <f>D18+338</f>
        <v>5088.0006919999996</v>
      </c>
      <c r="E33" s="246" t="s">
        <v>541</v>
      </c>
      <c r="F33" s="239"/>
      <c r="G33" s="563"/>
      <c r="H33" s="306"/>
    </row>
    <row r="34" spans="1:8">
      <c r="A34" s="305"/>
      <c r="B34" s="306"/>
      <c r="C34" s="306"/>
      <c r="D34" s="308"/>
      <c r="E34" s="308"/>
      <c r="F34" s="239"/>
      <c r="G34" s="306"/>
      <c r="H34" s="306"/>
    </row>
    <row r="35" spans="1:8">
      <c r="A35" s="521" t="s">
        <v>542</v>
      </c>
      <c r="B35" s="210" t="s">
        <v>543</v>
      </c>
      <c r="C35" s="210"/>
      <c r="D35" s="234"/>
      <c r="E35" s="246"/>
      <c r="F35" s="239"/>
      <c r="G35" s="306"/>
      <c r="H35" s="306"/>
    </row>
    <row r="36" spans="1:8">
      <c r="A36" s="521" t="s">
        <v>544</v>
      </c>
      <c r="B36" s="247" t="s">
        <v>545</v>
      </c>
      <c r="C36" s="247"/>
      <c r="D36" s="234"/>
      <c r="E36" s="246"/>
      <c r="F36" s="239"/>
      <c r="G36" s="306"/>
      <c r="H36" s="306"/>
    </row>
    <row r="37" spans="1:8" ht="105">
      <c r="A37" s="233"/>
      <c r="B37" s="248" t="s">
        <v>546</v>
      </c>
      <c r="C37" s="248"/>
      <c r="D37" s="234"/>
      <c r="E37" s="246"/>
      <c r="F37" s="239"/>
      <c r="G37" s="306"/>
      <c r="H37" s="306"/>
    </row>
    <row r="38" spans="1:8">
      <c r="A38" s="233" t="s">
        <v>149</v>
      </c>
      <c r="B38" s="248" t="s">
        <v>547</v>
      </c>
      <c r="C38" s="248"/>
      <c r="D38" s="245">
        <f>MeasurementSheet!I146+21</f>
        <v>174.80679599999999</v>
      </c>
      <c r="E38" s="246" t="s">
        <v>52</v>
      </c>
      <c r="F38" s="239"/>
      <c r="G38" s="563">
        <f t="shared" ref="G38:G39" si="1">D38*F38</f>
        <v>0</v>
      </c>
      <c r="H38" s="306"/>
    </row>
    <row r="39" spans="1:8">
      <c r="A39" s="233" t="s">
        <v>548</v>
      </c>
      <c r="B39" s="248" t="s">
        <v>549</v>
      </c>
      <c r="C39" s="248"/>
      <c r="D39" s="245">
        <f>4.5*3.2*10.764*1.1+4</f>
        <v>174.50176000000002</v>
      </c>
      <c r="E39" s="246" t="s">
        <v>52</v>
      </c>
      <c r="F39" s="239"/>
      <c r="G39" s="563">
        <f t="shared" si="1"/>
        <v>0</v>
      </c>
      <c r="H39" s="306"/>
    </row>
    <row r="40" spans="1:8">
      <c r="A40" s="233"/>
      <c r="B40" s="248"/>
      <c r="C40" s="248"/>
      <c r="D40" s="234"/>
      <c r="E40" s="246"/>
      <c r="F40" s="239"/>
      <c r="G40" s="306"/>
      <c r="H40" s="306"/>
    </row>
    <row r="41" spans="1:8">
      <c r="A41" s="209" t="s">
        <v>550</v>
      </c>
      <c r="B41" s="210" t="s">
        <v>551</v>
      </c>
      <c r="C41" s="210"/>
      <c r="D41" s="234"/>
      <c r="E41" s="246"/>
      <c r="F41" s="239"/>
      <c r="G41" s="306"/>
      <c r="H41" s="306"/>
    </row>
    <row r="42" spans="1:8" ht="60">
      <c r="A42" s="209"/>
      <c r="B42" s="248" t="s">
        <v>82</v>
      </c>
      <c r="C42" s="248"/>
      <c r="D42" s="234"/>
      <c r="E42" s="246"/>
      <c r="F42" s="239"/>
      <c r="G42" s="306"/>
      <c r="H42" s="306"/>
    </row>
    <row r="43" spans="1:8">
      <c r="A43" s="209"/>
      <c r="B43" s="237" t="s">
        <v>552</v>
      </c>
      <c r="C43" s="237"/>
      <c r="D43" s="245">
        <f>MeasurementSheet!I161+4</f>
        <v>24.602295999999999</v>
      </c>
      <c r="E43" s="235" t="s">
        <v>52</v>
      </c>
      <c r="F43" s="239"/>
      <c r="G43" s="563">
        <f t="shared" ref="G43" si="2">D43*F43</f>
        <v>0</v>
      </c>
      <c r="H43" s="306"/>
    </row>
    <row r="44" spans="1:8">
      <c r="A44" s="209"/>
      <c r="B44" s="237"/>
      <c r="C44" s="237"/>
      <c r="D44" s="245"/>
      <c r="E44" s="235"/>
      <c r="F44" s="239"/>
      <c r="G44" s="306"/>
      <c r="H44" s="306"/>
    </row>
    <row r="45" spans="1:8">
      <c r="A45" s="209" t="s">
        <v>553</v>
      </c>
      <c r="B45" s="210" t="s">
        <v>554</v>
      </c>
      <c r="C45" s="210"/>
      <c r="D45" s="245"/>
      <c r="E45" s="235"/>
      <c r="F45" s="239"/>
      <c r="G45" s="306"/>
      <c r="H45" s="306"/>
    </row>
    <row r="46" spans="1:8" ht="45">
      <c r="A46" s="209"/>
      <c r="B46" s="237" t="s">
        <v>555</v>
      </c>
      <c r="C46" s="237"/>
      <c r="D46" s="245">
        <f>MeasurementSheet!I155+28</f>
        <v>349.82207199999999</v>
      </c>
      <c r="E46" s="235" t="s">
        <v>52</v>
      </c>
      <c r="F46" s="249"/>
      <c r="G46" s="563">
        <f t="shared" ref="G46" si="3">D46*F46</f>
        <v>0</v>
      </c>
      <c r="H46" s="306"/>
    </row>
    <row r="47" spans="1:8">
      <c r="A47" s="305"/>
      <c r="B47" s="306"/>
      <c r="C47" s="306"/>
      <c r="D47" s="308"/>
      <c r="E47" s="308"/>
      <c r="F47" s="239"/>
      <c r="G47" s="306"/>
      <c r="H47" s="306"/>
    </row>
    <row r="48" spans="1:8">
      <c r="A48" s="522" t="s">
        <v>556</v>
      </c>
      <c r="B48" s="210" t="s">
        <v>557</v>
      </c>
      <c r="C48" s="210"/>
      <c r="D48" s="245">
        <f>(D43+D46)*2+151</f>
        <v>899.84873600000003</v>
      </c>
      <c r="E48" s="235" t="s">
        <v>52</v>
      </c>
      <c r="F48" s="239"/>
      <c r="G48" s="563">
        <f t="shared" ref="G48" si="4">D48*F48</f>
        <v>0</v>
      </c>
      <c r="H48" s="306"/>
    </row>
    <row r="49" spans="1:8">
      <c r="A49" s="216"/>
      <c r="B49" s="248" t="s">
        <v>87</v>
      </c>
      <c r="C49" s="248"/>
      <c r="D49" s="234"/>
      <c r="E49" s="246"/>
      <c r="F49" s="239"/>
      <c r="G49" s="306"/>
      <c r="H49" s="306"/>
    </row>
    <row r="50" spans="1:8">
      <c r="A50" s="216"/>
      <c r="B50" s="237" t="s">
        <v>88</v>
      </c>
      <c r="C50" s="237"/>
      <c r="D50" s="234"/>
      <c r="E50" s="246"/>
      <c r="F50" s="239"/>
      <c r="G50" s="306"/>
      <c r="H50" s="306"/>
    </row>
    <row r="51" spans="1:8">
      <c r="A51" s="216"/>
      <c r="B51" s="306" t="s">
        <v>89</v>
      </c>
      <c r="C51" s="306"/>
      <c r="D51" s="234"/>
      <c r="E51" s="246"/>
      <c r="F51" s="239"/>
      <c r="G51" s="306"/>
      <c r="H51" s="306"/>
    </row>
    <row r="52" spans="1:8" ht="60">
      <c r="A52" s="216"/>
      <c r="B52" s="248" t="s">
        <v>558</v>
      </c>
      <c r="C52" s="248"/>
      <c r="D52" s="234"/>
      <c r="E52" s="246"/>
      <c r="F52" s="239"/>
      <c r="G52" s="306"/>
      <c r="H52" s="306"/>
    </row>
    <row r="53" spans="1:8">
      <c r="A53" s="216"/>
      <c r="B53" s="237" t="s">
        <v>91</v>
      </c>
      <c r="C53" s="237"/>
      <c r="D53" s="234"/>
      <c r="E53" s="246"/>
      <c r="F53" s="239"/>
      <c r="G53" s="306"/>
      <c r="H53" s="306"/>
    </row>
    <row r="54" spans="1:8">
      <c r="A54" s="305"/>
      <c r="B54" s="306"/>
      <c r="C54" s="306"/>
      <c r="D54" s="308"/>
      <c r="E54" s="308"/>
      <c r="F54" s="239"/>
      <c r="G54" s="306"/>
      <c r="H54" s="306"/>
    </row>
    <row r="55" spans="1:8">
      <c r="A55" s="522" t="s">
        <v>559</v>
      </c>
      <c r="B55" s="210" t="s">
        <v>560</v>
      </c>
      <c r="C55" s="210"/>
      <c r="D55" s="245"/>
      <c r="E55" s="235"/>
      <c r="F55" s="239"/>
      <c r="G55" s="306"/>
      <c r="H55" s="306"/>
    </row>
    <row r="56" spans="1:8">
      <c r="A56" s="216"/>
      <c r="B56" s="237" t="s">
        <v>93</v>
      </c>
      <c r="C56" s="237"/>
      <c r="D56" s="234"/>
      <c r="E56" s="246"/>
      <c r="F56" s="239"/>
      <c r="G56" s="306"/>
      <c r="H56" s="306"/>
    </row>
    <row r="57" spans="1:8">
      <c r="A57" s="216"/>
      <c r="B57" s="237" t="s">
        <v>94</v>
      </c>
      <c r="C57" s="237"/>
      <c r="D57" s="234"/>
      <c r="E57" s="246"/>
      <c r="F57" s="239"/>
      <c r="G57" s="306"/>
      <c r="H57" s="306"/>
    </row>
    <row r="58" spans="1:8">
      <c r="A58" s="523" t="s">
        <v>561</v>
      </c>
      <c r="B58" s="237" t="s">
        <v>95</v>
      </c>
      <c r="C58" s="237"/>
      <c r="D58" s="245">
        <f>MeasurementSheet!I172+5</f>
        <v>49.638308000000002</v>
      </c>
      <c r="E58" s="246" t="s">
        <v>52</v>
      </c>
      <c r="F58" s="239"/>
      <c r="G58" s="563">
        <f t="shared" ref="G58" si="5">D58*F58</f>
        <v>0</v>
      </c>
      <c r="H58" s="306"/>
    </row>
    <row r="59" spans="1:8">
      <c r="A59" s="523" t="s">
        <v>562</v>
      </c>
      <c r="B59" s="237" t="s">
        <v>96</v>
      </c>
      <c r="C59" s="237"/>
      <c r="D59" s="234"/>
      <c r="E59" s="246"/>
      <c r="F59" s="239"/>
      <c r="G59" s="306"/>
      <c r="H59" s="306"/>
    </row>
    <row r="60" spans="1:8">
      <c r="A60" s="216"/>
      <c r="B60" s="237" t="s">
        <v>97</v>
      </c>
      <c r="C60" s="237"/>
      <c r="D60" s="234"/>
      <c r="E60" s="246"/>
      <c r="F60" s="239"/>
      <c r="G60" s="306"/>
      <c r="H60" s="306"/>
    </row>
    <row r="61" spans="1:8">
      <c r="A61" s="216"/>
      <c r="B61" s="237"/>
      <c r="C61" s="237"/>
      <c r="D61" s="234"/>
      <c r="E61" s="246"/>
      <c r="F61" s="239"/>
      <c r="G61" s="306"/>
      <c r="H61" s="306"/>
    </row>
    <row r="62" spans="1:8">
      <c r="A62" s="522" t="s">
        <v>563</v>
      </c>
      <c r="B62" s="250" t="s">
        <v>564</v>
      </c>
      <c r="C62" s="250"/>
      <c r="D62" s="245">
        <f>MeasurementSheet!I179</f>
        <v>237.39619200000001</v>
      </c>
      <c r="E62" s="246" t="s">
        <v>565</v>
      </c>
      <c r="F62" s="249"/>
      <c r="G62" s="563">
        <f t="shared" ref="G62" si="6">D62*F62</f>
        <v>0</v>
      </c>
      <c r="H62" s="306"/>
    </row>
    <row r="63" spans="1:8">
      <c r="A63" s="216"/>
      <c r="B63" s="237"/>
      <c r="C63" s="237"/>
      <c r="D63" s="234"/>
      <c r="E63" s="246"/>
      <c r="F63" s="239"/>
      <c r="G63" s="306"/>
      <c r="H63" s="306"/>
    </row>
    <row r="64" spans="1:8">
      <c r="A64" s="522" t="s">
        <v>566</v>
      </c>
      <c r="B64" s="211" t="s">
        <v>98</v>
      </c>
      <c r="C64" s="211"/>
      <c r="D64" s="238">
        <f>MeasurementSheet!I192+18</f>
        <v>149.66524799999999</v>
      </c>
      <c r="E64" s="235" t="s">
        <v>52</v>
      </c>
      <c r="F64" s="239"/>
      <c r="G64" s="563">
        <f t="shared" ref="G64" si="7">D64*F64</f>
        <v>0</v>
      </c>
      <c r="H64" s="306"/>
    </row>
    <row r="65" spans="1:8">
      <c r="A65" s="209"/>
      <c r="B65" s="211" t="s">
        <v>99</v>
      </c>
      <c r="C65" s="211"/>
      <c r="D65" s="234"/>
      <c r="E65" s="235"/>
      <c r="F65" s="239"/>
      <c r="G65" s="306"/>
      <c r="H65" s="306"/>
    </row>
    <row r="66" spans="1:8" ht="45">
      <c r="A66" s="209"/>
      <c r="B66" s="248" t="s">
        <v>100</v>
      </c>
      <c r="C66" s="248"/>
      <c r="D66" s="234"/>
      <c r="E66" s="235"/>
      <c r="F66" s="239"/>
      <c r="G66" s="306"/>
      <c r="H66" s="306"/>
    </row>
    <row r="67" spans="1:8" ht="45">
      <c r="A67" s="209"/>
      <c r="B67" s="248" t="s">
        <v>101</v>
      </c>
      <c r="C67" s="248"/>
      <c r="D67" s="234"/>
      <c r="E67" s="235"/>
      <c r="F67" s="239"/>
      <c r="G67" s="306"/>
      <c r="H67" s="306"/>
    </row>
    <row r="68" spans="1:8" ht="60">
      <c r="A68" s="209"/>
      <c r="B68" s="248" t="s">
        <v>102</v>
      </c>
      <c r="C68" s="248"/>
      <c r="D68" s="234"/>
      <c r="E68" s="235"/>
      <c r="F68" s="239"/>
      <c r="G68" s="306"/>
      <c r="H68" s="306"/>
    </row>
    <row r="69" spans="1:8" ht="30">
      <c r="A69" s="209"/>
      <c r="B69" s="248" t="s">
        <v>103</v>
      </c>
      <c r="C69" s="248"/>
      <c r="D69" s="234"/>
      <c r="E69" s="235"/>
      <c r="F69" s="239"/>
      <c r="G69" s="306"/>
      <c r="H69" s="306"/>
    </row>
    <row r="70" spans="1:8">
      <c r="A70" s="209"/>
      <c r="B70" s="240" t="s">
        <v>104</v>
      </c>
      <c r="C70" s="240"/>
      <c r="D70" s="234"/>
      <c r="E70" s="235"/>
      <c r="F70" s="239"/>
      <c r="G70" s="306"/>
      <c r="H70" s="306"/>
    </row>
    <row r="71" spans="1:8">
      <c r="A71" s="216"/>
      <c r="B71" s="240"/>
      <c r="C71" s="240"/>
      <c r="D71" s="234"/>
      <c r="E71" s="246"/>
      <c r="F71" s="239"/>
      <c r="G71" s="306"/>
      <c r="H71" s="306"/>
    </row>
    <row r="72" spans="1:8">
      <c r="A72" s="522" t="s">
        <v>567</v>
      </c>
      <c r="B72" s="210" t="s">
        <v>568</v>
      </c>
      <c r="C72" s="210"/>
      <c r="D72" s="238"/>
      <c r="E72" s="246"/>
      <c r="F72" s="239"/>
      <c r="G72" s="306"/>
      <c r="H72" s="306"/>
    </row>
    <row r="73" spans="1:8">
      <c r="A73" s="209"/>
      <c r="B73" s="251" t="s">
        <v>569</v>
      </c>
      <c r="C73" s="251"/>
      <c r="D73" s="238">
        <f>MeasurementSheet!I202+49</f>
        <v>200.201908</v>
      </c>
      <c r="E73" s="235" t="s">
        <v>52</v>
      </c>
      <c r="F73" s="239"/>
      <c r="G73" s="563">
        <f t="shared" ref="G73" si="8">D73*F73</f>
        <v>0</v>
      </c>
      <c r="H73" s="306"/>
    </row>
    <row r="74" spans="1:8" ht="60">
      <c r="A74" s="209"/>
      <c r="B74" s="252" t="s">
        <v>570</v>
      </c>
      <c r="C74" s="252"/>
      <c r="D74" s="238"/>
      <c r="E74" s="235"/>
      <c r="F74" s="239"/>
      <c r="G74" s="306"/>
      <c r="H74" s="306"/>
    </row>
    <row r="75" spans="1:8">
      <c r="A75" s="209"/>
      <c r="B75" s="252"/>
      <c r="C75" s="252"/>
      <c r="D75" s="238"/>
      <c r="E75" s="235"/>
      <c r="F75" s="239"/>
      <c r="G75" s="306"/>
      <c r="H75" s="306"/>
    </row>
    <row r="76" spans="1:8">
      <c r="A76" s="524" t="s">
        <v>571</v>
      </c>
      <c r="B76" s="253" t="s">
        <v>572</v>
      </c>
      <c r="C76" s="253"/>
      <c r="D76" s="238">
        <f>MeasurementSheet!H218+1</f>
        <v>49.727664493749998</v>
      </c>
      <c r="E76" s="235" t="s">
        <v>573</v>
      </c>
      <c r="F76" s="249"/>
      <c r="G76" s="563">
        <f t="shared" ref="G76" si="9">D76*F76</f>
        <v>0</v>
      </c>
      <c r="H76" s="306"/>
    </row>
    <row r="77" spans="1:8">
      <c r="A77" s="209"/>
      <c r="B77" s="252"/>
      <c r="C77" s="252"/>
      <c r="D77" s="238"/>
      <c r="E77" s="235"/>
      <c r="F77" s="239"/>
      <c r="G77" s="306"/>
      <c r="H77" s="306"/>
    </row>
    <row r="78" spans="1:8" ht="30">
      <c r="A78" s="522" t="s">
        <v>574</v>
      </c>
      <c r="B78" s="252" t="s">
        <v>575</v>
      </c>
      <c r="C78" s="252"/>
      <c r="D78" s="245">
        <f>MeasurementSheet!H230+2</f>
        <v>125.239474325</v>
      </c>
      <c r="E78" s="235" t="s">
        <v>573</v>
      </c>
      <c r="F78" s="249"/>
      <c r="G78" s="563">
        <f t="shared" ref="G78" si="10">D78*F78</f>
        <v>0</v>
      </c>
      <c r="H78" s="306"/>
    </row>
    <row r="79" spans="1:8" ht="15" customHeight="1">
      <c r="A79" s="209"/>
      <c r="B79" s="252"/>
      <c r="C79" s="252"/>
      <c r="D79" s="238"/>
      <c r="E79" s="235"/>
      <c r="F79" s="239"/>
      <c r="G79" s="299">
        <f>SUM(G6:G78)</f>
        <v>0</v>
      </c>
      <c r="H79" s="306"/>
    </row>
    <row r="80" spans="1:8">
      <c r="A80" s="254">
        <v>2</v>
      </c>
      <c r="B80" s="230" t="s">
        <v>576</v>
      </c>
      <c r="C80" s="230"/>
      <c r="D80" s="231"/>
      <c r="E80" s="232"/>
      <c r="F80" s="232"/>
      <c r="G80" s="232"/>
      <c r="H80" s="306"/>
    </row>
    <row r="81" spans="1:8">
      <c r="A81" s="255"/>
      <c r="B81" s="252"/>
      <c r="C81" s="252"/>
      <c r="D81" s="256"/>
      <c r="E81" s="257"/>
      <c r="F81" s="239"/>
      <c r="G81" s="306"/>
      <c r="H81" s="306"/>
    </row>
    <row r="82" spans="1:8">
      <c r="A82" s="216">
        <v>2.0099999999999998</v>
      </c>
      <c r="B82" s="211" t="s">
        <v>577</v>
      </c>
      <c r="C82" s="211"/>
      <c r="D82" s="256"/>
      <c r="E82" s="257"/>
      <c r="F82" s="239"/>
      <c r="G82" s="306"/>
      <c r="H82" s="306"/>
    </row>
    <row r="83" spans="1:8" ht="135">
      <c r="A83" s="255"/>
      <c r="B83" s="252" t="s">
        <v>578</v>
      </c>
      <c r="C83" s="252"/>
      <c r="D83" s="256"/>
      <c r="E83" s="257"/>
      <c r="F83" s="239"/>
      <c r="G83" s="306"/>
      <c r="H83" s="306"/>
    </row>
    <row r="84" spans="1:8">
      <c r="A84" s="255"/>
      <c r="B84" s="252" t="s">
        <v>579</v>
      </c>
      <c r="C84" s="252"/>
      <c r="D84" s="256"/>
      <c r="E84" s="257"/>
      <c r="F84" s="239"/>
      <c r="G84" s="306"/>
      <c r="H84" s="306"/>
    </row>
    <row r="85" spans="1:8">
      <c r="A85" s="258" t="s">
        <v>50</v>
      </c>
      <c r="B85" s="252" t="s">
        <v>580</v>
      </c>
      <c r="C85" s="252"/>
      <c r="D85" s="245">
        <f>MeasurementSheet!I272+52</f>
        <v>2800.0318053760002</v>
      </c>
      <c r="E85" s="257" t="s">
        <v>52</v>
      </c>
      <c r="F85" s="239"/>
      <c r="G85" s="563">
        <f t="shared" ref="G85" si="11">D85*F85</f>
        <v>0</v>
      </c>
      <c r="H85" s="564" t="s">
        <v>581</v>
      </c>
    </row>
    <row r="86" spans="1:8">
      <c r="A86" s="255"/>
      <c r="B86" s="252"/>
      <c r="C86" s="252"/>
      <c r="D86" s="256"/>
      <c r="E86" s="257"/>
      <c r="F86" s="239"/>
      <c r="G86" s="306"/>
      <c r="H86" s="306"/>
    </row>
    <row r="87" spans="1:8">
      <c r="A87" s="216">
        <v>2.02</v>
      </c>
      <c r="B87" s="211" t="s">
        <v>582</v>
      </c>
      <c r="C87" s="211"/>
      <c r="D87" s="256"/>
      <c r="E87" s="246"/>
      <c r="F87" s="239"/>
      <c r="G87" s="306"/>
      <c r="H87" s="306"/>
    </row>
    <row r="88" spans="1:8" ht="75">
      <c r="A88" s="523" t="s">
        <v>583</v>
      </c>
      <c r="B88" s="253" t="s">
        <v>584</v>
      </c>
      <c r="C88" s="253"/>
      <c r="D88" s="259">
        <f>D10</f>
        <v>6500.0018853870397</v>
      </c>
      <c r="E88" s="246" t="s">
        <v>52</v>
      </c>
      <c r="F88" s="239"/>
      <c r="G88" s="563">
        <f t="shared" ref="G88" si="12">D88*F88</f>
        <v>0</v>
      </c>
      <c r="H88" s="306"/>
    </row>
    <row r="89" spans="1:8" ht="60">
      <c r="A89" s="216"/>
      <c r="B89" s="252" t="s">
        <v>128</v>
      </c>
      <c r="C89" s="252"/>
      <c r="D89" s="260"/>
      <c r="E89" s="246"/>
      <c r="F89" s="239"/>
      <c r="G89" s="306"/>
      <c r="H89" s="306"/>
    </row>
    <row r="90" spans="1:8">
      <c r="A90" s="216"/>
      <c r="B90" s="252" t="s">
        <v>585</v>
      </c>
      <c r="C90" s="252"/>
      <c r="D90" s="234"/>
      <c r="E90" s="246"/>
      <c r="F90" s="239"/>
      <c r="G90" s="306"/>
      <c r="H90" s="306"/>
    </row>
    <row r="91" spans="1:8">
      <c r="A91" s="216"/>
      <c r="B91" s="252" t="s">
        <v>586</v>
      </c>
      <c r="C91" s="252"/>
      <c r="D91" s="234"/>
      <c r="E91" s="246"/>
      <c r="F91" s="239"/>
      <c r="G91" s="306"/>
      <c r="H91" s="306"/>
    </row>
    <row r="92" spans="1:8">
      <c r="A92" s="216"/>
      <c r="B92" s="252"/>
      <c r="C92" s="252"/>
      <c r="D92" s="234"/>
      <c r="E92" s="246"/>
      <c r="F92" s="239"/>
      <c r="G92" s="306"/>
      <c r="H92" s="306"/>
    </row>
    <row r="93" spans="1:8" ht="30">
      <c r="A93" s="523" t="s">
        <v>587</v>
      </c>
      <c r="B93" s="261" t="s">
        <v>588</v>
      </c>
      <c r="C93" s="261"/>
      <c r="D93" s="234"/>
      <c r="E93" s="246"/>
      <c r="F93" s="239"/>
      <c r="G93" s="306"/>
      <c r="H93" s="306"/>
    </row>
    <row r="94" spans="1:8" ht="15.75">
      <c r="A94" s="216" t="s">
        <v>50</v>
      </c>
      <c r="B94" s="262" t="s">
        <v>589</v>
      </c>
      <c r="C94" s="262"/>
      <c r="D94" s="234"/>
      <c r="E94" s="246"/>
      <c r="F94" s="239"/>
      <c r="G94" s="306"/>
      <c r="H94" s="306"/>
    </row>
    <row r="95" spans="1:8">
      <c r="A95" s="216"/>
      <c r="B95" s="252" t="s">
        <v>590</v>
      </c>
      <c r="C95" s="252"/>
      <c r="D95" s="259">
        <f>3671815/1000000*10.764*1.1+1.52</f>
        <v>44.995758326000001</v>
      </c>
      <c r="E95" s="246" t="s">
        <v>52</v>
      </c>
      <c r="F95" s="239"/>
      <c r="G95" s="563">
        <f t="shared" ref="G95" si="13">D95*F95</f>
        <v>0</v>
      </c>
      <c r="H95" s="306"/>
    </row>
    <row r="96" spans="1:8">
      <c r="A96" s="216"/>
      <c r="B96" s="252"/>
      <c r="C96" s="252"/>
      <c r="D96" s="234"/>
      <c r="E96" s="246"/>
      <c r="F96" s="239"/>
      <c r="G96" s="306"/>
      <c r="H96" s="306"/>
    </row>
    <row r="97" spans="1:8">
      <c r="A97" s="216" t="s">
        <v>53</v>
      </c>
      <c r="B97" s="263" t="s">
        <v>591</v>
      </c>
      <c r="C97" s="263"/>
      <c r="D97" s="259">
        <f>MeasurementSheet!I282+5.52</f>
        <v>199.99857</v>
      </c>
      <c r="E97" s="246" t="s">
        <v>52</v>
      </c>
      <c r="F97" s="239"/>
      <c r="G97" s="563">
        <f t="shared" ref="G97" si="14">D97*F97</f>
        <v>0</v>
      </c>
      <c r="H97" s="306"/>
    </row>
    <row r="98" spans="1:8">
      <c r="A98" s="216"/>
      <c r="B98" s="264" t="s">
        <v>592</v>
      </c>
      <c r="C98" s="264"/>
      <c r="D98" s="234"/>
      <c r="E98" s="246"/>
      <c r="F98" s="239"/>
      <c r="G98" s="306"/>
      <c r="H98" s="306"/>
    </row>
    <row r="99" spans="1:8">
      <c r="A99" s="216"/>
      <c r="B99" s="265"/>
      <c r="C99" s="265"/>
      <c r="D99" s="234"/>
      <c r="E99" s="246"/>
      <c r="F99" s="239"/>
      <c r="G99" s="306"/>
      <c r="H99" s="306"/>
    </row>
    <row r="100" spans="1:8">
      <c r="A100" s="216" t="s">
        <v>55</v>
      </c>
      <c r="B100" s="597" t="s">
        <v>593</v>
      </c>
      <c r="C100" s="597"/>
      <c r="D100" s="238">
        <f>MeasurementSheet!I292+2</f>
        <v>775.41492800000003</v>
      </c>
      <c r="E100" s="246" t="s">
        <v>52</v>
      </c>
      <c r="F100" s="239"/>
      <c r="G100" s="563">
        <f t="shared" ref="G100" si="15">D100*F100</f>
        <v>0</v>
      </c>
      <c r="H100" s="564" t="s">
        <v>594</v>
      </c>
    </row>
    <row r="101" spans="1:8">
      <c r="A101" s="266"/>
      <c r="B101" s="210"/>
      <c r="C101" s="210"/>
      <c r="D101" s="234"/>
      <c r="E101" s="246"/>
      <c r="F101" s="239"/>
      <c r="G101" s="306"/>
      <c r="H101" s="306"/>
    </row>
    <row r="102" spans="1:8">
      <c r="A102" s="266">
        <v>2.2999999999999998</v>
      </c>
      <c r="B102" s="210" t="s">
        <v>146</v>
      </c>
      <c r="C102" s="210"/>
      <c r="D102" s="234"/>
      <c r="E102" s="246"/>
      <c r="F102" s="239"/>
      <c r="G102" s="306"/>
      <c r="H102" s="306"/>
    </row>
    <row r="103" spans="1:8" ht="60">
      <c r="A103" s="209"/>
      <c r="B103" s="248" t="s">
        <v>147</v>
      </c>
      <c r="C103" s="248"/>
      <c r="D103" s="234"/>
      <c r="E103" s="246"/>
      <c r="F103" s="239"/>
      <c r="G103" s="306"/>
      <c r="H103" s="306"/>
    </row>
    <row r="104" spans="1:8">
      <c r="A104" s="209"/>
      <c r="B104" s="267" t="s">
        <v>148</v>
      </c>
      <c r="C104" s="267"/>
      <c r="D104" s="234"/>
      <c r="E104" s="246"/>
      <c r="F104" s="239"/>
      <c r="G104" s="306"/>
      <c r="H104" s="306"/>
    </row>
    <row r="105" spans="1:8">
      <c r="A105" s="209" t="s">
        <v>149</v>
      </c>
      <c r="B105" s="210" t="s">
        <v>595</v>
      </c>
      <c r="C105" s="210"/>
      <c r="D105" s="238">
        <f>MeasurementSheet!H302+2</f>
        <v>20.4008</v>
      </c>
      <c r="E105" s="235" t="s">
        <v>136</v>
      </c>
      <c r="F105" s="239"/>
      <c r="G105" s="563">
        <f t="shared" ref="G105" si="16">D105*F105</f>
        <v>0</v>
      </c>
      <c r="H105" s="306"/>
    </row>
    <row r="106" spans="1:8">
      <c r="A106" s="216"/>
      <c r="B106" s="237" t="s">
        <v>596</v>
      </c>
      <c r="C106" s="237"/>
      <c r="D106" s="234"/>
      <c r="E106" s="246"/>
      <c r="F106" s="239"/>
      <c r="G106" s="306"/>
      <c r="H106" s="306"/>
    </row>
    <row r="107" spans="1:8">
      <c r="A107" s="216"/>
      <c r="B107" s="237" t="s">
        <v>597</v>
      </c>
      <c r="C107" s="237"/>
      <c r="D107" s="234"/>
      <c r="E107" s="246"/>
      <c r="F107" s="239"/>
      <c r="G107" s="306"/>
      <c r="H107" s="306"/>
    </row>
    <row r="108" spans="1:8">
      <c r="A108" s="216"/>
      <c r="B108" s="237" t="s">
        <v>153</v>
      </c>
      <c r="C108" s="237"/>
      <c r="D108" s="234"/>
      <c r="E108" s="246"/>
      <c r="F108" s="239"/>
      <c r="G108" s="306"/>
      <c r="H108" s="306"/>
    </row>
    <row r="109" spans="1:8">
      <c r="A109" s="305"/>
      <c r="B109" s="306"/>
      <c r="C109" s="306"/>
      <c r="D109" s="308"/>
      <c r="E109" s="308"/>
      <c r="F109" s="239"/>
      <c r="G109" s="299">
        <f>SUM(G81:G108)</f>
        <v>0</v>
      </c>
      <c r="H109" s="306"/>
    </row>
    <row r="110" spans="1:8">
      <c r="A110" s="254">
        <v>3</v>
      </c>
      <c r="B110" s="230" t="s">
        <v>9</v>
      </c>
      <c r="C110" s="230"/>
      <c r="D110" s="268"/>
      <c r="E110" s="232"/>
      <c r="F110" s="232"/>
      <c r="G110" s="232"/>
      <c r="H110" s="306"/>
    </row>
    <row r="111" spans="1:8">
      <c r="A111" s="216"/>
      <c r="B111" s="210" t="s">
        <v>155</v>
      </c>
      <c r="C111" s="210"/>
      <c r="D111" s="238"/>
      <c r="E111" s="246"/>
      <c r="F111" s="239"/>
      <c r="G111" s="306"/>
      <c r="H111" s="306"/>
    </row>
    <row r="112" spans="1:8">
      <c r="A112" s="216"/>
      <c r="B112" s="267"/>
      <c r="C112" s="267"/>
      <c r="D112" s="238"/>
      <c r="E112" s="246"/>
      <c r="F112" s="239"/>
      <c r="G112" s="306"/>
      <c r="H112" s="306"/>
    </row>
    <row r="113" spans="1:8">
      <c r="A113" s="523" t="s">
        <v>598</v>
      </c>
      <c r="B113" s="217" t="s">
        <v>156</v>
      </c>
      <c r="C113" s="217"/>
      <c r="D113" s="238"/>
      <c r="E113" s="246"/>
      <c r="F113" s="239"/>
      <c r="G113" s="306"/>
      <c r="H113" s="306"/>
    </row>
    <row r="114" spans="1:8" ht="90">
      <c r="A114" s="216"/>
      <c r="B114" s="253" t="s">
        <v>599</v>
      </c>
      <c r="C114" s="253"/>
      <c r="D114" s="259">
        <f>MeasurementSheet!I313+22.8</f>
        <v>475.00263660000002</v>
      </c>
      <c r="E114" s="246" t="s">
        <v>52</v>
      </c>
      <c r="F114" s="239"/>
      <c r="G114" s="563">
        <f t="shared" ref="G114" si="17">D114*F114</f>
        <v>0</v>
      </c>
      <c r="H114" s="306"/>
    </row>
    <row r="115" spans="1:8">
      <c r="A115" s="216"/>
      <c r="B115" s="252"/>
      <c r="C115" s="252"/>
      <c r="D115" s="246"/>
      <c r="E115" s="246"/>
      <c r="F115" s="239"/>
      <c r="G115" s="306"/>
      <c r="H115" s="306"/>
    </row>
    <row r="116" spans="1:8">
      <c r="A116" s="525" t="s">
        <v>600</v>
      </c>
      <c r="B116" s="217" t="s">
        <v>601</v>
      </c>
      <c r="C116" s="217"/>
      <c r="D116" s="259">
        <f>MeasurementSheet!I323+4.45</f>
        <v>319.99665999999996</v>
      </c>
      <c r="E116" s="246" t="s">
        <v>52</v>
      </c>
      <c r="F116" s="239"/>
      <c r="G116" s="563">
        <f t="shared" ref="G116" si="18">D116*F116</f>
        <v>0</v>
      </c>
      <c r="H116" s="306"/>
    </row>
    <row r="117" spans="1:8" ht="90">
      <c r="A117" s="218"/>
      <c r="B117" s="253" t="s">
        <v>602</v>
      </c>
      <c r="C117" s="253"/>
      <c r="D117" s="246"/>
      <c r="E117" s="246"/>
      <c r="F117" s="239"/>
      <c r="G117" s="306"/>
      <c r="H117" s="306"/>
    </row>
    <row r="118" spans="1:8">
      <c r="A118" s="218"/>
      <c r="B118" s="253"/>
      <c r="C118" s="253"/>
      <c r="D118" s="246"/>
      <c r="E118" s="246"/>
      <c r="F118" s="239"/>
      <c r="G118" s="306"/>
      <c r="H118" s="306"/>
    </row>
    <row r="119" spans="1:8" ht="30">
      <c r="A119" s="525" t="s">
        <v>603</v>
      </c>
      <c r="B119" s="217" t="s">
        <v>604</v>
      </c>
      <c r="C119" s="217"/>
      <c r="D119" s="259">
        <f>MeasurementSheet!H325</f>
        <v>14.25</v>
      </c>
      <c r="E119" s="246" t="s">
        <v>52</v>
      </c>
      <c r="F119" s="249"/>
      <c r="G119" s="563">
        <f t="shared" ref="G119" si="19">D119*F119</f>
        <v>0</v>
      </c>
      <c r="H119" s="306"/>
    </row>
    <row r="120" spans="1:8">
      <c r="A120" s="218"/>
      <c r="B120" s="253"/>
      <c r="C120" s="253"/>
      <c r="D120" s="246"/>
      <c r="E120" s="246"/>
      <c r="F120" s="239"/>
      <c r="G120" s="306"/>
      <c r="H120" s="306"/>
    </row>
    <row r="121" spans="1:8">
      <c r="A121" s="523" t="s">
        <v>605</v>
      </c>
      <c r="B121" s="217" t="s">
        <v>606</v>
      </c>
      <c r="C121" s="217"/>
      <c r="D121" s="238"/>
      <c r="E121" s="246"/>
      <c r="F121" s="239"/>
      <c r="G121" s="306"/>
      <c r="H121" s="306"/>
    </row>
    <row r="122" spans="1:8" ht="30">
      <c r="A122" s="523" t="s">
        <v>607</v>
      </c>
      <c r="B122" s="217" t="s">
        <v>608</v>
      </c>
      <c r="C122" s="217"/>
      <c r="D122" s="238"/>
      <c r="E122" s="246"/>
      <c r="F122" s="239"/>
      <c r="G122" s="306"/>
      <c r="H122" s="306"/>
    </row>
    <row r="123" spans="1:8" ht="45">
      <c r="A123" s="305"/>
      <c r="B123" s="269" t="s">
        <v>609</v>
      </c>
      <c r="C123" s="269"/>
      <c r="D123" s="238"/>
      <c r="E123" s="246"/>
      <c r="F123" s="239"/>
      <c r="G123" s="306"/>
      <c r="H123" s="306"/>
    </row>
    <row r="124" spans="1:8">
      <c r="A124" s="216" t="s">
        <v>149</v>
      </c>
      <c r="B124" s="270" t="s">
        <v>610</v>
      </c>
      <c r="C124" s="270"/>
      <c r="D124" s="238">
        <f>MeasurementSheet!I347</f>
        <v>875.31933059999994</v>
      </c>
      <c r="E124" s="246" t="s">
        <v>52</v>
      </c>
      <c r="F124" s="239"/>
      <c r="G124" s="563">
        <f t="shared" ref="G124:G127" si="20">D124*F124</f>
        <v>0</v>
      </c>
      <c r="H124" s="306"/>
    </row>
    <row r="125" spans="1:8">
      <c r="A125" s="216" t="s">
        <v>548</v>
      </c>
      <c r="B125" s="270" t="s">
        <v>611</v>
      </c>
      <c r="C125" s="270"/>
      <c r="D125" s="238">
        <f>MeasurementSheet!I365+13</f>
        <v>2020.4066155</v>
      </c>
      <c r="E125" s="246" t="s">
        <v>52</v>
      </c>
      <c r="F125" s="239"/>
      <c r="G125" s="563">
        <f t="shared" si="20"/>
        <v>0</v>
      </c>
      <c r="H125" s="306"/>
    </row>
    <row r="126" spans="1:8">
      <c r="A126" s="216" t="s">
        <v>612</v>
      </c>
      <c r="B126" s="270" t="s">
        <v>613</v>
      </c>
      <c r="C126" s="270"/>
      <c r="D126" s="238">
        <v>200</v>
      </c>
      <c r="E126" s="246" t="s">
        <v>52</v>
      </c>
      <c r="F126" s="239"/>
      <c r="G126" s="563">
        <f t="shared" si="20"/>
        <v>0</v>
      </c>
      <c r="H126" s="306"/>
    </row>
    <row r="127" spans="1:8">
      <c r="A127" s="216" t="s">
        <v>57</v>
      </c>
      <c r="B127" s="270" t="s">
        <v>614</v>
      </c>
      <c r="C127" s="270"/>
      <c r="D127" s="238">
        <f>MeasurementSheet!I390+8</f>
        <v>1520.1683637632</v>
      </c>
      <c r="E127" s="246" t="s">
        <v>52</v>
      </c>
      <c r="F127" s="239"/>
      <c r="G127" s="563">
        <f t="shared" si="20"/>
        <v>0</v>
      </c>
      <c r="H127" s="306"/>
    </row>
    <row r="128" spans="1:8">
      <c r="A128" s="216"/>
      <c r="B128" s="270"/>
      <c r="C128" s="270"/>
      <c r="D128" s="238"/>
      <c r="E128" s="246"/>
      <c r="F128" s="239"/>
      <c r="G128" s="306"/>
      <c r="H128" s="306"/>
    </row>
    <row r="129" spans="1:10" ht="30">
      <c r="A129" s="523" t="s">
        <v>615</v>
      </c>
      <c r="B129" s="217" t="s">
        <v>616</v>
      </c>
      <c r="C129" s="217"/>
      <c r="D129" s="238"/>
      <c r="E129" s="246"/>
      <c r="F129" s="239"/>
      <c r="G129" s="306"/>
      <c r="H129" s="306"/>
    </row>
    <row r="130" spans="1:10" ht="30">
      <c r="A130" s="271"/>
      <c r="B130" s="272" t="s">
        <v>617</v>
      </c>
      <c r="C130" s="272"/>
      <c r="D130" s="238"/>
      <c r="E130" s="246"/>
      <c r="F130" s="239"/>
      <c r="G130" s="306"/>
      <c r="H130" s="306"/>
    </row>
    <row r="131" spans="1:10" ht="15.75">
      <c r="A131" s="271" t="s">
        <v>149</v>
      </c>
      <c r="B131" s="272" t="s">
        <v>618</v>
      </c>
      <c r="C131" s="272"/>
      <c r="D131" s="238"/>
      <c r="E131" s="246"/>
      <c r="F131" s="239"/>
      <c r="G131" s="306"/>
      <c r="H131" s="306"/>
    </row>
    <row r="132" spans="1:10" ht="15.75">
      <c r="A132" s="271" t="s">
        <v>548</v>
      </c>
      <c r="B132" s="272" t="s">
        <v>619</v>
      </c>
      <c r="C132" s="272"/>
      <c r="D132" s="238"/>
      <c r="E132" s="246"/>
      <c r="F132" s="239"/>
      <c r="G132" s="306"/>
      <c r="H132" s="306"/>
    </row>
    <row r="133" spans="1:10" ht="15.75">
      <c r="A133" s="271" t="s">
        <v>612</v>
      </c>
      <c r="B133" s="272" t="s">
        <v>620</v>
      </c>
      <c r="C133" s="272"/>
      <c r="D133" s="238">
        <f>MeasurementSheet!I439+67</f>
        <v>2199.9888580000002</v>
      </c>
      <c r="E133" s="246" t="s">
        <v>52</v>
      </c>
      <c r="F133" s="239"/>
      <c r="G133" s="563">
        <f t="shared" ref="G133:G135" si="21">D133*F133</f>
        <v>0</v>
      </c>
      <c r="H133" s="306"/>
    </row>
    <row r="134" spans="1:10" ht="15.75">
      <c r="A134" s="271" t="s">
        <v>621</v>
      </c>
      <c r="B134" s="272" t="s">
        <v>622</v>
      </c>
      <c r="C134" s="272"/>
      <c r="D134" s="238">
        <f>MeasurementSheet!I416+66</f>
        <v>1249.980798</v>
      </c>
      <c r="E134" s="246" t="s">
        <v>52</v>
      </c>
      <c r="F134" s="239"/>
      <c r="G134" s="563">
        <f t="shared" si="21"/>
        <v>0</v>
      </c>
      <c r="H134" s="306"/>
    </row>
    <row r="135" spans="1:10" ht="15.75">
      <c r="A135" s="273" t="s">
        <v>623</v>
      </c>
      <c r="B135" s="274" t="s">
        <v>624</v>
      </c>
      <c r="C135" s="274"/>
      <c r="D135" s="275">
        <f>MeasurementSheet!I469+103</f>
        <v>300.38074676320002</v>
      </c>
      <c r="E135" s="276" t="s">
        <v>52</v>
      </c>
      <c r="F135" s="239"/>
      <c r="G135" s="563">
        <f t="shared" si="21"/>
        <v>0</v>
      </c>
      <c r="H135" s="565" t="s">
        <v>625</v>
      </c>
      <c r="I135" s="277"/>
      <c r="J135" s="277"/>
    </row>
    <row r="136" spans="1:10" ht="15.75">
      <c r="A136" s="271"/>
      <c r="B136" s="272"/>
      <c r="C136" s="272"/>
      <c r="D136" s="238"/>
      <c r="E136" s="246"/>
      <c r="F136" s="239"/>
      <c r="G136" s="306"/>
      <c r="H136" s="306"/>
    </row>
    <row r="137" spans="1:10" ht="30">
      <c r="A137" s="523" t="s">
        <v>626</v>
      </c>
      <c r="B137" s="278" t="s">
        <v>627</v>
      </c>
      <c r="C137" s="278"/>
      <c r="D137" s="238">
        <f>MeasurementSheet!I449+185</f>
        <v>1499.787617</v>
      </c>
      <c r="E137" s="246" t="s">
        <v>52</v>
      </c>
      <c r="F137" s="239"/>
      <c r="G137" s="563">
        <f t="shared" ref="G137" si="22">D137*F137</f>
        <v>0</v>
      </c>
      <c r="H137" s="306"/>
    </row>
    <row r="138" spans="1:10">
      <c r="A138" s="216"/>
      <c r="B138" s="253"/>
      <c r="C138" s="253"/>
      <c r="D138" s="238"/>
      <c r="E138" s="246"/>
      <c r="F138" s="239"/>
      <c r="G138" s="306"/>
      <c r="H138" s="306"/>
    </row>
    <row r="139" spans="1:10">
      <c r="A139" s="523" t="s">
        <v>628</v>
      </c>
      <c r="B139" s="210" t="s">
        <v>629</v>
      </c>
      <c r="C139" s="210"/>
      <c r="D139" s="238"/>
      <c r="E139" s="246"/>
      <c r="F139" s="239"/>
      <c r="G139" s="306"/>
      <c r="H139" s="306"/>
    </row>
    <row r="140" spans="1:10" ht="30">
      <c r="A140" s="523" t="s">
        <v>630</v>
      </c>
      <c r="B140" s="210" t="s">
        <v>631</v>
      </c>
      <c r="C140" s="210"/>
      <c r="D140" s="238">
        <f>MeasurementSheet!I479+111</f>
        <v>552.59955839999998</v>
      </c>
      <c r="E140" s="246" t="s">
        <v>52</v>
      </c>
      <c r="F140" s="239"/>
      <c r="G140" s="563">
        <f t="shared" ref="G140" si="23">D140*F140</f>
        <v>0</v>
      </c>
      <c r="H140" s="306"/>
    </row>
    <row r="141" spans="1:10" ht="30">
      <c r="A141" s="216"/>
      <c r="B141" s="237" t="s">
        <v>632</v>
      </c>
      <c r="C141" s="237"/>
      <c r="D141" s="234"/>
      <c r="E141" s="246"/>
      <c r="F141" s="239"/>
      <c r="G141" s="306"/>
      <c r="H141" s="306"/>
    </row>
    <row r="142" spans="1:10" ht="30">
      <c r="A142" s="216"/>
      <c r="B142" s="237" t="s">
        <v>171</v>
      </c>
      <c r="C142" s="237"/>
      <c r="D142" s="234"/>
      <c r="E142" s="246"/>
      <c r="F142" s="239"/>
      <c r="G142" s="306"/>
      <c r="H142" s="306"/>
    </row>
    <row r="143" spans="1:10">
      <c r="A143" s="216"/>
      <c r="B143" s="237" t="s">
        <v>172</v>
      </c>
      <c r="C143" s="237"/>
      <c r="D143" s="234"/>
      <c r="E143" s="246"/>
      <c r="F143" s="239"/>
      <c r="G143" s="306"/>
      <c r="H143" s="306"/>
    </row>
    <row r="144" spans="1:10">
      <c r="A144" s="216"/>
      <c r="B144" s="237"/>
      <c r="C144" s="237"/>
      <c r="D144" s="234"/>
      <c r="E144" s="246"/>
      <c r="F144" s="239"/>
      <c r="G144" s="306"/>
      <c r="H144" s="306"/>
    </row>
    <row r="145" spans="1:8" ht="30">
      <c r="A145" s="523" t="s">
        <v>633</v>
      </c>
      <c r="B145" s="210" t="s">
        <v>634</v>
      </c>
      <c r="C145" s="210"/>
      <c r="D145" s="238">
        <f>MeasurementSheet!I488+26</f>
        <v>149.6374568</v>
      </c>
      <c r="E145" s="246" t="s">
        <v>52</v>
      </c>
      <c r="F145" s="239"/>
      <c r="G145" s="563">
        <f t="shared" ref="G145" si="24">D145*F145</f>
        <v>0</v>
      </c>
      <c r="H145" s="306"/>
    </row>
    <row r="146" spans="1:8" ht="45">
      <c r="A146" s="216"/>
      <c r="B146" s="237" t="s">
        <v>635</v>
      </c>
      <c r="C146" s="237"/>
      <c r="D146" s="234"/>
      <c r="E146" s="246"/>
      <c r="F146" s="239"/>
      <c r="G146" s="306"/>
      <c r="H146" s="306"/>
    </row>
    <row r="147" spans="1:8">
      <c r="A147" s="305"/>
      <c r="B147" s="306"/>
      <c r="C147" s="306"/>
      <c r="D147" s="308"/>
      <c r="E147" s="308"/>
      <c r="F147" s="239"/>
      <c r="G147" s="306"/>
      <c r="H147" s="306"/>
    </row>
    <row r="148" spans="1:8">
      <c r="A148" s="529" t="s">
        <v>636</v>
      </c>
      <c r="B148" s="210" t="s">
        <v>637</v>
      </c>
      <c r="C148" s="210"/>
      <c r="D148" s="307">
        <f>MeasurementSheet!I506+25.63</f>
        <v>1000.0031569</v>
      </c>
      <c r="E148" s="246" t="s">
        <v>52</v>
      </c>
      <c r="F148" s="239"/>
      <c r="G148" s="563">
        <f t="shared" ref="G148" si="25">D148*F148</f>
        <v>0</v>
      </c>
      <c r="H148" s="306" t="s">
        <v>638</v>
      </c>
    </row>
    <row r="149" spans="1:8">
      <c r="A149" s="305"/>
      <c r="B149" s="237" t="s">
        <v>639</v>
      </c>
      <c r="C149" s="237"/>
      <c r="D149" s="308"/>
      <c r="E149" s="308"/>
      <c r="F149" s="239"/>
      <c r="G149" s="306"/>
      <c r="H149" s="306"/>
    </row>
    <row r="150" spans="1:8">
      <c r="A150" s="305"/>
      <c r="B150" s="237"/>
      <c r="C150" s="237"/>
      <c r="D150" s="241"/>
      <c r="E150" s="308"/>
      <c r="F150" s="239"/>
      <c r="G150" s="306"/>
      <c r="H150" s="306"/>
    </row>
    <row r="151" spans="1:8">
      <c r="A151" s="305"/>
      <c r="B151" s="237" t="s">
        <v>640</v>
      </c>
      <c r="C151" s="237"/>
      <c r="D151" s="241">
        <f>5.95*5*10.764+179.77</f>
        <v>499.99900000000002</v>
      </c>
      <c r="E151" s="308" t="s">
        <v>52</v>
      </c>
      <c r="F151" s="239"/>
      <c r="G151" s="563">
        <f t="shared" ref="G151" si="26">D151*F151</f>
        <v>0</v>
      </c>
      <c r="H151" s="306"/>
    </row>
    <row r="152" spans="1:8">
      <c r="A152" s="305"/>
      <c r="B152" s="237"/>
      <c r="C152" s="237"/>
      <c r="D152" s="241"/>
      <c r="E152" s="308"/>
      <c r="F152" s="239"/>
      <c r="G152" s="306"/>
      <c r="H152" s="306"/>
    </row>
    <row r="153" spans="1:8">
      <c r="A153" s="305"/>
      <c r="B153" s="237" t="s">
        <v>641</v>
      </c>
      <c r="C153" s="237"/>
      <c r="D153" s="241">
        <f>MeasurementSheet!I520+41.29</f>
        <v>650.00496399999997</v>
      </c>
      <c r="E153" s="308" t="s">
        <v>52</v>
      </c>
      <c r="F153" s="239"/>
      <c r="G153" s="563">
        <f t="shared" ref="G153" si="27">D153*F153</f>
        <v>0</v>
      </c>
      <c r="H153" s="306" t="s">
        <v>642</v>
      </c>
    </row>
    <row r="154" spans="1:8">
      <c r="A154" s="305"/>
      <c r="B154" s="237"/>
      <c r="C154" s="237"/>
      <c r="D154" s="241"/>
      <c r="E154" s="308"/>
      <c r="F154" s="239"/>
      <c r="G154" s="306"/>
      <c r="H154" s="306"/>
    </row>
    <row r="155" spans="1:8">
      <c r="A155" s="305"/>
      <c r="B155" s="237"/>
      <c r="C155" s="237"/>
      <c r="D155" s="308"/>
      <c r="E155" s="308"/>
      <c r="F155" s="239"/>
      <c r="G155" s="306"/>
      <c r="H155" s="306"/>
    </row>
    <row r="156" spans="1:8">
      <c r="A156" s="529" t="s">
        <v>643</v>
      </c>
      <c r="B156" s="210" t="s">
        <v>644</v>
      </c>
      <c r="C156" s="210"/>
      <c r="D156" s="241">
        <v>50</v>
      </c>
      <c r="E156" s="246" t="s">
        <v>52</v>
      </c>
      <c r="F156" s="239"/>
      <c r="G156" s="563">
        <f t="shared" ref="G156" si="28">D156*F156</f>
        <v>0</v>
      </c>
      <c r="H156" s="306" t="s">
        <v>645</v>
      </c>
    </row>
    <row r="157" spans="1:8">
      <c r="A157" s="305"/>
      <c r="B157" s="306"/>
      <c r="C157" s="306"/>
      <c r="D157" s="308"/>
      <c r="E157" s="308"/>
      <c r="F157" s="239"/>
      <c r="G157" s="306"/>
      <c r="H157" s="306"/>
    </row>
    <row r="158" spans="1:8">
      <c r="A158" s="529" t="s">
        <v>646</v>
      </c>
      <c r="B158" s="210" t="s">
        <v>647</v>
      </c>
      <c r="C158" s="210"/>
      <c r="D158" s="308"/>
      <c r="E158" s="308"/>
      <c r="F158" s="239"/>
      <c r="G158" s="306"/>
      <c r="H158" s="306"/>
    </row>
    <row r="159" spans="1:8" ht="60">
      <c r="A159" s="305"/>
      <c r="B159" s="240" t="s">
        <v>648</v>
      </c>
      <c r="C159" s="240"/>
      <c r="D159" s="241">
        <v>70</v>
      </c>
      <c r="E159" s="246" t="s">
        <v>52</v>
      </c>
      <c r="F159" s="239"/>
      <c r="G159" s="563">
        <f t="shared" ref="G159" si="29">D159*F159</f>
        <v>0</v>
      </c>
      <c r="H159" s="306"/>
    </row>
    <row r="160" spans="1:8">
      <c r="A160" s="305"/>
      <c r="B160" s="240"/>
      <c r="C160" s="240"/>
      <c r="D160" s="241"/>
      <c r="E160" s="246"/>
      <c r="F160" s="239"/>
      <c r="G160" s="306"/>
      <c r="H160" s="306"/>
    </row>
    <row r="161" spans="1:8">
      <c r="A161" s="529" t="s">
        <v>649</v>
      </c>
      <c r="B161" s="210" t="s">
        <v>650</v>
      </c>
      <c r="C161" s="210"/>
      <c r="D161" s="241"/>
      <c r="E161" s="246"/>
      <c r="F161" s="239"/>
      <c r="G161" s="306"/>
      <c r="H161" s="306"/>
    </row>
    <row r="162" spans="1:8" ht="60">
      <c r="A162" s="305"/>
      <c r="B162" s="240" t="s">
        <v>651</v>
      </c>
      <c r="C162" s="240"/>
      <c r="D162" s="241">
        <v>1100</v>
      </c>
      <c r="E162" s="246" t="s">
        <v>52</v>
      </c>
      <c r="F162" s="239"/>
      <c r="G162" s="563">
        <f t="shared" ref="G162" si="30">D162*F162</f>
        <v>0</v>
      </c>
      <c r="H162" s="566"/>
    </row>
    <row r="163" spans="1:8">
      <c r="A163" s="305"/>
      <c r="B163" s="240"/>
      <c r="C163" s="240"/>
      <c r="D163" s="241"/>
      <c r="E163" s="246"/>
      <c r="F163" s="239"/>
      <c r="G163" s="306"/>
      <c r="H163" s="306"/>
    </row>
    <row r="164" spans="1:8">
      <c r="A164" s="529" t="s">
        <v>652</v>
      </c>
      <c r="B164" s="210" t="s">
        <v>653</v>
      </c>
      <c r="C164" s="210"/>
      <c r="D164" s="241"/>
      <c r="E164" s="246"/>
      <c r="F164" s="239"/>
      <c r="G164" s="306"/>
      <c r="H164" s="306"/>
    </row>
    <row r="165" spans="1:8" ht="60">
      <c r="A165" s="305"/>
      <c r="B165" s="240" t="s">
        <v>654</v>
      </c>
      <c r="C165" s="240"/>
      <c r="D165" s="279">
        <v>990</v>
      </c>
      <c r="E165" s="280" t="s">
        <v>655</v>
      </c>
      <c r="F165" s="239"/>
      <c r="G165" s="563">
        <f t="shared" ref="G165" si="31">D165*F165</f>
        <v>0</v>
      </c>
      <c r="H165" s="306"/>
    </row>
    <row r="166" spans="1:8">
      <c r="A166" s="305"/>
      <c r="B166" s="240"/>
      <c r="C166" s="240"/>
      <c r="D166" s="241"/>
      <c r="E166" s="246"/>
      <c r="F166" s="239"/>
      <c r="G166" s="306"/>
      <c r="H166" s="306"/>
    </row>
    <row r="167" spans="1:8">
      <c r="A167" s="305">
        <v>3.11</v>
      </c>
      <c r="B167" s="281" t="s">
        <v>656</v>
      </c>
      <c r="C167" s="281"/>
      <c r="D167" s="241">
        <v>500</v>
      </c>
      <c r="E167" s="246" t="s">
        <v>52</v>
      </c>
      <c r="F167" s="239"/>
      <c r="G167" s="563">
        <f t="shared" ref="G167" si="32">D167*F167</f>
        <v>0</v>
      </c>
      <c r="H167" s="306" t="s">
        <v>657</v>
      </c>
    </row>
    <row r="168" spans="1:8">
      <c r="A168" s="305"/>
      <c r="B168" s="240"/>
      <c r="C168" s="240"/>
      <c r="D168" s="241"/>
      <c r="E168" s="246"/>
      <c r="F168" s="239"/>
      <c r="G168" s="306"/>
      <c r="H168" s="306"/>
    </row>
    <row r="169" spans="1:8">
      <c r="A169" s="209">
        <v>3.12</v>
      </c>
      <c r="B169" s="210" t="s">
        <v>658</v>
      </c>
      <c r="C169" s="210"/>
      <c r="D169" s="241"/>
      <c r="E169" s="246"/>
      <c r="F169" s="239"/>
      <c r="G169" s="306"/>
      <c r="H169" s="306"/>
    </row>
    <row r="170" spans="1:8">
      <c r="A170" s="209"/>
      <c r="B170" s="210"/>
      <c r="C170" s="210"/>
      <c r="D170" s="234"/>
      <c r="E170" s="235"/>
      <c r="F170" s="239"/>
      <c r="G170" s="306"/>
      <c r="H170" s="306"/>
    </row>
    <row r="171" spans="1:8" ht="30">
      <c r="A171" s="209" t="s">
        <v>659</v>
      </c>
      <c r="B171" s="210" t="s">
        <v>310</v>
      </c>
      <c r="C171" s="210"/>
      <c r="D171" s="234"/>
      <c r="E171" s="235"/>
      <c r="F171" s="239"/>
      <c r="G171" s="306"/>
      <c r="H171" s="306"/>
    </row>
    <row r="172" spans="1:8" ht="45">
      <c r="A172" s="209"/>
      <c r="B172" s="248" t="s">
        <v>311</v>
      </c>
      <c r="C172" s="248"/>
      <c r="D172" s="234"/>
      <c r="E172" s="235"/>
      <c r="F172" s="239"/>
      <c r="G172" s="306"/>
      <c r="H172" s="306"/>
    </row>
    <row r="173" spans="1:8">
      <c r="A173" s="209"/>
      <c r="B173" s="237" t="s">
        <v>312</v>
      </c>
      <c r="C173" s="237"/>
      <c r="D173" s="234"/>
      <c r="E173" s="235"/>
      <c r="F173" s="239"/>
      <c r="G173" s="306"/>
      <c r="H173" s="306"/>
    </row>
    <row r="174" spans="1:8">
      <c r="A174" s="209" t="s">
        <v>50</v>
      </c>
      <c r="B174" s="237" t="s">
        <v>660</v>
      </c>
      <c r="C174" s="237"/>
      <c r="D174" s="238">
        <v>2</v>
      </c>
      <c r="E174" s="235" t="s">
        <v>212</v>
      </c>
      <c r="F174" s="239"/>
      <c r="G174" s="563">
        <f t="shared" ref="G174:G178" si="33">D174*F174</f>
        <v>0</v>
      </c>
      <c r="H174" s="306"/>
    </row>
    <row r="175" spans="1:8">
      <c r="A175" s="209" t="s">
        <v>53</v>
      </c>
      <c r="B175" s="237" t="s">
        <v>661</v>
      </c>
      <c r="C175" s="237"/>
      <c r="D175" s="238">
        <v>3</v>
      </c>
      <c r="E175" s="235" t="s">
        <v>212</v>
      </c>
      <c r="F175" s="239"/>
      <c r="G175" s="563">
        <f t="shared" si="33"/>
        <v>0</v>
      </c>
      <c r="H175" s="306"/>
    </row>
    <row r="176" spans="1:8">
      <c r="A176" s="209" t="s">
        <v>55</v>
      </c>
      <c r="B176" s="237" t="s">
        <v>662</v>
      </c>
      <c r="C176" s="237"/>
      <c r="D176" s="238">
        <v>3</v>
      </c>
      <c r="E176" s="235" t="s">
        <v>212</v>
      </c>
      <c r="F176" s="239"/>
      <c r="G176" s="563">
        <f t="shared" si="33"/>
        <v>0</v>
      </c>
      <c r="H176" s="306"/>
    </row>
    <row r="177" spans="1:8">
      <c r="A177" s="282" t="s">
        <v>57</v>
      </c>
      <c r="B177" s="237" t="s">
        <v>663</v>
      </c>
      <c r="C177" s="237"/>
      <c r="D177" s="238">
        <v>2</v>
      </c>
      <c r="E177" s="235" t="s">
        <v>161</v>
      </c>
      <c r="F177" s="239"/>
      <c r="G177" s="563">
        <f t="shared" si="33"/>
        <v>0</v>
      </c>
      <c r="H177" s="306"/>
    </row>
    <row r="178" spans="1:8">
      <c r="A178" s="282" t="s">
        <v>59</v>
      </c>
      <c r="B178" s="237" t="s">
        <v>664</v>
      </c>
      <c r="C178" s="237"/>
      <c r="D178" s="238">
        <v>1</v>
      </c>
      <c r="E178" s="235" t="s">
        <v>161</v>
      </c>
      <c r="F178" s="239"/>
      <c r="G178" s="563">
        <f t="shared" si="33"/>
        <v>0</v>
      </c>
      <c r="H178" s="306"/>
    </row>
    <row r="179" spans="1:8">
      <c r="A179" s="305"/>
      <c r="B179" s="306"/>
      <c r="C179" s="306"/>
      <c r="D179" s="308"/>
      <c r="E179" s="308"/>
      <c r="F179" s="239"/>
      <c r="G179" s="306"/>
      <c r="H179" s="306"/>
    </row>
    <row r="180" spans="1:8" ht="30">
      <c r="A180" s="526" t="s">
        <v>665</v>
      </c>
      <c r="B180" s="210" t="s">
        <v>666</v>
      </c>
      <c r="C180" s="210"/>
      <c r="D180" s="234"/>
      <c r="E180" s="246"/>
      <c r="F180" s="239"/>
      <c r="G180" s="306"/>
      <c r="H180" s="306"/>
    </row>
    <row r="181" spans="1:8">
      <c r="A181" s="305"/>
      <c r="B181" s="237" t="s">
        <v>289</v>
      </c>
      <c r="C181" s="237"/>
      <c r="D181" s="234"/>
      <c r="E181" s="246"/>
      <c r="F181" s="239"/>
      <c r="G181" s="306"/>
      <c r="H181" s="306"/>
    </row>
    <row r="182" spans="1:8">
      <c r="A182" s="216"/>
      <c r="B182" s="284" t="s">
        <v>290</v>
      </c>
      <c r="C182" s="284"/>
      <c r="D182" s="234"/>
      <c r="E182" s="246"/>
      <c r="F182" s="239"/>
      <c r="G182" s="306"/>
      <c r="H182" s="306"/>
    </row>
    <row r="183" spans="1:8">
      <c r="A183" s="216"/>
      <c r="B183" s="284" t="s">
        <v>291</v>
      </c>
      <c r="C183" s="284"/>
      <c r="D183" s="234"/>
      <c r="E183" s="246"/>
      <c r="F183" s="239"/>
      <c r="G183" s="306"/>
      <c r="H183" s="306"/>
    </row>
    <row r="184" spans="1:8">
      <c r="A184" s="216"/>
      <c r="B184" s="237" t="s">
        <v>293</v>
      </c>
      <c r="C184" s="237"/>
      <c r="D184" s="234"/>
      <c r="E184" s="246"/>
      <c r="F184" s="239"/>
      <c r="G184" s="306"/>
      <c r="H184" s="306"/>
    </row>
    <row r="185" spans="1:8">
      <c r="A185" s="216"/>
      <c r="B185" s="237" t="s">
        <v>294</v>
      </c>
      <c r="C185" s="237"/>
      <c r="D185" s="234"/>
      <c r="E185" s="246"/>
      <c r="F185" s="239"/>
      <c r="G185" s="306"/>
      <c r="H185" s="306"/>
    </row>
    <row r="186" spans="1:8">
      <c r="A186" s="216"/>
      <c r="B186" s="237" t="s">
        <v>295</v>
      </c>
      <c r="C186" s="237"/>
      <c r="D186" s="234"/>
      <c r="E186" s="246"/>
      <c r="F186" s="239"/>
      <c r="G186" s="306"/>
      <c r="H186" s="306"/>
    </row>
    <row r="187" spans="1:8">
      <c r="A187" s="216"/>
      <c r="B187" s="237" t="s">
        <v>296</v>
      </c>
      <c r="C187" s="237"/>
      <c r="D187" s="234"/>
      <c r="E187" s="246"/>
      <c r="F187" s="239"/>
      <c r="G187" s="306"/>
      <c r="H187" s="306"/>
    </row>
    <row r="188" spans="1:8" ht="30">
      <c r="A188" s="216" t="s">
        <v>50</v>
      </c>
      <c r="B188" s="285" t="s">
        <v>667</v>
      </c>
      <c r="C188" s="285"/>
      <c r="D188" s="245">
        <v>2</v>
      </c>
      <c r="E188" s="235" t="s">
        <v>161</v>
      </c>
      <c r="F188" s="239"/>
      <c r="G188" s="563">
        <f t="shared" ref="G188:G200" si="34">D188*F188</f>
        <v>0</v>
      </c>
      <c r="H188" s="306"/>
    </row>
    <row r="189" spans="1:8">
      <c r="A189" s="209" t="s">
        <v>53</v>
      </c>
      <c r="B189" s="237" t="s">
        <v>668</v>
      </c>
      <c r="C189" s="237"/>
      <c r="D189" s="238">
        <v>2</v>
      </c>
      <c r="E189" s="235" t="s">
        <v>212</v>
      </c>
      <c r="F189" s="239"/>
      <c r="G189" s="563">
        <f t="shared" si="34"/>
        <v>0</v>
      </c>
      <c r="H189" s="306"/>
    </row>
    <row r="190" spans="1:8">
      <c r="A190" s="209"/>
      <c r="B190" s="237" t="s">
        <v>669</v>
      </c>
      <c r="C190" s="237"/>
      <c r="D190" s="238">
        <v>2</v>
      </c>
      <c r="E190" s="235" t="s">
        <v>161</v>
      </c>
      <c r="F190" s="239"/>
      <c r="G190" s="563">
        <f t="shared" si="34"/>
        <v>0</v>
      </c>
      <c r="H190" s="306"/>
    </row>
    <row r="191" spans="1:8">
      <c r="A191" s="209" t="s">
        <v>55</v>
      </c>
      <c r="B191" s="237" t="s">
        <v>670</v>
      </c>
      <c r="C191" s="237"/>
      <c r="D191" s="245">
        <v>2</v>
      </c>
      <c r="E191" s="235" t="s">
        <v>212</v>
      </c>
      <c r="F191" s="239"/>
      <c r="G191" s="563">
        <f t="shared" si="34"/>
        <v>0</v>
      </c>
      <c r="H191" s="306"/>
    </row>
    <row r="192" spans="1:8">
      <c r="A192" s="209" t="s">
        <v>76</v>
      </c>
      <c r="B192" s="237" t="s">
        <v>671</v>
      </c>
      <c r="C192" s="237"/>
      <c r="D192" s="238"/>
      <c r="E192" s="235"/>
      <c r="F192" s="239"/>
      <c r="G192" s="563">
        <f t="shared" si="34"/>
        <v>0</v>
      </c>
      <c r="H192" s="306"/>
    </row>
    <row r="193" spans="1:8">
      <c r="A193" s="209" t="s">
        <v>57</v>
      </c>
      <c r="B193" s="237" t="s">
        <v>672</v>
      </c>
      <c r="C193" s="237"/>
      <c r="D193" s="245">
        <v>2</v>
      </c>
      <c r="E193" s="235" t="s">
        <v>212</v>
      </c>
      <c r="F193" s="239"/>
      <c r="G193" s="563">
        <f t="shared" si="34"/>
        <v>0</v>
      </c>
      <c r="H193" s="306"/>
    </row>
    <row r="194" spans="1:8">
      <c r="A194" s="209" t="s">
        <v>59</v>
      </c>
      <c r="B194" s="237" t="s">
        <v>673</v>
      </c>
      <c r="C194" s="237"/>
      <c r="D194" s="238">
        <v>1</v>
      </c>
      <c r="E194" s="235" t="s">
        <v>212</v>
      </c>
      <c r="F194" s="239"/>
      <c r="G194" s="563">
        <f t="shared" si="34"/>
        <v>0</v>
      </c>
      <c r="H194" s="306"/>
    </row>
    <row r="195" spans="1:8">
      <c r="A195" s="283"/>
      <c r="B195" s="210"/>
      <c r="C195" s="210"/>
      <c r="D195" s="238"/>
      <c r="E195" s="235"/>
      <c r="F195" s="239"/>
      <c r="G195" s="563">
        <f t="shared" si="34"/>
        <v>0</v>
      </c>
      <c r="H195" s="306"/>
    </row>
    <row r="196" spans="1:8" ht="30">
      <c r="A196" s="526" t="s">
        <v>674</v>
      </c>
      <c r="B196" s="210" t="s">
        <v>675</v>
      </c>
      <c r="C196" s="210"/>
      <c r="D196" s="238">
        <v>7</v>
      </c>
      <c r="E196" s="235" t="s">
        <v>676</v>
      </c>
      <c r="F196" s="239"/>
      <c r="G196" s="563">
        <f t="shared" si="34"/>
        <v>0</v>
      </c>
      <c r="H196" s="306"/>
    </row>
    <row r="197" spans="1:8">
      <c r="A197" s="283"/>
      <c r="B197" s="210"/>
      <c r="C197" s="210"/>
      <c r="D197" s="238"/>
      <c r="E197" s="235"/>
      <c r="F197" s="239"/>
      <c r="G197" s="563">
        <f t="shared" si="34"/>
        <v>0</v>
      </c>
      <c r="H197" s="306"/>
    </row>
    <row r="198" spans="1:8" ht="30">
      <c r="A198" s="526" t="s">
        <v>677</v>
      </c>
      <c r="B198" s="286" t="s">
        <v>678</v>
      </c>
      <c r="C198" s="286"/>
      <c r="D198" s="287">
        <v>1</v>
      </c>
      <c r="E198" s="288" t="s">
        <v>679</v>
      </c>
      <c r="F198" s="289"/>
      <c r="G198" s="567">
        <v>500000</v>
      </c>
      <c r="H198" s="306"/>
    </row>
    <row r="199" spans="1:8">
      <c r="A199" s="283"/>
      <c r="B199" s="210"/>
      <c r="C199" s="210"/>
      <c r="D199" s="238"/>
      <c r="E199" s="235"/>
      <c r="F199" s="239"/>
      <c r="G199" s="306"/>
      <c r="H199" s="306"/>
    </row>
    <row r="200" spans="1:8" ht="30">
      <c r="A200" s="526" t="s">
        <v>677</v>
      </c>
      <c r="B200" s="210" t="s">
        <v>680</v>
      </c>
      <c r="C200" s="210"/>
      <c r="D200" s="238"/>
      <c r="E200" s="235" t="s">
        <v>1983</v>
      </c>
      <c r="F200" s="239"/>
      <c r="G200" s="563">
        <f t="shared" si="34"/>
        <v>0</v>
      </c>
      <c r="H200" s="306"/>
    </row>
    <row r="201" spans="1:8">
      <c r="A201" s="283"/>
      <c r="B201" s="237"/>
      <c r="C201" s="237"/>
      <c r="D201" s="238"/>
      <c r="E201" s="235"/>
      <c r="F201" s="239"/>
      <c r="G201" s="306"/>
      <c r="H201" s="306"/>
    </row>
    <row r="202" spans="1:8">
      <c r="A202" s="283"/>
      <c r="B202" s="210"/>
      <c r="C202" s="210"/>
      <c r="D202" s="238"/>
      <c r="E202" s="235"/>
      <c r="F202" s="239"/>
      <c r="G202" s="306"/>
      <c r="H202" s="306"/>
    </row>
    <row r="203" spans="1:8">
      <c r="A203" s="526" t="s">
        <v>681</v>
      </c>
      <c r="B203" s="290" t="s">
        <v>682</v>
      </c>
      <c r="C203" s="290"/>
      <c r="D203" s="291"/>
      <c r="E203" s="288" t="s">
        <v>679</v>
      </c>
      <c r="F203" s="292"/>
      <c r="G203" s="568">
        <v>200000</v>
      </c>
      <c r="H203" s="306"/>
    </row>
    <row r="204" spans="1:8">
      <c r="A204" s="209"/>
      <c r="B204" s="237"/>
      <c r="C204" s="237"/>
      <c r="D204" s="238"/>
      <c r="E204" s="235"/>
      <c r="F204" s="239"/>
      <c r="G204" s="306"/>
      <c r="H204" s="306"/>
    </row>
    <row r="205" spans="1:8">
      <c r="A205" s="305">
        <v>3.14</v>
      </c>
      <c r="B205" s="293" t="s">
        <v>683</v>
      </c>
      <c r="C205" s="293"/>
      <c r="D205" s="308"/>
      <c r="E205" s="308"/>
      <c r="F205" s="239"/>
      <c r="G205" s="306"/>
      <c r="H205" s="306"/>
    </row>
    <row r="206" spans="1:8">
      <c r="A206" s="305"/>
      <c r="B206" s="306" t="s">
        <v>684</v>
      </c>
      <c r="C206" s="306"/>
      <c r="D206" s="308">
        <v>3</v>
      </c>
      <c r="E206" s="308" t="s">
        <v>212</v>
      </c>
      <c r="F206" s="239"/>
      <c r="G206" s="563">
        <f t="shared" ref="G206" si="35">D206*F206</f>
        <v>0</v>
      </c>
      <c r="H206" s="306"/>
    </row>
    <row r="207" spans="1:8">
      <c r="A207" s="305"/>
      <c r="B207" s="306" t="s">
        <v>685</v>
      </c>
      <c r="C207" s="306"/>
      <c r="D207" s="308"/>
      <c r="E207" s="308"/>
      <c r="F207" s="239"/>
      <c r="G207" s="306"/>
      <c r="H207" s="306"/>
    </row>
    <row r="208" spans="1:8">
      <c r="A208" s="305"/>
      <c r="B208" s="306"/>
      <c r="C208" s="306"/>
      <c r="D208" s="308"/>
      <c r="E208" s="308"/>
      <c r="F208" s="239"/>
      <c r="G208" s="306"/>
      <c r="H208" s="306"/>
    </row>
    <row r="209" spans="1:8">
      <c r="A209" s="305">
        <v>3.15</v>
      </c>
      <c r="B209" s="293" t="s">
        <v>686</v>
      </c>
      <c r="C209" s="293"/>
      <c r="D209" s="308"/>
      <c r="E209" s="308"/>
      <c r="F209" s="239"/>
      <c r="G209" s="306"/>
      <c r="H209" s="306"/>
    </row>
    <row r="210" spans="1:8">
      <c r="A210" s="305"/>
      <c r="B210" s="306" t="s">
        <v>687</v>
      </c>
      <c r="C210" s="306"/>
      <c r="D210" s="308">
        <v>40</v>
      </c>
      <c r="E210" s="235" t="s">
        <v>52</v>
      </c>
      <c r="F210" s="239"/>
      <c r="G210" s="563">
        <f t="shared" ref="G210" si="36">D210*F210</f>
        <v>0</v>
      </c>
      <c r="H210" s="306"/>
    </row>
    <row r="211" spans="1:8">
      <c r="A211" s="305"/>
      <c r="B211" s="306"/>
      <c r="C211" s="306"/>
      <c r="D211" s="308"/>
      <c r="E211" s="308"/>
      <c r="F211" s="239"/>
      <c r="G211" s="306"/>
      <c r="H211" s="306"/>
    </row>
    <row r="212" spans="1:8">
      <c r="A212" s="305">
        <v>3.16</v>
      </c>
      <c r="B212" s="293" t="s">
        <v>688</v>
      </c>
      <c r="C212" s="293"/>
      <c r="D212" s="308">
        <v>30</v>
      </c>
      <c r="E212" s="235" t="s">
        <v>52</v>
      </c>
      <c r="F212" s="239"/>
      <c r="G212" s="563">
        <f t="shared" ref="G212" si="37">D212*F212</f>
        <v>0</v>
      </c>
      <c r="H212" s="306"/>
    </row>
    <row r="213" spans="1:8">
      <c r="A213" s="305"/>
      <c r="B213" s="306" t="s">
        <v>689</v>
      </c>
      <c r="C213" s="306"/>
      <c r="D213" s="308"/>
      <c r="E213" s="308"/>
      <c r="F213" s="239"/>
      <c r="G213" s="306"/>
      <c r="H213" s="306"/>
    </row>
    <row r="214" spans="1:8">
      <c r="A214" s="305"/>
      <c r="B214" s="306"/>
      <c r="C214" s="306"/>
      <c r="D214" s="308"/>
      <c r="E214" s="308"/>
      <c r="F214" s="239"/>
      <c r="G214" s="306"/>
      <c r="H214" s="306"/>
    </row>
    <row r="215" spans="1:8" ht="45">
      <c r="A215" s="527" t="s">
        <v>690</v>
      </c>
      <c r="B215" s="295" t="s">
        <v>691</v>
      </c>
      <c r="C215" s="295"/>
      <c r="D215" s="244">
        <v>1</v>
      </c>
      <c r="E215" s="244" t="s">
        <v>212</v>
      </c>
      <c r="F215" s="239"/>
      <c r="G215" s="563">
        <f t="shared" ref="G215" si="38">D215*F215</f>
        <v>0</v>
      </c>
      <c r="H215" s="306"/>
    </row>
    <row r="216" spans="1:8">
      <c r="A216" s="305"/>
      <c r="B216" s="306"/>
      <c r="C216" s="306"/>
      <c r="D216" s="244"/>
      <c r="E216" s="308"/>
      <c r="F216" s="239"/>
      <c r="G216" s="306"/>
      <c r="H216" s="306"/>
    </row>
    <row r="217" spans="1:8">
      <c r="A217" s="527" t="s">
        <v>692</v>
      </c>
      <c r="B217" s="293" t="s">
        <v>693</v>
      </c>
      <c r="C217" s="293"/>
      <c r="D217" s="244"/>
      <c r="E217" s="308"/>
      <c r="F217" s="239"/>
      <c r="G217" s="306"/>
      <c r="H217" s="306"/>
    </row>
    <row r="218" spans="1:8" ht="45">
      <c r="A218" s="305"/>
      <c r="B218" s="240" t="s">
        <v>694</v>
      </c>
      <c r="C218" s="240"/>
      <c r="D218" s="244">
        <v>1</v>
      </c>
      <c r="E218" s="308" t="s">
        <v>676</v>
      </c>
      <c r="F218" s="239"/>
      <c r="G218" s="563">
        <f t="shared" ref="G218" si="39">D218*F218</f>
        <v>0</v>
      </c>
      <c r="H218" s="306"/>
    </row>
    <row r="219" spans="1:8">
      <c r="A219" s="305"/>
      <c r="B219" s="306"/>
      <c r="C219" s="306"/>
      <c r="D219" s="308"/>
      <c r="E219" s="308"/>
      <c r="F219" s="239"/>
      <c r="G219" s="306"/>
      <c r="H219" s="306"/>
    </row>
    <row r="220" spans="1:8" ht="45">
      <c r="A220" s="305">
        <v>3.19</v>
      </c>
      <c r="B220" s="295" t="s">
        <v>695</v>
      </c>
      <c r="C220" s="295"/>
      <c r="D220" s="244"/>
      <c r="E220" s="244"/>
      <c r="F220" s="239"/>
      <c r="G220" s="306"/>
      <c r="H220" s="306"/>
    </row>
    <row r="221" spans="1:8">
      <c r="A221" s="529" t="s">
        <v>696</v>
      </c>
      <c r="B221" s="240" t="s">
        <v>697</v>
      </c>
      <c r="C221" s="240"/>
      <c r="D221" s="244">
        <v>5</v>
      </c>
      <c r="E221" s="244" t="s">
        <v>212</v>
      </c>
      <c r="F221" s="239"/>
      <c r="G221" s="563">
        <f t="shared" ref="G221:G223" si="40">D221*F221</f>
        <v>0</v>
      </c>
      <c r="H221" s="306"/>
    </row>
    <row r="222" spans="1:8">
      <c r="A222" s="529" t="s">
        <v>698</v>
      </c>
      <c r="B222" s="240" t="s">
        <v>699</v>
      </c>
      <c r="C222" s="240"/>
      <c r="D222" s="244">
        <v>1</v>
      </c>
      <c r="E222" s="244" t="s">
        <v>212</v>
      </c>
      <c r="F222" s="239"/>
      <c r="G222" s="563">
        <f t="shared" si="40"/>
        <v>0</v>
      </c>
      <c r="H222" s="306"/>
    </row>
    <row r="223" spans="1:8">
      <c r="A223" s="529" t="s">
        <v>700</v>
      </c>
      <c r="B223" s="240" t="s">
        <v>701</v>
      </c>
      <c r="C223" s="240"/>
      <c r="D223" s="244">
        <v>1</v>
      </c>
      <c r="E223" s="244" t="s">
        <v>212</v>
      </c>
      <c r="F223" s="239"/>
      <c r="G223" s="563">
        <f t="shared" si="40"/>
        <v>0</v>
      </c>
      <c r="H223" s="306"/>
    </row>
    <row r="224" spans="1:8">
      <c r="A224" s="305"/>
      <c r="B224" s="240"/>
      <c r="C224" s="240"/>
      <c r="D224" s="244"/>
      <c r="E224" s="244"/>
      <c r="F224" s="239"/>
      <c r="G224" s="306"/>
      <c r="H224" s="306"/>
    </row>
    <row r="225" spans="1:8" ht="90">
      <c r="A225" s="529" t="s">
        <v>702</v>
      </c>
      <c r="B225" s="295" t="s">
        <v>703</v>
      </c>
      <c r="C225" s="295"/>
      <c r="D225" s="244">
        <v>1</v>
      </c>
      <c r="E225" s="244" t="s">
        <v>161</v>
      </c>
      <c r="F225" s="239"/>
      <c r="G225" s="563">
        <f t="shared" ref="G225:G232" si="41">D225*F225</f>
        <v>0</v>
      </c>
      <c r="H225" s="306"/>
    </row>
    <row r="226" spans="1:8">
      <c r="A226" s="305"/>
      <c r="B226" s="240"/>
      <c r="C226" s="240"/>
      <c r="D226" s="308"/>
      <c r="E226" s="308"/>
      <c r="F226" s="239"/>
      <c r="G226" s="306"/>
      <c r="H226" s="306"/>
    </row>
    <row r="227" spans="1:8" ht="60">
      <c r="A227" s="529" t="s">
        <v>704</v>
      </c>
      <c r="B227" s="295" t="s">
        <v>705</v>
      </c>
      <c r="C227" s="295"/>
      <c r="D227" s="244">
        <v>1</v>
      </c>
      <c r="E227" s="244" t="s">
        <v>161</v>
      </c>
      <c r="F227" s="239"/>
      <c r="G227" s="563">
        <f t="shared" si="41"/>
        <v>0</v>
      </c>
      <c r="H227" s="306"/>
    </row>
    <row r="228" spans="1:8">
      <c r="A228" s="305"/>
      <c r="B228" s="240"/>
      <c r="C228" s="240"/>
      <c r="D228" s="308"/>
      <c r="E228" s="308"/>
      <c r="F228" s="239"/>
      <c r="G228" s="306"/>
      <c r="H228" s="306"/>
    </row>
    <row r="229" spans="1:8" ht="90">
      <c r="A229" s="305">
        <v>3.22</v>
      </c>
      <c r="B229" s="295" t="s">
        <v>706</v>
      </c>
      <c r="C229" s="295"/>
      <c r="D229" s="244">
        <v>3</v>
      </c>
      <c r="E229" s="244" t="s">
        <v>676</v>
      </c>
      <c r="F229" s="239"/>
      <c r="G229" s="563">
        <f t="shared" si="41"/>
        <v>0</v>
      </c>
      <c r="H229" s="306"/>
    </row>
    <row r="230" spans="1:8" ht="45">
      <c r="A230" s="305">
        <v>3.23</v>
      </c>
      <c r="B230" s="295" t="s">
        <v>707</v>
      </c>
      <c r="C230" s="295"/>
      <c r="D230" s="244">
        <v>1</v>
      </c>
      <c r="E230" s="244" t="s">
        <v>161</v>
      </c>
      <c r="F230" s="239"/>
      <c r="G230" s="563">
        <f t="shared" si="41"/>
        <v>0</v>
      </c>
      <c r="H230" s="306"/>
    </row>
    <row r="231" spans="1:8">
      <c r="A231" s="305"/>
      <c r="B231" s="295"/>
      <c r="C231" s="295"/>
      <c r="D231" s="244"/>
      <c r="E231" s="244"/>
      <c r="F231" s="239"/>
      <c r="G231" s="306"/>
      <c r="H231" s="306"/>
    </row>
    <row r="232" spans="1:8" ht="45">
      <c r="A232" s="305">
        <v>3.24</v>
      </c>
      <c r="B232" s="295" t="s">
        <v>708</v>
      </c>
      <c r="C232" s="295"/>
      <c r="D232" s="244">
        <v>2</v>
      </c>
      <c r="E232" s="244" t="s">
        <v>161</v>
      </c>
      <c r="F232" s="239"/>
      <c r="G232" s="563">
        <f t="shared" si="41"/>
        <v>0</v>
      </c>
      <c r="H232" s="306"/>
    </row>
    <row r="233" spans="1:8">
      <c r="A233" s="305"/>
      <c r="B233" s="306"/>
      <c r="C233" s="306"/>
      <c r="D233" s="308"/>
      <c r="E233" s="308"/>
      <c r="F233" s="239"/>
      <c r="G233" s="299">
        <f>SUM(G111:G232)</f>
        <v>700000</v>
      </c>
      <c r="H233" s="306"/>
    </row>
    <row r="234" spans="1:8">
      <c r="A234" s="254">
        <v>4</v>
      </c>
      <c r="B234" s="230" t="s">
        <v>10</v>
      </c>
      <c r="C234" s="230"/>
      <c r="D234" s="268"/>
      <c r="E234" s="232"/>
      <c r="F234" s="268"/>
      <c r="G234" s="268"/>
      <c r="H234" s="306"/>
    </row>
    <row r="235" spans="1:8">
      <c r="A235" s="305"/>
      <c r="B235" s="306"/>
      <c r="C235" s="306"/>
      <c r="D235" s="308"/>
      <c r="E235" s="308"/>
      <c r="F235" s="239"/>
      <c r="G235" s="306"/>
      <c r="H235" s="306"/>
    </row>
    <row r="236" spans="1:8">
      <c r="A236" s="521" t="s">
        <v>709</v>
      </c>
      <c r="B236" s="210" t="s">
        <v>710</v>
      </c>
      <c r="C236" s="210"/>
      <c r="D236" s="238"/>
      <c r="E236" s="235"/>
      <c r="F236" s="239"/>
      <c r="G236" s="563">
        <f>F236*D236</f>
        <v>0</v>
      </c>
      <c r="H236" s="306"/>
    </row>
    <row r="237" spans="1:8" ht="60">
      <c r="A237" s="216"/>
      <c r="B237" s="248" t="s">
        <v>711</v>
      </c>
      <c r="C237" s="248"/>
      <c r="D237" s="245">
        <v>5500</v>
      </c>
      <c r="E237" s="235" t="s">
        <v>52</v>
      </c>
      <c r="F237" s="239"/>
      <c r="G237" s="563">
        <f t="shared" ref="G237" si="42">D237*F237</f>
        <v>0</v>
      </c>
      <c r="H237" s="306"/>
    </row>
    <row r="238" spans="1:8">
      <c r="A238" s="305"/>
      <c r="B238" s="306"/>
      <c r="C238" s="306"/>
      <c r="D238" s="308"/>
      <c r="E238" s="308"/>
      <c r="F238" s="239"/>
      <c r="G238" s="306"/>
      <c r="H238" s="306"/>
    </row>
    <row r="239" spans="1:8" ht="60">
      <c r="A239" s="521" t="s">
        <v>712</v>
      </c>
      <c r="B239" s="248" t="s">
        <v>713</v>
      </c>
      <c r="C239" s="248"/>
      <c r="D239" s="244">
        <v>300</v>
      </c>
      <c r="E239" s="235" t="s">
        <v>52</v>
      </c>
      <c r="F239" s="239"/>
      <c r="G239" s="563">
        <f t="shared" ref="G239" si="43">D239*F239</f>
        <v>0</v>
      </c>
      <c r="H239" s="306"/>
    </row>
    <row r="240" spans="1:8">
      <c r="A240" s="294"/>
      <c r="B240" s="306" t="s">
        <v>714</v>
      </c>
      <c r="C240" s="306"/>
      <c r="D240" s="308"/>
      <c r="E240" s="308"/>
      <c r="F240" s="239"/>
      <c r="G240" s="306"/>
      <c r="H240" s="306"/>
    </row>
    <row r="241" spans="1:8">
      <c r="A241" s="294"/>
      <c r="B241" s="306"/>
      <c r="C241" s="306"/>
      <c r="D241" s="308"/>
      <c r="E241" s="308"/>
      <c r="F241" s="239"/>
      <c r="G241" s="306"/>
      <c r="H241" s="306"/>
    </row>
    <row r="242" spans="1:8" ht="75">
      <c r="A242" s="521" t="s">
        <v>715</v>
      </c>
      <c r="B242" s="296" t="s">
        <v>716</v>
      </c>
      <c r="C242" s="296"/>
      <c r="D242" s="241">
        <f>MeasurementSheet!I515+58.6</f>
        <v>1499.9960669679999</v>
      </c>
      <c r="E242" s="235" t="s">
        <v>52</v>
      </c>
      <c r="F242" s="239"/>
      <c r="G242" s="563">
        <f>D242*F242</f>
        <v>0</v>
      </c>
      <c r="H242" s="306"/>
    </row>
    <row r="243" spans="1:8">
      <c r="A243" s="305"/>
      <c r="B243" s="296"/>
      <c r="C243" s="296"/>
      <c r="D243" s="244"/>
      <c r="E243" s="235"/>
      <c r="F243" s="239"/>
      <c r="G243" s="306"/>
      <c r="H243" s="306"/>
    </row>
    <row r="244" spans="1:8" ht="30">
      <c r="A244" s="521" t="s">
        <v>717</v>
      </c>
      <c r="B244" s="297" t="s">
        <v>718</v>
      </c>
      <c r="C244" s="297"/>
      <c r="D244" s="298">
        <f>MeasurementSheet!I535</f>
        <v>448.04073599999998</v>
      </c>
      <c r="E244" s="288" t="s">
        <v>52</v>
      </c>
      <c r="F244" s="292"/>
      <c r="G244" s="298">
        <f>D244*F244</f>
        <v>0</v>
      </c>
      <c r="H244" s="306"/>
    </row>
    <row r="245" spans="1:8">
      <c r="A245" s="305"/>
      <c r="B245" s="296"/>
      <c r="C245" s="296"/>
      <c r="D245" s="244"/>
      <c r="E245" s="235"/>
      <c r="F245" s="239"/>
      <c r="G245" s="306"/>
      <c r="H245" s="306"/>
    </row>
    <row r="246" spans="1:8">
      <c r="A246" s="305"/>
      <c r="B246" s="296"/>
      <c r="C246" s="296"/>
      <c r="D246" s="244"/>
      <c r="E246" s="235"/>
      <c r="F246" s="239"/>
      <c r="G246" s="306"/>
      <c r="H246" s="306"/>
    </row>
    <row r="247" spans="1:8">
      <c r="A247" s="521" t="s">
        <v>719</v>
      </c>
      <c r="B247" s="210" t="s">
        <v>720</v>
      </c>
      <c r="C247" s="210"/>
      <c r="D247" s="241">
        <f>MeasurementSheet!I529+57.9</f>
        <v>299.99680000000001</v>
      </c>
      <c r="E247" s="241" t="s">
        <v>136</v>
      </c>
      <c r="F247" s="239"/>
      <c r="G247" s="563">
        <f t="shared" ref="G247" si="44">D247*F247</f>
        <v>0</v>
      </c>
      <c r="H247" s="306"/>
    </row>
    <row r="248" spans="1:8" ht="15.75">
      <c r="A248" s="271"/>
      <c r="B248" s="248" t="s">
        <v>721</v>
      </c>
      <c r="C248" s="248"/>
      <c r="D248" s="308"/>
      <c r="E248" s="308"/>
      <c r="F248" s="239"/>
      <c r="G248" s="306"/>
      <c r="H248" s="306"/>
    </row>
    <row r="249" spans="1:8">
      <c r="A249" s="305"/>
      <c r="B249" s="296"/>
      <c r="C249" s="296"/>
      <c r="D249" s="244"/>
      <c r="E249" s="235"/>
      <c r="F249" s="239"/>
      <c r="G249" s="306"/>
      <c r="H249" s="306"/>
    </row>
    <row r="250" spans="1:8" ht="30">
      <c r="A250" s="521" t="s">
        <v>722</v>
      </c>
      <c r="B250" s="210" t="s">
        <v>723</v>
      </c>
      <c r="C250" s="210"/>
      <c r="D250" s="244">
        <v>300</v>
      </c>
      <c r="E250" s="235" t="s">
        <v>724</v>
      </c>
      <c r="F250" s="239"/>
      <c r="G250" s="563">
        <f t="shared" ref="G250" si="45">D250*F250</f>
        <v>0</v>
      </c>
      <c r="H250" s="306"/>
    </row>
    <row r="251" spans="1:8">
      <c r="A251" s="305"/>
      <c r="B251" s="296"/>
      <c r="C251" s="296"/>
      <c r="D251" s="244"/>
      <c r="E251" s="235"/>
      <c r="F251" s="239"/>
      <c r="G251" s="306"/>
      <c r="H251" s="306"/>
    </row>
    <row r="252" spans="1:8">
      <c r="A252" s="521" t="s">
        <v>725</v>
      </c>
      <c r="B252" s="210" t="s">
        <v>726</v>
      </c>
      <c r="C252" s="210"/>
      <c r="D252" s="244">
        <v>200</v>
      </c>
      <c r="E252" s="235" t="s">
        <v>52</v>
      </c>
      <c r="F252" s="239"/>
      <c r="G252" s="563">
        <f t="shared" ref="G252" si="46">D252*F252</f>
        <v>0</v>
      </c>
      <c r="H252" s="306"/>
    </row>
    <row r="253" spans="1:8">
      <c r="A253" s="305"/>
      <c r="B253" s="306"/>
      <c r="C253" s="306"/>
      <c r="D253" s="308"/>
      <c r="E253" s="308"/>
      <c r="F253" s="239"/>
      <c r="G253" s="299">
        <f>SUM(G235:G252)</f>
        <v>0</v>
      </c>
      <c r="H253" s="306"/>
    </row>
    <row r="254" spans="1:8">
      <c r="A254" s="305"/>
      <c r="B254" s="306"/>
      <c r="C254" s="306"/>
      <c r="D254" s="308"/>
      <c r="E254" s="308"/>
      <c r="F254" s="239"/>
      <c r="G254" s="299"/>
      <c r="H254" s="306"/>
    </row>
    <row r="255" spans="1:8">
      <c r="A255" s="300">
        <v>5</v>
      </c>
      <c r="B255" s="301" t="s">
        <v>727</v>
      </c>
      <c r="C255" s="301"/>
      <c r="D255" s="301"/>
      <c r="E255" s="301"/>
      <c r="F255" s="301"/>
      <c r="G255" s="301"/>
      <c r="H255" s="306"/>
    </row>
    <row r="256" spans="1:8">
      <c r="A256" s="305"/>
      <c r="B256" s="306"/>
      <c r="C256" s="306"/>
      <c r="D256" s="308"/>
      <c r="E256" s="308"/>
      <c r="F256" s="239"/>
      <c r="G256" s="306"/>
      <c r="H256" s="306"/>
    </row>
    <row r="257" spans="1:8">
      <c r="A257" s="305"/>
      <c r="B257" s="293" t="s">
        <v>728</v>
      </c>
      <c r="C257" s="293"/>
      <c r="D257" s="308"/>
      <c r="E257" s="308"/>
      <c r="F257" s="239"/>
      <c r="G257" s="306"/>
      <c r="H257" s="306"/>
    </row>
    <row r="258" spans="1:8">
      <c r="A258" s="305"/>
      <c r="B258" s="293"/>
      <c r="C258" s="293"/>
      <c r="D258" s="308"/>
      <c r="E258" s="308"/>
      <c r="F258" s="239"/>
      <c r="G258" s="306"/>
      <c r="H258" s="306"/>
    </row>
    <row r="259" spans="1:8">
      <c r="A259" s="529" t="s">
        <v>729</v>
      </c>
      <c r="B259" s="306" t="s">
        <v>730</v>
      </c>
      <c r="C259" s="306"/>
      <c r="D259" s="308">
        <v>2</v>
      </c>
      <c r="E259" s="308" t="s">
        <v>212</v>
      </c>
      <c r="F259" s="239"/>
      <c r="G259" s="563">
        <f t="shared" ref="G259" si="47">D259*F259</f>
        <v>0</v>
      </c>
      <c r="H259" s="306"/>
    </row>
    <row r="260" spans="1:8">
      <c r="A260" s="305"/>
      <c r="B260" s="306"/>
      <c r="C260" s="306"/>
      <c r="D260" s="308"/>
      <c r="E260" s="308"/>
      <c r="F260" s="239"/>
      <c r="G260" s="306"/>
      <c r="H260" s="306"/>
    </row>
    <row r="261" spans="1:8">
      <c r="A261" s="529" t="s">
        <v>731</v>
      </c>
      <c r="B261" s="306" t="s">
        <v>732</v>
      </c>
      <c r="C261" s="306"/>
      <c r="D261" s="308">
        <v>2</v>
      </c>
      <c r="E261" s="308" t="s">
        <v>212</v>
      </c>
      <c r="F261" s="239"/>
      <c r="G261" s="563">
        <f t="shared" ref="G261" si="48">D261*F261</f>
        <v>0</v>
      </c>
      <c r="H261" s="306"/>
    </row>
    <row r="262" spans="1:8">
      <c r="A262" s="305"/>
      <c r="B262" s="306"/>
      <c r="C262" s="306"/>
      <c r="D262" s="308"/>
      <c r="E262" s="308"/>
      <c r="F262" s="239"/>
      <c r="G262" s="306"/>
      <c r="H262" s="306"/>
    </row>
    <row r="263" spans="1:8">
      <c r="A263" s="529" t="s">
        <v>733</v>
      </c>
      <c r="B263" s="306" t="s">
        <v>734</v>
      </c>
      <c r="C263" s="306"/>
      <c r="D263" s="308">
        <v>2</v>
      </c>
      <c r="E263" s="308" t="s">
        <v>212</v>
      </c>
      <c r="F263" s="239"/>
      <c r="G263" s="563">
        <f t="shared" ref="G263" si="49">D263*F263</f>
        <v>0</v>
      </c>
      <c r="H263" s="306"/>
    </row>
    <row r="264" spans="1:8">
      <c r="A264" s="305"/>
      <c r="B264" s="306"/>
      <c r="C264" s="306"/>
      <c r="D264" s="308"/>
      <c r="E264" s="308"/>
      <c r="F264" s="239"/>
      <c r="G264" s="306"/>
      <c r="H264" s="306"/>
    </row>
    <row r="265" spans="1:8">
      <c r="A265" s="529" t="s">
        <v>735</v>
      </c>
      <c r="B265" s="306" t="s">
        <v>736</v>
      </c>
      <c r="C265" s="306"/>
      <c r="D265" s="308">
        <v>2</v>
      </c>
      <c r="E265" s="308" t="s">
        <v>212</v>
      </c>
      <c r="F265" s="239"/>
      <c r="G265" s="563">
        <f t="shared" ref="G265" si="50">D265*F265</f>
        <v>0</v>
      </c>
      <c r="H265" s="306"/>
    </row>
    <row r="266" spans="1:8">
      <c r="A266" s="305"/>
      <c r="B266" s="306"/>
      <c r="C266" s="306"/>
      <c r="D266" s="308"/>
      <c r="E266" s="308"/>
      <c r="F266" s="239"/>
      <c r="G266" s="306"/>
      <c r="H266" s="306"/>
    </row>
    <row r="267" spans="1:8">
      <c r="A267" s="529" t="s">
        <v>737</v>
      </c>
      <c r="B267" s="306" t="s">
        <v>738</v>
      </c>
      <c r="C267" s="306"/>
      <c r="D267" s="308">
        <v>2</v>
      </c>
      <c r="E267" s="308" t="s">
        <v>212</v>
      </c>
      <c r="F267" s="239"/>
      <c r="G267" s="563">
        <f t="shared" ref="G267" si="51">D267*F267</f>
        <v>0</v>
      </c>
      <c r="H267" s="306"/>
    </row>
    <row r="268" spans="1:8">
      <c r="A268" s="305"/>
      <c r="B268" s="306"/>
      <c r="C268" s="306"/>
      <c r="D268" s="308"/>
      <c r="E268" s="308"/>
      <c r="F268" s="239"/>
      <c r="G268" s="306"/>
      <c r="H268" s="306"/>
    </row>
    <row r="269" spans="1:8">
      <c r="A269" s="305"/>
      <c r="B269" s="293" t="s">
        <v>739</v>
      </c>
      <c r="C269" s="293"/>
      <c r="D269" s="308"/>
      <c r="E269" s="308"/>
      <c r="F269" s="239"/>
      <c r="G269" s="306"/>
      <c r="H269" s="306"/>
    </row>
    <row r="270" spans="1:8">
      <c r="A270" s="305"/>
      <c r="B270" s="306"/>
      <c r="C270" s="306"/>
      <c r="D270" s="308"/>
      <c r="E270" s="308"/>
      <c r="F270" s="239"/>
      <c r="G270" s="306"/>
      <c r="H270" s="306"/>
    </row>
    <row r="271" spans="1:8">
      <c r="A271" s="529" t="s">
        <v>740</v>
      </c>
      <c r="B271" s="306" t="s">
        <v>741</v>
      </c>
      <c r="C271" s="306"/>
      <c r="D271" s="308">
        <v>2</v>
      </c>
      <c r="E271" s="308" t="s">
        <v>676</v>
      </c>
      <c r="F271" s="239"/>
      <c r="G271" s="563">
        <f t="shared" ref="G271" si="52">D271*F271</f>
        <v>0</v>
      </c>
      <c r="H271" s="306"/>
    </row>
    <row r="272" spans="1:8">
      <c r="A272" s="305"/>
      <c r="B272" s="306"/>
      <c r="C272" s="306"/>
      <c r="D272" s="308"/>
      <c r="E272" s="308"/>
      <c r="F272" s="239"/>
      <c r="G272" s="306"/>
      <c r="H272" s="306"/>
    </row>
    <row r="273" spans="1:8">
      <c r="A273" s="529" t="s">
        <v>742</v>
      </c>
      <c r="B273" s="306" t="s">
        <v>736</v>
      </c>
      <c r="C273" s="306"/>
      <c r="D273" s="308">
        <v>1</v>
      </c>
      <c r="E273" s="308" t="s">
        <v>676</v>
      </c>
      <c r="F273" s="239"/>
      <c r="G273" s="563">
        <f t="shared" ref="G273" si="53">D273*F273</f>
        <v>0</v>
      </c>
      <c r="H273" s="306"/>
    </row>
    <row r="274" spans="1:8">
      <c r="A274" s="305"/>
      <c r="B274" s="306"/>
      <c r="C274" s="306"/>
      <c r="D274" s="308"/>
      <c r="E274" s="308"/>
      <c r="F274" s="239"/>
      <c r="G274" s="306"/>
      <c r="H274" s="306"/>
    </row>
    <row r="275" spans="1:8">
      <c r="A275" s="305"/>
      <c r="B275" s="293" t="s">
        <v>743</v>
      </c>
      <c r="C275" s="293"/>
      <c r="D275" s="308"/>
      <c r="E275" s="308"/>
      <c r="F275" s="239"/>
      <c r="G275" s="306"/>
      <c r="H275" s="306"/>
    </row>
    <row r="276" spans="1:8">
      <c r="A276" s="305"/>
      <c r="B276" s="306"/>
      <c r="C276" s="306"/>
      <c r="D276" s="308"/>
      <c r="E276" s="308"/>
      <c r="F276" s="239"/>
      <c r="G276" s="306"/>
      <c r="H276" s="306"/>
    </row>
    <row r="277" spans="1:8">
      <c r="A277" s="529" t="s">
        <v>744</v>
      </c>
      <c r="B277" s="306" t="s">
        <v>745</v>
      </c>
      <c r="C277" s="306"/>
      <c r="D277" s="308">
        <v>5</v>
      </c>
      <c r="E277" s="308" t="s">
        <v>676</v>
      </c>
      <c r="F277" s="239"/>
      <c r="G277" s="563">
        <f t="shared" ref="G277" si="54">D277*F277</f>
        <v>0</v>
      </c>
      <c r="H277" s="306"/>
    </row>
    <row r="278" spans="1:8">
      <c r="A278" s="305"/>
      <c r="B278" s="306"/>
      <c r="C278" s="306"/>
      <c r="D278" s="308"/>
      <c r="E278" s="308"/>
      <c r="F278" s="239"/>
      <c r="G278" s="306"/>
      <c r="H278" s="306"/>
    </row>
    <row r="279" spans="1:8">
      <c r="A279" s="529" t="s">
        <v>746</v>
      </c>
      <c r="B279" s="306" t="s">
        <v>741</v>
      </c>
      <c r="C279" s="306"/>
      <c r="D279" s="308">
        <v>3</v>
      </c>
      <c r="E279" s="308" t="s">
        <v>676</v>
      </c>
      <c r="F279" s="239"/>
      <c r="G279" s="563">
        <f t="shared" ref="G279" si="55">D279*F279</f>
        <v>0</v>
      </c>
      <c r="H279" s="306"/>
    </row>
    <row r="280" spans="1:8">
      <c r="A280" s="305"/>
      <c r="B280" s="306"/>
      <c r="C280" s="306"/>
      <c r="D280" s="308"/>
      <c r="E280" s="308"/>
      <c r="F280" s="239"/>
      <c r="G280" s="306"/>
      <c r="H280" s="306"/>
    </row>
    <row r="281" spans="1:8">
      <c r="A281" s="529" t="s">
        <v>747</v>
      </c>
      <c r="B281" s="306" t="s">
        <v>748</v>
      </c>
      <c r="C281" s="306"/>
      <c r="D281" s="308">
        <v>2</v>
      </c>
      <c r="E281" s="308" t="s">
        <v>676</v>
      </c>
      <c r="F281" s="239"/>
      <c r="G281" s="563">
        <f t="shared" ref="G281" si="56">D281*F281</f>
        <v>0</v>
      </c>
      <c r="H281" s="306"/>
    </row>
    <row r="282" spans="1:8">
      <c r="A282" s="305"/>
      <c r="B282" s="306"/>
      <c r="C282" s="306"/>
      <c r="D282" s="308"/>
      <c r="E282" s="308"/>
      <c r="F282" s="239"/>
      <c r="G282" s="306"/>
      <c r="H282" s="306"/>
    </row>
    <row r="283" spans="1:8">
      <c r="A283" s="529" t="s">
        <v>749</v>
      </c>
      <c r="B283" s="306" t="s">
        <v>750</v>
      </c>
      <c r="C283" s="306"/>
      <c r="D283" s="308">
        <v>3</v>
      </c>
      <c r="E283" s="308" t="s">
        <v>212</v>
      </c>
      <c r="F283" s="239"/>
      <c r="G283" s="563">
        <f t="shared" ref="G283" si="57">D283*F283</f>
        <v>0</v>
      </c>
      <c r="H283" s="306"/>
    </row>
    <row r="284" spans="1:8">
      <c r="A284" s="305"/>
      <c r="B284" s="306"/>
      <c r="C284" s="306"/>
      <c r="D284" s="308"/>
      <c r="E284" s="308"/>
      <c r="F284" s="239"/>
      <c r="G284" s="299">
        <f>SUM(G256:G283)</f>
        <v>0</v>
      </c>
      <c r="H284" s="306"/>
    </row>
    <row r="285" spans="1:8">
      <c r="A285" s="254">
        <v>6</v>
      </c>
      <c r="B285" s="230" t="s">
        <v>12</v>
      </c>
      <c r="C285" s="230"/>
      <c r="D285" s="230"/>
      <c r="E285" s="230"/>
      <c r="F285" s="230"/>
      <c r="G285" s="230"/>
      <c r="H285" s="306"/>
    </row>
    <row r="286" spans="1:8" ht="60">
      <c r="A286" s="521" t="s">
        <v>751</v>
      </c>
      <c r="B286" s="248" t="s">
        <v>349</v>
      </c>
      <c r="C286" s="248"/>
      <c r="D286" s="238"/>
      <c r="E286" s="235"/>
      <c r="F286" s="239"/>
      <c r="G286" s="563">
        <f>F286*D286</f>
        <v>0</v>
      </c>
      <c r="H286" s="306"/>
    </row>
    <row r="287" spans="1:8">
      <c r="A287" s="216"/>
      <c r="B287" s="284" t="s">
        <v>752</v>
      </c>
      <c r="C287" s="284"/>
      <c r="D287" s="238"/>
      <c r="E287" s="246"/>
      <c r="F287" s="239"/>
      <c r="G287" s="569"/>
      <c r="H287" s="306"/>
    </row>
    <row r="288" spans="1:8">
      <c r="A288" s="216"/>
      <c r="B288" s="267"/>
      <c r="C288" s="267"/>
      <c r="D288" s="238"/>
      <c r="E288" s="246"/>
      <c r="F288" s="239"/>
      <c r="G288" s="569"/>
      <c r="H288" s="306"/>
    </row>
    <row r="289" spans="1:8">
      <c r="A289" s="521" t="s">
        <v>753</v>
      </c>
      <c r="B289" s="210" t="s">
        <v>351</v>
      </c>
      <c r="C289" s="210"/>
      <c r="D289" s="238">
        <v>5000</v>
      </c>
      <c r="E289" s="235" t="s">
        <v>52</v>
      </c>
      <c r="F289" s="239"/>
      <c r="G289" s="563">
        <f t="shared" ref="G289" si="58">D289*F289</f>
        <v>0</v>
      </c>
      <c r="H289" s="306"/>
    </row>
    <row r="290" spans="1:8" ht="30">
      <c r="A290" s="216"/>
      <c r="B290" s="237" t="s">
        <v>754</v>
      </c>
      <c r="C290" s="237"/>
      <c r="D290" s="238"/>
      <c r="E290" s="246"/>
      <c r="F290" s="239"/>
      <c r="G290" s="569"/>
      <c r="H290" s="306"/>
    </row>
    <row r="291" spans="1:8">
      <c r="A291" s="216"/>
      <c r="B291" s="237"/>
      <c r="C291" s="237"/>
      <c r="D291" s="238"/>
      <c r="E291" s="246"/>
      <c r="F291" s="239"/>
      <c r="G291" s="569"/>
      <c r="H291" s="306"/>
    </row>
    <row r="292" spans="1:8" ht="30">
      <c r="A292" s="523" t="s">
        <v>755</v>
      </c>
      <c r="B292" s="210" t="s">
        <v>756</v>
      </c>
      <c r="C292" s="210"/>
      <c r="D292" s="245">
        <v>1000</v>
      </c>
      <c r="E292" s="246" t="s">
        <v>52</v>
      </c>
      <c r="F292" s="239"/>
      <c r="G292" s="563">
        <f t="shared" ref="G292" si="59">D292*F292</f>
        <v>0</v>
      </c>
      <c r="H292" s="306"/>
    </row>
    <row r="293" spans="1:8">
      <c r="A293" s="216"/>
      <c r="B293" s="267"/>
      <c r="C293" s="267"/>
      <c r="D293" s="238"/>
      <c r="E293" s="246"/>
      <c r="F293" s="239"/>
      <c r="G293" s="569"/>
      <c r="H293" s="306"/>
    </row>
    <row r="294" spans="1:8">
      <c r="A294" s="521" t="s">
        <v>757</v>
      </c>
      <c r="B294" s="210" t="s">
        <v>758</v>
      </c>
      <c r="C294" s="210"/>
      <c r="D294" s="241">
        <f>5.95*5*10.764+179.77</f>
        <v>499.99900000000002</v>
      </c>
      <c r="E294" s="308" t="s">
        <v>52</v>
      </c>
      <c r="F294" s="239"/>
      <c r="G294" s="563">
        <f t="shared" ref="G294" si="60">D294*F294</f>
        <v>0</v>
      </c>
      <c r="H294" s="306" t="s">
        <v>759</v>
      </c>
    </row>
    <row r="295" spans="1:8">
      <c r="A295" s="233"/>
      <c r="B295" s="210"/>
      <c r="C295" s="210"/>
      <c r="D295" s="238"/>
      <c r="E295" s="235"/>
      <c r="F295" s="239"/>
      <c r="G295" s="563"/>
      <c r="H295" s="306"/>
    </row>
    <row r="296" spans="1:8">
      <c r="A296" s="521" t="s">
        <v>760</v>
      </c>
      <c r="B296" s="210" t="s">
        <v>355</v>
      </c>
      <c r="C296" s="210"/>
      <c r="D296" s="238">
        <v>100</v>
      </c>
      <c r="E296" s="235" t="s">
        <v>52</v>
      </c>
      <c r="F296" s="239"/>
      <c r="G296" s="563">
        <f t="shared" ref="G296" si="61">D296*F296</f>
        <v>0</v>
      </c>
      <c r="H296" s="306" t="s">
        <v>761</v>
      </c>
    </row>
    <row r="297" spans="1:8">
      <c r="A297" s="233"/>
      <c r="B297" s="210"/>
      <c r="C297" s="210"/>
      <c r="D297" s="238"/>
      <c r="E297" s="235"/>
      <c r="F297" s="239"/>
      <c r="G297" s="563"/>
      <c r="H297" s="306"/>
    </row>
    <row r="298" spans="1:8">
      <c r="A298" s="521" t="s">
        <v>762</v>
      </c>
      <c r="B298" s="210" t="s">
        <v>763</v>
      </c>
      <c r="C298" s="210"/>
      <c r="D298" s="238">
        <v>3500</v>
      </c>
      <c r="E298" s="235" t="s">
        <v>52</v>
      </c>
      <c r="F298" s="239"/>
      <c r="G298" s="563">
        <f t="shared" ref="G298" si="62">D298*F298</f>
        <v>0</v>
      </c>
      <c r="H298" s="306"/>
    </row>
    <row r="299" spans="1:8">
      <c r="A299" s="305"/>
      <c r="B299" s="306"/>
      <c r="C299" s="306"/>
      <c r="D299" s="308"/>
      <c r="E299" s="308"/>
      <c r="F299" s="239"/>
      <c r="G299" s="306"/>
      <c r="H299" s="306"/>
    </row>
    <row r="300" spans="1:8">
      <c r="A300" s="528" t="s">
        <v>764</v>
      </c>
      <c r="B300" s="286" t="s">
        <v>765</v>
      </c>
      <c r="C300" s="286"/>
      <c r="D300" s="302"/>
      <c r="E300" s="302" t="s">
        <v>52</v>
      </c>
      <c r="F300" s="292"/>
      <c r="G300" s="568">
        <f>D300*F300</f>
        <v>0</v>
      </c>
      <c r="H300" s="306"/>
    </row>
    <row r="301" spans="1:8">
      <c r="A301" s="303"/>
      <c r="B301" s="306"/>
      <c r="C301" s="306"/>
      <c r="D301" s="308"/>
      <c r="E301" s="308"/>
      <c r="F301" s="306"/>
      <c r="G301" s="306"/>
      <c r="H301" s="306"/>
    </row>
    <row r="302" spans="1:8">
      <c r="A302" s="528" t="s">
        <v>766</v>
      </c>
      <c r="B302" s="286" t="s">
        <v>767</v>
      </c>
      <c r="C302" s="286"/>
      <c r="D302" s="302"/>
      <c r="E302" s="302" t="s">
        <v>679</v>
      </c>
      <c r="F302" s="304"/>
      <c r="G302" s="568">
        <v>500000</v>
      </c>
      <c r="H302" s="306"/>
    </row>
    <row r="303" spans="1:8">
      <c r="A303" s="305"/>
      <c r="B303" s="306"/>
      <c r="C303" s="306"/>
      <c r="D303" s="308"/>
      <c r="E303" s="308"/>
      <c r="F303" s="306"/>
      <c r="G303" s="299">
        <f>SUM(G286:G302)</f>
        <v>500000</v>
      </c>
      <c r="H303" s="306"/>
    </row>
    <row r="304" spans="1:8">
      <c r="A304" s="254">
        <v>7</v>
      </c>
      <c r="B304" s="230" t="s">
        <v>13</v>
      </c>
      <c r="C304" s="230"/>
      <c r="D304" s="230"/>
      <c r="E304" s="230"/>
      <c r="F304" s="230"/>
      <c r="G304" s="230"/>
      <c r="H304" s="306"/>
    </row>
    <row r="305" spans="1:8">
      <c r="A305" s="216"/>
      <c r="B305" s="237"/>
      <c r="C305" s="237"/>
      <c r="D305" s="238"/>
      <c r="E305" s="246"/>
      <c r="F305" s="239"/>
      <c r="G305" s="569"/>
      <c r="H305" s="306"/>
    </row>
    <row r="306" spans="1:8" ht="30">
      <c r="A306" s="523" t="s">
        <v>768</v>
      </c>
      <c r="B306" s="210" t="s">
        <v>769</v>
      </c>
      <c r="C306" s="210"/>
      <c r="D306" s="245">
        <v>4500</v>
      </c>
      <c r="E306" s="246" t="s">
        <v>52</v>
      </c>
      <c r="F306" s="239"/>
      <c r="G306" s="563">
        <f t="shared" ref="G306:G309" si="63">D306*F306</f>
        <v>0</v>
      </c>
      <c r="H306" s="306"/>
    </row>
    <row r="307" spans="1:8">
      <c r="A307" s="216"/>
      <c r="B307" s="267"/>
      <c r="C307" s="267"/>
      <c r="D307" s="238"/>
      <c r="E307" s="246"/>
      <c r="F307" s="239"/>
      <c r="G307" s="569"/>
      <c r="H307" s="306"/>
    </row>
    <row r="308" spans="1:8">
      <c r="A308" s="521" t="s">
        <v>770</v>
      </c>
      <c r="B308" s="210" t="s">
        <v>771</v>
      </c>
      <c r="C308" s="210"/>
      <c r="D308" s="241"/>
      <c r="E308" s="308"/>
      <c r="F308" s="239"/>
      <c r="G308" s="563"/>
      <c r="H308" s="306"/>
    </row>
    <row r="309" spans="1:8">
      <c r="A309" s="529" t="s">
        <v>772</v>
      </c>
      <c r="B309" s="306" t="s">
        <v>773</v>
      </c>
      <c r="C309" s="306"/>
      <c r="D309" s="241">
        <f>4300</f>
        <v>4300</v>
      </c>
      <c r="E309" s="308" t="s">
        <v>52</v>
      </c>
      <c r="F309" s="239"/>
      <c r="G309" s="563">
        <f t="shared" si="63"/>
        <v>0</v>
      </c>
      <c r="H309" s="306"/>
    </row>
    <row r="310" spans="1:8">
      <c r="A310" s="529" t="s">
        <v>774</v>
      </c>
      <c r="B310" s="306" t="s">
        <v>775</v>
      </c>
      <c r="C310" s="306"/>
      <c r="D310" s="307">
        <f>MeasurementSheet!I566</f>
        <v>1872.4976899200001</v>
      </c>
      <c r="E310" s="308" t="s">
        <v>52</v>
      </c>
      <c r="F310" s="306"/>
      <c r="G310" s="563">
        <f>D310*F310</f>
        <v>0</v>
      </c>
      <c r="H310" s="306"/>
    </row>
    <row r="311" spans="1:8">
      <c r="A311" s="305"/>
      <c r="B311" s="306"/>
      <c r="C311" s="306"/>
      <c r="D311" s="308"/>
      <c r="E311" s="308"/>
      <c r="F311" s="306"/>
      <c r="G311" s="299">
        <f>SUM(G306:G310)</f>
        <v>0</v>
      </c>
      <c r="H311" s="306"/>
    </row>
    <row r="312" spans="1:8">
      <c r="A312" s="305"/>
      <c r="B312" s="306"/>
      <c r="C312" s="306"/>
      <c r="D312" s="308"/>
      <c r="E312" s="308"/>
      <c r="F312" s="306"/>
      <c r="G312" s="306"/>
      <c r="H312" s="306"/>
    </row>
    <row r="313" spans="1:8">
      <c r="A313" s="305"/>
      <c r="B313" s="306"/>
      <c r="C313" s="306"/>
      <c r="D313" s="308"/>
      <c r="E313" s="308"/>
      <c r="F313" s="306"/>
      <c r="G313" s="306"/>
      <c r="H313" s="306"/>
    </row>
    <row r="314" spans="1:8">
      <c r="A314" s="305"/>
      <c r="B314" s="306"/>
      <c r="C314" s="306"/>
      <c r="D314" s="308"/>
      <c r="E314" s="308"/>
      <c r="F314" s="306"/>
      <c r="G314" s="306"/>
      <c r="H314" s="306"/>
    </row>
    <row r="315" spans="1:8" ht="15.75">
      <c r="A315" s="591"/>
      <c r="B315" s="591"/>
      <c r="C315" s="591"/>
      <c r="D315" s="591"/>
      <c r="E315" s="591"/>
      <c r="F315" s="591"/>
      <c r="G315" s="591"/>
      <c r="H315" s="570"/>
    </row>
    <row r="316" spans="1:8" ht="15.75">
      <c r="A316" s="592" t="s">
        <v>1930</v>
      </c>
      <c r="B316" s="592"/>
      <c r="C316" s="592"/>
      <c r="D316" s="592"/>
      <c r="E316" s="592"/>
      <c r="F316" s="592"/>
      <c r="G316" s="592"/>
      <c r="H316" s="570"/>
    </row>
    <row r="317" spans="1:8" ht="15.75">
      <c r="A317" s="560"/>
      <c r="B317" s="560"/>
      <c r="C317" s="560"/>
      <c r="D317" s="560"/>
      <c r="E317" s="560"/>
      <c r="F317" s="560"/>
      <c r="G317" s="560"/>
      <c r="H317" s="570"/>
    </row>
    <row r="318" spans="1:8" ht="15.75">
      <c r="A318" s="533" t="s">
        <v>1931</v>
      </c>
      <c r="B318" s="534" t="s">
        <v>1932</v>
      </c>
      <c r="C318" s="534"/>
      <c r="D318" s="535" t="s">
        <v>891</v>
      </c>
      <c r="E318" s="536" t="s">
        <v>893</v>
      </c>
      <c r="F318" s="537" t="s">
        <v>1933</v>
      </c>
      <c r="G318" s="537" t="s">
        <v>1934</v>
      </c>
      <c r="H318" s="570"/>
    </row>
    <row r="319" spans="1:8" ht="15.75">
      <c r="A319" s="533"/>
      <c r="B319" s="534"/>
      <c r="C319" s="534"/>
      <c r="D319" s="535"/>
      <c r="E319" s="536"/>
      <c r="F319" s="537"/>
      <c r="G319" s="537"/>
      <c r="H319" s="570"/>
    </row>
    <row r="320" spans="1:8" ht="30">
      <c r="A320" s="538" t="s">
        <v>159</v>
      </c>
      <c r="B320" s="539" t="s">
        <v>1935</v>
      </c>
      <c r="C320" s="539" t="s">
        <v>1936</v>
      </c>
      <c r="D320" s="540"/>
      <c r="E320" s="541"/>
      <c r="F320" s="542"/>
      <c r="G320" s="542"/>
      <c r="H320" s="570"/>
    </row>
    <row r="321" spans="1:8" ht="30">
      <c r="A321" s="543"/>
      <c r="B321" s="544" t="s">
        <v>1937</v>
      </c>
      <c r="C321" s="544"/>
      <c r="D321" s="545"/>
      <c r="E321" s="546"/>
      <c r="F321" s="547"/>
      <c r="G321" s="547"/>
      <c r="H321" s="570" t="s">
        <v>1938</v>
      </c>
    </row>
    <row r="322" spans="1:8" ht="45">
      <c r="A322" s="548">
        <v>1</v>
      </c>
      <c r="B322" s="549" t="s">
        <v>1939</v>
      </c>
      <c r="C322" s="549" t="s">
        <v>1940</v>
      </c>
      <c r="D322" s="550">
        <v>7</v>
      </c>
      <c r="E322" s="551" t="s">
        <v>1941</v>
      </c>
      <c r="F322" s="552"/>
      <c r="G322" s="553">
        <f>SUM(D322)*F322</f>
        <v>0</v>
      </c>
      <c r="H322" s="570">
        <v>32000</v>
      </c>
    </row>
    <row r="323" spans="1:8" ht="45">
      <c r="A323" s="548">
        <v>2</v>
      </c>
      <c r="B323" s="549" t="s">
        <v>1942</v>
      </c>
      <c r="C323" s="549" t="s">
        <v>1943</v>
      </c>
      <c r="D323" s="550">
        <v>7</v>
      </c>
      <c r="E323" s="551" t="s">
        <v>1941</v>
      </c>
      <c r="F323" s="552"/>
      <c r="G323" s="553">
        <f t="shared" ref="G323:G330" si="64">SUM(D323)*F323</f>
        <v>0</v>
      </c>
      <c r="H323" s="570">
        <v>17000</v>
      </c>
    </row>
    <row r="324" spans="1:8" ht="45">
      <c r="A324" s="548">
        <v>3</v>
      </c>
      <c r="B324" s="549" t="s">
        <v>1944</v>
      </c>
      <c r="C324" s="549" t="s">
        <v>1945</v>
      </c>
      <c r="D324" s="554">
        <v>7</v>
      </c>
      <c r="E324" s="551" t="s">
        <v>1941</v>
      </c>
      <c r="F324" s="555"/>
      <c r="G324" s="553">
        <f t="shared" si="64"/>
        <v>0</v>
      </c>
      <c r="H324" s="570"/>
    </row>
    <row r="325" spans="1:8" ht="45">
      <c r="A325" s="548">
        <v>4</v>
      </c>
      <c r="B325" s="549" t="s">
        <v>1946</v>
      </c>
      <c r="C325" s="549" t="s">
        <v>1947</v>
      </c>
      <c r="D325" s="554">
        <v>7</v>
      </c>
      <c r="E325" s="551" t="s">
        <v>1941</v>
      </c>
      <c r="F325" s="555"/>
      <c r="G325" s="553">
        <f t="shared" si="64"/>
        <v>0</v>
      </c>
      <c r="H325" s="570"/>
    </row>
    <row r="326" spans="1:8" ht="45">
      <c r="A326" s="548">
        <v>5</v>
      </c>
      <c r="B326" s="549" t="s">
        <v>1948</v>
      </c>
      <c r="C326" s="549" t="s">
        <v>1949</v>
      </c>
      <c r="D326" s="554">
        <v>1</v>
      </c>
      <c r="E326" s="551" t="s">
        <v>1941</v>
      </c>
      <c r="F326" s="552"/>
      <c r="G326" s="553">
        <f t="shared" si="64"/>
        <v>0</v>
      </c>
      <c r="H326" s="570">
        <v>12000</v>
      </c>
    </row>
    <row r="327" spans="1:8" ht="45">
      <c r="A327" s="548">
        <v>6</v>
      </c>
      <c r="B327" s="549" t="s">
        <v>1950</v>
      </c>
      <c r="C327" s="549" t="s">
        <v>1951</v>
      </c>
      <c r="D327" s="554">
        <v>1</v>
      </c>
      <c r="E327" s="551" t="s">
        <v>1941</v>
      </c>
      <c r="F327" s="552"/>
      <c r="G327" s="553">
        <f t="shared" si="64"/>
        <v>0</v>
      </c>
      <c r="H327" s="570">
        <v>3000</v>
      </c>
    </row>
    <row r="328" spans="1:8" ht="45">
      <c r="A328" s="548">
        <v>7</v>
      </c>
      <c r="B328" s="549" t="s">
        <v>1952</v>
      </c>
      <c r="C328" s="549" t="s">
        <v>1953</v>
      </c>
      <c r="D328" s="554">
        <v>5</v>
      </c>
      <c r="E328" s="551" t="s">
        <v>1941</v>
      </c>
      <c r="F328" s="552"/>
      <c r="G328" s="553">
        <f t="shared" si="64"/>
        <v>0</v>
      </c>
      <c r="H328" s="570">
        <v>25000</v>
      </c>
    </row>
    <row r="329" spans="1:8" ht="45">
      <c r="A329" s="548">
        <v>8</v>
      </c>
      <c r="B329" s="549" t="s">
        <v>1954</v>
      </c>
      <c r="C329" s="549" t="s">
        <v>1955</v>
      </c>
      <c r="D329" s="554">
        <v>5</v>
      </c>
      <c r="E329" s="551" t="s">
        <v>1941</v>
      </c>
      <c r="F329" s="555"/>
      <c r="G329" s="553">
        <f t="shared" si="64"/>
        <v>0</v>
      </c>
      <c r="H329" s="570"/>
    </row>
    <row r="330" spans="1:8" ht="30">
      <c r="A330" s="548">
        <v>9</v>
      </c>
      <c r="B330" s="549" t="s">
        <v>1956</v>
      </c>
      <c r="C330" s="549" t="s">
        <v>1957</v>
      </c>
      <c r="D330" s="554">
        <v>5</v>
      </c>
      <c r="E330" s="551" t="s">
        <v>1941</v>
      </c>
      <c r="F330" s="555"/>
      <c r="G330" s="553">
        <f t="shared" si="64"/>
        <v>0</v>
      </c>
      <c r="H330" s="570"/>
    </row>
    <row r="331" spans="1:8" ht="45">
      <c r="A331" s="548">
        <v>12</v>
      </c>
      <c r="B331" s="549" t="s">
        <v>1958</v>
      </c>
      <c r="C331" s="549" t="s">
        <v>1959</v>
      </c>
      <c r="D331" s="554">
        <v>7</v>
      </c>
      <c r="E331" s="551" t="s">
        <v>1941</v>
      </c>
      <c r="F331" s="555"/>
      <c r="G331" s="553">
        <f>SUM(D331)*F331</f>
        <v>0</v>
      </c>
      <c r="H331" s="570"/>
    </row>
    <row r="332" spans="1:8" ht="15.75">
      <c r="A332" s="548">
        <v>15</v>
      </c>
      <c r="B332" s="549" t="s">
        <v>1960</v>
      </c>
      <c r="C332" s="549"/>
      <c r="D332" s="554">
        <v>8</v>
      </c>
      <c r="E332" s="551" t="s">
        <v>1941</v>
      </c>
      <c r="F332" s="555"/>
      <c r="G332" s="553">
        <f>SUM(D332)*F332</f>
        <v>0</v>
      </c>
      <c r="H332" s="571"/>
    </row>
    <row r="333" spans="1:8" ht="15.75">
      <c r="A333" s="548"/>
      <c r="B333" s="549"/>
      <c r="C333" s="549"/>
      <c r="D333" s="554"/>
      <c r="E333" s="551"/>
      <c r="F333" s="555"/>
      <c r="G333" s="553"/>
      <c r="H333" s="570"/>
    </row>
    <row r="334" spans="1:8" ht="15.75">
      <c r="A334" s="538" t="s">
        <v>162</v>
      </c>
      <c r="B334" s="539" t="s">
        <v>1961</v>
      </c>
      <c r="C334" s="539"/>
      <c r="D334" s="556"/>
      <c r="E334" s="557"/>
      <c r="F334" s="558"/>
      <c r="G334" s="558"/>
      <c r="H334" s="570"/>
    </row>
    <row r="335" spans="1:8" ht="15.75">
      <c r="A335" s="548">
        <v>1</v>
      </c>
      <c r="B335" s="549" t="s">
        <v>1962</v>
      </c>
      <c r="C335" s="549"/>
      <c r="D335" s="554">
        <v>10</v>
      </c>
      <c r="E335" s="551" t="s">
        <v>1963</v>
      </c>
      <c r="F335" s="555"/>
      <c r="G335" s="553">
        <f t="shared" ref="G335:G345" si="65">SUM(D335)*F335</f>
        <v>0</v>
      </c>
      <c r="H335" s="570"/>
    </row>
    <row r="336" spans="1:8" ht="15.75">
      <c r="A336" s="548">
        <v>2</v>
      </c>
      <c r="B336" s="549" t="s">
        <v>1964</v>
      </c>
      <c r="C336" s="549"/>
      <c r="D336" s="554">
        <v>2</v>
      </c>
      <c r="E336" s="551" t="s">
        <v>1963</v>
      </c>
      <c r="F336" s="555"/>
      <c r="G336" s="553">
        <f t="shared" si="65"/>
        <v>0</v>
      </c>
      <c r="H336" s="570"/>
    </row>
    <row r="337" spans="1:8" ht="30">
      <c r="A337" s="548">
        <v>3</v>
      </c>
      <c r="B337" s="549" t="s">
        <v>1965</v>
      </c>
      <c r="C337" s="549"/>
      <c r="D337" s="554">
        <v>15</v>
      </c>
      <c r="E337" s="551" t="s">
        <v>1963</v>
      </c>
      <c r="F337" s="555"/>
      <c r="G337" s="553">
        <f t="shared" si="65"/>
        <v>0</v>
      </c>
      <c r="H337" s="570"/>
    </row>
    <row r="338" spans="1:8" ht="30">
      <c r="A338" s="548">
        <v>4</v>
      </c>
      <c r="B338" s="549" t="s">
        <v>1966</v>
      </c>
      <c r="C338" s="549"/>
      <c r="D338" s="554">
        <v>15</v>
      </c>
      <c r="E338" s="551" t="s">
        <v>1963</v>
      </c>
      <c r="F338" s="555"/>
      <c r="G338" s="553">
        <f t="shared" si="65"/>
        <v>0</v>
      </c>
      <c r="H338" s="571"/>
    </row>
    <row r="339" spans="1:8" ht="30">
      <c r="A339" s="548">
        <v>5</v>
      </c>
      <c r="B339" s="549" t="s">
        <v>1967</v>
      </c>
      <c r="C339" s="549"/>
      <c r="D339" s="554">
        <v>1</v>
      </c>
      <c r="E339" s="551" t="s">
        <v>1968</v>
      </c>
      <c r="F339" s="555"/>
      <c r="G339" s="553">
        <f t="shared" si="65"/>
        <v>0</v>
      </c>
      <c r="H339" s="570"/>
    </row>
    <row r="340" spans="1:8" ht="30">
      <c r="A340" s="548">
        <v>6</v>
      </c>
      <c r="B340" s="549" t="s">
        <v>1969</v>
      </c>
      <c r="C340" s="549"/>
      <c r="D340" s="554" t="s">
        <v>284</v>
      </c>
      <c r="E340" s="551" t="s">
        <v>1963</v>
      </c>
      <c r="F340" s="555"/>
      <c r="G340" s="553">
        <f t="shared" si="65"/>
        <v>0</v>
      </c>
      <c r="H340" s="570"/>
    </row>
    <row r="341" spans="1:8" ht="15.75">
      <c r="A341" s="548">
        <v>7</v>
      </c>
      <c r="B341" s="549" t="s">
        <v>1970</v>
      </c>
      <c r="C341" s="549"/>
      <c r="D341" s="554" t="s">
        <v>284</v>
      </c>
      <c r="E341" s="551" t="s">
        <v>1963</v>
      </c>
      <c r="F341" s="555"/>
      <c r="G341" s="553">
        <f t="shared" si="65"/>
        <v>0</v>
      </c>
      <c r="H341" s="570"/>
    </row>
    <row r="342" spans="1:8" ht="15.75">
      <c r="A342" s="548">
        <v>8</v>
      </c>
      <c r="B342" s="549" t="s">
        <v>1971</v>
      </c>
      <c r="C342" s="549"/>
      <c r="D342" s="554" t="s">
        <v>284</v>
      </c>
      <c r="E342" s="551" t="s">
        <v>1963</v>
      </c>
      <c r="F342" s="555"/>
      <c r="G342" s="553">
        <f t="shared" si="65"/>
        <v>0</v>
      </c>
      <c r="H342" s="570"/>
    </row>
    <row r="343" spans="1:8" ht="30">
      <c r="A343" s="548">
        <v>9</v>
      </c>
      <c r="B343" s="549" t="s">
        <v>1972</v>
      </c>
      <c r="C343" s="549"/>
      <c r="D343" s="554" t="s">
        <v>284</v>
      </c>
      <c r="E343" s="551" t="s">
        <v>1963</v>
      </c>
      <c r="F343" s="555"/>
      <c r="G343" s="553">
        <f t="shared" si="65"/>
        <v>0</v>
      </c>
      <c r="H343" s="570"/>
    </row>
    <row r="344" spans="1:8" ht="30">
      <c r="A344" s="548">
        <v>10</v>
      </c>
      <c r="B344" s="549" t="s">
        <v>1973</v>
      </c>
      <c r="C344" s="549"/>
      <c r="D344" s="554" t="s">
        <v>284</v>
      </c>
      <c r="E344" s="551" t="s">
        <v>1963</v>
      </c>
      <c r="F344" s="555"/>
      <c r="G344" s="553">
        <f t="shared" si="65"/>
        <v>0</v>
      </c>
      <c r="H344" s="570"/>
    </row>
    <row r="345" spans="1:8" ht="15.75">
      <c r="A345" s="548">
        <v>11</v>
      </c>
      <c r="B345" s="549" t="s">
        <v>1974</v>
      </c>
      <c r="C345" s="549"/>
      <c r="D345" s="554">
        <v>8</v>
      </c>
      <c r="E345" s="551" t="s">
        <v>1968</v>
      </c>
      <c r="F345" s="555"/>
      <c r="G345" s="553">
        <f t="shared" si="65"/>
        <v>0</v>
      </c>
      <c r="H345" s="570"/>
    </row>
    <row r="346" spans="1:8" ht="15.75">
      <c r="A346" s="548"/>
      <c r="B346" s="549"/>
      <c r="C346" s="549"/>
      <c r="D346" s="554"/>
      <c r="E346" s="551"/>
      <c r="F346" s="555"/>
      <c r="G346" s="553"/>
      <c r="H346" s="570"/>
    </row>
    <row r="347" spans="1:8" ht="15.75">
      <c r="A347" s="538" t="s">
        <v>164</v>
      </c>
      <c r="B347" s="559"/>
      <c r="C347" s="559"/>
      <c r="D347" s="556"/>
      <c r="E347" s="557"/>
      <c r="F347" s="558"/>
      <c r="G347" s="558"/>
      <c r="H347" s="570"/>
    </row>
    <row r="348" spans="1:8" ht="60">
      <c r="A348" s="548">
        <v>1</v>
      </c>
      <c r="B348" s="549" t="s">
        <v>1975</v>
      </c>
      <c r="C348" s="549"/>
      <c r="D348" s="554">
        <v>1</v>
      </c>
      <c r="E348" s="551" t="s">
        <v>484</v>
      </c>
      <c r="F348" s="555"/>
      <c r="G348" s="553">
        <f t="shared" ref="G348:G354" si="66">SUM(D348)*F348</f>
        <v>0</v>
      </c>
      <c r="H348" s="570"/>
    </row>
    <row r="349" spans="1:8" ht="60">
      <c r="A349" s="548">
        <v>2</v>
      </c>
      <c r="B349" s="549" t="s">
        <v>1976</v>
      </c>
      <c r="C349" s="549"/>
      <c r="D349" s="554">
        <v>5</v>
      </c>
      <c r="E349" s="551" t="s">
        <v>484</v>
      </c>
      <c r="F349" s="555"/>
      <c r="G349" s="553">
        <f t="shared" si="66"/>
        <v>0</v>
      </c>
      <c r="H349" s="570"/>
    </row>
    <row r="350" spans="1:8" ht="30">
      <c r="A350" s="548">
        <v>2</v>
      </c>
      <c r="B350" s="549" t="s">
        <v>1977</v>
      </c>
      <c r="C350" s="549"/>
      <c r="D350" s="554">
        <v>0</v>
      </c>
      <c r="E350" s="551" t="s">
        <v>484</v>
      </c>
      <c r="F350" s="555"/>
      <c r="G350" s="553">
        <f t="shared" si="66"/>
        <v>0</v>
      </c>
      <c r="H350" s="570"/>
    </row>
    <row r="351" spans="1:8" ht="30">
      <c r="A351" s="548">
        <v>3</v>
      </c>
      <c r="B351" s="549" t="s">
        <v>1978</v>
      </c>
      <c r="C351" s="549"/>
      <c r="D351" s="554">
        <v>7</v>
      </c>
      <c r="E351" s="551" t="s">
        <v>484</v>
      </c>
      <c r="F351" s="555"/>
      <c r="G351" s="553">
        <f t="shared" si="66"/>
        <v>0</v>
      </c>
      <c r="H351" s="570"/>
    </row>
    <row r="352" spans="1:8" ht="45">
      <c r="A352" s="548">
        <v>4</v>
      </c>
      <c r="B352" s="549" t="s">
        <v>1979</v>
      </c>
      <c r="C352" s="549"/>
      <c r="D352" s="554">
        <v>5</v>
      </c>
      <c r="E352" s="551" t="s">
        <v>484</v>
      </c>
      <c r="F352" s="555"/>
      <c r="G352" s="553">
        <f t="shared" si="66"/>
        <v>0</v>
      </c>
      <c r="H352" s="570"/>
    </row>
    <row r="353" spans="1:8" ht="15.75">
      <c r="A353" s="548">
        <v>5</v>
      </c>
      <c r="B353" s="549" t="s">
        <v>1980</v>
      </c>
      <c r="C353" s="549"/>
      <c r="D353" s="554">
        <v>4</v>
      </c>
      <c r="E353" s="551" t="s">
        <v>484</v>
      </c>
      <c r="F353" s="555"/>
      <c r="G353" s="553">
        <f t="shared" si="66"/>
        <v>0</v>
      </c>
      <c r="H353" s="570"/>
    </row>
    <row r="354" spans="1:8" ht="15.75">
      <c r="A354" s="548">
        <v>6</v>
      </c>
      <c r="B354" s="549" t="s">
        <v>1981</v>
      </c>
      <c r="C354" s="549"/>
      <c r="D354" s="554">
        <v>8</v>
      </c>
      <c r="E354" s="551" t="s">
        <v>484</v>
      </c>
      <c r="F354" s="555"/>
      <c r="G354" s="553">
        <f t="shared" si="66"/>
        <v>0</v>
      </c>
      <c r="H354" s="570"/>
    </row>
    <row r="355" spans="1:8" ht="15.75">
      <c r="A355" s="572"/>
      <c r="B355" s="573"/>
      <c r="C355" s="573"/>
      <c r="D355" s="574"/>
      <c r="E355" s="572"/>
      <c r="F355" s="575" t="s">
        <v>1982</v>
      </c>
      <c r="G355" s="575">
        <f>ROUND(SUM(G322:G354),0)</f>
        <v>0</v>
      </c>
      <c r="H355" s="570"/>
    </row>
    <row r="356" spans="1:8">
      <c r="E356" s="227"/>
    </row>
  </sheetData>
  <mergeCells count="4">
    <mergeCell ref="A1:G1"/>
    <mergeCell ref="A2:G2"/>
    <mergeCell ref="A315:G315"/>
    <mergeCell ref="A316:G316"/>
  </mergeCells>
  <pageMargins left="0.75" right="0.75" top="1" bottom="1" header="0.5" footer="0.5"/>
  <pageSetup paperSize="66" orientation="portrait"/>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6"/>
  <sheetViews>
    <sheetView topLeftCell="A521" workbookViewId="0">
      <selection activeCell="I521" sqref="I521"/>
    </sheetView>
  </sheetViews>
  <sheetFormatPr defaultColWidth="9.33203125" defaultRowHeight="12.75"/>
  <cols>
    <col min="1" max="1" width="7.33203125" customWidth="1"/>
    <col min="2" max="2" width="39.33203125" customWidth="1"/>
    <col min="3" max="9" width="12.83203125" customWidth="1"/>
    <col min="10" max="10" width="22.1640625" customWidth="1"/>
  </cols>
  <sheetData>
    <row r="1" spans="1:10" ht="15.75">
      <c r="A1" s="593" t="s">
        <v>776</v>
      </c>
      <c r="B1" s="594"/>
      <c r="C1" s="594"/>
      <c r="D1" s="594"/>
      <c r="E1" s="594"/>
      <c r="F1" s="594"/>
      <c r="G1" s="594"/>
      <c r="H1" s="594"/>
      <c r="I1" s="594"/>
      <c r="J1" s="204"/>
    </row>
    <row r="2" spans="1:10">
      <c r="A2" s="595" t="s">
        <v>777</v>
      </c>
      <c r="B2" s="595"/>
      <c r="C2" s="596"/>
      <c r="D2" s="595"/>
      <c r="E2" s="596"/>
      <c r="F2" s="595"/>
      <c r="G2" s="596"/>
      <c r="H2" s="596"/>
      <c r="I2" s="173"/>
      <c r="J2" s="205"/>
    </row>
    <row r="3" spans="1:10">
      <c r="A3" s="174"/>
      <c r="B3" s="175"/>
      <c r="C3" s="176"/>
      <c r="D3" s="174"/>
      <c r="E3" s="177"/>
      <c r="F3" s="174"/>
      <c r="G3" s="176"/>
      <c r="H3" s="178"/>
      <c r="I3" s="178"/>
      <c r="J3" s="205"/>
    </row>
    <row r="4" spans="1:10" ht="25.5">
      <c r="A4" s="179" t="s">
        <v>778</v>
      </c>
      <c r="B4" s="179" t="s">
        <v>43</v>
      </c>
      <c r="C4" s="180" t="s">
        <v>779</v>
      </c>
      <c r="D4" s="180" t="s">
        <v>780</v>
      </c>
      <c r="E4" s="180" t="s">
        <v>781</v>
      </c>
      <c r="F4" s="181" t="s">
        <v>45</v>
      </c>
      <c r="G4" s="182" t="s">
        <v>782</v>
      </c>
      <c r="H4" s="182" t="s">
        <v>783</v>
      </c>
      <c r="I4" s="182" t="s">
        <v>784</v>
      </c>
      <c r="J4" s="206" t="s">
        <v>785</v>
      </c>
    </row>
    <row r="5" spans="1:10">
      <c r="A5" s="183"/>
      <c r="B5" s="184"/>
      <c r="C5" s="178"/>
      <c r="D5" s="184"/>
      <c r="E5" s="178"/>
      <c r="F5" s="183"/>
      <c r="G5" s="178"/>
      <c r="H5" s="178"/>
      <c r="I5" s="178"/>
      <c r="J5" s="205"/>
    </row>
    <row r="6" spans="1:10">
      <c r="A6" s="185" t="s">
        <v>5</v>
      </c>
      <c r="B6" s="186" t="s">
        <v>786</v>
      </c>
      <c r="C6" s="187"/>
      <c r="D6" s="188"/>
      <c r="E6" s="187"/>
      <c r="F6" s="189"/>
      <c r="G6" s="187"/>
      <c r="H6" s="187"/>
      <c r="I6" s="187"/>
      <c r="J6" s="205"/>
    </row>
    <row r="7" spans="1:10">
      <c r="A7" s="190"/>
      <c r="B7" s="191"/>
      <c r="C7" s="178"/>
      <c r="D7" s="184"/>
      <c r="E7" s="178"/>
      <c r="F7" s="183"/>
      <c r="G7" s="178"/>
      <c r="H7" s="178"/>
      <c r="I7" s="178"/>
      <c r="J7" s="205"/>
    </row>
    <row r="8" spans="1:10">
      <c r="A8" s="192">
        <v>1.1000000000000001</v>
      </c>
      <c r="B8" s="193" t="s">
        <v>787</v>
      </c>
      <c r="C8" s="178"/>
      <c r="D8" s="184"/>
      <c r="E8" s="178"/>
      <c r="F8" s="183"/>
      <c r="G8" s="178"/>
      <c r="H8" s="178"/>
      <c r="I8" s="178"/>
      <c r="J8" s="207"/>
    </row>
    <row r="9" spans="1:10">
      <c r="A9" s="190"/>
      <c r="B9" s="191"/>
      <c r="C9" s="178"/>
      <c r="D9" s="184"/>
      <c r="E9" s="178"/>
      <c r="F9" s="183"/>
      <c r="G9" s="178"/>
      <c r="H9" s="178"/>
      <c r="I9" s="178"/>
      <c r="J9" s="205"/>
    </row>
    <row r="10" spans="1:10">
      <c r="A10" s="190"/>
      <c r="B10" s="191" t="s">
        <v>788</v>
      </c>
      <c r="C10" s="178"/>
      <c r="D10" s="184"/>
      <c r="E10" s="178"/>
      <c r="F10" s="183"/>
      <c r="G10" s="178"/>
      <c r="H10" s="178"/>
      <c r="I10" s="178"/>
      <c r="J10" s="205"/>
    </row>
    <row r="11" spans="1:10">
      <c r="A11" s="530" t="s">
        <v>789</v>
      </c>
      <c r="B11" s="194" t="s">
        <v>790</v>
      </c>
      <c r="C11" s="178"/>
      <c r="D11" s="184"/>
      <c r="E11" s="178"/>
      <c r="F11" s="183"/>
      <c r="G11" s="178"/>
      <c r="H11" s="178"/>
      <c r="I11" s="178"/>
      <c r="J11" s="205"/>
    </row>
    <row r="12" spans="1:10">
      <c r="A12" s="195"/>
      <c r="B12" s="194"/>
      <c r="C12" s="178"/>
      <c r="D12" s="184"/>
      <c r="E12" s="178"/>
      <c r="F12" s="183"/>
      <c r="G12" s="178"/>
      <c r="H12" s="178"/>
      <c r="I12" s="178"/>
      <c r="J12" s="205"/>
    </row>
    <row r="13" spans="1:10">
      <c r="A13" s="196" t="s">
        <v>50</v>
      </c>
      <c r="B13" s="197" t="s">
        <v>791</v>
      </c>
      <c r="C13" s="178"/>
      <c r="D13" s="184"/>
      <c r="E13" s="178"/>
      <c r="F13" s="183"/>
      <c r="G13" s="178"/>
      <c r="H13" s="178"/>
      <c r="I13" s="178"/>
      <c r="J13" s="205"/>
    </row>
    <row r="14" spans="1:10">
      <c r="A14" s="195"/>
      <c r="B14" s="197" t="s">
        <v>792</v>
      </c>
      <c r="C14" s="178">
        <v>10900</v>
      </c>
      <c r="D14" s="184"/>
      <c r="E14" s="178">
        <v>2600</v>
      </c>
      <c r="F14" s="183"/>
      <c r="G14" s="178">
        <v>1</v>
      </c>
      <c r="H14" s="198">
        <f t="shared" ref="H14:H24" si="0">C14*E14*G14/1000000</f>
        <v>28.34</v>
      </c>
      <c r="I14" s="198"/>
      <c r="J14" s="205"/>
    </row>
    <row r="15" spans="1:10">
      <c r="A15" s="195"/>
      <c r="B15" s="197"/>
      <c r="C15" s="178">
        <v>-1400</v>
      </c>
      <c r="D15" s="184"/>
      <c r="E15" s="178">
        <v>2600</v>
      </c>
      <c r="F15" s="183"/>
      <c r="G15" s="178">
        <v>2</v>
      </c>
      <c r="H15" s="198">
        <f t="shared" si="0"/>
        <v>-7.28</v>
      </c>
      <c r="I15" s="198"/>
      <c r="J15" s="205"/>
    </row>
    <row r="16" spans="1:10">
      <c r="A16" s="195"/>
      <c r="B16" s="197"/>
      <c r="C16" s="178">
        <v>584</v>
      </c>
      <c r="D16" s="184"/>
      <c r="E16" s="178">
        <v>2600</v>
      </c>
      <c r="F16" s="183"/>
      <c r="G16" s="178">
        <v>3</v>
      </c>
      <c r="H16" s="198">
        <f t="shared" si="0"/>
        <v>4.5552000000000001</v>
      </c>
      <c r="I16" s="198"/>
      <c r="J16" s="205"/>
    </row>
    <row r="17" spans="1:10">
      <c r="A17" s="183"/>
      <c r="B17" s="197"/>
      <c r="C17" s="178">
        <v>900</v>
      </c>
      <c r="D17" s="184"/>
      <c r="E17" s="178">
        <v>2600</v>
      </c>
      <c r="F17" s="183"/>
      <c r="G17" s="178">
        <v>6</v>
      </c>
      <c r="H17" s="198">
        <f t="shared" si="0"/>
        <v>14.04</v>
      </c>
      <c r="I17" s="198"/>
      <c r="J17" s="205"/>
    </row>
    <row r="18" spans="1:10">
      <c r="A18" s="183"/>
      <c r="B18" s="197" t="s">
        <v>793</v>
      </c>
      <c r="C18" s="178">
        <v>584</v>
      </c>
      <c r="D18" s="184"/>
      <c r="E18" s="178">
        <v>4750</v>
      </c>
      <c r="F18" s="183"/>
      <c r="G18" s="178">
        <v>3</v>
      </c>
      <c r="H18" s="198">
        <f t="shared" si="0"/>
        <v>8.3219999999999992</v>
      </c>
      <c r="I18" s="198"/>
      <c r="J18" s="205"/>
    </row>
    <row r="19" spans="1:10">
      <c r="A19" s="183"/>
      <c r="B19" s="197"/>
      <c r="C19" s="178">
        <v>667</v>
      </c>
      <c r="D19" s="184"/>
      <c r="E19" s="178">
        <v>4750</v>
      </c>
      <c r="F19" s="183"/>
      <c r="G19" s="178">
        <v>5</v>
      </c>
      <c r="H19" s="198">
        <f t="shared" si="0"/>
        <v>15.84125</v>
      </c>
      <c r="I19" s="198"/>
      <c r="J19" s="205"/>
    </row>
    <row r="20" spans="1:10">
      <c r="A20" s="183"/>
      <c r="B20" s="197"/>
      <c r="C20" s="178">
        <v>900</v>
      </c>
      <c r="D20" s="184"/>
      <c r="E20" s="178">
        <v>4750</v>
      </c>
      <c r="F20" s="183"/>
      <c r="G20" s="178">
        <v>13</v>
      </c>
      <c r="H20" s="198">
        <f t="shared" si="0"/>
        <v>55.575000000000003</v>
      </c>
      <c r="I20" s="198"/>
      <c r="J20" s="205"/>
    </row>
    <row r="21" spans="1:10">
      <c r="A21" s="183"/>
      <c r="B21" s="197"/>
      <c r="C21" s="178">
        <v>510</v>
      </c>
      <c r="D21" s="184"/>
      <c r="E21" s="178">
        <v>4750</v>
      </c>
      <c r="F21" s="183"/>
      <c r="G21" s="178">
        <v>1</v>
      </c>
      <c r="H21" s="198">
        <f t="shared" si="0"/>
        <v>2.4224999999999999</v>
      </c>
      <c r="I21" s="198"/>
      <c r="J21" s="205"/>
    </row>
    <row r="22" spans="1:10">
      <c r="A22" s="183"/>
      <c r="B22" s="197"/>
      <c r="C22" s="178">
        <v>1800</v>
      </c>
      <c r="D22" s="184"/>
      <c r="E22" s="178">
        <v>4750</v>
      </c>
      <c r="F22" s="183"/>
      <c r="G22" s="178">
        <v>1</v>
      </c>
      <c r="H22" s="198">
        <f t="shared" si="0"/>
        <v>8.5500000000000007</v>
      </c>
      <c r="I22" s="198"/>
      <c r="J22" s="205"/>
    </row>
    <row r="23" spans="1:10">
      <c r="A23" s="183"/>
      <c r="B23" s="197"/>
      <c r="C23" s="178">
        <v>330</v>
      </c>
      <c r="D23" s="184"/>
      <c r="E23" s="178">
        <v>4750</v>
      </c>
      <c r="F23" s="183"/>
      <c r="G23" s="178">
        <v>1</v>
      </c>
      <c r="H23" s="198">
        <f t="shared" si="0"/>
        <v>1.5674999999999999</v>
      </c>
      <c r="I23" s="198"/>
      <c r="J23" s="205"/>
    </row>
    <row r="24" spans="1:10">
      <c r="A24" s="183"/>
      <c r="B24" s="197"/>
      <c r="C24" s="178">
        <v>400</v>
      </c>
      <c r="D24" s="184"/>
      <c r="E24" s="178">
        <v>4750</v>
      </c>
      <c r="F24" s="183"/>
      <c r="G24" s="178">
        <v>1</v>
      </c>
      <c r="H24" s="198">
        <f t="shared" si="0"/>
        <v>1.9</v>
      </c>
      <c r="I24" s="198"/>
      <c r="J24" s="205"/>
    </row>
    <row r="25" spans="1:10">
      <c r="A25" s="183"/>
      <c r="B25" s="197" t="s">
        <v>794</v>
      </c>
      <c r="C25" s="178">
        <v>2290</v>
      </c>
      <c r="D25" s="184"/>
      <c r="E25" s="178">
        <v>610</v>
      </c>
      <c r="F25" s="183"/>
      <c r="G25" s="178">
        <v>4</v>
      </c>
      <c r="H25" s="198">
        <f t="shared" ref="H25:H32" si="1">C25*E25*G25/1000000</f>
        <v>5.5876000000000001</v>
      </c>
      <c r="I25" s="198"/>
      <c r="J25" s="205"/>
    </row>
    <row r="26" spans="1:10">
      <c r="A26" s="183"/>
      <c r="B26" s="197"/>
      <c r="C26" s="178">
        <v>2225</v>
      </c>
      <c r="D26" s="184"/>
      <c r="E26" s="178">
        <v>610</v>
      </c>
      <c r="F26" s="183"/>
      <c r="G26" s="178">
        <v>2</v>
      </c>
      <c r="H26" s="198">
        <f t="shared" si="1"/>
        <v>2.7145000000000001</v>
      </c>
      <c r="I26" s="198"/>
      <c r="J26" s="205"/>
    </row>
    <row r="27" spans="1:10">
      <c r="A27" s="183"/>
      <c r="B27" s="197"/>
      <c r="C27" s="178">
        <v>2250</v>
      </c>
      <c r="D27" s="184"/>
      <c r="E27" s="178">
        <v>610</v>
      </c>
      <c r="F27" s="183"/>
      <c r="G27" s="178">
        <v>1</v>
      </c>
      <c r="H27" s="198">
        <f t="shared" si="1"/>
        <v>1.3725000000000001</v>
      </c>
      <c r="I27" s="198"/>
      <c r="J27" s="205"/>
    </row>
    <row r="28" spans="1:10">
      <c r="A28" s="183"/>
      <c r="B28" s="197"/>
      <c r="C28" s="178">
        <v>2185</v>
      </c>
      <c r="D28" s="184"/>
      <c r="E28" s="178">
        <v>610</v>
      </c>
      <c r="F28" s="183"/>
      <c r="G28" s="178">
        <v>1</v>
      </c>
      <c r="H28" s="198">
        <f t="shared" si="1"/>
        <v>1.3328500000000001</v>
      </c>
      <c r="I28" s="198"/>
      <c r="J28" s="205"/>
    </row>
    <row r="29" spans="1:10">
      <c r="A29" s="183"/>
      <c r="B29" s="197"/>
      <c r="C29" s="178">
        <v>2235</v>
      </c>
      <c r="D29" s="184"/>
      <c r="E29" s="178">
        <v>610</v>
      </c>
      <c r="F29" s="183"/>
      <c r="G29" s="178">
        <v>1</v>
      </c>
      <c r="H29" s="198">
        <f t="shared" si="1"/>
        <v>1.3633500000000001</v>
      </c>
      <c r="I29" s="198"/>
      <c r="J29" s="205"/>
    </row>
    <row r="30" spans="1:10">
      <c r="A30" s="183"/>
      <c r="B30" s="197"/>
      <c r="C30" s="178">
        <v>1905</v>
      </c>
      <c r="D30" s="184"/>
      <c r="E30" s="178">
        <v>610</v>
      </c>
      <c r="F30" s="183"/>
      <c r="G30" s="178">
        <v>1</v>
      </c>
      <c r="H30" s="198">
        <f t="shared" si="1"/>
        <v>1.16205</v>
      </c>
      <c r="I30" s="198"/>
      <c r="J30" s="205"/>
    </row>
    <row r="31" spans="1:10">
      <c r="A31" s="183"/>
      <c r="B31" s="197"/>
      <c r="C31" s="178">
        <v>1220</v>
      </c>
      <c r="D31" s="184"/>
      <c r="E31" s="178">
        <v>610</v>
      </c>
      <c r="F31" s="183"/>
      <c r="G31" s="178">
        <v>1</v>
      </c>
      <c r="H31" s="198">
        <f t="shared" si="1"/>
        <v>0.74419999999999997</v>
      </c>
      <c r="I31" s="198"/>
      <c r="J31" s="205"/>
    </row>
    <row r="32" spans="1:10">
      <c r="A32" s="183"/>
      <c r="B32" s="197"/>
      <c r="C32" s="178">
        <v>2060</v>
      </c>
      <c r="D32" s="184"/>
      <c r="E32" s="178">
        <v>610</v>
      </c>
      <c r="F32" s="183"/>
      <c r="G32" s="178">
        <v>1</v>
      </c>
      <c r="H32" s="198">
        <f t="shared" si="1"/>
        <v>1.2565999999999999</v>
      </c>
      <c r="I32" s="198"/>
      <c r="J32" s="205"/>
    </row>
    <row r="33" spans="1:10">
      <c r="A33" s="183"/>
      <c r="B33" s="197"/>
      <c r="C33" s="178">
        <v>2250</v>
      </c>
      <c r="D33" s="184"/>
      <c r="E33" s="178">
        <v>450</v>
      </c>
      <c r="F33" s="183"/>
      <c r="G33" s="178">
        <v>3</v>
      </c>
      <c r="H33" s="198">
        <f t="shared" ref="H33:H38" si="2">C33*E33*G33/1000000</f>
        <v>3.0375000000000001</v>
      </c>
      <c r="I33" s="198"/>
      <c r="J33" s="205"/>
    </row>
    <row r="34" spans="1:10">
      <c r="A34" s="183"/>
      <c r="B34" s="197"/>
      <c r="C34" s="178">
        <v>2185</v>
      </c>
      <c r="D34" s="184"/>
      <c r="E34" s="178">
        <v>450</v>
      </c>
      <c r="F34" s="183"/>
      <c r="G34" s="178">
        <v>3</v>
      </c>
      <c r="H34" s="198">
        <f t="shared" si="2"/>
        <v>2.9497499999999999</v>
      </c>
      <c r="I34" s="198"/>
      <c r="J34" s="205"/>
    </row>
    <row r="35" spans="1:10">
      <c r="A35" s="183"/>
      <c r="B35" s="197"/>
      <c r="C35" s="178">
        <v>2235</v>
      </c>
      <c r="D35" s="184"/>
      <c r="E35" s="178">
        <v>450</v>
      </c>
      <c r="F35" s="183"/>
      <c r="G35" s="178">
        <v>3</v>
      </c>
      <c r="H35" s="198">
        <f t="shared" si="2"/>
        <v>3.0172500000000002</v>
      </c>
      <c r="I35" s="198"/>
      <c r="J35" s="205"/>
    </row>
    <row r="36" spans="1:10">
      <c r="A36" s="183"/>
      <c r="B36" s="197"/>
      <c r="C36" s="178">
        <v>1905</v>
      </c>
      <c r="D36" s="184"/>
      <c r="E36" s="178">
        <v>450</v>
      </c>
      <c r="F36" s="183"/>
      <c r="G36" s="178">
        <v>3</v>
      </c>
      <c r="H36" s="198">
        <f t="shared" si="2"/>
        <v>2.5717500000000002</v>
      </c>
      <c r="I36" s="198"/>
      <c r="J36" s="205"/>
    </row>
    <row r="37" spans="1:10">
      <c r="A37" s="183"/>
      <c r="B37" s="197"/>
      <c r="C37" s="178">
        <v>1220</v>
      </c>
      <c r="D37" s="184"/>
      <c r="E37" s="178">
        <v>450</v>
      </c>
      <c r="F37" s="183"/>
      <c r="G37" s="178">
        <v>3</v>
      </c>
      <c r="H37" s="198">
        <f t="shared" si="2"/>
        <v>1.647</v>
      </c>
      <c r="I37" s="198"/>
      <c r="J37" s="205"/>
    </row>
    <row r="38" spans="1:10">
      <c r="A38" s="183"/>
      <c r="B38" s="197"/>
      <c r="C38" s="178">
        <v>2060</v>
      </c>
      <c r="D38" s="184"/>
      <c r="E38" s="178">
        <v>450</v>
      </c>
      <c r="F38" s="183"/>
      <c r="G38" s="178">
        <v>3</v>
      </c>
      <c r="H38" s="198">
        <f t="shared" si="2"/>
        <v>2.7810000000000001</v>
      </c>
      <c r="I38" s="198"/>
      <c r="J38" s="205"/>
    </row>
    <row r="39" spans="1:10">
      <c r="A39" s="183"/>
      <c r="B39" s="197"/>
      <c r="C39" s="178"/>
      <c r="D39" s="184"/>
      <c r="E39" s="178"/>
      <c r="F39" s="183"/>
      <c r="G39" s="178"/>
      <c r="H39" s="198">
        <f>SUM(H14:H38)</f>
        <v>165.37135000000001</v>
      </c>
      <c r="I39" s="198"/>
      <c r="J39" s="205"/>
    </row>
    <row r="40" spans="1:10">
      <c r="A40" s="183"/>
      <c r="B40" s="184" t="s">
        <v>795</v>
      </c>
      <c r="C40" s="199"/>
      <c r="D40" s="200"/>
      <c r="E40" s="178"/>
      <c r="F40" s="183"/>
      <c r="G40" s="178"/>
      <c r="H40" s="198">
        <f>H39*0.1</f>
        <v>16.537134999999999</v>
      </c>
      <c r="I40" s="198"/>
      <c r="J40" s="205"/>
    </row>
    <row r="41" spans="1:10">
      <c r="A41" s="183"/>
      <c r="B41" s="201" t="s">
        <v>4</v>
      </c>
      <c r="C41" s="199"/>
      <c r="D41" s="200"/>
      <c r="E41" s="178"/>
      <c r="F41" s="202" t="s">
        <v>796</v>
      </c>
      <c r="G41" s="178"/>
      <c r="H41" s="203">
        <f>H39+H40</f>
        <v>181.90848500000001</v>
      </c>
      <c r="I41" s="203">
        <f>H41*10.764</f>
        <v>1958.06293254</v>
      </c>
      <c r="J41" s="208" t="s">
        <v>724</v>
      </c>
    </row>
    <row r="42" spans="1:10">
      <c r="A42" s="183"/>
      <c r="B42" s="201"/>
      <c r="C42" s="199"/>
      <c r="D42" s="200"/>
      <c r="E42" s="178"/>
      <c r="F42" s="202"/>
      <c r="G42" s="178"/>
      <c r="H42" s="203"/>
      <c r="I42" s="203"/>
      <c r="J42" s="208"/>
    </row>
    <row r="43" spans="1:10">
      <c r="A43" s="530" t="s">
        <v>797</v>
      </c>
      <c r="B43" s="194" t="s">
        <v>798</v>
      </c>
      <c r="C43" s="199"/>
      <c r="D43" s="200"/>
      <c r="E43" s="178"/>
      <c r="F43" s="202"/>
      <c r="G43" s="178"/>
      <c r="H43" s="203"/>
      <c r="I43" s="203"/>
      <c r="J43" s="208"/>
    </row>
    <row r="44" spans="1:10">
      <c r="A44" s="196"/>
      <c r="B44" s="197"/>
      <c r="C44" s="178"/>
      <c r="D44" s="184"/>
      <c r="E44" s="178"/>
      <c r="F44" s="183"/>
      <c r="G44" s="178"/>
      <c r="H44" s="178"/>
      <c r="I44" s="178"/>
    </row>
    <row r="45" spans="1:10">
      <c r="A45" s="195"/>
      <c r="B45" s="197" t="s">
        <v>799</v>
      </c>
      <c r="C45" s="178"/>
      <c r="D45" s="184"/>
      <c r="E45" s="178"/>
      <c r="F45" s="183"/>
      <c r="G45" s="178"/>
      <c r="H45" s="198">
        <f>289088507.6/1000000</f>
        <v>289.08850760000001</v>
      </c>
      <c r="I45" s="198"/>
    </row>
    <row r="46" spans="1:10">
      <c r="A46" s="195"/>
      <c r="B46" s="197" t="s">
        <v>800</v>
      </c>
      <c r="C46" s="178"/>
      <c r="D46" s="184"/>
      <c r="E46" s="178"/>
      <c r="F46" s="183"/>
      <c r="G46" s="178"/>
      <c r="H46" s="198">
        <v>240.8</v>
      </c>
      <c r="I46" s="198"/>
    </row>
    <row r="47" spans="1:10">
      <c r="A47" s="195"/>
      <c r="B47" s="197"/>
      <c r="C47" s="178"/>
      <c r="D47" s="184"/>
      <c r="E47" s="178"/>
      <c r="F47" s="183"/>
      <c r="G47" s="178"/>
      <c r="H47" s="198">
        <f>SUM(H45:H46)</f>
        <v>529.88850760000003</v>
      </c>
      <c r="I47" s="198"/>
    </row>
    <row r="48" spans="1:10">
      <c r="A48" s="195"/>
      <c r="B48" s="184" t="s">
        <v>795</v>
      </c>
      <c r="C48" s="199"/>
      <c r="D48" s="200"/>
      <c r="E48" s="178"/>
      <c r="F48" s="183"/>
      <c r="G48" s="178"/>
      <c r="H48" s="198">
        <f>H47*0.1</f>
        <v>52.988850759999998</v>
      </c>
      <c r="I48" s="198"/>
      <c r="J48" s="205"/>
    </row>
    <row r="49" spans="1:10">
      <c r="A49" s="195"/>
      <c r="B49" s="201" t="s">
        <v>4</v>
      </c>
      <c r="C49" s="199"/>
      <c r="D49" s="200"/>
      <c r="E49" s="178"/>
      <c r="F49" s="202" t="s">
        <v>796</v>
      </c>
      <c r="G49" s="178"/>
      <c r="H49" s="203">
        <f>H47+H48</f>
        <v>582.87735836000002</v>
      </c>
      <c r="I49" s="203">
        <f>H49*10.764</f>
        <v>6274.0918853870398</v>
      </c>
      <c r="J49" s="208" t="s">
        <v>724</v>
      </c>
    </row>
    <row r="50" spans="1:10">
      <c r="A50" s="195"/>
      <c r="B50" s="197"/>
      <c r="C50" s="178"/>
      <c r="D50" s="184"/>
      <c r="E50" s="178"/>
      <c r="F50" s="183"/>
      <c r="G50" s="178"/>
      <c r="H50" s="198"/>
      <c r="I50" s="198"/>
    </row>
    <row r="51" spans="1:10">
      <c r="A51" s="530" t="s">
        <v>801</v>
      </c>
      <c r="B51" s="194" t="s">
        <v>802</v>
      </c>
      <c r="C51" s="178">
        <v>3500</v>
      </c>
      <c r="D51" s="184"/>
      <c r="E51" s="178">
        <v>2600</v>
      </c>
      <c r="F51" s="183" t="s">
        <v>796</v>
      </c>
      <c r="G51" s="178">
        <v>1</v>
      </c>
      <c r="H51" s="198">
        <f>C51*E51*G51/1000000</f>
        <v>9.1</v>
      </c>
      <c r="I51" s="198"/>
    </row>
    <row r="52" spans="1:10">
      <c r="A52" s="195"/>
      <c r="B52" s="184" t="s">
        <v>795</v>
      </c>
      <c r="C52" s="199"/>
      <c r="D52" s="200"/>
      <c r="E52" s="178"/>
      <c r="F52" s="183"/>
      <c r="G52" s="178"/>
      <c r="H52" s="198">
        <f>H51*0.1</f>
        <v>0.91</v>
      </c>
      <c r="I52" s="198"/>
      <c r="J52" s="205"/>
    </row>
    <row r="53" spans="1:10">
      <c r="A53" s="195"/>
      <c r="B53" s="201" t="s">
        <v>4</v>
      </c>
      <c r="C53" s="199"/>
      <c r="D53" s="200"/>
      <c r="E53" s="178"/>
      <c r="F53" s="202" t="s">
        <v>796</v>
      </c>
      <c r="G53" s="178"/>
      <c r="H53" s="203">
        <f>H51+H52</f>
        <v>10.01</v>
      </c>
      <c r="I53" s="203">
        <f>H53*10.764</f>
        <v>107.74764</v>
      </c>
      <c r="J53" s="208" t="s">
        <v>724</v>
      </c>
    </row>
    <row r="54" spans="1:10">
      <c r="A54" s="195"/>
      <c r="B54" s="197"/>
      <c r="C54" s="178"/>
      <c r="D54" s="184"/>
      <c r="E54" s="178"/>
      <c r="F54" s="183"/>
      <c r="G54" s="178"/>
      <c r="H54" s="198"/>
      <c r="I54" s="198"/>
    </row>
    <row r="55" spans="1:10">
      <c r="A55" s="195"/>
      <c r="B55" s="197"/>
      <c r="C55" s="178"/>
      <c r="D55" s="184"/>
      <c r="E55" s="178"/>
      <c r="F55" s="183"/>
      <c r="G55" s="178"/>
      <c r="H55" s="198"/>
      <c r="I55" s="198"/>
    </row>
    <row r="56" spans="1:10">
      <c r="A56" s="195"/>
      <c r="B56" s="197"/>
      <c r="C56" s="178"/>
      <c r="D56" s="184"/>
      <c r="E56" s="178"/>
      <c r="F56" s="183"/>
      <c r="G56" s="178"/>
      <c r="H56" s="198"/>
      <c r="I56" s="198"/>
    </row>
    <row r="57" spans="1:10">
      <c r="A57" s="195"/>
      <c r="B57" s="197"/>
      <c r="C57" s="178"/>
      <c r="D57" s="184"/>
      <c r="E57" s="178"/>
      <c r="F57" s="183"/>
      <c r="G57" s="178"/>
      <c r="H57" s="198"/>
      <c r="I57" s="198"/>
    </row>
    <row r="58" spans="1:10">
      <c r="A58" s="195"/>
      <c r="B58" s="197"/>
      <c r="C58" s="178"/>
      <c r="D58" s="184"/>
      <c r="E58" s="178"/>
      <c r="F58" s="183"/>
      <c r="G58" s="178"/>
      <c r="H58" s="198"/>
      <c r="I58" s="198"/>
    </row>
    <row r="59" spans="1:10">
      <c r="A59" s="195"/>
      <c r="B59" s="197"/>
      <c r="C59" s="178"/>
      <c r="D59" s="184"/>
      <c r="E59" s="178"/>
      <c r="F59" s="183"/>
      <c r="G59" s="178"/>
      <c r="H59" s="198"/>
      <c r="I59" s="198"/>
    </row>
    <row r="60" spans="1:10">
      <c r="A60" s="195"/>
      <c r="B60" s="197"/>
      <c r="C60" s="178"/>
      <c r="D60" s="184"/>
      <c r="E60" s="178"/>
      <c r="F60" s="183"/>
      <c r="G60" s="178"/>
      <c r="H60" s="198"/>
      <c r="I60" s="198"/>
    </row>
    <row r="61" spans="1:10">
      <c r="A61" s="195"/>
      <c r="B61" s="197"/>
      <c r="C61" s="178"/>
      <c r="D61" s="184"/>
      <c r="E61" s="178"/>
      <c r="F61" s="183"/>
      <c r="G61" s="178"/>
      <c r="H61" s="198"/>
      <c r="I61" s="198"/>
    </row>
    <row r="62" spans="1:10">
      <c r="A62" s="195"/>
      <c r="B62" s="197"/>
      <c r="C62" s="178"/>
      <c r="D62" s="184"/>
      <c r="E62" s="178"/>
      <c r="F62" s="183"/>
      <c r="G62" s="178"/>
      <c r="H62" s="198"/>
      <c r="I62" s="198"/>
    </row>
    <row r="63" spans="1:10">
      <c r="A63" s="195"/>
      <c r="B63" s="197"/>
      <c r="C63" s="178"/>
      <c r="D63" s="184"/>
      <c r="E63" s="178"/>
      <c r="F63" s="183"/>
      <c r="G63" s="178"/>
      <c r="H63" s="198"/>
      <c r="I63" s="198"/>
    </row>
    <row r="64" spans="1:10">
      <c r="A64" s="195"/>
      <c r="B64" s="197"/>
      <c r="C64" s="178"/>
      <c r="D64" s="184"/>
      <c r="E64" s="178"/>
      <c r="F64" s="183"/>
      <c r="G64" s="178"/>
      <c r="H64" s="198"/>
      <c r="I64" s="198"/>
    </row>
    <row r="65" spans="1:10">
      <c r="A65" s="195"/>
      <c r="B65" s="197"/>
      <c r="C65" s="178"/>
      <c r="D65" s="184"/>
      <c r="E65" s="178"/>
      <c r="F65" s="183"/>
      <c r="G65" s="178"/>
      <c r="H65" s="198"/>
      <c r="I65" s="198"/>
    </row>
    <row r="66" spans="1:10">
      <c r="A66" s="530" t="s">
        <v>803</v>
      </c>
      <c r="B66" s="194" t="s">
        <v>804</v>
      </c>
      <c r="C66" s="178">
        <v>10900</v>
      </c>
      <c r="D66" s="184"/>
      <c r="E66" s="178">
        <v>4750</v>
      </c>
      <c r="F66" s="183" t="s">
        <v>796</v>
      </c>
      <c r="G66" s="178">
        <v>1</v>
      </c>
      <c r="H66" s="198">
        <f>C66*E66*G66/1000000</f>
        <v>51.774999999999999</v>
      </c>
      <c r="I66" s="198"/>
    </row>
    <row r="67" spans="1:10">
      <c r="A67" s="195"/>
      <c r="B67" s="184" t="s">
        <v>795</v>
      </c>
      <c r="C67" s="199"/>
      <c r="D67" s="200"/>
      <c r="E67" s="178"/>
      <c r="F67" s="183"/>
      <c r="G67" s="178"/>
      <c r="H67" s="198">
        <f>H66*0.1</f>
        <v>5.1775000000000002</v>
      </c>
      <c r="I67" s="198"/>
      <c r="J67" s="205"/>
    </row>
    <row r="68" spans="1:10">
      <c r="A68" s="195"/>
      <c r="B68" s="201" t="s">
        <v>4</v>
      </c>
      <c r="C68" s="199"/>
      <c r="D68" s="200"/>
      <c r="E68" s="178"/>
      <c r="F68" s="202" t="s">
        <v>796</v>
      </c>
      <c r="G68" s="178"/>
      <c r="H68" s="203">
        <f>H66+H67</f>
        <v>56.952500000000001</v>
      </c>
      <c r="I68" s="203">
        <f>H68*10.764</f>
        <v>613.03670999999997</v>
      </c>
      <c r="J68" s="208" t="s">
        <v>724</v>
      </c>
    </row>
    <row r="69" spans="1:10">
      <c r="A69" s="195"/>
      <c r="B69" s="197"/>
      <c r="C69" s="178"/>
      <c r="D69" s="184"/>
      <c r="E69" s="178"/>
      <c r="F69" s="183"/>
      <c r="G69" s="178"/>
      <c r="H69" s="198"/>
      <c r="I69" s="198"/>
    </row>
    <row r="70" spans="1:10" ht="25.5">
      <c r="A70" s="530" t="s">
        <v>805</v>
      </c>
      <c r="B70" s="194" t="s">
        <v>806</v>
      </c>
      <c r="C70" s="178"/>
      <c r="D70" s="184"/>
      <c r="E70" s="178"/>
      <c r="F70" s="183"/>
      <c r="G70" s="178"/>
      <c r="H70" s="198"/>
      <c r="I70" s="198"/>
    </row>
    <row r="71" spans="1:10">
      <c r="A71" s="196" t="s">
        <v>50</v>
      </c>
      <c r="B71" s="197" t="s">
        <v>807</v>
      </c>
      <c r="C71" s="178"/>
      <c r="D71" s="184"/>
      <c r="E71" s="178"/>
      <c r="F71" s="183"/>
      <c r="G71" s="178"/>
      <c r="H71" s="178"/>
      <c r="I71" s="198"/>
    </row>
    <row r="72" spans="1:10">
      <c r="A72" s="195"/>
      <c r="B72" s="197" t="s">
        <v>807</v>
      </c>
      <c r="C72" s="178">
        <v>14250</v>
      </c>
      <c r="D72" s="184"/>
      <c r="E72" s="178">
        <v>2400</v>
      </c>
      <c r="F72" s="183"/>
      <c r="G72" s="178">
        <v>1</v>
      </c>
      <c r="H72" s="198">
        <f t="shared" ref="H72:H85" si="3">C72*E72*G72/1000000</f>
        <v>34.200000000000003</v>
      </c>
      <c r="I72" s="198"/>
    </row>
    <row r="73" spans="1:10">
      <c r="A73" s="195"/>
      <c r="B73" s="197"/>
      <c r="C73" s="178">
        <v>1300</v>
      </c>
      <c r="D73" s="184"/>
      <c r="E73" s="178">
        <v>2400</v>
      </c>
      <c r="F73" s="183"/>
      <c r="G73" s="178">
        <v>1</v>
      </c>
      <c r="H73" s="198">
        <f t="shared" si="3"/>
        <v>3.12</v>
      </c>
      <c r="I73" s="198"/>
    </row>
    <row r="74" spans="1:10">
      <c r="A74" s="195"/>
      <c r="B74" s="197"/>
      <c r="C74" s="178">
        <v>2750</v>
      </c>
      <c r="D74" s="184"/>
      <c r="E74" s="178">
        <v>2400</v>
      </c>
      <c r="F74" s="183"/>
      <c r="G74" s="178">
        <v>1</v>
      </c>
      <c r="H74" s="198">
        <f t="shared" si="3"/>
        <v>6.6</v>
      </c>
      <c r="I74" s="198"/>
    </row>
    <row r="75" spans="1:10">
      <c r="A75" s="195"/>
      <c r="B75" s="197"/>
      <c r="C75" s="178">
        <v>3350</v>
      </c>
      <c r="D75" s="184"/>
      <c r="E75" s="178">
        <v>2400</v>
      </c>
      <c r="F75" s="183"/>
      <c r="G75" s="178">
        <v>1</v>
      </c>
      <c r="H75" s="198">
        <f t="shared" si="3"/>
        <v>8.0399999999999991</v>
      </c>
      <c r="I75" s="198"/>
    </row>
    <row r="76" spans="1:10">
      <c r="A76" s="195"/>
      <c r="B76" s="197"/>
      <c r="C76" s="178">
        <v>2950</v>
      </c>
      <c r="D76" s="184"/>
      <c r="E76" s="178">
        <v>2400</v>
      </c>
      <c r="F76" s="183"/>
      <c r="G76" s="178">
        <v>1</v>
      </c>
      <c r="H76" s="198">
        <f t="shared" si="3"/>
        <v>7.08</v>
      </c>
      <c r="I76" s="198"/>
    </row>
    <row r="77" spans="1:10">
      <c r="A77" s="195"/>
      <c r="B77" s="197"/>
      <c r="C77" s="178">
        <v>-900</v>
      </c>
      <c r="D77" s="184"/>
      <c r="E77" s="178">
        <v>2400</v>
      </c>
      <c r="F77" s="183"/>
      <c r="G77" s="178">
        <v>1</v>
      </c>
      <c r="H77" s="198">
        <f t="shared" si="3"/>
        <v>-2.16</v>
      </c>
      <c r="I77" s="198"/>
    </row>
    <row r="78" spans="1:10">
      <c r="A78" s="195"/>
      <c r="B78" s="197" t="s">
        <v>808</v>
      </c>
      <c r="C78" s="178">
        <v>1450</v>
      </c>
      <c r="D78" s="184"/>
      <c r="E78" s="178">
        <v>2600</v>
      </c>
      <c r="F78" s="183"/>
      <c r="G78" s="178">
        <v>2</v>
      </c>
      <c r="H78" s="198">
        <f t="shared" si="3"/>
        <v>7.54</v>
      </c>
      <c r="I78" s="198"/>
    </row>
    <row r="79" spans="1:10">
      <c r="A79" s="195"/>
      <c r="B79" s="197"/>
      <c r="C79" s="178">
        <v>1100</v>
      </c>
      <c r="D79" s="184"/>
      <c r="E79" s="178">
        <v>2600</v>
      </c>
      <c r="F79" s="183"/>
      <c r="G79" s="178">
        <v>2</v>
      </c>
      <c r="H79" s="198">
        <f t="shared" si="3"/>
        <v>5.72</v>
      </c>
      <c r="I79" s="198"/>
    </row>
    <row r="80" spans="1:10">
      <c r="A80" s="195"/>
      <c r="B80" s="197"/>
      <c r="C80" s="178">
        <v>2000</v>
      </c>
      <c r="D80" s="184"/>
      <c r="E80" s="178">
        <v>2600</v>
      </c>
      <c r="F80" s="183"/>
      <c r="G80" s="178">
        <v>2</v>
      </c>
      <c r="H80" s="198">
        <f t="shared" si="3"/>
        <v>10.4</v>
      </c>
      <c r="I80" s="198"/>
    </row>
    <row r="81" spans="1:10">
      <c r="A81" s="195"/>
      <c r="B81" s="197"/>
      <c r="C81" s="178">
        <v>-950</v>
      </c>
      <c r="D81" s="184"/>
      <c r="E81" s="178">
        <v>2600</v>
      </c>
      <c r="F81" s="183"/>
      <c r="G81" s="178">
        <v>2</v>
      </c>
      <c r="H81" s="198">
        <f t="shared" si="3"/>
        <v>-4.9400000000000004</v>
      </c>
      <c r="I81" s="198"/>
    </row>
    <row r="82" spans="1:10">
      <c r="A82" s="195"/>
      <c r="B82" s="197" t="s">
        <v>809</v>
      </c>
      <c r="C82" s="178">
        <v>1200</v>
      </c>
      <c r="D82" s="184"/>
      <c r="E82" s="178">
        <v>5000</v>
      </c>
      <c r="F82" s="183"/>
      <c r="G82" s="178">
        <v>2</v>
      </c>
      <c r="H82" s="198">
        <f t="shared" si="3"/>
        <v>12</v>
      </c>
      <c r="I82" s="198"/>
    </row>
    <row r="83" spans="1:10">
      <c r="A83" s="195"/>
      <c r="B83" s="197" t="s">
        <v>810</v>
      </c>
      <c r="C83" s="178">
        <v>1525</v>
      </c>
      <c r="D83" s="184"/>
      <c r="E83" s="178">
        <v>2600</v>
      </c>
      <c r="F83" s="183"/>
      <c r="G83" s="178">
        <v>2</v>
      </c>
      <c r="H83" s="198">
        <f t="shared" si="3"/>
        <v>7.93</v>
      </c>
      <c r="I83" s="198"/>
    </row>
    <row r="84" spans="1:10">
      <c r="A84" s="195"/>
      <c r="B84" s="197"/>
      <c r="C84" s="178">
        <v>2300</v>
      </c>
      <c r="D84" s="184"/>
      <c r="E84" s="178">
        <v>1550</v>
      </c>
      <c r="F84" s="183"/>
      <c r="G84" s="178">
        <v>1</v>
      </c>
      <c r="H84" s="198">
        <f t="shared" si="3"/>
        <v>3.5649999999999999</v>
      </c>
      <c r="I84" s="198"/>
    </row>
    <row r="85" spans="1:10">
      <c r="A85" s="195"/>
      <c r="B85" s="197" t="s">
        <v>811</v>
      </c>
      <c r="C85" s="178">
        <v>2300</v>
      </c>
      <c r="D85" s="184"/>
      <c r="E85" s="178">
        <v>1500</v>
      </c>
      <c r="F85" s="183"/>
      <c r="G85" s="178">
        <v>4</v>
      </c>
      <c r="H85" s="198">
        <f t="shared" si="3"/>
        <v>13.8</v>
      </c>
      <c r="I85" s="198"/>
    </row>
    <row r="86" spans="1:10">
      <c r="A86" s="195"/>
      <c r="B86" s="197"/>
      <c r="C86" s="178"/>
      <c r="D86" s="184"/>
      <c r="E86" s="178"/>
      <c r="F86" s="183"/>
      <c r="G86" s="178"/>
      <c r="H86" s="198"/>
      <c r="I86" s="198"/>
    </row>
    <row r="87" spans="1:10">
      <c r="A87" s="195"/>
      <c r="B87" s="197"/>
      <c r="C87" s="178"/>
      <c r="D87" s="184"/>
      <c r="E87" s="178"/>
      <c r="F87" s="183"/>
      <c r="G87" s="178"/>
      <c r="H87" s="198">
        <f>SUM(H72:H85)</f>
        <v>112.895</v>
      </c>
      <c r="I87" s="198"/>
    </row>
    <row r="88" spans="1:10">
      <c r="A88" s="183"/>
      <c r="B88" s="184" t="s">
        <v>795</v>
      </c>
      <c r="C88" s="199"/>
      <c r="D88" s="200"/>
      <c r="E88" s="178"/>
      <c r="F88" s="183"/>
      <c r="G88" s="178"/>
      <c r="H88" s="198">
        <f>H87*0.1</f>
        <v>11.2895</v>
      </c>
      <c r="I88" s="198"/>
      <c r="J88" s="205"/>
    </row>
    <row r="89" spans="1:10">
      <c r="A89" s="183"/>
      <c r="B89" s="201" t="s">
        <v>4</v>
      </c>
      <c r="C89" s="199"/>
      <c r="D89" s="200"/>
      <c r="E89" s="178"/>
      <c r="F89" s="202" t="s">
        <v>796</v>
      </c>
      <c r="G89" s="178"/>
      <c r="H89" s="203">
        <f>H87+H88</f>
        <v>124.1845</v>
      </c>
      <c r="I89" s="203">
        <f>H89*10.764</f>
        <v>1336.7219580000001</v>
      </c>
      <c r="J89" s="208" t="s">
        <v>724</v>
      </c>
    </row>
    <row r="90" spans="1:10">
      <c r="A90" s="195"/>
      <c r="B90" s="197"/>
      <c r="C90" s="178"/>
      <c r="D90" s="184"/>
      <c r="E90" s="178"/>
      <c r="F90" s="183"/>
      <c r="G90" s="178"/>
      <c r="H90" s="198"/>
      <c r="I90" s="198"/>
    </row>
    <row r="91" spans="1:10" ht="25.5">
      <c r="A91" s="530" t="s">
        <v>812</v>
      </c>
      <c r="B91" s="194" t="s">
        <v>813</v>
      </c>
      <c r="C91" s="178"/>
      <c r="D91" s="184"/>
      <c r="E91" s="178"/>
      <c r="F91" s="183"/>
      <c r="G91" s="178"/>
      <c r="H91" s="198"/>
      <c r="I91" s="198"/>
    </row>
    <row r="92" spans="1:10">
      <c r="A92" s="195"/>
      <c r="B92" s="197" t="s">
        <v>799</v>
      </c>
      <c r="C92" s="178">
        <v>5000</v>
      </c>
      <c r="D92" s="178"/>
      <c r="E92" s="178">
        <v>3000</v>
      </c>
      <c r="F92" s="183"/>
      <c r="G92" s="178">
        <v>1</v>
      </c>
      <c r="H92" s="198">
        <f>C92*E92*G92/1000000</f>
        <v>15</v>
      </c>
      <c r="I92" s="198"/>
    </row>
    <row r="93" spans="1:10">
      <c r="A93" s="195"/>
      <c r="B93" s="197"/>
      <c r="C93" s="178">
        <v>1450</v>
      </c>
      <c r="D93" s="184"/>
      <c r="E93" s="178">
        <v>2000</v>
      </c>
      <c r="F93" s="183"/>
      <c r="G93" s="178">
        <v>1</v>
      </c>
      <c r="H93" s="198">
        <f>C93*E93*G93/1000000</f>
        <v>2.9</v>
      </c>
      <c r="I93" s="198"/>
    </row>
    <row r="94" spans="1:10">
      <c r="A94" s="195"/>
      <c r="B94" s="197"/>
      <c r="C94" s="178"/>
      <c r="D94" s="184"/>
      <c r="E94" s="178"/>
      <c r="F94" s="183"/>
      <c r="G94" s="178"/>
      <c r="H94" s="198"/>
      <c r="I94" s="198"/>
    </row>
    <row r="95" spans="1:10">
      <c r="A95" s="195"/>
      <c r="B95" s="197"/>
      <c r="C95" s="178"/>
      <c r="D95" s="184"/>
      <c r="E95" s="178"/>
      <c r="F95" s="183"/>
      <c r="G95" s="178"/>
      <c r="H95" s="198"/>
      <c r="I95" s="198"/>
    </row>
    <row r="96" spans="1:10">
      <c r="A96" s="195"/>
      <c r="B96" s="197"/>
      <c r="C96" s="178"/>
      <c r="D96" s="184"/>
      <c r="E96" s="178"/>
      <c r="F96" s="183"/>
      <c r="G96" s="178"/>
      <c r="H96" s="198">
        <f>SUM(H92:H93)</f>
        <v>17.899999999999999</v>
      </c>
      <c r="I96" s="198"/>
    </row>
    <row r="97" spans="1:10">
      <c r="A97" s="183"/>
      <c r="B97" s="184" t="s">
        <v>795</v>
      </c>
      <c r="C97" s="199"/>
      <c r="D97" s="200"/>
      <c r="E97" s="178"/>
      <c r="F97" s="183"/>
      <c r="G97" s="178"/>
      <c r="H97" s="198">
        <f>H96*0.1</f>
        <v>1.79</v>
      </c>
      <c r="I97" s="198"/>
      <c r="J97" s="205"/>
    </row>
    <row r="98" spans="1:10">
      <c r="A98" s="183"/>
      <c r="B98" s="201" t="s">
        <v>4</v>
      </c>
      <c r="C98" s="199"/>
      <c r="D98" s="200"/>
      <c r="E98" s="178"/>
      <c r="F98" s="202" t="s">
        <v>796</v>
      </c>
      <c r="G98" s="178"/>
      <c r="H98" s="203">
        <f>H96+H97</f>
        <v>19.690000000000001</v>
      </c>
      <c r="I98" s="203">
        <f>H98*10.764</f>
        <v>211.94316000000001</v>
      </c>
      <c r="J98" s="208" t="s">
        <v>724</v>
      </c>
    </row>
    <row r="99" spans="1:10">
      <c r="A99" s="195"/>
      <c r="B99" s="197"/>
      <c r="C99" s="178"/>
      <c r="D99" s="184"/>
      <c r="E99" s="178"/>
      <c r="F99" s="183"/>
      <c r="G99" s="178"/>
      <c r="H99" s="198"/>
      <c r="I99" s="198"/>
    </row>
    <row r="100" spans="1:10">
      <c r="A100" s="530" t="s">
        <v>814</v>
      </c>
      <c r="B100" s="194" t="s">
        <v>815</v>
      </c>
      <c r="C100" s="178"/>
      <c r="D100" s="184"/>
      <c r="E100" s="178"/>
      <c r="F100" s="183"/>
      <c r="G100" s="178"/>
      <c r="H100" s="198"/>
      <c r="I100" s="198"/>
    </row>
    <row r="101" spans="1:10">
      <c r="A101" s="195"/>
      <c r="B101" s="197" t="s">
        <v>816</v>
      </c>
      <c r="C101" s="178"/>
      <c r="D101" s="184"/>
      <c r="E101" s="178"/>
      <c r="F101" s="183"/>
      <c r="G101" s="178"/>
      <c r="H101" s="198">
        <v>33.32</v>
      </c>
      <c r="I101" s="198"/>
    </row>
    <row r="102" spans="1:10">
      <c r="A102" s="195"/>
      <c r="B102" s="197" t="s">
        <v>817</v>
      </c>
      <c r="C102" s="178"/>
      <c r="D102" s="184"/>
      <c r="E102" s="178"/>
      <c r="F102" s="183"/>
      <c r="G102" s="178"/>
      <c r="H102" s="198">
        <v>8.5</v>
      </c>
      <c r="I102" s="198"/>
    </row>
    <row r="103" spans="1:10">
      <c r="A103" s="195"/>
      <c r="B103" s="197" t="s">
        <v>818</v>
      </c>
      <c r="C103" s="178"/>
      <c r="D103" s="184"/>
      <c r="E103" s="178"/>
      <c r="F103" s="183"/>
      <c r="G103" s="178"/>
      <c r="H103" s="198">
        <v>6.4</v>
      </c>
      <c r="I103" s="198"/>
    </row>
    <row r="104" spans="1:10">
      <c r="A104" s="195"/>
      <c r="B104" s="197"/>
      <c r="C104" s="178"/>
      <c r="D104" s="184"/>
      <c r="E104" s="178"/>
      <c r="F104" s="183"/>
      <c r="G104" s="178"/>
      <c r="H104" s="198">
        <v>1.25</v>
      </c>
      <c r="I104" s="198"/>
    </row>
    <row r="105" spans="1:10">
      <c r="A105" s="195"/>
      <c r="B105" s="197" t="s">
        <v>819</v>
      </c>
      <c r="C105" s="178"/>
      <c r="D105" s="184"/>
      <c r="E105" s="178"/>
      <c r="F105" s="183"/>
      <c r="G105" s="178"/>
      <c r="H105" s="198">
        <v>4.4000000000000004</v>
      </c>
      <c r="I105" s="198"/>
    </row>
    <row r="106" spans="1:10">
      <c r="A106" s="195"/>
      <c r="B106" s="197"/>
      <c r="C106" s="178"/>
      <c r="D106" s="184"/>
      <c r="E106" s="178"/>
      <c r="F106" s="183"/>
      <c r="G106" s="178"/>
      <c r="H106" s="198">
        <v>1.42</v>
      </c>
      <c r="I106" s="198"/>
    </row>
    <row r="107" spans="1:10">
      <c r="A107" s="195"/>
      <c r="B107" s="197"/>
      <c r="C107" s="178"/>
      <c r="D107" s="184"/>
      <c r="E107" s="178"/>
      <c r="F107" s="183"/>
      <c r="G107" s="178"/>
      <c r="H107" s="198">
        <v>1.8</v>
      </c>
      <c r="I107" s="198"/>
    </row>
    <row r="108" spans="1:10">
      <c r="A108" s="195"/>
      <c r="B108" s="197" t="s">
        <v>820</v>
      </c>
      <c r="C108" s="178"/>
      <c r="D108" s="184"/>
      <c r="E108" s="178"/>
      <c r="F108" s="183"/>
      <c r="G108" s="178"/>
      <c r="H108" s="198">
        <v>1.64</v>
      </c>
      <c r="I108" s="198"/>
    </row>
    <row r="109" spans="1:10">
      <c r="A109" s="195"/>
      <c r="B109" s="197"/>
      <c r="C109" s="178"/>
      <c r="D109" s="184"/>
      <c r="E109" s="178"/>
      <c r="F109" s="183"/>
      <c r="G109" s="178"/>
      <c r="H109" s="198">
        <v>2.34</v>
      </c>
      <c r="I109" s="198"/>
    </row>
    <row r="110" spans="1:10">
      <c r="A110" s="195"/>
      <c r="B110" s="197" t="s">
        <v>821</v>
      </c>
      <c r="C110" s="178"/>
      <c r="D110" s="184"/>
      <c r="E110" s="178"/>
      <c r="F110" s="183"/>
      <c r="G110" s="178"/>
      <c r="H110" s="198">
        <v>212.5</v>
      </c>
      <c r="I110" s="198"/>
    </row>
    <row r="111" spans="1:10">
      <c r="A111" s="195"/>
      <c r="B111" s="197" t="s">
        <v>822</v>
      </c>
      <c r="C111" s="178"/>
      <c r="D111" s="184"/>
      <c r="E111" s="178"/>
      <c r="F111" s="183"/>
      <c r="G111" s="178"/>
      <c r="H111" s="198">
        <v>36.68</v>
      </c>
      <c r="I111" s="198"/>
    </row>
    <row r="112" spans="1:10">
      <c r="A112" s="195"/>
      <c r="B112" s="197"/>
      <c r="C112" s="178"/>
      <c r="D112" s="184"/>
      <c r="E112" s="178"/>
      <c r="F112" s="183"/>
      <c r="G112" s="178"/>
      <c r="H112" s="198">
        <v>72.400000000000006</v>
      </c>
      <c r="I112" s="198"/>
    </row>
    <row r="113" spans="1:10">
      <c r="A113" s="195"/>
      <c r="B113" s="197" t="s">
        <v>823</v>
      </c>
      <c r="C113" s="178"/>
      <c r="D113" s="184"/>
      <c r="E113" s="178"/>
      <c r="F113" s="183"/>
      <c r="G113" s="178"/>
      <c r="H113" s="198">
        <v>11.08</v>
      </c>
      <c r="I113" s="198"/>
    </row>
    <row r="114" spans="1:10">
      <c r="A114" s="195"/>
      <c r="B114" s="197"/>
      <c r="C114" s="178"/>
      <c r="D114" s="184"/>
      <c r="E114" s="178"/>
      <c r="F114" s="183"/>
      <c r="G114" s="178"/>
      <c r="H114" s="198"/>
      <c r="I114" s="198"/>
    </row>
    <row r="115" spans="1:10">
      <c r="A115" s="195"/>
      <c r="B115" s="197"/>
      <c r="C115" s="178"/>
      <c r="D115" s="184"/>
      <c r="E115" s="178"/>
      <c r="F115" s="183"/>
      <c r="G115" s="178"/>
      <c r="H115" s="198"/>
      <c r="I115" s="198"/>
    </row>
    <row r="116" spans="1:10">
      <c r="A116" s="195"/>
      <c r="B116" s="197"/>
      <c r="C116" s="178"/>
      <c r="D116" s="184"/>
      <c r="E116" s="178"/>
      <c r="F116" s="183"/>
      <c r="G116" s="178"/>
      <c r="H116" s="198">
        <f>SUM(H101:H114)</f>
        <v>393.73</v>
      </c>
      <c r="I116" s="198"/>
    </row>
    <row r="117" spans="1:10">
      <c r="A117" s="183"/>
      <c r="B117" s="184" t="s">
        <v>795</v>
      </c>
      <c r="C117" s="199"/>
      <c r="D117" s="200"/>
      <c r="E117" s="178"/>
      <c r="F117" s="183"/>
      <c r="G117" s="178"/>
      <c r="H117" s="198">
        <f>H116*0.1</f>
        <v>39.372999999999998</v>
      </c>
      <c r="I117" s="198"/>
      <c r="J117" s="205"/>
    </row>
    <row r="118" spans="1:10">
      <c r="A118" s="183"/>
      <c r="B118" s="201" t="s">
        <v>4</v>
      </c>
      <c r="C118" s="199"/>
      <c r="D118" s="200"/>
      <c r="E118" s="178"/>
      <c r="F118" s="202" t="s">
        <v>796</v>
      </c>
      <c r="G118" s="178"/>
      <c r="H118" s="203">
        <f>H116+H117</f>
        <v>433.10300000000001</v>
      </c>
      <c r="I118" s="203">
        <f>H118*10.764</f>
        <v>4661.9206919999997</v>
      </c>
      <c r="J118" s="208" t="s">
        <v>724</v>
      </c>
    </row>
    <row r="119" spans="1:10">
      <c r="A119" s="183"/>
      <c r="B119" s="201"/>
      <c r="C119" s="199"/>
      <c r="D119" s="200"/>
      <c r="E119" s="178"/>
      <c r="F119" s="202"/>
      <c r="G119" s="178"/>
      <c r="H119" s="203"/>
      <c r="I119" s="203"/>
      <c r="J119" s="208"/>
    </row>
    <row r="120" spans="1:10">
      <c r="A120" s="530" t="s">
        <v>814</v>
      </c>
      <c r="B120" s="194" t="s">
        <v>824</v>
      </c>
      <c r="C120" s="178"/>
      <c r="D120" s="184"/>
      <c r="E120" s="178"/>
      <c r="F120" s="183"/>
      <c r="G120" s="178"/>
      <c r="H120" s="198"/>
      <c r="I120" s="198"/>
    </row>
    <row r="121" spans="1:10">
      <c r="A121" s="195"/>
      <c r="B121" s="197" t="s">
        <v>825</v>
      </c>
      <c r="C121" s="178">
        <v>24750</v>
      </c>
      <c r="D121" s="184"/>
      <c r="E121" s="178">
        <v>750</v>
      </c>
      <c r="F121" s="183"/>
      <c r="G121" s="178">
        <v>1</v>
      </c>
      <c r="H121" s="198">
        <f>C121*E121*G121/1000000</f>
        <v>18.5625</v>
      </c>
      <c r="I121" s="198"/>
    </row>
    <row r="122" spans="1:10">
      <c r="A122" s="195"/>
      <c r="B122" s="197" t="s">
        <v>817</v>
      </c>
      <c r="C122" s="178">
        <v>24750</v>
      </c>
      <c r="D122" s="184"/>
      <c r="E122" s="178">
        <v>2000</v>
      </c>
      <c r="F122" s="183"/>
      <c r="G122" s="178">
        <v>1</v>
      </c>
      <c r="H122" s="198">
        <f>C122*E122*G122/1000000</f>
        <v>49.5</v>
      </c>
      <c r="I122" s="198"/>
    </row>
    <row r="123" spans="1:10">
      <c r="A123" s="195"/>
      <c r="B123" s="197"/>
      <c r="C123" s="178"/>
      <c r="D123" s="184"/>
      <c r="E123" s="178"/>
      <c r="F123" s="183"/>
      <c r="G123" s="178"/>
      <c r="H123" s="198"/>
      <c r="I123" s="198"/>
    </row>
    <row r="124" spans="1:10">
      <c r="A124" s="195"/>
      <c r="B124" s="197"/>
      <c r="C124" s="178"/>
      <c r="D124" s="184"/>
      <c r="E124" s="178"/>
      <c r="F124" s="183"/>
      <c r="G124" s="178"/>
      <c r="H124" s="198">
        <f>SUM(H121:H122)</f>
        <v>68.0625</v>
      </c>
      <c r="I124" s="198"/>
    </row>
    <row r="125" spans="1:10">
      <c r="A125" s="183"/>
      <c r="B125" s="184" t="s">
        <v>795</v>
      </c>
      <c r="C125" s="199"/>
      <c r="D125" s="200"/>
      <c r="E125" s="178"/>
      <c r="F125" s="183"/>
      <c r="G125" s="178"/>
      <c r="H125" s="198">
        <f>H124*0.1</f>
        <v>6.8062500000000004</v>
      </c>
      <c r="I125" s="198"/>
      <c r="J125" s="205"/>
    </row>
    <row r="126" spans="1:10">
      <c r="A126" s="183"/>
      <c r="B126" s="201" t="s">
        <v>4</v>
      </c>
      <c r="C126" s="199"/>
      <c r="D126" s="200"/>
      <c r="E126" s="178"/>
      <c r="F126" s="202" t="s">
        <v>796</v>
      </c>
      <c r="G126" s="178"/>
      <c r="H126" s="203">
        <f>H124+H125</f>
        <v>74.868750000000006</v>
      </c>
      <c r="I126" s="203">
        <f>H126*10.764</f>
        <v>805.88722499999994</v>
      </c>
      <c r="J126" s="208" t="s">
        <v>724</v>
      </c>
    </row>
    <row r="127" spans="1:10">
      <c r="A127" s="183"/>
      <c r="B127" s="201"/>
      <c r="C127" s="199"/>
      <c r="D127" s="200"/>
      <c r="E127" s="178"/>
      <c r="F127" s="202"/>
      <c r="G127" s="178"/>
      <c r="H127" s="203"/>
      <c r="I127" s="203"/>
      <c r="J127" s="208"/>
    </row>
    <row r="128" spans="1:10">
      <c r="A128" s="530" t="s">
        <v>814</v>
      </c>
      <c r="B128" s="194" t="s">
        <v>826</v>
      </c>
      <c r="C128" s="178"/>
      <c r="D128" s="184"/>
      <c r="E128" s="178"/>
      <c r="F128" s="183"/>
      <c r="G128" s="178"/>
      <c r="H128" s="198"/>
      <c r="I128" s="198"/>
    </row>
    <row r="129" spans="1:10">
      <c r="A129" s="195"/>
      <c r="B129" s="197" t="s">
        <v>823</v>
      </c>
      <c r="C129" s="178">
        <v>3750</v>
      </c>
      <c r="D129" s="184"/>
      <c r="E129" s="178">
        <v>2400</v>
      </c>
      <c r="F129" s="183"/>
      <c r="G129" s="178">
        <v>1</v>
      </c>
      <c r="H129" s="198">
        <f>C129*E129*G129/1000000</f>
        <v>9</v>
      </c>
      <c r="I129" s="198"/>
    </row>
    <row r="130" spans="1:10">
      <c r="A130" s="195"/>
      <c r="B130" s="197"/>
      <c r="C130" s="178">
        <v>1850</v>
      </c>
      <c r="D130" s="184"/>
      <c r="E130" s="178">
        <v>2400</v>
      </c>
      <c r="F130" s="183"/>
      <c r="G130" s="178">
        <v>1</v>
      </c>
      <c r="H130" s="198">
        <f>C130*E130*G130/1000000</f>
        <v>4.4400000000000004</v>
      </c>
      <c r="I130" s="198"/>
    </row>
    <row r="131" spans="1:10">
      <c r="A131" s="195"/>
      <c r="B131" s="197"/>
      <c r="C131" s="178">
        <v>1150</v>
      </c>
      <c r="D131" s="184"/>
      <c r="E131" s="178">
        <v>2400</v>
      </c>
      <c r="F131" s="183"/>
      <c r="G131" s="178">
        <v>2</v>
      </c>
      <c r="H131" s="198">
        <f>C131*E131*G131/1000000</f>
        <v>5.52</v>
      </c>
      <c r="I131" s="198"/>
    </row>
    <row r="132" spans="1:10">
      <c r="A132" s="195"/>
      <c r="B132" s="197"/>
      <c r="C132" s="178">
        <v>1100</v>
      </c>
      <c r="D132" s="184"/>
      <c r="E132" s="178">
        <v>2600</v>
      </c>
      <c r="F132" s="183"/>
      <c r="G132" s="178">
        <v>2</v>
      </c>
      <c r="H132" s="198">
        <f>C132*E132*G132/1000000</f>
        <v>5.72</v>
      </c>
      <c r="I132" s="198"/>
    </row>
    <row r="133" spans="1:10">
      <c r="A133" s="195"/>
      <c r="B133" s="197"/>
      <c r="C133" s="178"/>
      <c r="D133" s="184"/>
      <c r="E133" s="178"/>
      <c r="F133" s="183"/>
      <c r="G133" s="178"/>
      <c r="H133" s="198"/>
      <c r="I133" s="198"/>
    </row>
    <row r="134" spans="1:10">
      <c r="A134" s="195"/>
      <c r="B134" s="197"/>
      <c r="C134" s="178"/>
      <c r="D134" s="184"/>
      <c r="E134" s="178"/>
      <c r="F134" s="183"/>
      <c r="G134" s="178"/>
      <c r="H134" s="198">
        <f>SUM(H129:H133)</f>
        <v>24.68</v>
      </c>
      <c r="I134" s="198"/>
    </row>
    <row r="135" spans="1:10">
      <c r="A135" s="183"/>
      <c r="B135" s="184" t="s">
        <v>795</v>
      </c>
      <c r="C135" s="199"/>
      <c r="D135" s="200"/>
      <c r="E135" s="178"/>
      <c r="F135" s="183"/>
      <c r="G135" s="178"/>
      <c r="H135" s="198">
        <f>H134*0.1</f>
        <v>2.468</v>
      </c>
      <c r="I135" s="198"/>
      <c r="J135" s="205"/>
    </row>
    <row r="136" spans="1:10">
      <c r="A136" s="183"/>
      <c r="B136" s="201" t="s">
        <v>4</v>
      </c>
      <c r="C136" s="199"/>
      <c r="D136" s="200"/>
      <c r="E136" s="178"/>
      <c r="F136" s="202" t="s">
        <v>796</v>
      </c>
      <c r="G136" s="178"/>
      <c r="H136" s="203">
        <f>H134+H135</f>
        <v>27.148</v>
      </c>
      <c r="I136" s="203">
        <f>H136*10.764</f>
        <v>292.22107199999999</v>
      </c>
      <c r="J136" s="208" t="s">
        <v>724</v>
      </c>
    </row>
    <row r="137" spans="1:10">
      <c r="A137" s="183"/>
      <c r="B137" s="201"/>
      <c r="C137" s="199"/>
      <c r="D137" s="200"/>
      <c r="E137" s="178"/>
      <c r="F137" s="202"/>
      <c r="G137" s="178"/>
      <c r="H137" s="203"/>
      <c r="I137" s="203"/>
      <c r="J137" s="208"/>
    </row>
    <row r="138" spans="1:10">
      <c r="A138" s="530" t="s">
        <v>827</v>
      </c>
      <c r="B138" s="194" t="s">
        <v>828</v>
      </c>
      <c r="C138" s="178"/>
      <c r="D138" s="184"/>
      <c r="E138" s="178"/>
      <c r="F138" s="183"/>
      <c r="G138" s="178"/>
      <c r="H138" s="198"/>
      <c r="I138" s="198"/>
    </row>
    <row r="139" spans="1:10">
      <c r="A139" s="195"/>
      <c r="B139" s="197" t="s">
        <v>829</v>
      </c>
      <c r="C139" s="178">
        <v>2750</v>
      </c>
      <c r="D139" s="184"/>
      <c r="E139" s="178">
        <v>3000</v>
      </c>
      <c r="F139" s="183"/>
      <c r="G139" s="178">
        <v>1</v>
      </c>
      <c r="H139" s="198">
        <f t="shared" ref="H139:H142" si="4">C139*E139*G139/1000000</f>
        <v>8.25</v>
      </c>
      <c r="I139" s="198"/>
    </row>
    <row r="140" spans="1:10">
      <c r="A140" s="195"/>
      <c r="B140" s="197"/>
      <c r="C140" s="178">
        <v>3000</v>
      </c>
      <c r="D140" s="184"/>
      <c r="E140" s="178">
        <v>3000</v>
      </c>
      <c r="F140" s="183"/>
      <c r="G140" s="178">
        <v>1</v>
      </c>
      <c r="H140" s="198">
        <f t="shared" si="4"/>
        <v>9</v>
      </c>
      <c r="I140" s="198"/>
    </row>
    <row r="141" spans="1:10">
      <c r="A141" s="195"/>
      <c r="B141" s="197"/>
      <c r="C141" s="178">
        <v>-800</v>
      </c>
      <c r="D141" s="184"/>
      <c r="E141" s="178">
        <v>2400</v>
      </c>
      <c r="F141" s="183"/>
      <c r="G141" s="178">
        <v>1</v>
      </c>
      <c r="H141" s="198">
        <f t="shared" si="4"/>
        <v>-1.92</v>
      </c>
      <c r="I141" s="198"/>
    </row>
    <row r="142" spans="1:10">
      <c r="A142" s="195"/>
      <c r="B142" s="197"/>
      <c r="C142" s="178">
        <v>-900</v>
      </c>
      <c r="D142" s="184"/>
      <c r="E142" s="178">
        <v>2600</v>
      </c>
      <c r="F142" s="183"/>
      <c r="G142" s="178">
        <v>1</v>
      </c>
      <c r="H142" s="198">
        <f t="shared" si="4"/>
        <v>-2.34</v>
      </c>
      <c r="I142" s="198"/>
    </row>
    <row r="143" spans="1:10">
      <c r="A143" s="195"/>
      <c r="B143" s="197"/>
      <c r="C143" s="178"/>
      <c r="D143" s="184"/>
      <c r="E143" s="178"/>
      <c r="F143" s="183"/>
      <c r="G143" s="178"/>
      <c r="H143" s="198"/>
      <c r="I143" s="198"/>
    </row>
    <row r="144" spans="1:10">
      <c r="A144" s="195"/>
      <c r="B144" s="197"/>
      <c r="C144" s="178"/>
      <c r="D144" s="184"/>
      <c r="E144" s="178"/>
      <c r="F144" s="183"/>
      <c r="G144" s="178"/>
      <c r="H144" s="198">
        <f>SUM(H139:H143)</f>
        <v>12.99</v>
      </c>
      <c r="I144" s="198"/>
    </row>
    <row r="145" spans="1:10">
      <c r="A145" s="183"/>
      <c r="B145" s="184" t="s">
        <v>795</v>
      </c>
      <c r="C145" s="199"/>
      <c r="D145" s="200"/>
      <c r="E145" s="178"/>
      <c r="F145" s="183"/>
      <c r="G145" s="178"/>
      <c r="H145" s="198">
        <f>H144*0.1</f>
        <v>1.2989999999999999</v>
      </c>
      <c r="I145" s="198"/>
      <c r="J145" s="205"/>
    </row>
    <row r="146" spans="1:10">
      <c r="A146" s="183"/>
      <c r="B146" s="201" t="s">
        <v>4</v>
      </c>
      <c r="C146" s="199"/>
      <c r="D146" s="200"/>
      <c r="E146" s="178"/>
      <c r="F146" s="202" t="s">
        <v>796</v>
      </c>
      <c r="G146" s="178"/>
      <c r="H146" s="203">
        <f>H144+H145</f>
        <v>14.289</v>
      </c>
      <c r="I146" s="203">
        <f>H146*10.764</f>
        <v>153.80679599999999</v>
      </c>
      <c r="J146" s="208" t="s">
        <v>724</v>
      </c>
    </row>
    <row r="147" spans="1:10">
      <c r="A147" s="183"/>
      <c r="B147" s="201"/>
      <c r="C147" s="199"/>
      <c r="D147" s="200"/>
      <c r="E147" s="178"/>
      <c r="F147" s="202"/>
      <c r="G147" s="178"/>
      <c r="H147" s="203"/>
      <c r="I147" s="203"/>
      <c r="J147" s="208"/>
    </row>
    <row r="148" spans="1:10">
      <c r="A148" s="530" t="s">
        <v>830</v>
      </c>
      <c r="B148" s="194" t="s">
        <v>831</v>
      </c>
      <c r="C148" s="178"/>
      <c r="D148" s="184"/>
      <c r="E148" s="178"/>
      <c r="F148" s="183"/>
      <c r="G148" s="178"/>
      <c r="H148" s="198"/>
      <c r="I148" s="198"/>
    </row>
    <row r="149" spans="1:10">
      <c r="A149" s="195"/>
      <c r="B149" s="197" t="s">
        <v>832</v>
      </c>
      <c r="C149" s="178">
        <v>3000</v>
      </c>
      <c r="D149" s="184"/>
      <c r="E149" s="178">
        <v>3450</v>
      </c>
      <c r="F149" s="183"/>
      <c r="G149" s="178">
        <v>2</v>
      </c>
      <c r="H149" s="198">
        <f>C149*E149*G149/1000000</f>
        <v>20.7</v>
      </c>
      <c r="I149" s="198"/>
    </row>
    <row r="150" spans="1:10">
      <c r="A150" s="195"/>
      <c r="B150" s="197"/>
      <c r="C150" s="178">
        <v>4800</v>
      </c>
      <c r="D150" s="184"/>
      <c r="E150" s="178">
        <v>2700</v>
      </c>
      <c r="F150" s="183"/>
      <c r="G150" s="178">
        <v>1</v>
      </c>
      <c r="H150" s="198">
        <f>C150*E150*G150/1000000</f>
        <v>12.96</v>
      </c>
      <c r="I150" s="198"/>
    </row>
    <row r="151" spans="1:10">
      <c r="A151" s="195"/>
      <c r="B151" s="197"/>
      <c r="C151" s="178">
        <v>-2400</v>
      </c>
      <c r="D151" s="184"/>
      <c r="E151" s="178">
        <v>2700</v>
      </c>
      <c r="F151" s="183"/>
      <c r="G151" s="178">
        <v>1</v>
      </c>
      <c r="H151" s="198">
        <f>C151*E151*G151/1000000</f>
        <v>-6.48</v>
      </c>
      <c r="I151" s="198"/>
    </row>
    <row r="152" spans="1:10">
      <c r="A152" s="195"/>
      <c r="B152" s="197"/>
      <c r="C152" s="178"/>
      <c r="D152" s="184"/>
      <c r="E152" s="178"/>
      <c r="F152" s="183"/>
      <c r="G152" s="178"/>
      <c r="H152" s="198"/>
      <c r="I152" s="198"/>
    </row>
    <row r="153" spans="1:10">
      <c r="A153" s="195"/>
      <c r="B153" s="197"/>
      <c r="C153" s="178"/>
      <c r="D153" s="184"/>
      <c r="E153" s="178"/>
      <c r="F153" s="183"/>
      <c r="G153" s="178"/>
      <c r="H153" s="198">
        <f>SUM(H149:H152)</f>
        <v>27.18</v>
      </c>
      <c r="I153" s="198"/>
    </row>
    <row r="154" spans="1:10">
      <c r="A154" s="183"/>
      <c r="B154" s="184" t="s">
        <v>795</v>
      </c>
      <c r="C154" s="199"/>
      <c r="D154" s="200"/>
      <c r="E154" s="178"/>
      <c r="F154" s="183"/>
      <c r="G154" s="178"/>
      <c r="H154" s="198">
        <f>H153*0.1</f>
        <v>2.718</v>
      </c>
      <c r="I154" s="198"/>
      <c r="J154" s="205"/>
    </row>
    <row r="155" spans="1:10">
      <c r="A155" s="183"/>
      <c r="B155" s="201" t="s">
        <v>4</v>
      </c>
      <c r="C155" s="199"/>
      <c r="D155" s="200"/>
      <c r="E155" s="178"/>
      <c r="F155" s="202" t="s">
        <v>796</v>
      </c>
      <c r="G155" s="178"/>
      <c r="H155" s="203">
        <f>H153+H154</f>
        <v>29.898</v>
      </c>
      <c r="I155" s="203">
        <f>H155*10.764</f>
        <v>321.82207199999999</v>
      </c>
      <c r="J155" s="208" t="s">
        <v>724</v>
      </c>
    </row>
    <row r="156" spans="1:10">
      <c r="A156" s="183"/>
      <c r="B156" s="201"/>
      <c r="C156" s="199"/>
      <c r="D156" s="200"/>
      <c r="E156" s="178"/>
      <c r="F156" s="202"/>
      <c r="G156" s="178"/>
      <c r="H156" s="203"/>
      <c r="I156" s="203"/>
      <c r="J156" s="208"/>
    </row>
    <row r="157" spans="1:10">
      <c r="A157" s="530" t="s">
        <v>830</v>
      </c>
      <c r="B157" s="194" t="s">
        <v>833</v>
      </c>
      <c r="C157" s="178"/>
      <c r="D157" s="184"/>
      <c r="E157" s="178"/>
      <c r="F157" s="183"/>
      <c r="G157" s="178"/>
      <c r="H157" s="198"/>
      <c r="I157" s="198"/>
    </row>
    <row r="158" spans="1:10">
      <c r="A158" s="195"/>
      <c r="B158" s="197" t="s">
        <v>834</v>
      </c>
      <c r="C158" s="178">
        <v>1450</v>
      </c>
      <c r="D158" s="184"/>
      <c r="E158" s="178">
        <v>1200</v>
      </c>
      <c r="F158" s="183"/>
      <c r="G158" s="178">
        <v>1</v>
      </c>
      <c r="H158" s="198">
        <f>C158*E158*G158/1000000</f>
        <v>1.74</v>
      </c>
      <c r="I158" s="198"/>
    </row>
    <row r="159" spans="1:10">
      <c r="A159" s="195"/>
      <c r="B159" s="197"/>
      <c r="C159" s="178"/>
      <c r="D159" s="184"/>
      <c r="E159" s="178"/>
      <c r="F159" s="183"/>
      <c r="G159" s="178"/>
      <c r="H159" s="198">
        <f>SUM(H158:H158)</f>
        <v>1.74</v>
      </c>
      <c r="I159" s="198"/>
    </row>
    <row r="160" spans="1:10">
      <c r="A160" s="183"/>
      <c r="B160" s="184" t="s">
        <v>795</v>
      </c>
      <c r="C160" s="199"/>
      <c r="D160" s="200"/>
      <c r="E160" s="178"/>
      <c r="F160" s="183"/>
      <c r="G160" s="178"/>
      <c r="H160" s="198">
        <f>H159*0.1</f>
        <v>0.17399999999999999</v>
      </c>
      <c r="I160" s="198"/>
      <c r="J160" s="205"/>
    </row>
    <row r="161" spans="1:10">
      <c r="A161" s="183"/>
      <c r="B161" s="201" t="s">
        <v>4</v>
      </c>
      <c r="C161" s="199"/>
      <c r="D161" s="200"/>
      <c r="E161" s="178"/>
      <c r="F161" s="202" t="s">
        <v>796</v>
      </c>
      <c r="G161" s="178"/>
      <c r="H161" s="203">
        <f>H159+H160</f>
        <v>1.9139999999999999</v>
      </c>
      <c r="I161" s="203">
        <f>H161*10.764</f>
        <v>20.602295999999999</v>
      </c>
      <c r="J161" s="208" t="s">
        <v>724</v>
      </c>
    </row>
    <row r="162" spans="1:10">
      <c r="A162" s="183"/>
      <c r="B162" s="201"/>
      <c r="C162" s="199"/>
      <c r="D162" s="200"/>
      <c r="E162" s="178"/>
      <c r="F162" s="202"/>
      <c r="G162" s="178"/>
      <c r="H162" s="203"/>
      <c r="I162" s="203"/>
      <c r="J162" s="208"/>
    </row>
    <row r="163" spans="1:10">
      <c r="A163" s="183"/>
      <c r="B163" s="201"/>
      <c r="C163" s="199"/>
      <c r="D163" s="200"/>
      <c r="E163" s="178"/>
      <c r="F163" s="202"/>
      <c r="G163" s="178"/>
      <c r="H163" s="203"/>
      <c r="I163" s="203"/>
      <c r="J163" s="208"/>
    </row>
    <row r="164" spans="1:10">
      <c r="A164" s="183"/>
      <c r="B164" s="201"/>
      <c r="C164" s="199"/>
      <c r="D164" s="200"/>
      <c r="E164" s="178"/>
      <c r="F164" s="202"/>
      <c r="G164" s="178"/>
      <c r="H164" s="203"/>
      <c r="I164" s="203"/>
      <c r="J164" s="208"/>
    </row>
    <row r="165" spans="1:10">
      <c r="A165" s="183"/>
      <c r="B165" s="201"/>
      <c r="C165" s="199"/>
      <c r="D165" s="200"/>
      <c r="E165" s="178"/>
      <c r="F165" s="202"/>
      <c r="G165" s="178"/>
      <c r="H165" s="203"/>
      <c r="I165" s="203"/>
      <c r="J165" s="208"/>
    </row>
    <row r="166" spans="1:10">
      <c r="A166" s="183"/>
      <c r="B166" s="201"/>
      <c r="C166" s="199"/>
      <c r="D166" s="200"/>
      <c r="E166" s="178"/>
      <c r="F166" s="202"/>
      <c r="G166" s="178"/>
      <c r="H166" s="203"/>
      <c r="I166" s="203"/>
      <c r="J166" s="208"/>
    </row>
    <row r="167" spans="1:10">
      <c r="A167" s="183"/>
      <c r="B167" s="201"/>
      <c r="C167" s="199"/>
      <c r="D167" s="200"/>
      <c r="E167" s="178"/>
      <c r="F167" s="202"/>
      <c r="G167" s="178"/>
      <c r="H167" s="203"/>
      <c r="I167" s="203"/>
      <c r="J167" s="208"/>
    </row>
    <row r="168" spans="1:10" ht="30">
      <c r="A168" s="209">
        <v>1.5</v>
      </c>
      <c r="B168" s="210" t="s">
        <v>835</v>
      </c>
      <c r="C168" s="178"/>
      <c r="D168" s="184"/>
      <c r="E168" s="178"/>
      <c r="F168" s="183"/>
      <c r="G168" s="178"/>
      <c r="H168" s="198"/>
      <c r="I168" s="198"/>
    </row>
    <row r="169" spans="1:10">
      <c r="A169" s="195"/>
      <c r="B169" s="197" t="s">
        <v>836</v>
      </c>
      <c r="C169" s="178">
        <v>2600</v>
      </c>
      <c r="D169" s="184"/>
      <c r="E169" s="178">
        <v>1450</v>
      </c>
      <c r="F169" s="183"/>
      <c r="G169" s="178">
        <v>1</v>
      </c>
      <c r="H169" s="198">
        <f>C169*E169*G169/1000000</f>
        <v>3.77</v>
      </c>
      <c r="I169" s="198"/>
    </row>
    <row r="170" spans="1:10">
      <c r="A170" s="195"/>
      <c r="B170" s="197"/>
      <c r="C170" s="178"/>
      <c r="D170" s="184"/>
      <c r="E170" s="178"/>
      <c r="F170" s="183"/>
      <c r="G170" s="178"/>
      <c r="H170" s="198">
        <f>SUM(H169:H169)</f>
        <v>3.77</v>
      </c>
      <c r="I170" s="198"/>
    </row>
    <row r="171" spans="1:10">
      <c r="A171" s="183"/>
      <c r="B171" s="184" t="s">
        <v>795</v>
      </c>
      <c r="C171" s="199"/>
      <c r="D171" s="200"/>
      <c r="E171" s="178"/>
      <c r="F171" s="183"/>
      <c r="G171" s="178"/>
      <c r="H171" s="198">
        <f>H170*0.1</f>
        <v>0.377</v>
      </c>
      <c r="I171" s="198"/>
      <c r="J171" s="205"/>
    </row>
    <row r="172" spans="1:10">
      <c r="A172" s="183"/>
      <c r="B172" s="201" t="s">
        <v>4</v>
      </c>
      <c r="C172" s="199"/>
      <c r="D172" s="200"/>
      <c r="E172" s="178"/>
      <c r="F172" s="202" t="s">
        <v>796</v>
      </c>
      <c r="G172" s="178"/>
      <c r="H172" s="203">
        <f>H170+H171</f>
        <v>4.1470000000000002</v>
      </c>
      <c r="I172" s="203">
        <f>H172*10.764</f>
        <v>44.638308000000002</v>
      </c>
      <c r="J172" s="208" t="s">
        <v>724</v>
      </c>
    </row>
    <row r="173" spans="1:10">
      <c r="A173" s="183"/>
      <c r="B173" s="201"/>
      <c r="C173" s="199"/>
      <c r="D173" s="200"/>
      <c r="E173" s="178"/>
      <c r="F173" s="202"/>
      <c r="G173" s="178"/>
      <c r="H173" s="203"/>
      <c r="I173" s="203"/>
      <c r="J173" s="208"/>
    </row>
    <row r="174" spans="1:10">
      <c r="A174" s="183"/>
      <c r="B174" s="201" t="s">
        <v>837</v>
      </c>
      <c r="C174" s="199">
        <v>1200</v>
      </c>
      <c r="D174" s="200">
        <v>4700</v>
      </c>
      <c r="E174" s="178">
        <v>800</v>
      </c>
      <c r="F174" s="202" t="s">
        <v>573</v>
      </c>
      <c r="G174" s="178">
        <v>1</v>
      </c>
      <c r="H174" s="198">
        <f>C174*D174*E174/1000000000</f>
        <v>4.5119999999999996</v>
      </c>
      <c r="I174" s="203"/>
      <c r="J174" s="208"/>
    </row>
    <row r="175" spans="1:10">
      <c r="A175" s="183"/>
      <c r="B175" s="201"/>
      <c r="C175" s="199">
        <v>2000</v>
      </c>
      <c r="D175" s="200">
        <v>1000</v>
      </c>
      <c r="E175" s="178">
        <v>800</v>
      </c>
      <c r="F175" s="202"/>
      <c r="G175" s="178">
        <v>1</v>
      </c>
      <c r="H175" s="198">
        <f>C175*D175*E175/1000000000</f>
        <v>1.6</v>
      </c>
      <c r="I175" s="203"/>
      <c r="J175" s="208"/>
    </row>
    <row r="176" spans="1:10">
      <c r="A176" s="183"/>
      <c r="B176" s="201"/>
      <c r="C176" s="199"/>
      <c r="D176" s="200"/>
      <c r="E176" s="178"/>
      <c r="F176" s="202"/>
      <c r="G176" s="178"/>
      <c r="H176" s="203"/>
      <c r="I176" s="203"/>
      <c r="J176" s="208"/>
    </row>
    <row r="177" spans="1:10">
      <c r="A177" s="183"/>
      <c r="B177" s="201"/>
      <c r="C177" s="199"/>
      <c r="D177" s="200"/>
      <c r="E177" s="178"/>
      <c r="F177" s="202"/>
      <c r="G177" s="178"/>
      <c r="H177" s="203">
        <f>SUM(H174:H176)</f>
        <v>6.1120000000000001</v>
      </c>
      <c r="I177" s="203"/>
      <c r="J177" s="208"/>
    </row>
    <row r="178" spans="1:10">
      <c r="A178" s="183"/>
      <c r="B178" s="184" t="s">
        <v>795</v>
      </c>
      <c r="C178" s="199"/>
      <c r="D178" s="200"/>
      <c r="E178" s="178"/>
      <c r="F178" s="183"/>
      <c r="G178" s="178"/>
      <c r="H178" s="198">
        <f>H177*0.1</f>
        <v>0.61119999999999997</v>
      </c>
      <c r="I178" s="203"/>
      <c r="J178" s="208"/>
    </row>
    <row r="179" spans="1:10">
      <c r="A179" s="183"/>
      <c r="B179" s="201" t="s">
        <v>4</v>
      </c>
      <c r="C179" s="199"/>
      <c r="D179" s="200"/>
      <c r="E179" s="178"/>
      <c r="F179" s="202" t="s">
        <v>573</v>
      </c>
      <c r="G179" s="178"/>
      <c r="H179" s="203">
        <f>H177+H178</f>
        <v>6.7232000000000003</v>
      </c>
      <c r="I179" s="203">
        <f>H179*35.31</f>
        <v>237.39619200000001</v>
      </c>
      <c r="J179" s="208" t="s">
        <v>573</v>
      </c>
    </row>
    <row r="180" spans="1:10">
      <c r="A180" s="183"/>
      <c r="B180" s="201"/>
      <c r="C180" s="199"/>
      <c r="D180" s="200"/>
      <c r="E180" s="178"/>
      <c r="F180" s="202"/>
      <c r="G180" s="178"/>
      <c r="H180" s="203"/>
      <c r="I180" s="203"/>
      <c r="J180" s="208"/>
    </row>
    <row r="181" spans="1:10">
      <c r="A181" s="183"/>
      <c r="B181" s="201"/>
      <c r="C181" s="199"/>
      <c r="D181" s="200"/>
      <c r="E181" s="178"/>
      <c r="F181" s="202"/>
      <c r="G181" s="178"/>
      <c r="H181" s="203"/>
      <c r="I181" s="203"/>
      <c r="J181" s="208"/>
    </row>
    <row r="182" spans="1:10">
      <c r="A182" s="183"/>
      <c r="B182" s="201"/>
      <c r="C182" s="199"/>
      <c r="D182" s="200"/>
      <c r="E182" s="178"/>
      <c r="F182" s="202"/>
      <c r="G182" s="178"/>
      <c r="H182" s="203"/>
      <c r="I182" s="203"/>
      <c r="J182" s="208"/>
    </row>
    <row r="183" spans="1:10">
      <c r="A183" s="183"/>
      <c r="B183" s="201"/>
      <c r="C183" s="199"/>
      <c r="D183" s="200"/>
      <c r="E183" s="178"/>
      <c r="F183" s="202"/>
      <c r="G183" s="178"/>
      <c r="H183" s="203"/>
      <c r="I183" s="203"/>
      <c r="J183" s="208"/>
    </row>
    <row r="184" spans="1:10" ht="30">
      <c r="A184" s="209">
        <v>1.6</v>
      </c>
      <c r="B184" s="211" t="s">
        <v>98</v>
      </c>
      <c r="C184" s="178"/>
      <c r="D184" s="184"/>
      <c r="E184" s="178"/>
      <c r="F184" s="183"/>
      <c r="G184" s="178"/>
      <c r="H184" s="198"/>
      <c r="I184" s="198"/>
    </row>
    <row r="185" spans="1:10">
      <c r="A185" s="195"/>
      <c r="B185" s="197" t="s">
        <v>836</v>
      </c>
      <c r="C185" s="178">
        <v>2600</v>
      </c>
      <c r="D185" s="184"/>
      <c r="E185" s="178">
        <v>1450</v>
      </c>
      <c r="F185" s="183"/>
      <c r="G185" s="178">
        <v>1</v>
      </c>
      <c r="H185" s="198">
        <f t="shared" ref="H185:H188" si="5">C185*E185*G185/1000000</f>
        <v>3.77</v>
      </c>
      <c r="I185" s="198"/>
    </row>
    <row r="186" spans="1:10">
      <c r="A186" s="195"/>
      <c r="B186" s="197"/>
      <c r="C186" s="178">
        <v>2600</v>
      </c>
      <c r="D186" s="184"/>
      <c r="E186" s="178">
        <v>1000</v>
      </c>
      <c r="F186" s="183"/>
      <c r="G186" s="178">
        <v>2</v>
      </c>
      <c r="H186" s="198">
        <f t="shared" si="5"/>
        <v>5.2</v>
      </c>
      <c r="I186" s="198"/>
    </row>
    <row r="187" spans="1:10">
      <c r="A187" s="195"/>
      <c r="B187" s="197"/>
      <c r="C187" s="178">
        <v>1450</v>
      </c>
      <c r="D187" s="184"/>
      <c r="E187" s="178">
        <v>1000</v>
      </c>
      <c r="F187" s="183"/>
      <c r="G187" s="178">
        <v>1</v>
      </c>
      <c r="H187" s="198">
        <f t="shared" si="5"/>
        <v>1.45</v>
      </c>
      <c r="I187" s="198"/>
    </row>
    <row r="188" spans="1:10">
      <c r="A188" s="195"/>
      <c r="B188" s="197"/>
      <c r="C188" s="178">
        <v>700</v>
      </c>
      <c r="D188" s="184"/>
      <c r="E188" s="178">
        <v>1000</v>
      </c>
      <c r="F188" s="183"/>
      <c r="G188" s="178">
        <v>1</v>
      </c>
      <c r="H188" s="198">
        <f t="shared" si="5"/>
        <v>0.7</v>
      </c>
      <c r="I188" s="198"/>
    </row>
    <row r="189" spans="1:10">
      <c r="A189" s="195"/>
      <c r="B189" s="197"/>
      <c r="C189" s="178"/>
      <c r="D189" s="184"/>
      <c r="E189" s="178"/>
      <c r="F189" s="183"/>
      <c r="G189" s="178"/>
      <c r="H189" s="198"/>
      <c r="I189" s="198"/>
    </row>
    <row r="190" spans="1:10">
      <c r="A190" s="195"/>
      <c r="B190" s="197"/>
      <c r="C190" s="178"/>
      <c r="D190" s="184"/>
      <c r="E190" s="178"/>
      <c r="F190" s="183"/>
      <c r="G190" s="178"/>
      <c r="H190" s="198">
        <f>SUM(H185:H189)</f>
        <v>11.12</v>
      </c>
      <c r="I190" s="198"/>
    </row>
    <row r="191" spans="1:10">
      <c r="A191" s="183"/>
      <c r="B191" s="184" t="s">
        <v>795</v>
      </c>
      <c r="C191" s="199"/>
      <c r="D191" s="200"/>
      <c r="E191" s="178"/>
      <c r="F191" s="183"/>
      <c r="G191" s="178"/>
      <c r="H191" s="198">
        <f>H190*0.1</f>
        <v>1.1120000000000001</v>
      </c>
      <c r="I191" s="198"/>
      <c r="J191" s="205"/>
    </row>
    <row r="192" spans="1:10">
      <c r="A192" s="183"/>
      <c r="B192" s="201" t="s">
        <v>4</v>
      </c>
      <c r="C192" s="199"/>
      <c r="D192" s="200"/>
      <c r="E192" s="178"/>
      <c r="F192" s="202" t="s">
        <v>796</v>
      </c>
      <c r="G192" s="178"/>
      <c r="H192" s="203">
        <f>H190+H191</f>
        <v>12.231999999999999</v>
      </c>
      <c r="I192" s="203">
        <f>H192*10.764</f>
        <v>131.66524799999999</v>
      </c>
      <c r="J192" s="208" t="s">
        <v>724</v>
      </c>
    </row>
    <row r="193" spans="1:10">
      <c r="A193" s="183"/>
      <c r="B193" s="201"/>
      <c r="C193" s="199"/>
      <c r="D193" s="200"/>
      <c r="E193" s="178"/>
      <c r="F193" s="202"/>
      <c r="G193" s="178"/>
      <c r="H193" s="203"/>
      <c r="I193" s="203"/>
      <c r="J193" s="208"/>
    </row>
    <row r="194" spans="1:10" ht="15">
      <c r="A194" s="209">
        <v>1.7</v>
      </c>
      <c r="B194" s="211" t="s">
        <v>838</v>
      </c>
      <c r="C194" s="178"/>
      <c r="D194" s="184"/>
      <c r="E194" s="178"/>
      <c r="F194" s="183"/>
      <c r="G194" s="178"/>
      <c r="H194" s="198"/>
      <c r="I194" s="198"/>
    </row>
    <row r="195" spans="1:10">
      <c r="A195" s="195"/>
      <c r="B195" s="197" t="s">
        <v>836</v>
      </c>
      <c r="C195" s="178">
        <v>2600</v>
      </c>
      <c r="D195" s="184"/>
      <c r="E195" s="178">
        <v>1450</v>
      </c>
      <c r="F195" s="183"/>
      <c r="G195" s="178">
        <v>1</v>
      </c>
      <c r="H195" s="198">
        <f t="shared" ref="H195:H198" si="6">C195*E195*G195/1000000</f>
        <v>3.77</v>
      </c>
      <c r="I195" s="198"/>
    </row>
    <row r="196" spans="1:10">
      <c r="A196" s="195"/>
      <c r="B196" s="197" t="s">
        <v>839</v>
      </c>
      <c r="C196" s="178">
        <v>2000</v>
      </c>
      <c r="D196" s="184"/>
      <c r="E196" s="178">
        <v>1500</v>
      </c>
      <c r="F196" s="183"/>
      <c r="G196" s="178">
        <v>1</v>
      </c>
      <c r="H196" s="198">
        <f t="shared" si="6"/>
        <v>3</v>
      </c>
      <c r="I196" s="198"/>
    </row>
    <row r="197" spans="1:10">
      <c r="A197" s="195"/>
      <c r="B197" s="197"/>
      <c r="C197" s="178">
        <v>5000</v>
      </c>
      <c r="D197" s="184"/>
      <c r="E197" s="178">
        <v>1200</v>
      </c>
      <c r="F197" s="183"/>
      <c r="G197" s="178">
        <v>1</v>
      </c>
      <c r="H197" s="198">
        <f t="shared" si="6"/>
        <v>6</v>
      </c>
      <c r="I197" s="198"/>
    </row>
    <row r="198" spans="1:10">
      <c r="A198" s="195"/>
      <c r="B198" s="197"/>
      <c r="C198" s="178"/>
      <c r="D198" s="184"/>
      <c r="E198" s="178"/>
      <c r="F198" s="183"/>
      <c r="G198" s="178"/>
      <c r="H198" s="198">
        <f t="shared" si="6"/>
        <v>0</v>
      </c>
      <c r="I198" s="198"/>
    </row>
    <row r="199" spans="1:10">
      <c r="A199" s="195"/>
      <c r="B199" s="197"/>
      <c r="C199" s="178"/>
      <c r="D199" s="184"/>
      <c r="E199" s="178"/>
      <c r="F199" s="183"/>
      <c r="G199" s="178"/>
      <c r="H199" s="198"/>
      <c r="I199" s="198"/>
    </row>
    <row r="200" spans="1:10">
      <c r="A200" s="195"/>
      <c r="B200" s="197"/>
      <c r="C200" s="178"/>
      <c r="D200" s="184"/>
      <c r="E200" s="178"/>
      <c r="F200" s="183"/>
      <c r="G200" s="178"/>
      <c r="H200" s="198">
        <f>SUM(H195:H199)</f>
        <v>12.77</v>
      </c>
      <c r="I200" s="198"/>
    </row>
    <row r="201" spans="1:10">
      <c r="A201" s="183"/>
      <c r="B201" s="184" t="s">
        <v>795</v>
      </c>
      <c r="C201" s="199"/>
      <c r="D201" s="200"/>
      <c r="E201" s="178"/>
      <c r="F201" s="183"/>
      <c r="G201" s="178"/>
      <c r="H201" s="198">
        <f>H200*0.1</f>
        <v>1.2769999999999999</v>
      </c>
      <c r="I201" s="198"/>
      <c r="J201" s="205"/>
    </row>
    <row r="202" spans="1:10">
      <c r="A202" s="183"/>
      <c r="B202" s="201" t="s">
        <v>4</v>
      </c>
      <c r="C202" s="199"/>
      <c r="D202" s="200"/>
      <c r="E202" s="178"/>
      <c r="F202" s="202" t="s">
        <v>796</v>
      </c>
      <c r="G202" s="178"/>
      <c r="H202" s="203">
        <f>H200+H201</f>
        <v>14.047000000000001</v>
      </c>
      <c r="I202" s="203">
        <f>H202*10.764</f>
        <v>151.201908</v>
      </c>
      <c r="J202" s="208" t="s">
        <v>724</v>
      </c>
    </row>
    <row r="203" spans="1:10">
      <c r="A203" s="183"/>
      <c r="B203" s="201"/>
      <c r="C203" s="199"/>
      <c r="D203" s="200"/>
      <c r="E203" s="178"/>
      <c r="F203" s="202"/>
      <c r="G203" s="178"/>
      <c r="H203" s="203"/>
      <c r="I203" s="203"/>
      <c r="J203" s="208"/>
    </row>
    <row r="204" spans="1:10" ht="15">
      <c r="A204" s="209">
        <v>1.7</v>
      </c>
      <c r="B204" s="211" t="s">
        <v>840</v>
      </c>
      <c r="C204" s="178"/>
      <c r="D204" s="184"/>
      <c r="E204" s="178"/>
      <c r="F204" s="183"/>
      <c r="G204" s="178"/>
      <c r="H204" s="198"/>
      <c r="I204" s="198"/>
    </row>
    <row r="205" spans="1:10">
      <c r="A205" s="195"/>
      <c r="B205" s="197" t="s">
        <v>810</v>
      </c>
      <c r="C205" s="178">
        <v>5150</v>
      </c>
      <c r="D205" s="184">
        <v>200</v>
      </c>
      <c r="E205" s="178">
        <v>150</v>
      </c>
      <c r="F205" s="183"/>
      <c r="G205" s="178">
        <v>2</v>
      </c>
      <c r="H205" s="198">
        <f>C205*D205*E205*G205*0.0000000353147</f>
        <v>10.912242300000001</v>
      </c>
      <c r="I205" s="198"/>
    </row>
    <row r="206" spans="1:10">
      <c r="A206" s="195"/>
      <c r="B206" s="197"/>
      <c r="C206" s="178">
        <v>3000</v>
      </c>
      <c r="D206" s="184">
        <v>200</v>
      </c>
      <c r="E206" s="178">
        <v>150</v>
      </c>
      <c r="F206" s="183"/>
      <c r="G206" s="178">
        <v>2</v>
      </c>
      <c r="H206" s="198">
        <f>C206*D206*E206*G206*0.0000000353147</f>
        <v>6.3566459999999996</v>
      </c>
      <c r="I206" s="198"/>
    </row>
    <row r="207" spans="1:10">
      <c r="A207" s="195"/>
      <c r="B207" s="197"/>
      <c r="C207" s="178"/>
      <c r="D207" s="184"/>
      <c r="E207" s="178"/>
      <c r="F207" s="183"/>
      <c r="G207" s="178"/>
      <c r="H207" s="198"/>
      <c r="I207" s="198"/>
    </row>
    <row r="208" spans="1:10">
      <c r="A208" s="195"/>
      <c r="B208" s="197"/>
      <c r="C208" s="178"/>
      <c r="D208" s="184"/>
      <c r="E208" s="178"/>
      <c r="F208" s="183"/>
      <c r="G208" s="178"/>
      <c r="H208" s="198">
        <f>SUM(H205:H207)</f>
        <v>17.2688883</v>
      </c>
      <c r="I208" s="198"/>
    </row>
    <row r="209" spans="1:9">
      <c r="A209" s="183"/>
      <c r="B209" s="184" t="s">
        <v>795</v>
      </c>
      <c r="C209" s="199"/>
      <c r="D209" s="200"/>
      <c r="E209" s="178"/>
      <c r="F209" s="183"/>
      <c r="G209" s="178"/>
      <c r="H209" s="198">
        <f>H208*0.1</f>
        <v>1.72688883</v>
      </c>
      <c r="I209" s="198"/>
    </row>
    <row r="210" spans="1:9">
      <c r="A210" s="183"/>
      <c r="B210" s="201" t="s">
        <v>4</v>
      </c>
      <c r="C210" s="199"/>
      <c r="D210" s="200"/>
      <c r="E210" s="178"/>
      <c r="F210" s="202" t="s">
        <v>573</v>
      </c>
      <c r="G210" s="178"/>
      <c r="H210" s="203">
        <f>H208+H209</f>
        <v>18.99577713</v>
      </c>
      <c r="I210" s="203"/>
    </row>
    <row r="211" spans="1:9">
      <c r="A211" s="183"/>
      <c r="B211" s="201"/>
      <c r="C211" s="199"/>
      <c r="D211" s="200"/>
      <c r="E211" s="178"/>
      <c r="F211" s="202"/>
      <c r="G211" s="178"/>
      <c r="H211" s="203"/>
      <c r="I211" s="203"/>
    </row>
    <row r="212" spans="1:9" ht="15">
      <c r="A212" s="209">
        <v>1.7</v>
      </c>
      <c r="B212" s="211" t="s">
        <v>841</v>
      </c>
      <c r="C212" s="178"/>
      <c r="D212" s="184"/>
      <c r="E212" s="178"/>
      <c r="F212" s="183"/>
      <c r="G212" s="178"/>
      <c r="H212" s="198"/>
      <c r="I212" s="198"/>
    </row>
    <row r="213" spans="1:9">
      <c r="A213" s="195"/>
      <c r="B213" s="197" t="s">
        <v>810</v>
      </c>
      <c r="C213" s="178">
        <v>5150</v>
      </c>
      <c r="D213" s="184">
        <v>750</v>
      </c>
      <c r="E213" s="178">
        <v>150</v>
      </c>
      <c r="F213" s="183"/>
      <c r="G213" s="178">
        <v>1</v>
      </c>
      <c r="H213" s="198">
        <f>C213*D213*E213*G213*0.0000000353147</f>
        <v>20.460454312500001</v>
      </c>
      <c r="I213" s="198"/>
    </row>
    <row r="214" spans="1:9">
      <c r="A214" s="195"/>
      <c r="B214" s="197"/>
      <c r="C214" s="178">
        <v>3000</v>
      </c>
      <c r="D214" s="184">
        <v>750</v>
      </c>
      <c r="E214" s="178">
        <v>150</v>
      </c>
      <c r="F214" s="183"/>
      <c r="G214" s="178">
        <v>2</v>
      </c>
      <c r="H214" s="198">
        <f>C214*D214*E214*G214*0.0000000353147</f>
        <v>23.837422499999999</v>
      </c>
      <c r="I214" s="198"/>
    </row>
    <row r="215" spans="1:9">
      <c r="A215" s="195"/>
      <c r="B215" s="197"/>
      <c r="C215" s="178"/>
      <c r="D215" s="184"/>
      <c r="E215" s="178"/>
      <c r="F215" s="183"/>
      <c r="G215" s="178"/>
      <c r="H215" s="198"/>
      <c r="I215" s="198"/>
    </row>
    <row r="216" spans="1:9">
      <c r="A216" s="195"/>
      <c r="B216" s="197"/>
      <c r="C216" s="178"/>
      <c r="D216" s="184"/>
      <c r="E216" s="178"/>
      <c r="F216" s="183"/>
      <c r="G216" s="178"/>
      <c r="H216" s="198">
        <f>SUM(H213:H215)</f>
        <v>44.2978768125</v>
      </c>
      <c r="I216" s="198"/>
    </row>
    <row r="217" spans="1:9">
      <c r="A217" s="183"/>
      <c r="B217" s="184" t="s">
        <v>795</v>
      </c>
      <c r="C217" s="199"/>
      <c r="D217" s="200"/>
      <c r="E217" s="178"/>
      <c r="F217" s="183"/>
      <c r="G217" s="178"/>
      <c r="H217" s="198">
        <f>H216*0.1</f>
        <v>4.4297876812499997</v>
      </c>
      <c r="I217" s="198"/>
    </row>
    <row r="218" spans="1:9">
      <c r="A218" s="183"/>
      <c r="B218" s="201" t="s">
        <v>4</v>
      </c>
      <c r="C218" s="199"/>
      <c r="D218" s="200"/>
      <c r="E218" s="178"/>
      <c r="F218" s="202" t="s">
        <v>573</v>
      </c>
      <c r="G218" s="178"/>
      <c r="H218" s="203">
        <f>H216+H217</f>
        <v>48.727664493749998</v>
      </c>
      <c r="I218" s="203"/>
    </row>
    <row r="219" spans="1:9">
      <c r="A219" s="183"/>
      <c r="B219" s="201"/>
      <c r="C219" s="199"/>
      <c r="D219" s="200"/>
      <c r="E219" s="178"/>
      <c r="F219" s="202"/>
      <c r="G219" s="178"/>
      <c r="H219" s="203"/>
      <c r="I219" s="203"/>
    </row>
    <row r="220" spans="1:9" ht="15">
      <c r="A220" s="209">
        <v>1.7</v>
      </c>
      <c r="B220" s="211" t="s">
        <v>842</v>
      </c>
      <c r="C220" s="178"/>
      <c r="D220" s="184"/>
      <c r="E220" s="178"/>
      <c r="F220" s="183"/>
      <c r="G220" s="178"/>
      <c r="H220" s="198"/>
      <c r="I220" s="198"/>
    </row>
    <row r="221" spans="1:9">
      <c r="A221" s="195"/>
      <c r="B221" s="197" t="s">
        <v>810</v>
      </c>
      <c r="C221" s="178">
        <v>4700</v>
      </c>
      <c r="D221" s="184">
        <v>300</v>
      </c>
      <c r="E221" s="178">
        <v>150</v>
      </c>
      <c r="F221" s="183"/>
      <c r="G221" s="178">
        <v>1</v>
      </c>
      <c r="H221" s="198">
        <f>C221*D221*E221*G221*0.0000000353147</f>
        <v>7.4690590500000003</v>
      </c>
      <c r="I221" s="198"/>
    </row>
    <row r="222" spans="1:9">
      <c r="A222" s="195"/>
      <c r="B222" s="197"/>
      <c r="C222" s="178">
        <v>4700</v>
      </c>
      <c r="D222" s="184">
        <v>300</v>
      </c>
      <c r="E222" s="178">
        <v>300</v>
      </c>
      <c r="F222" s="183"/>
      <c r="G222" s="178">
        <v>1</v>
      </c>
      <c r="H222" s="198">
        <f>C222*D222*E222*G222*0.0000000353147</f>
        <v>14.938118100000001</v>
      </c>
      <c r="I222" s="198"/>
    </row>
    <row r="223" spans="1:9">
      <c r="A223" s="195"/>
      <c r="B223" s="197"/>
      <c r="C223" s="178">
        <v>4700</v>
      </c>
      <c r="D223" s="184">
        <v>300</v>
      </c>
      <c r="E223" s="178">
        <v>450</v>
      </c>
      <c r="F223" s="183"/>
      <c r="G223" s="178">
        <v>1</v>
      </c>
      <c r="H223" s="198">
        <f>C223*D223*E223*G223*0.0000000353147</f>
        <v>22.407177149999999</v>
      </c>
      <c r="I223" s="198"/>
    </row>
    <row r="224" spans="1:9">
      <c r="A224" s="195"/>
      <c r="B224" s="197"/>
      <c r="C224" s="178">
        <v>4700</v>
      </c>
      <c r="D224" s="184">
        <v>300</v>
      </c>
      <c r="E224" s="178">
        <v>600</v>
      </c>
      <c r="F224" s="183"/>
      <c r="G224" s="178">
        <v>1</v>
      </c>
      <c r="H224" s="198">
        <f>C224*D224*E224*G224*0.0000000353147</f>
        <v>29.876236200000001</v>
      </c>
      <c r="I224" s="198"/>
    </row>
    <row r="225" spans="1:9">
      <c r="A225" s="195"/>
      <c r="B225" s="197"/>
      <c r="C225" s="178">
        <v>4700</v>
      </c>
      <c r="D225" s="184">
        <v>300</v>
      </c>
      <c r="E225" s="178">
        <v>750</v>
      </c>
      <c r="F225" s="183"/>
      <c r="G225" s="178">
        <v>1</v>
      </c>
      <c r="H225" s="198">
        <f>C225*D225*E225*G225*0.0000000353147</f>
        <v>37.345295249999999</v>
      </c>
      <c r="I225" s="198"/>
    </row>
    <row r="226" spans="1:9">
      <c r="A226" s="195"/>
      <c r="B226" s="197"/>
      <c r="C226" s="178"/>
      <c r="D226" s="184"/>
      <c r="E226" s="178"/>
      <c r="F226" s="183"/>
      <c r="G226" s="178"/>
      <c r="H226" s="198"/>
      <c r="I226" s="198"/>
    </row>
    <row r="227" spans="1:9">
      <c r="A227" s="195"/>
      <c r="B227" s="197"/>
      <c r="C227" s="178"/>
      <c r="D227" s="184"/>
      <c r="E227" s="178"/>
      <c r="F227" s="183"/>
      <c r="G227" s="178"/>
      <c r="H227" s="198"/>
      <c r="I227" s="198"/>
    </row>
    <row r="228" spans="1:9">
      <c r="A228" s="195"/>
      <c r="B228" s="197"/>
      <c r="C228" s="178"/>
      <c r="D228" s="184"/>
      <c r="E228" s="178"/>
      <c r="F228" s="183"/>
      <c r="G228" s="178"/>
      <c r="H228" s="198">
        <f>SUM(H221:H227)</f>
        <v>112.03588575000001</v>
      </c>
      <c r="I228" s="198"/>
    </row>
    <row r="229" spans="1:9">
      <c r="A229" s="183"/>
      <c r="B229" s="184" t="s">
        <v>795</v>
      </c>
      <c r="C229" s="199"/>
      <c r="D229" s="200"/>
      <c r="E229" s="178"/>
      <c r="F229" s="183"/>
      <c r="G229" s="178"/>
      <c r="H229" s="198">
        <f>H228*0.1</f>
        <v>11.203588574999999</v>
      </c>
      <c r="I229" s="198"/>
    </row>
    <row r="230" spans="1:9">
      <c r="A230" s="183"/>
      <c r="B230" s="201" t="s">
        <v>4</v>
      </c>
      <c r="C230" s="199"/>
      <c r="D230" s="200"/>
      <c r="E230" s="178"/>
      <c r="F230" s="202" t="s">
        <v>573</v>
      </c>
      <c r="G230" s="178"/>
      <c r="H230" s="203">
        <f>H228+H229</f>
        <v>123.239474325</v>
      </c>
      <c r="I230" s="203"/>
    </row>
    <row r="231" spans="1:9">
      <c r="A231" s="183"/>
      <c r="B231" s="201"/>
      <c r="C231" s="199"/>
      <c r="D231" s="200"/>
      <c r="E231" s="178"/>
      <c r="F231" s="202"/>
      <c r="G231" s="178"/>
      <c r="H231" s="203"/>
      <c r="I231" s="203"/>
    </row>
    <row r="232" spans="1:9" ht="15">
      <c r="A232" s="209">
        <v>1.7</v>
      </c>
      <c r="B232" s="211" t="s">
        <v>843</v>
      </c>
      <c r="C232" s="178"/>
      <c r="D232" s="184"/>
      <c r="E232" s="178"/>
      <c r="F232" s="183"/>
      <c r="G232" s="178"/>
      <c r="H232" s="198"/>
      <c r="I232" s="198"/>
    </row>
    <row r="233" spans="1:9">
      <c r="A233" s="195"/>
      <c r="B233" s="197" t="s">
        <v>844</v>
      </c>
      <c r="C233" s="178">
        <v>600</v>
      </c>
      <c r="D233" s="184"/>
      <c r="E233" s="178">
        <v>5000</v>
      </c>
      <c r="F233" s="183"/>
      <c r="G233" s="178">
        <v>3</v>
      </c>
      <c r="H233" s="198">
        <f t="shared" ref="H233:H236" si="7">C233*E233*G233/1000000</f>
        <v>9</v>
      </c>
      <c r="I233" s="198"/>
    </row>
    <row r="234" spans="1:9">
      <c r="A234" s="195"/>
      <c r="B234" s="197"/>
      <c r="C234" s="178">
        <v>900</v>
      </c>
      <c r="D234" s="184"/>
      <c r="E234" s="178">
        <v>2600</v>
      </c>
      <c r="F234" s="183"/>
      <c r="G234" s="178">
        <v>6</v>
      </c>
      <c r="H234" s="198">
        <f t="shared" si="7"/>
        <v>14.04</v>
      </c>
      <c r="I234" s="198"/>
    </row>
    <row r="235" spans="1:9">
      <c r="A235" s="195"/>
      <c r="B235" s="197"/>
      <c r="C235" s="178">
        <v>584</v>
      </c>
      <c r="D235" s="184"/>
      <c r="E235" s="178">
        <v>2600</v>
      </c>
      <c r="F235" s="183"/>
      <c r="G235" s="178">
        <v>3</v>
      </c>
      <c r="H235" s="198">
        <f t="shared" si="7"/>
        <v>4.5552000000000001</v>
      </c>
      <c r="I235" s="198"/>
    </row>
    <row r="236" spans="1:9">
      <c r="A236" s="195"/>
      <c r="B236" s="197" t="s">
        <v>845</v>
      </c>
      <c r="C236" s="178">
        <v>406</v>
      </c>
      <c r="D236" s="184"/>
      <c r="E236" s="178">
        <v>5000</v>
      </c>
      <c r="F236" s="183"/>
      <c r="G236" s="178">
        <v>1</v>
      </c>
      <c r="H236" s="198">
        <f t="shared" si="7"/>
        <v>2.0299999999999998</v>
      </c>
      <c r="I236" s="198"/>
    </row>
    <row r="237" spans="1:9">
      <c r="A237" s="195"/>
      <c r="B237" s="197"/>
      <c r="C237" s="178">
        <v>330</v>
      </c>
      <c r="D237" s="184"/>
      <c r="E237" s="178">
        <v>5000</v>
      </c>
      <c r="F237" s="183"/>
      <c r="G237" s="178">
        <v>1</v>
      </c>
      <c r="H237" s="198">
        <f t="shared" ref="H237:H244" si="8">C237*E237*G237/1000000</f>
        <v>1.65</v>
      </c>
      <c r="I237" s="198"/>
    </row>
    <row r="238" spans="1:9">
      <c r="A238" s="195"/>
      <c r="B238" s="197"/>
      <c r="C238" s="178">
        <v>1800</v>
      </c>
      <c r="D238" s="184"/>
      <c r="E238" s="178">
        <v>5000</v>
      </c>
      <c r="F238" s="183"/>
      <c r="G238" s="178">
        <v>1</v>
      </c>
      <c r="H238" s="198">
        <f t="shared" si="8"/>
        <v>9</v>
      </c>
      <c r="I238" s="198"/>
    </row>
    <row r="239" spans="1:9">
      <c r="A239" s="195"/>
      <c r="B239" s="197"/>
      <c r="C239" s="178">
        <v>700</v>
      </c>
      <c r="D239" s="184"/>
      <c r="E239" s="178">
        <v>5000</v>
      </c>
      <c r="F239" s="183"/>
      <c r="G239" s="178">
        <v>5</v>
      </c>
      <c r="H239" s="198">
        <f t="shared" si="8"/>
        <v>17.5</v>
      </c>
      <c r="I239" s="198"/>
    </row>
    <row r="240" spans="1:9">
      <c r="A240" s="195"/>
      <c r="B240" s="197"/>
      <c r="C240" s="178">
        <v>500</v>
      </c>
      <c r="D240" s="184"/>
      <c r="E240" s="178">
        <v>5000</v>
      </c>
      <c r="F240" s="183"/>
      <c r="G240" s="178">
        <v>1</v>
      </c>
      <c r="H240" s="198">
        <f t="shared" si="8"/>
        <v>2.5</v>
      </c>
      <c r="I240" s="198"/>
    </row>
    <row r="241" spans="1:9">
      <c r="A241" s="195"/>
      <c r="B241" s="197"/>
      <c r="C241" s="178">
        <v>900</v>
      </c>
      <c r="D241" s="184"/>
      <c r="E241" s="178">
        <v>5000</v>
      </c>
      <c r="F241" s="183"/>
      <c r="G241" s="178">
        <v>13</v>
      </c>
      <c r="H241" s="198">
        <f t="shared" si="8"/>
        <v>58.5</v>
      </c>
      <c r="I241" s="198"/>
    </row>
    <row r="242" spans="1:9">
      <c r="A242" s="195"/>
      <c r="B242" s="197"/>
      <c r="C242" s="178">
        <v>450</v>
      </c>
      <c r="D242" s="184"/>
      <c r="E242" s="178">
        <v>5000</v>
      </c>
      <c r="F242" s="183"/>
      <c r="G242" s="178">
        <v>3</v>
      </c>
      <c r="H242" s="198">
        <f t="shared" si="8"/>
        <v>6.75</v>
      </c>
      <c r="I242" s="198"/>
    </row>
    <row r="243" spans="1:9">
      <c r="A243" s="195"/>
      <c r="B243" s="197" t="s">
        <v>846</v>
      </c>
      <c r="C243" s="178">
        <v>600</v>
      </c>
      <c r="D243" s="184"/>
      <c r="E243" s="178">
        <v>5000</v>
      </c>
      <c r="F243" s="183"/>
      <c r="G243" s="178">
        <v>4</v>
      </c>
      <c r="H243" s="198">
        <f t="shared" si="8"/>
        <v>12</v>
      </c>
      <c r="I243" s="198"/>
    </row>
    <row r="244" spans="1:9">
      <c r="A244" s="195"/>
      <c r="B244" s="197"/>
      <c r="C244" s="178">
        <v>450</v>
      </c>
      <c r="D244" s="184"/>
      <c r="E244" s="178">
        <v>5000</v>
      </c>
      <c r="F244" s="183"/>
      <c r="G244" s="178">
        <v>4</v>
      </c>
      <c r="H244" s="198">
        <f t="shared" si="8"/>
        <v>9</v>
      </c>
      <c r="I244" s="198"/>
    </row>
    <row r="245" spans="1:9">
      <c r="A245" s="195"/>
      <c r="B245" s="197" t="s">
        <v>847</v>
      </c>
      <c r="C245" s="178">
        <v>2100</v>
      </c>
      <c r="D245" s="184"/>
      <c r="E245" s="178">
        <v>300</v>
      </c>
      <c r="F245" s="183"/>
      <c r="G245" s="178">
        <v>2</v>
      </c>
      <c r="H245" s="198">
        <f t="shared" ref="H245:H259" si="9">C245*E245*G245/1000000</f>
        <v>1.26</v>
      </c>
      <c r="I245" s="198"/>
    </row>
    <row r="246" spans="1:9">
      <c r="A246" s="195"/>
      <c r="B246" s="197"/>
      <c r="C246" s="178">
        <v>1200</v>
      </c>
      <c r="D246" s="184"/>
      <c r="E246" s="178">
        <v>300</v>
      </c>
      <c r="F246" s="183"/>
      <c r="G246" s="178">
        <v>2</v>
      </c>
      <c r="H246" s="198">
        <f t="shared" si="9"/>
        <v>0.72</v>
      </c>
      <c r="I246" s="198"/>
    </row>
    <row r="247" spans="1:9">
      <c r="A247" s="195"/>
      <c r="B247" s="197"/>
      <c r="C247" s="178">
        <v>2250</v>
      </c>
      <c r="D247" s="184"/>
      <c r="E247" s="178">
        <v>300</v>
      </c>
      <c r="F247" s="183"/>
      <c r="G247" s="178">
        <v>8</v>
      </c>
      <c r="H247" s="198">
        <f t="shared" si="9"/>
        <v>5.4</v>
      </c>
      <c r="I247" s="198"/>
    </row>
    <row r="248" spans="1:9">
      <c r="A248" s="195"/>
      <c r="B248" s="197"/>
      <c r="C248" s="178">
        <v>2200</v>
      </c>
      <c r="D248" s="184"/>
      <c r="E248" s="178">
        <v>300</v>
      </c>
      <c r="F248" s="183"/>
      <c r="G248" s="178">
        <v>2</v>
      </c>
      <c r="H248" s="198">
        <f t="shared" si="9"/>
        <v>1.32</v>
      </c>
      <c r="I248" s="198"/>
    </row>
    <row r="249" spans="1:9">
      <c r="A249" s="195"/>
      <c r="B249" s="197"/>
      <c r="C249" s="178">
        <v>1900</v>
      </c>
      <c r="D249" s="184"/>
      <c r="E249" s="178">
        <v>300</v>
      </c>
      <c r="F249" s="183"/>
      <c r="G249" s="178">
        <v>2</v>
      </c>
      <c r="H249" s="198">
        <f t="shared" si="9"/>
        <v>1.1399999999999999</v>
      </c>
      <c r="I249" s="198"/>
    </row>
    <row r="250" spans="1:9">
      <c r="A250" s="195"/>
      <c r="B250" s="197"/>
      <c r="C250" s="178">
        <v>2100</v>
      </c>
      <c r="D250" s="184"/>
      <c r="E250" s="178">
        <v>600</v>
      </c>
      <c r="F250" s="183"/>
      <c r="G250" s="178">
        <v>1</v>
      </c>
      <c r="H250" s="198">
        <f t="shared" si="9"/>
        <v>1.26</v>
      </c>
      <c r="I250" s="198"/>
    </row>
    <row r="251" spans="1:9">
      <c r="A251" s="195"/>
      <c r="B251" s="197"/>
      <c r="C251" s="178">
        <v>1200</v>
      </c>
      <c r="D251" s="184"/>
      <c r="E251" s="178">
        <v>600</v>
      </c>
      <c r="F251" s="183"/>
      <c r="G251" s="178">
        <v>1</v>
      </c>
      <c r="H251" s="198">
        <f t="shared" si="9"/>
        <v>0.72</v>
      </c>
      <c r="I251" s="198"/>
    </row>
    <row r="252" spans="1:9">
      <c r="A252" s="195"/>
      <c r="B252" s="197"/>
      <c r="C252" s="178">
        <v>2250</v>
      </c>
      <c r="D252" s="184"/>
      <c r="E252" s="178">
        <v>600</v>
      </c>
      <c r="F252" s="183"/>
      <c r="G252" s="178">
        <v>4</v>
      </c>
      <c r="H252" s="198">
        <f t="shared" si="9"/>
        <v>5.4</v>
      </c>
      <c r="I252" s="198"/>
    </row>
    <row r="253" spans="1:9">
      <c r="A253" s="195"/>
      <c r="B253" s="197"/>
      <c r="C253" s="178">
        <v>2200</v>
      </c>
      <c r="D253" s="184"/>
      <c r="E253" s="178">
        <v>600</v>
      </c>
      <c r="F253" s="183"/>
      <c r="G253" s="178">
        <v>1</v>
      </c>
      <c r="H253" s="198">
        <f t="shared" si="9"/>
        <v>1.32</v>
      </c>
      <c r="I253" s="198"/>
    </row>
    <row r="254" spans="1:9">
      <c r="A254" s="195"/>
      <c r="B254" s="197"/>
      <c r="C254" s="178">
        <v>1900</v>
      </c>
      <c r="D254" s="184"/>
      <c r="E254" s="178">
        <v>600</v>
      </c>
      <c r="F254" s="183"/>
      <c r="G254" s="178">
        <v>1</v>
      </c>
      <c r="H254" s="198">
        <f t="shared" si="9"/>
        <v>1.1399999999999999</v>
      </c>
      <c r="I254" s="198"/>
    </row>
    <row r="255" spans="1:9">
      <c r="A255" s="195"/>
      <c r="B255" s="197"/>
      <c r="C255" s="178">
        <v>2285</v>
      </c>
      <c r="D255" s="184"/>
      <c r="E255" s="178">
        <v>600</v>
      </c>
      <c r="F255" s="183"/>
      <c r="G255" s="178">
        <v>4</v>
      </c>
      <c r="H255" s="198">
        <f t="shared" si="9"/>
        <v>5.484</v>
      </c>
      <c r="I255" s="198"/>
    </row>
    <row r="256" spans="1:9">
      <c r="A256" s="195"/>
      <c r="B256" s="197"/>
      <c r="C256" s="178">
        <v>3100</v>
      </c>
      <c r="D256" s="184"/>
      <c r="E256" s="178">
        <v>600</v>
      </c>
      <c r="F256" s="183"/>
      <c r="G256" s="178">
        <v>2</v>
      </c>
      <c r="H256" s="198">
        <f t="shared" si="9"/>
        <v>3.72</v>
      </c>
      <c r="I256" s="198"/>
    </row>
    <row r="257" spans="1:10">
      <c r="A257" s="195"/>
      <c r="B257" s="197"/>
      <c r="C257" s="178">
        <v>3100</v>
      </c>
      <c r="D257" s="184"/>
      <c r="E257" s="178">
        <v>600</v>
      </c>
      <c r="F257" s="183"/>
      <c r="G257" s="178">
        <v>2</v>
      </c>
      <c r="H257" s="198">
        <f t="shared" si="9"/>
        <v>3.72</v>
      </c>
      <c r="I257" s="198"/>
    </row>
    <row r="258" spans="1:10">
      <c r="A258" s="195"/>
      <c r="B258" s="197"/>
      <c r="C258" s="178">
        <v>3400</v>
      </c>
      <c r="D258" s="184"/>
      <c r="E258" s="178">
        <v>600</v>
      </c>
      <c r="F258" s="183"/>
      <c r="G258" s="178">
        <v>2</v>
      </c>
      <c r="H258" s="198">
        <f t="shared" si="9"/>
        <v>4.08</v>
      </c>
      <c r="I258" s="198"/>
    </row>
    <row r="259" spans="1:10">
      <c r="A259" s="195"/>
      <c r="B259" s="197"/>
      <c r="C259" s="178">
        <v>3400</v>
      </c>
      <c r="D259" s="184"/>
      <c r="E259" s="178">
        <v>600</v>
      </c>
      <c r="F259" s="183"/>
      <c r="G259" s="178">
        <v>2</v>
      </c>
      <c r="H259" s="198">
        <f t="shared" si="9"/>
        <v>4.08</v>
      </c>
      <c r="I259" s="198"/>
    </row>
    <row r="260" spans="1:10">
      <c r="A260" s="195"/>
      <c r="B260" s="197" t="s">
        <v>848</v>
      </c>
      <c r="C260" s="178">
        <v>600</v>
      </c>
      <c r="D260" s="184"/>
      <c r="E260" s="178">
        <v>2032</v>
      </c>
      <c r="F260" s="183"/>
      <c r="G260" s="178">
        <v>2</v>
      </c>
      <c r="H260" s="198">
        <f t="shared" ref="H260:H268" si="10">C260*E260*G260/1000000</f>
        <v>2.4384000000000001</v>
      </c>
      <c r="I260" s="198"/>
    </row>
    <row r="261" spans="1:10">
      <c r="A261" s="195"/>
      <c r="B261" s="197"/>
      <c r="C261" s="178">
        <v>350</v>
      </c>
      <c r="D261" s="184"/>
      <c r="E261" s="178">
        <v>2032</v>
      </c>
      <c r="F261" s="183"/>
      <c r="G261" s="178">
        <v>2</v>
      </c>
      <c r="H261" s="198">
        <f t="shared" si="10"/>
        <v>1.4224000000000001</v>
      </c>
      <c r="I261" s="198"/>
    </row>
    <row r="262" spans="1:10">
      <c r="A262" s="195"/>
      <c r="B262" s="197"/>
      <c r="C262" s="178">
        <v>1015</v>
      </c>
      <c r="D262" s="184"/>
      <c r="E262" s="178">
        <v>2032</v>
      </c>
      <c r="F262" s="183"/>
      <c r="G262" s="178">
        <v>6</v>
      </c>
      <c r="H262" s="198">
        <f t="shared" si="10"/>
        <v>12.374879999999999</v>
      </c>
      <c r="I262" s="198"/>
    </row>
    <row r="263" spans="1:10">
      <c r="A263" s="195"/>
      <c r="B263" s="197"/>
      <c r="C263" s="178">
        <v>1650</v>
      </c>
      <c r="D263" s="184"/>
      <c r="E263" s="178">
        <v>2032</v>
      </c>
      <c r="F263" s="183"/>
      <c r="G263" s="178">
        <v>1</v>
      </c>
      <c r="H263" s="198">
        <f t="shared" si="10"/>
        <v>3.3527999999999998</v>
      </c>
      <c r="I263" s="198"/>
    </row>
    <row r="264" spans="1:10">
      <c r="A264" s="195"/>
      <c r="B264" s="197"/>
      <c r="C264" s="178">
        <v>660</v>
      </c>
      <c r="D264" s="184"/>
      <c r="E264" s="178">
        <v>2032</v>
      </c>
      <c r="F264" s="183"/>
      <c r="G264" s="178">
        <v>1</v>
      </c>
      <c r="H264" s="198">
        <f t="shared" si="10"/>
        <v>1.3411200000000001</v>
      </c>
      <c r="I264" s="198"/>
    </row>
    <row r="265" spans="1:10">
      <c r="A265" s="195"/>
      <c r="B265" s="197"/>
      <c r="C265" s="178">
        <v>1320</v>
      </c>
      <c r="D265" s="184"/>
      <c r="E265" s="178">
        <v>2032</v>
      </c>
      <c r="F265" s="183"/>
      <c r="G265" s="178">
        <v>1</v>
      </c>
      <c r="H265" s="198">
        <f t="shared" si="10"/>
        <v>2.6822400000000002</v>
      </c>
      <c r="I265" s="198"/>
    </row>
    <row r="266" spans="1:10">
      <c r="A266" s="195"/>
      <c r="B266" s="197"/>
      <c r="C266" s="178">
        <v>1200</v>
      </c>
      <c r="D266" s="184"/>
      <c r="E266" s="178">
        <v>2032</v>
      </c>
      <c r="F266" s="183"/>
      <c r="G266" s="178">
        <v>1</v>
      </c>
      <c r="H266" s="198">
        <f t="shared" si="10"/>
        <v>2.4384000000000001</v>
      </c>
      <c r="I266" s="198"/>
    </row>
    <row r="267" spans="1:10">
      <c r="A267" s="195"/>
      <c r="B267" s="197" t="s">
        <v>849</v>
      </c>
      <c r="C267" s="178">
        <v>-250</v>
      </c>
      <c r="D267" s="184"/>
      <c r="E267" s="178">
        <v>1300</v>
      </c>
      <c r="F267" s="183"/>
      <c r="G267" s="178">
        <v>2</v>
      </c>
      <c r="H267" s="198">
        <f t="shared" si="10"/>
        <v>-0.65</v>
      </c>
      <c r="I267" s="198"/>
    </row>
    <row r="268" spans="1:10">
      <c r="A268" s="195"/>
      <c r="B268" s="197" t="s">
        <v>850</v>
      </c>
      <c r="C268" s="178">
        <v>2000</v>
      </c>
      <c r="D268" s="184"/>
      <c r="E268" s="178">
        <v>4850</v>
      </c>
      <c r="F268" s="183"/>
      <c r="G268" s="178">
        <v>2</v>
      </c>
      <c r="H268" s="198">
        <f t="shared" si="10"/>
        <v>19.399999999999999</v>
      </c>
      <c r="I268" s="198"/>
    </row>
    <row r="269" spans="1:10">
      <c r="A269" s="195"/>
      <c r="B269" s="197"/>
      <c r="C269" s="178"/>
      <c r="D269" s="184"/>
      <c r="E269" s="178"/>
      <c r="F269" s="183"/>
      <c r="G269" s="178"/>
      <c r="H269" s="198"/>
      <c r="I269" s="198"/>
    </row>
    <row r="270" spans="1:10">
      <c r="A270" s="195"/>
      <c r="B270" s="197"/>
      <c r="C270" s="178"/>
      <c r="D270" s="184"/>
      <c r="E270" s="178"/>
      <c r="F270" s="183"/>
      <c r="G270" s="178"/>
      <c r="H270" s="198">
        <f>SUM(H233:H269)</f>
        <v>232.08944</v>
      </c>
      <c r="I270" s="198"/>
    </row>
    <row r="271" spans="1:10">
      <c r="A271" s="183"/>
      <c r="B271" s="184" t="s">
        <v>795</v>
      </c>
      <c r="C271" s="199"/>
      <c r="D271" s="200"/>
      <c r="E271" s="178"/>
      <c r="F271" s="183"/>
      <c r="G271" s="178"/>
      <c r="H271" s="198">
        <f>H270*0.1</f>
        <v>23.208943999999999</v>
      </c>
      <c r="I271" s="198"/>
      <c r="J271" s="205"/>
    </row>
    <row r="272" spans="1:10">
      <c r="A272" s="183"/>
      <c r="B272" s="201" t="s">
        <v>4</v>
      </c>
      <c r="C272" s="199"/>
      <c r="D272" s="200"/>
      <c r="E272" s="178"/>
      <c r="F272" s="202" t="s">
        <v>796</v>
      </c>
      <c r="G272" s="178"/>
      <c r="H272" s="203">
        <f>H270+H271</f>
        <v>255.298384</v>
      </c>
      <c r="I272" s="203">
        <f>H272*10.764</f>
        <v>2748.0318053760002</v>
      </c>
      <c r="J272" s="208" t="s">
        <v>724</v>
      </c>
    </row>
    <row r="273" spans="1:10">
      <c r="A273" s="183"/>
      <c r="B273" s="201"/>
      <c r="C273" s="199"/>
      <c r="D273" s="200"/>
      <c r="E273" s="178"/>
      <c r="F273" s="202"/>
      <c r="G273" s="178"/>
      <c r="H273" s="203"/>
      <c r="I273" s="203"/>
      <c r="J273" s="208"/>
    </row>
    <row r="274" spans="1:10" ht="15">
      <c r="A274" s="209">
        <v>1.7</v>
      </c>
      <c r="B274" s="211" t="s">
        <v>851</v>
      </c>
      <c r="C274" s="178"/>
      <c r="D274" s="184"/>
      <c r="E274" s="178"/>
      <c r="F274" s="183"/>
      <c r="G274" s="178"/>
      <c r="H274" s="198"/>
      <c r="I274" s="198"/>
    </row>
    <row r="275" spans="1:10">
      <c r="A275" s="195"/>
      <c r="B275" s="197" t="s">
        <v>836</v>
      </c>
      <c r="C275" s="178">
        <v>1450</v>
      </c>
      <c r="D275" s="184"/>
      <c r="E275" s="178">
        <v>2250</v>
      </c>
      <c r="F275" s="183"/>
      <c r="G275" s="178">
        <v>2</v>
      </c>
      <c r="H275" s="198">
        <f t="shared" ref="H275:H277" si="11">C275*E275*G275/1000000</f>
        <v>6.5250000000000004</v>
      </c>
      <c r="I275" s="198"/>
    </row>
    <row r="276" spans="1:10">
      <c r="A276" s="195"/>
      <c r="B276" s="197"/>
      <c r="C276" s="178">
        <v>2600</v>
      </c>
      <c r="D276" s="184"/>
      <c r="E276" s="178">
        <v>2250</v>
      </c>
      <c r="F276" s="183"/>
      <c r="G276" s="178">
        <v>2</v>
      </c>
      <c r="H276" s="198">
        <f t="shared" si="11"/>
        <v>11.7</v>
      </c>
      <c r="I276" s="198"/>
    </row>
    <row r="277" spans="1:10">
      <c r="A277" s="195"/>
      <c r="B277" s="197"/>
      <c r="C277" s="178">
        <v>-800</v>
      </c>
      <c r="D277" s="184"/>
      <c r="E277" s="178">
        <v>2250</v>
      </c>
      <c r="F277" s="183"/>
      <c r="G277" s="178">
        <v>1</v>
      </c>
      <c r="H277" s="198">
        <f t="shared" si="11"/>
        <v>-1.8</v>
      </c>
      <c r="I277" s="198"/>
    </row>
    <row r="278" spans="1:10">
      <c r="A278" s="195"/>
      <c r="B278" s="197"/>
      <c r="C278" s="178"/>
      <c r="D278" s="184"/>
      <c r="E278" s="178"/>
      <c r="F278" s="183"/>
      <c r="G278" s="178"/>
      <c r="H278" s="198"/>
      <c r="I278" s="198"/>
    </row>
    <row r="279" spans="1:10">
      <c r="A279" s="195"/>
      <c r="B279" s="197"/>
      <c r="C279" s="178"/>
      <c r="D279" s="184"/>
      <c r="E279" s="178"/>
      <c r="F279" s="183"/>
      <c r="G279" s="178"/>
      <c r="H279" s="198"/>
      <c r="I279" s="198"/>
    </row>
    <row r="280" spans="1:10">
      <c r="A280" s="195"/>
      <c r="B280" s="197"/>
      <c r="C280" s="178"/>
      <c r="D280" s="184"/>
      <c r="E280" s="178"/>
      <c r="F280" s="183"/>
      <c r="G280" s="178"/>
      <c r="H280" s="198">
        <f>SUM(H275:H279)</f>
        <v>16.425000000000001</v>
      </c>
      <c r="I280" s="198"/>
    </row>
    <row r="281" spans="1:10">
      <c r="A281" s="183"/>
      <c r="B281" s="184" t="s">
        <v>795</v>
      </c>
      <c r="C281" s="199"/>
      <c r="D281" s="200"/>
      <c r="E281" s="178"/>
      <c r="F281" s="183"/>
      <c r="G281" s="178"/>
      <c r="H281" s="198">
        <f>H280*0.1</f>
        <v>1.6425000000000001</v>
      </c>
      <c r="I281" s="198"/>
      <c r="J281" s="205"/>
    </row>
    <row r="282" spans="1:10">
      <c r="A282" s="183"/>
      <c r="B282" s="201" t="s">
        <v>4</v>
      </c>
      <c r="C282" s="199"/>
      <c r="D282" s="200"/>
      <c r="E282" s="178"/>
      <c r="F282" s="202" t="s">
        <v>796</v>
      </c>
      <c r="G282" s="178"/>
      <c r="H282" s="203">
        <f>H280+H281</f>
        <v>18.067499999999999</v>
      </c>
      <c r="I282" s="203">
        <f>H282*10.764</f>
        <v>194.47856999999999</v>
      </c>
      <c r="J282" s="208" t="s">
        <v>724</v>
      </c>
    </row>
    <row r="283" spans="1:10">
      <c r="A283" s="183"/>
      <c r="B283" s="201"/>
      <c r="C283" s="199"/>
      <c r="D283" s="200"/>
      <c r="E283" s="178"/>
      <c r="F283" s="202"/>
      <c r="G283" s="178"/>
      <c r="H283" s="203"/>
      <c r="I283" s="219"/>
      <c r="J283" s="208"/>
    </row>
    <row r="284" spans="1:10" ht="15">
      <c r="A284" s="183"/>
      <c r="B284" s="211" t="s">
        <v>852</v>
      </c>
      <c r="C284" s="199">
        <v>3600</v>
      </c>
      <c r="D284" s="200"/>
      <c r="E284" s="178">
        <v>3000</v>
      </c>
      <c r="F284" s="202"/>
      <c r="G284" s="178">
        <v>2</v>
      </c>
      <c r="H284" s="198">
        <f>C284*E284*G284/1000000</f>
        <v>21.6</v>
      </c>
      <c r="I284" s="219"/>
      <c r="J284" s="208"/>
    </row>
    <row r="285" spans="1:10">
      <c r="A285" s="183"/>
      <c r="B285" s="201"/>
      <c r="C285" s="199">
        <v>1500</v>
      </c>
      <c r="D285" s="200"/>
      <c r="E285" s="178">
        <v>2700</v>
      </c>
      <c r="F285" s="202"/>
      <c r="G285" s="178">
        <v>2</v>
      </c>
      <c r="H285" s="198">
        <f>C285*E285*G285/1000000</f>
        <v>8.1</v>
      </c>
      <c r="I285" s="219"/>
      <c r="J285" s="208"/>
    </row>
    <row r="286" spans="1:10">
      <c r="A286" s="183"/>
      <c r="B286" s="201"/>
      <c r="C286" s="199">
        <v>3200</v>
      </c>
      <c r="D286" s="200"/>
      <c r="E286" s="178">
        <v>2800</v>
      </c>
      <c r="F286" s="202"/>
      <c r="G286" s="178">
        <v>2</v>
      </c>
      <c r="H286" s="198">
        <f>C286*E286*G286/1000000</f>
        <v>17.920000000000002</v>
      </c>
      <c r="I286" s="219"/>
      <c r="J286" s="208"/>
    </row>
    <row r="287" spans="1:10">
      <c r="A287" s="183"/>
      <c r="B287" s="201"/>
      <c r="C287" s="199">
        <v>5900</v>
      </c>
      <c r="D287" s="200"/>
      <c r="E287" s="178">
        <v>3000</v>
      </c>
      <c r="F287" s="202"/>
      <c r="G287" s="178">
        <v>1</v>
      </c>
      <c r="H287" s="198">
        <f>C287*E287*G287/1000000</f>
        <v>17.7</v>
      </c>
      <c r="I287" s="219"/>
      <c r="J287" s="208"/>
    </row>
    <row r="288" spans="1:10">
      <c r="A288" s="183"/>
      <c r="B288" s="201"/>
      <c r="C288" s="199"/>
      <c r="D288" s="200"/>
      <c r="E288" s="178"/>
      <c r="F288" s="202"/>
      <c r="G288" s="178"/>
      <c r="H288" s="203"/>
      <c r="I288" s="219"/>
      <c r="J288" s="208"/>
    </row>
    <row r="289" spans="1:10">
      <c r="A289" s="183"/>
      <c r="B289" s="201"/>
      <c r="C289" s="199"/>
      <c r="D289" s="200"/>
      <c r="E289" s="178"/>
      <c r="F289" s="202"/>
      <c r="G289" s="178"/>
      <c r="H289" s="203"/>
      <c r="I289" s="219"/>
      <c r="J289" s="208"/>
    </row>
    <row r="290" spans="1:10">
      <c r="A290" s="183"/>
      <c r="B290" s="197"/>
      <c r="C290" s="178"/>
      <c r="D290" s="184"/>
      <c r="E290" s="178"/>
      <c r="F290" s="183"/>
      <c r="G290" s="178"/>
      <c r="H290" s="198">
        <f>SUM(H284:H289)</f>
        <v>65.319999999999993</v>
      </c>
      <c r="I290" s="198"/>
    </row>
    <row r="291" spans="1:10">
      <c r="A291" s="183"/>
      <c r="B291" s="184" t="s">
        <v>795</v>
      </c>
      <c r="C291" s="199"/>
      <c r="D291" s="200"/>
      <c r="E291" s="178"/>
      <c r="F291" s="183"/>
      <c r="G291" s="178"/>
      <c r="H291" s="198">
        <f>H290*0.1</f>
        <v>6.532</v>
      </c>
      <c r="I291" s="198"/>
      <c r="J291" s="205"/>
    </row>
    <row r="292" spans="1:10">
      <c r="A292" s="183"/>
      <c r="B292" s="201" t="s">
        <v>4</v>
      </c>
      <c r="C292" s="199"/>
      <c r="D292" s="200"/>
      <c r="E292" s="178"/>
      <c r="F292" s="202" t="s">
        <v>796</v>
      </c>
      <c r="G292" s="178"/>
      <c r="H292" s="203">
        <f>H290+H291</f>
        <v>71.852000000000004</v>
      </c>
      <c r="I292" s="203">
        <f>H292*10.764</f>
        <v>773.41492800000003</v>
      </c>
      <c r="J292" s="208" t="s">
        <v>724</v>
      </c>
    </row>
    <row r="293" spans="1:10">
      <c r="A293" s="212"/>
      <c r="B293" s="212"/>
      <c r="C293" s="212"/>
      <c r="D293" s="212"/>
      <c r="E293" s="212"/>
      <c r="F293" s="212"/>
      <c r="G293" s="212"/>
      <c r="H293" s="212"/>
      <c r="I293" s="220"/>
    </row>
    <row r="294" spans="1:10" ht="15">
      <c r="A294" s="213">
        <v>2.2999999999999998</v>
      </c>
      <c r="B294" s="214" t="s">
        <v>146</v>
      </c>
      <c r="C294" s="215"/>
      <c r="D294" s="215"/>
      <c r="E294" s="215"/>
      <c r="F294" s="215"/>
      <c r="G294" s="215"/>
      <c r="H294" s="215"/>
      <c r="I294" s="221"/>
    </row>
    <row r="295" spans="1:10">
      <c r="A295" s="195"/>
      <c r="B295" s="197" t="s">
        <v>836</v>
      </c>
      <c r="C295" s="178">
        <v>1400</v>
      </c>
      <c r="D295" s="184"/>
      <c r="E295" s="178"/>
      <c r="F295" s="183"/>
      <c r="G295" s="178">
        <v>1</v>
      </c>
      <c r="H295" s="198">
        <f>C295*G295*0.00328</f>
        <v>4.5919999999999996</v>
      </c>
      <c r="I295" s="198"/>
    </row>
    <row r="296" spans="1:10">
      <c r="A296" s="195"/>
      <c r="B296" s="197"/>
      <c r="C296" s="178">
        <v>1600</v>
      </c>
      <c r="D296" s="184"/>
      <c r="E296" s="178"/>
      <c r="F296" s="183"/>
      <c r="G296" s="178">
        <v>1</v>
      </c>
      <c r="H296" s="198">
        <f>C296*G296*0.00328</f>
        <v>5.2480000000000002</v>
      </c>
      <c r="I296" s="198"/>
    </row>
    <row r="297" spans="1:10">
      <c r="A297" s="195"/>
      <c r="B297" s="197"/>
      <c r="C297" s="178">
        <v>2100</v>
      </c>
      <c r="D297" s="184"/>
      <c r="E297" s="178"/>
      <c r="F297" s="183"/>
      <c r="G297" s="178">
        <v>1</v>
      </c>
      <c r="H297" s="198">
        <f>C297*G297*0.00328</f>
        <v>6.8879999999999999</v>
      </c>
      <c r="I297" s="198"/>
    </row>
    <row r="298" spans="1:10">
      <c r="A298" s="195"/>
      <c r="B298" s="197"/>
      <c r="C298" s="178"/>
      <c r="D298" s="184"/>
      <c r="E298" s="178"/>
      <c r="F298" s="183"/>
      <c r="G298" s="178"/>
      <c r="H298" s="198"/>
      <c r="I298" s="198"/>
    </row>
    <row r="299" spans="1:10">
      <c r="A299" s="195"/>
      <c r="B299" s="197"/>
      <c r="C299" s="178"/>
      <c r="D299" s="184"/>
      <c r="E299" s="178"/>
      <c r="F299" s="183"/>
      <c r="G299" s="178"/>
      <c r="H299" s="198"/>
      <c r="I299" s="198"/>
    </row>
    <row r="300" spans="1:10">
      <c r="A300" s="195"/>
      <c r="B300" s="197"/>
      <c r="C300" s="178"/>
      <c r="D300" s="184"/>
      <c r="E300" s="178"/>
      <c r="F300" s="183"/>
      <c r="G300" s="178"/>
      <c r="H300" s="198">
        <f>SUM(H295:H299)</f>
        <v>16.728000000000002</v>
      </c>
      <c r="I300" s="198"/>
    </row>
    <row r="301" spans="1:10">
      <c r="A301" s="183"/>
      <c r="B301" s="184" t="s">
        <v>795</v>
      </c>
      <c r="C301" s="199"/>
      <c r="D301" s="200"/>
      <c r="E301" s="178"/>
      <c r="F301" s="183"/>
      <c r="G301" s="178"/>
      <c r="H301" s="198">
        <f>H300*0.1</f>
        <v>1.6728000000000001</v>
      </c>
      <c r="I301" s="198"/>
      <c r="J301" s="205"/>
    </row>
    <row r="302" spans="1:10">
      <c r="A302" s="183"/>
      <c r="B302" s="201" t="s">
        <v>4</v>
      </c>
      <c r="C302" s="199"/>
      <c r="D302" s="200"/>
      <c r="E302" s="178"/>
      <c r="F302" s="202" t="s">
        <v>370</v>
      </c>
      <c r="G302" s="178"/>
      <c r="H302" s="203">
        <f>H300+H301</f>
        <v>18.4008</v>
      </c>
      <c r="I302" s="203"/>
      <c r="J302" s="208"/>
    </row>
    <row r="303" spans="1:10">
      <c r="A303" s="183"/>
      <c r="B303" s="201"/>
      <c r="C303" s="199"/>
      <c r="D303" s="200"/>
      <c r="E303" s="178"/>
      <c r="F303" s="202"/>
      <c r="G303" s="178"/>
      <c r="H303" s="203"/>
      <c r="I303" s="203"/>
      <c r="J303" s="208"/>
    </row>
    <row r="304" spans="1:10" ht="15">
      <c r="A304" s="523" t="s">
        <v>598</v>
      </c>
      <c r="B304" s="217" t="s">
        <v>156</v>
      </c>
      <c r="C304" s="178"/>
      <c r="D304" s="184"/>
      <c r="E304" s="178"/>
      <c r="F304" s="183"/>
      <c r="G304" s="178"/>
      <c r="H304" s="198"/>
      <c r="I304" s="198"/>
    </row>
    <row r="305" spans="1:10">
      <c r="A305" s="195"/>
      <c r="B305" s="197" t="s">
        <v>853</v>
      </c>
      <c r="C305" s="178">
        <v>2075</v>
      </c>
      <c r="D305" s="184"/>
      <c r="E305" s="178">
        <v>2700</v>
      </c>
      <c r="F305" s="183"/>
      <c r="G305" s="178">
        <v>1</v>
      </c>
      <c r="H305" s="198">
        <f t="shared" ref="H305:H309" si="12">C305*E305*G305/1000000</f>
        <v>5.6025</v>
      </c>
      <c r="I305" s="198"/>
    </row>
    <row r="306" spans="1:10">
      <c r="A306" s="195"/>
      <c r="B306" s="197"/>
      <c r="C306" s="178">
        <v>1220</v>
      </c>
      <c r="D306" s="184"/>
      <c r="E306" s="178">
        <v>2700</v>
      </c>
      <c r="F306" s="183"/>
      <c r="G306" s="178">
        <v>1</v>
      </c>
      <c r="H306" s="198">
        <f t="shared" si="12"/>
        <v>3.294</v>
      </c>
      <c r="I306" s="198"/>
    </row>
    <row r="307" spans="1:10">
      <c r="A307" s="195"/>
      <c r="B307" s="197"/>
      <c r="C307" s="178">
        <v>2250</v>
      </c>
      <c r="D307" s="184"/>
      <c r="E307" s="178">
        <v>2700</v>
      </c>
      <c r="F307" s="183"/>
      <c r="G307" s="178">
        <v>3</v>
      </c>
      <c r="H307" s="198">
        <f t="shared" si="12"/>
        <v>18.225000000000001</v>
      </c>
      <c r="I307" s="198"/>
    </row>
    <row r="308" spans="1:10">
      <c r="A308" s="195"/>
      <c r="B308" s="197"/>
      <c r="C308" s="178">
        <v>2200</v>
      </c>
      <c r="D308" s="184"/>
      <c r="E308" s="178">
        <v>2700</v>
      </c>
      <c r="F308" s="183"/>
      <c r="G308" s="178">
        <v>1</v>
      </c>
      <c r="H308" s="198">
        <f t="shared" si="12"/>
        <v>5.94</v>
      </c>
      <c r="I308" s="198"/>
    </row>
    <row r="309" spans="1:10">
      <c r="A309" s="195"/>
      <c r="B309" s="197"/>
      <c r="C309" s="178">
        <v>1900</v>
      </c>
      <c r="D309" s="184"/>
      <c r="E309" s="178">
        <v>2700</v>
      </c>
      <c r="F309" s="183"/>
      <c r="G309" s="178">
        <v>1</v>
      </c>
      <c r="H309" s="198">
        <f t="shared" si="12"/>
        <v>5.13</v>
      </c>
      <c r="I309" s="198"/>
    </row>
    <row r="310" spans="1:10">
      <c r="A310" s="195"/>
      <c r="B310" s="197"/>
      <c r="C310" s="178"/>
      <c r="D310" s="184"/>
      <c r="E310" s="178"/>
      <c r="F310" s="183"/>
      <c r="G310" s="178"/>
      <c r="H310" s="198"/>
      <c r="I310" s="198"/>
    </row>
    <row r="311" spans="1:10">
      <c r="A311" s="195"/>
      <c r="B311" s="197"/>
      <c r="C311" s="178"/>
      <c r="D311" s="184"/>
      <c r="E311" s="178"/>
      <c r="F311" s="183"/>
      <c r="G311" s="178"/>
      <c r="H311" s="198">
        <f>SUM(H305:H310)</f>
        <v>38.191499999999998</v>
      </c>
      <c r="I311" s="198"/>
    </row>
    <row r="312" spans="1:10">
      <c r="A312" s="183"/>
      <c r="B312" s="184" t="s">
        <v>795</v>
      </c>
      <c r="C312" s="199"/>
      <c r="D312" s="200"/>
      <c r="E312" s="178"/>
      <c r="F312" s="183"/>
      <c r="G312" s="178"/>
      <c r="H312" s="198">
        <f>H311*0.1</f>
        <v>3.81915</v>
      </c>
      <c r="I312" s="198"/>
      <c r="J312" s="205"/>
    </row>
    <row r="313" spans="1:10">
      <c r="A313" s="183"/>
      <c r="B313" s="201" t="s">
        <v>4</v>
      </c>
      <c r="C313" s="199"/>
      <c r="D313" s="200"/>
      <c r="E313" s="178"/>
      <c r="F313" s="202" t="s">
        <v>796</v>
      </c>
      <c r="G313" s="178"/>
      <c r="H313" s="203">
        <f>H311+H312</f>
        <v>42.010649999999998</v>
      </c>
      <c r="I313" s="203">
        <f>H313*10.764</f>
        <v>452.20263660000001</v>
      </c>
      <c r="J313" s="208" t="s">
        <v>724</v>
      </c>
    </row>
    <row r="314" spans="1:10">
      <c r="A314" s="183"/>
      <c r="B314" s="201"/>
      <c r="C314" s="199"/>
      <c r="D314" s="200"/>
      <c r="E314" s="178"/>
      <c r="F314" s="202"/>
      <c r="G314" s="178"/>
      <c r="H314" s="203"/>
      <c r="I314" s="203"/>
      <c r="J314" s="208"/>
    </row>
    <row r="315" spans="1:10" ht="30">
      <c r="A315" s="525" t="s">
        <v>600</v>
      </c>
      <c r="B315" s="217" t="s">
        <v>601</v>
      </c>
      <c r="C315" s="178"/>
      <c r="D315" s="184"/>
      <c r="E315" s="178"/>
      <c r="F315" s="183"/>
      <c r="G315" s="178"/>
      <c r="H315" s="198"/>
      <c r="I315" s="198"/>
    </row>
    <row r="316" spans="1:10">
      <c r="A316" s="195"/>
      <c r="B316" s="197" t="s">
        <v>854</v>
      </c>
      <c r="C316" s="178">
        <v>3100</v>
      </c>
      <c r="D316" s="184"/>
      <c r="E316" s="178">
        <v>2600</v>
      </c>
      <c r="F316" s="183"/>
      <c r="G316" s="178">
        <v>1</v>
      </c>
      <c r="H316" s="198">
        <f>C316*E316*G316/1000000</f>
        <v>8.06</v>
      </c>
      <c r="I316" s="198"/>
    </row>
    <row r="317" spans="1:10">
      <c r="A317" s="195"/>
      <c r="B317" s="197"/>
      <c r="C317" s="178">
        <v>3400</v>
      </c>
      <c r="D317" s="184"/>
      <c r="E317" s="178">
        <v>2600</v>
      </c>
      <c r="F317" s="183"/>
      <c r="G317" s="178">
        <v>1</v>
      </c>
      <c r="H317" s="198">
        <f>C317*E317*G317/1000000</f>
        <v>8.84</v>
      </c>
      <c r="I317" s="198"/>
    </row>
    <row r="318" spans="1:10">
      <c r="A318" s="195"/>
      <c r="B318" s="197"/>
      <c r="C318" s="178">
        <v>3100</v>
      </c>
      <c r="D318" s="184"/>
      <c r="E318" s="178">
        <v>1500</v>
      </c>
      <c r="F318" s="183"/>
      <c r="G318" s="178">
        <v>1</v>
      </c>
      <c r="H318" s="198">
        <f>C318*E318*G318/1000000</f>
        <v>4.6500000000000004</v>
      </c>
      <c r="I318" s="198"/>
    </row>
    <row r="319" spans="1:10">
      <c r="A319" s="195"/>
      <c r="B319" s="197"/>
      <c r="C319" s="178">
        <v>3400</v>
      </c>
      <c r="D319" s="184"/>
      <c r="E319" s="178">
        <v>1500</v>
      </c>
      <c r="F319" s="183"/>
      <c r="G319" s="178">
        <v>1</v>
      </c>
      <c r="H319" s="198">
        <f>C319*E319*G319/1000000</f>
        <v>5.0999999999999996</v>
      </c>
      <c r="I319" s="198"/>
    </row>
    <row r="320" spans="1:10">
      <c r="A320" s="195"/>
      <c r="B320" s="197"/>
      <c r="C320" s="178"/>
      <c r="D320" s="184"/>
      <c r="E320" s="178"/>
      <c r="F320" s="183"/>
      <c r="G320" s="178"/>
      <c r="H320" s="198"/>
      <c r="I320" s="198"/>
    </row>
    <row r="321" spans="1:10">
      <c r="A321" s="195"/>
      <c r="B321" s="197"/>
      <c r="C321" s="178"/>
      <c r="D321" s="184"/>
      <c r="E321" s="178"/>
      <c r="F321" s="183"/>
      <c r="G321" s="178"/>
      <c r="H321" s="198">
        <f>SUM(H316:H320)</f>
        <v>26.65</v>
      </c>
      <c r="I321" s="198"/>
    </row>
    <row r="322" spans="1:10">
      <c r="A322" s="183"/>
      <c r="B322" s="184" t="s">
        <v>795</v>
      </c>
      <c r="C322" s="199"/>
      <c r="D322" s="200"/>
      <c r="E322" s="178"/>
      <c r="F322" s="183"/>
      <c r="G322" s="178"/>
      <c r="H322" s="198">
        <f>H321*0.1</f>
        <v>2.665</v>
      </c>
      <c r="I322" s="198"/>
      <c r="J322" s="205"/>
    </row>
    <row r="323" spans="1:10">
      <c r="A323" s="183"/>
      <c r="B323" s="201" t="s">
        <v>4</v>
      </c>
      <c r="C323" s="199"/>
      <c r="D323" s="200"/>
      <c r="E323" s="178"/>
      <c r="F323" s="202" t="s">
        <v>796</v>
      </c>
      <c r="G323" s="178"/>
      <c r="H323" s="203">
        <f>H321+H322</f>
        <v>29.315000000000001</v>
      </c>
      <c r="I323" s="203">
        <f>H323*10.764</f>
        <v>315.54665999999997</v>
      </c>
      <c r="J323" s="208" t="s">
        <v>724</v>
      </c>
    </row>
    <row r="324" spans="1:10">
      <c r="A324" s="212"/>
      <c r="B324" s="212"/>
      <c r="C324" s="212"/>
      <c r="D324" s="212"/>
      <c r="E324" s="212"/>
      <c r="F324" s="212"/>
      <c r="G324" s="212"/>
      <c r="H324" s="212"/>
      <c r="I324" s="220"/>
    </row>
    <row r="325" spans="1:10" ht="15">
      <c r="A325" s="531" t="s">
        <v>603</v>
      </c>
      <c r="B325" s="217" t="s">
        <v>855</v>
      </c>
      <c r="C325" s="178">
        <v>3000</v>
      </c>
      <c r="D325" s="184"/>
      <c r="E325" s="178">
        <v>4750</v>
      </c>
      <c r="F325" s="183"/>
      <c r="G325" s="178">
        <v>1</v>
      </c>
      <c r="H325" s="198">
        <f>C325*E325*G325/1000000</f>
        <v>14.25</v>
      </c>
      <c r="I325" s="198"/>
    </row>
    <row r="326" spans="1:10">
      <c r="A326" s="212"/>
      <c r="B326" s="212"/>
      <c r="C326" s="212"/>
      <c r="D326" s="212"/>
      <c r="E326" s="212"/>
      <c r="F326" s="212"/>
      <c r="G326" s="212"/>
      <c r="H326" s="212"/>
      <c r="I326" s="220"/>
    </row>
    <row r="327" spans="1:10" ht="30">
      <c r="A327" s="523" t="s">
        <v>607</v>
      </c>
      <c r="B327" s="217" t="s">
        <v>608</v>
      </c>
      <c r="C327" s="178"/>
      <c r="D327" s="184"/>
      <c r="E327" s="178"/>
      <c r="F327" s="183"/>
      <c r="G327" s="178"/>
      <c r="H327" s="198"/>
      <c r="I327" s="198"/>
    </row>
    <row r="328" spans="1:10" ht="15">
      <c r="A328" s="216" t="s">
        <v>50</v>
      </c>
      <c r="B328" s="217" t="s">
        <v>856</v>
      </c>
      <c r="C328" s="178"/>
      <c r="D328" s="184"/>
      <c r="E328" s="178"/>
      <c r="F328" s="183"/>
      <c r="G328" s="178"/>
      <c r="H328" s="198"/>
      <c r="I328" s="198"/>
    </row>
    <row r="329" spans="1:10">
      <c r="A329" s="195"/>
      <c r="B329" s="197" t="s">
        <v>816</v>
      </c>
      <c r="I329" s="198"/>
    </row>
    <row r="330" spans="1:10">
      <c r="A330" s="195"/>
      <c r="B330" s="197"/>
      <c r="C330" s="178">
        <v>1675</v>
      </c>
      <c r="D330" s="184"/>
      <c r="E330" s="178">
        <v>2700</v>
      </c>
      <c r="F330" s="183"/>
      <c r="G330" s="178">
        <v>1</v>
      </c>
      <c r="H330" s="198">
        <f t="shared" ref="H330:H335" si="13">C330*E330*G330/1000000</f>
        <v>4.5225</v>
      </c>
      <c r="I330" s="198"/>
    </row>
    <row r="331" spans="1:10">
      <c r="A331" s="195"/>
      <c r="B331" s="197"/>
      <c r="C331" s="178">
        <v>175</v>
      </c>
      <c r="D331" s="184"/>
      <c r="E331" s="178">
        <v>5000</v>
      </c>
      <c r="F331" s="183"/>
      <c r="G331" s="178">
        <v>4</v>
      </c>
      <c r="H331" s="198">
        <f t="shared" si="13"/>
        <v>3.5</v>
      </c>
      <c r="I331" s="198"/>
    </row>
    <row r="332" spans="1:10">
      <c r="A332" s="195"/>
      <c r="B332" s="197"/>
      <c r="C332" s="178">
        <v>600</v>
      </c>
      <c r="D332" s="184"/>
      <c r="E332" s="178">
        <v>5000</v>
      </c>
      <c r="F332" s="183"/>
      <c r="G332" s="178">
        <v>3</v>
      </c>
      <c r="H332" s="198">
        <f t="shared" si="13"/>
        <v>9</v>
      </c>
      <c r="I332" s="198"/>
    </row>
    <row r="333" spans="1:10">
      <c r="A333" s="195"/>
      <c r="B333" s="197"/>
      <c r="C333" s="178">
        <v>675</v>
      </c>
      <c r="D333" s="184"/>
      <c r="E333" s="178">
        <v>5000</v>
      </c>
      <c r="F333" s="183"/>
      <c r="G333" s="178">
        <v>5</v>
      </c>
      <c r="H333" s="198">
        <f t="shared" si="13"/>
        <v>16.875</v>
      </c>
      <c r="I333" s="198"/>
    </row>
    <row r="334" spans="1:10">
      <c r="A334" s="195"/>
      <c r="B334" s="197" t="s">
        <v>846</v>
      </c>
      <c r="C334" s="178">
        <v>450</v>
      </c>
      <c r="D334" s="184"/>
      <c r="E334" s="178">
        <v>5000</v>
      </c>
      <c r="F334" s="183"/>
      <c r="G334" s="178">
        <v>4</v>
      </c>
      <c r="H334" s="198">
        <f t="shared" si="13"/>
        <v>9</v>
      </c>
      <c r="I334" s="198"/>
    </row>
    <row r="335" spans="1:10">
      <c r="A335" s="195"/>
      <c r="B335" s="197"/>
      <c r="C335" s="178">
        <v>600</v>
      </c>
      <c r="D335" s="184"/>
      <c r="E335" s="178">
        <v>5000</v>
      </c>
      <c r="F335" s="183"/>
      <c r="G335" s="178">
        <v>2</v>
      </c>
      <c r="H335" s="198">
        <f t="shared" si="13"/>
        <v>6</v>
      </c>
      <c r="I335" s="198"/>
    </row>
    <row r="336" spans="1:10">
      <c r="A336" s="195"/>
      <c r="B336" s="197" t="s">
        <v>807</v>
      </c>
      <c r="C336" s="178">
        <v>275</v>
      </c>
      <c r="D336" s="184"/>
      <c r="E336" s="178">
        <v>2700</v>
      </c>
      <c r="F336" s="183"/>
      <c r="G336" s="178">
        <v>5</v>
      </c>
      <c r="H336" s="198">
        <f t="shared" ref="H336:H343" si="14">C336*E336*G336/1000000</f>
        <v>3.7124999999999999</v>
      </c>
      <c r="I336" s="198"/>
    </row>
    <row r="337" spans="1:10">
      <c r="A337" s="195"/>
      <c r="B337" s="197"/>
      <c r="C337" s="178">
        <v>600</v>
      </c>
      <c r="D337" s="184"/>
      <c r="E337" s="178">
        <v>2700</v>
      </c>
      <c r="F337" s="183"/>
      <c r="G337" s="178">
        <v>2</v>
      </c>
      <c r="H337" s="198">
        <f t="shared" si="14"/>
        <v>3.24</v>
      </c>
      <c r="I337" s="198"/>
    </row>
    <row r="338" spans="1:10">
      <c r="A338" s="195"/>
      <c r="B338" s="197"/>
      <c r="C338" s="178">
        <v>515</v>
      </c>
      <c r="D338" s="184"/>
      <c r="E338" s="178">
        <v>2700</v>
      </c>
      <c r="F338" s="183"/>
      <c r="G338" s="178">
        <v>1</v>
      </c>
      <c r="H338" s="198">
        <f t="shared" si="14"/>
        <v>1.3905000000000001</v>
      </c>
      <c r="I338" s="198"/>
    </row>
    <row r="339" spans="1:10">
      <c r="A339" s="195"/>
      <c r="B339" s="197"/>
      <c r="C339" s="178">
        <v>2880</v>
      </c>
      <c r="D339" s="184"/>
      <c r="E339" s="178">
        <v>2700</v>
      </c>
      <c r="F339" s="183"/>
      <c r="G339" s="178">
        <v>1</v>
      </c>
      <c r="H339" s="198">
        <f t="shared" si="14"/>
        <v>7.7759999999999998</v>
      </c>
      <c r="I339" s="198"/>
    </row>
    <row r="340" spans="1:10">
      <c r="A340" s="195"/>
      <c r="B340" s="197"/>
      <c r="C340" s="178">
        <v>2800</v>
      </c>
      <c r="D340" s="184"/>
      <c r="E340" s="178">
        <v>2700</v>
      </c>
      <c r="F340" s="183"/>
      <c r="G340" s="178">
        <v>1</v>
      </c>
      <c r="H340" s="198">
        <f t="shared" si="14"/>
        <v>7.56</v>
      </c>
      <c r="I340" s="198"/>
    </row>
    <row r="341" spans="1:10">
      <c r="A341" s="195"/>
      <c r="B341" s="197"/>
      <c r="C341" s="178">
        <v>1400</v>
      </c>
      <c r="D341" s="184"/>
      <c r="E341" s="178">
        <v>2700</v>
      </c>
      <c r="F341" s="183"/>
      <c r="G341" s="178">
        <v>1</v>
      </c>
      <c r="H341" s="198">
        <f t="shared" si="14"/>
        <v>3.78</v>
      </c>
      <c r="I341" s="198"/>
    </row>
    <row r="342" spans="1:10">
      <c r="A342" s="195"/>
      <c r="B342" s="197"/>
      <c r="C342" s="178">
        <v>900</v>
      </c>
      <c r="D342" s="184"/>
      <c r="E342" s="178">
        <v>2700</v>
      </c>
      <c r="F342" s="183"/>
      <c r="G342" s="178">
        <v>1</v>
      </c>
      <c r="H342" s="198">
        <f t="shared" si="14"/>
        <v>2.4300000000000002</v>
      </c>
      <c r="I342" s="198"/>
    </row>
    <row r="343" spans="1:10">
      <c r="A343" s="195"/>
      <c r="B343" s="197" t="s">
        <v>857</v>
      </c>
      <c r="C343" s="178">
        <v>-900</v>
      </c>
      <c r="D343" s="184"/>
      <c r="E343" s="178">
        <v>2700</v>
      </c>
      <c r="F343" s="183"/>
      <c r="G343" s="178">
        <v>2</v>
      </c>
      <c r="H343" s="198">
        <f t="shared" si="14"/>
        <v>-4.8600000000000003</v>
      </c>
      <c r="I343" s="198"/>
    </row>
    <row r="344" spans="1:10">
      <c r="A344" s="195"/>
      <c r="B344" s="197"/>
      <c r="C344" s="178"/>
      <c r="D344" s="184"/>
      <c r="E344" s="178"/>
      <c r="F344" s="183"/>
      <c r="G344" s="178"/>
      <c r="H344" s="198"/>
      <c r="I344" s="198"/>
    </row>
    <row r="345" spans="1:10">
      <c r="A345" s="195"/>
      <c r="B345" s="197"/>
      <c r="C345" s="178"/>
      <c r="D345" s="184"/>
      <c r="E345" s="178"/>
      <c r="F345" s="183"/>
      <c r="G345" s="178"/>
      <c r="H345" s="198">
        <f>SUM(H329:H344)</f>
        <v>73.926500000000004</v>
      </c>
      <c r="I345" s="198"/>
    </row>
    <row r="346" spans="1:10">
      <c r="A346" s="183"/>
      <c r="B346" s="184" t="s">
        <v>795</v>
      </c>
      <c r="C346" s="199"/>
      <c r="D346" s="200"/>
      <c r="E346" s="178"/>
      <c r="F346" s="183"/>
      <c r="G346" s="178"/>
      <c r="H346" s="198">
        <f>H345*0.1</f>
        <v>7.3926499999999997</v>
      </c>
      <c r="I346" s="198"/>
      <c r="J346" s="205"/>
    </row>
    <row r="347" spans="1:10">
      <c r="A347" s="183"/>
      <c r="B347" s="201" t="s">
        <v>4</v>
      </c>
      <c r="C347" s="199"/>
      <c r="D347" s="200"/>
      <c r="E347" s="178"/>
      <c r="F347" s="202" t="s">
        <v>796</v>
      </c>
      <c r="G347" s="178"/>
      <c r="H347" s="203">
        <f>H345+H346</f>
        <v>81.319149999999993</v>
      </c>
      <c r="I347" s="203">
        <f>H347*10.764</f>
        <v>875.31933059999994</v>
      </c>
      <c r="J347" s="208" t="s">
        <v>724</v>
      </c>
    </row>
    <row r="348" spans="1:10">
      <c r="A348" s="183"/>
      <c r="B348" s="201"/>
      <c r="C348" s="199"/>
      <c r="D348" s="200"/>
      <c r="E348" s="178"/>
      <c r="F348" s="202"/>
      <c r="G348" s="178"/>
      <c r="H348" s="203"/>
      <c r="I348" s="203"/>
      <c r="J348" s="208"/>
    </row>
    <row r="349" spans="1:10" ht="15">
      <c r="A349" s="216" t="s">
        <v>50</v>
      </c>
      <c r="B349" s="217" t="s">
        <v>858</v>
      </c>
      <c r="C349" s="178"/>
      <c r="D349" s="184"/>
      <c r="E349" s="178"/>
      <c r="F349" s="183"/>
      <c r="G349" s="178"/>
      <c r="H349" s="198"/>
      <c r="I349" s="198"/>
    </row>
    <row r="350" spans="1:10">
      <c r="A350" s="195"/>
      <c r="B350" s="197" t="s">
        <v>807</v>
      </c>
      <c r="C350" s="178">
        <v>14300</v>
      </c>
      <c r="D350" s="184"/>
      <c r="E350" s="178">
        <v>2700</v>
      </c>
      <c r="F350" s="183"/>
      <c r="G350" s="178">
        <v>1</v>
      </c>
      <c r="H350" s="198">
        <f t="shared" ref="H350:H362" si="15">C350*E350*G350/1000000</f>
        <v>38.61</v>
      </c>
      <c r="I350" s="198"/>
    </row>
    <row r="351" spans="1:10">
      <c r="A351" s="195"/>
      <c r="B351" s="197"/>
      <c r="C351" s="178">
        <v>2750</v>
      </c>
      <c r="D351" s="184"/>
      <c r="E351" s="178">
        <v>2700</v>
      </c>
      <c r="F351" s="183"/>
      <c r="G351" s="178">
        <v>1</v>
      </c>
      <c r="H351" s="198">
        <f t="shared" si="15"/>
        <v>7.4249999999999998</v>
      </c>
      <c r="I351" s="198"/>
    </row>
    <row r="352" spans="1:10">
      <c r="A352" s="195"/>
      <c r="B352" s="197"/>
      <c r="C352" s="178">
        <v>1930</v>
      </c>
      <c r="D352" s="184"/>
      <c r="E352" s="178">
        <v>2700</v>
      </c>
      <c r="F352" s="183"/>
      <c r="G352" s="178">
        <v>4</v>
      </c>
      <c r="H352" s="198">
        <f t="shared" si="15"/>
        <v>20.844000000000001</v>
      </c>
      <c r="I352" s="198"/>
    </row>
    <row r="353" spans="1:10">
      <c r="A353" s="195"/>
      <c r="B353" s="197"/>
      <c r="C353" s="178">
        <v>1880</v>
      </c>
      <c r="D353" s="184"/>
      <c r="E353" s="178">
        <v>2700</v>
      </c>
      <c r="F353" s="183"/>
      <c r="G353" s="178">
        <v>4</v>
      </c>
      <c r="H353" s="198">
        <f t="shared" si="15"/>
        <v>20.303999999999998</v>
      </c>
      <c r="I353" s="198"/>
    </row>
    <row r="354" spans="1:10">
      <c r="A354" s="195"/>
      <c r="B354" s="197"/>
      <c r="C354" s="178">
        <v>1300</v>
      </c>
      <c r="D354" s="184"/>
      <c r="E354" s="178">
        <v>2700</v>
      </c>
      <c r="F354" s="183"/>
      <c r="G354" s="178">
        <v>1</v>
      </c>
      <c r="H354" s="198">
        <f t="shared" si="15"/>
        <v>3.51</v>
      </c>
      <c r="I354" s="198"/>
    </row>
    <row r="355" spans="1:10">
      <c r="A355" s="195"/>
      <c r="B355" s="197" t="s">
        <v>859</v>
      </c>
      <c r="C355" s="178">
        <v>2750</v>
      </c>
      <c r="D355" s="184"/>
      <c r="E355" s="178">
        <v>2400</v>
      </c>
      <c r="F355" s="183"/>
      <c r="G355" s="178">
        <v>1</v>
      </c>
      <c r="H355" s="198">
        <f t="shared" si="15"/>
        <v>6.6</v>
      </c>
      <c r="I355" s="198"/>
    </row>
    <row r="356" spans="1:10">
      <c r="A356" s="195"/>
      <c r="B356" s="197"/>
      <c r="C356" s="178">
        <v>3350</v>
      </c>
      <c r="D356" s="184"/>
      <c r="E356" s="178">
        <v>2600</v>
      </c>
      <c r="F356" s="183"/>
      <c r="G356" s="178">
        <v>1</v>
      </c>
      <c r="H356" s="198">
        <f t="shared" si="15"/>
        <v>8.7100000000000009</v>
      </c>
      <c r="I356" s="198"/>
    </row>
    <row r="357" spans="1:10">
      <c r="A357" s="195"/>
      <c r="B357" s="197" t="s">
        <v>816</v>
      </c>
      <c r="C357" s="178">
        <v>1200</v>
      </c>
      <c r="D357" s="184"/>
      <c r="E357" s="178">
        <v>2700</v>
      </c>
      <c r="F357" s="183"/>
      <c r="G357" s="178">
        <v>2</v>
      </c>
      <c r="H357" s="198">
        <f t="shared" si="15"/>
        <v>6.48</v>
      </c>
      <c r="I357" s="198"/>
    </row>
    <row r="358" spans="1:10">
      <c r="A358" s="195"/>
      <c r="B358" s="197"/>
      <c r="C358" s="178">
        <v>10900</v>
      </c>
      <c r="D358" s="184"/>
      <c r="E358" s="178">
        <v>2700</v>
      </c>
      <c r="F358" s="183"/>
      <c r="G358" s="178">
        <v>2</v>
      </c>
      <c r="H358" s="198">
        <f t="shared" si="15"/>
        <v>58.86</v>
      </c>
      <c r="I358" s="198"/>
    </row>
    <row r="359" spans="1:10">
      <c r="A359" s="195"/>
      <c r="B359" s="197"/>
      <c r="C359" s="178">
        <v>-1050</v>
      </c>
      <c r="D359" s="184"/>
      <c r="E359" s="178">
        <v>2100</v>
      </c>
      <c r="F359" s="183"/>
      <c r="G359" s="178">
        <v>2</v>
      </c>
      <c r="H359" s="198">
        <f t="shared" si="15"/>
        <v>-4.41</v>
      </c>
      <c r="I359" s="198"/>
    </row>
    <row r="360" spans="1:10">
      <c r="A360" s="195"/>
      <c r="B360" s="197"/>
      <c r="C360" s="178">
        <v>-800</v>
      </c>
      <c r="D360" s="184"/>
      <c r="E360" s="178">
        <v>2400</v>
      </c>
      <c r="F360" s="183"/>
      <c r="G360" s="178">
        <v>2</v>
      </c>
      <c r="H360" s="198">
        <f t="shared" si="15"/>
        <v>-3.84</v>
      </c>
      <c r="I360" s="198"/>
    </row>
    <row r="361" spans="1:10">
      <c r="A361" s="195"/>
      <c r="B361" s="197"/>
      <c r="C361" s="178">
        <v>-950</v>
      </c>
      <c r="D361" s="184"/>
      <c r="E361" s="178">
        <v>2600</v>
      </c>
      <c r="F361" s="183"/>
      <c r="G361" s="178">
        <v>2</v>
      </c>
      <c r="H361" s="198">
        <f t="shared" si="15"/>
        <v>-4.9400000000000004</v>
      </c>
      <c r="I361" s="198"/>
    </row>
    <row r="362" spans="1:10">
      <c r="A362" s="195"/>
      <c r="B362" s="197" t="s">
        <v>823</v>
      </c>
      <c r="C362" s="178">
        <v>4465</v>
      </c>
      <c r="D362" s="184"/>
      <c r="E362" s="178">
        <v>2550</v>
      </c>
      <c r="F362" s="183"/>
      <c r="G362" s="178">
        <v>1</v>
      </c>
      <c r="H362" s="198">
        <f t="shared" si="15"/>
        <v>11.38575</v>
      </c>
      <c r="I362" s="198"/>
    </row>
    <row r="363" spans="1:10">
      <c r="A363" s="195"/>
      <c r="B363" s="197"/>
      <c r="C363" s="178"/>
      <c r="D363" s="184"/>
      <c r="E363" s="178"/>
      <c r="F363" s="183"/>
      <c r="G363" s="178"/>
      <c r="H363" s="198">
        <f>SUM(H350:H362)</f>
        <v>169.53874999999999</v>
      </c>
      <c r="I363" s="198"/>
    </row>
    <row r="364" spans="1:10">
      <c r="A364" s="183"/>
      <c r="B364" s="184" t="s">
        <v>795</v>
      </c>
      <c r="C364" s="199"/>
      <c r="D364" s="200"/>
      <c r="E364" s="178"/>
      <c r="F364" s="183"/>
      <c r="G364" s="178"/>
      <c r="H364" s="198">
        <f>H363*0.1</f>
        <v>16.953875</v>
      </c>
      <c r="I364" s="198"/>
      <c r="J364" s="205"/>
    </row>
    <row r="365" spans="1:10">
      <c r="A365" s="183"/>
      <c r="B365" s="201" t="s">
        <v>4</v>
      </c>
      <c r="C365" s="199"/>
      <c r="D365" s="200"/>
      <c r="E365" s="178"/>
      <c r="F365" s="202" t="s">
        <v>796</v>
      </c>
      <c r="G365" s="178"/>
      <c r="H365" s="203">
        <f>H363+H364</f>
        <v>186.492625</v>
      </c>
      <c r="I365" s="203">
        <f>H365*10.764</f>
        <v>2007.4066155</v>
      </c>
      <c r="J365" s="208" t="s">
        <v>724</v>
      </c>
    </row>
    <row r="366" spans="1:10">
      <c r="A366" s="183"/>
      <c r="B366" s="201"/>
      <c r="C366" s="199"/>
      <c r="D366" s="200"/>
      <c r="E366" s="178"/>
      <c r="F366" s="202"/>
      <c r="G366" s="178"/>
      <c r="H366" s="203"/>
      <c r="I366" s="203"/>
      <c r="J366" s="208"/>
    </row>
    <row r="367" spans="1:10" ht="15">
      <c r="A367" s="216" t="s">
        <v>57</v>
      </c>
      <c r="B367" s="217" t="s">
        <v>860</v>
      </c>
      <c r="C367" s="199">
        <v>2600</v>
      </c>
      <c r="D367" s="200"/>
      <c r="E367" s="178">
        <v>5300</v>
      </c>
      <c r="F367" s="202"/>
      <c r="G367" s="178">
        <v>2</v>
      </c>
      <c r="H367" s="198">
        <f>C367*E367*G367/1000000</f>
        <v>27.56</v>
      </c>
      <c r="I367" s="203"/>
      <c r="J367" s="208"/>
    </row>
    <row r="368" spans="1:10">
      <c r="A368" s="183"/>
      <c r="B368" s="201"/>
      <c r="C368" s="199">
        <v>2600</v>
      </c>
      <c r="D368" s="200"/>
      <c r="E368" s="178">
        <v>5900</v>
      </c>
      <c r="F368" s="202"/>
      <c r="G368" s="178">
        <v>1</v>
      </c>
      <c r="H368" s="198">
        <f>C368*E368*G368/1000000</f>
        <v>15.34</v>
      </c>
      <c r="I368" s="203"/>
      <c r="J368" s="208"/>
    </row>
    <row r="369" spans="1:10">
      <c r="A369" s="183"/>
      <c r="B369" s="201"/>
      <c r="C369" s="199">
        <v>2150</v>
      </c>
      <c r="D369" s="200"/>
      <c r="E369" s="178">
        <v>4900</v>
      </c>
      <c r="F369" s="202"/>
      <c r="G369" s="178">
        <v>2</v>
      </c>
      <c r="H369" s="198">
        <f>C369*E369*G369/1000000</f>
        <v>21.07</v>
      </c>
      <c r="I369" s="203"/>
      <c r="J369" s="208"/>
    </row>
    <row r="370" spans="1:10">
      <c r="A370" s="183"/>
      <c r="B370" s="201"/>
      <c r="C370" s="199">
        <v>2150</v>
      </c>
      <c r="D370" s="200"/>
      <c r="E370" s="178">
        <v>5150</v>
      </c>
      <c r="F370" s="202"/>
      <c r="G370" s="178">
        <v>1</v>
      </c>
      <c r="H370" s="198">
        <f>C370*E370*G370/1000000</f>
        <v>11.0725</v>
      </c>
      <c r="I370" s="203"/>
      <c r="J370" s="208"/>
    </row>
    <row r="371" spans="1:10">
      <c r="A371" s="183"/>
      <c r="B371" s="201"/>
      <c r="C371" s="199">
        <v>113</v>
      </c>
      <c r="D371" s="200"/>
      <c r="E371" s="178">
        <v>4990</v>
      </c>
      <c r="F371" s="202"/>
      <c r="G371" s="178">
        <v>2</v>
      </c>
      <c r="H371" s="198">
        <f t="shared" ref="H371:H387" si="16">C371*E371*G371/1000000</f>
        <v>1.12774</v>
      </c>
      <c r="I371" s="203"/>
      <c r="J371" s="208"/>
    </row>
    <row r="372" spans="1:10">
      <c r="A372" s="183"/>
      <c r="B372" s="201"/>
      <c r="C372" s="199">
        <v>113</v>
      </c>
      <c r="D372" s="200"/>
      <c r="E372" s="178">
        <v>5312</v>
      </c>
      <c r="F372" s="202"/>
      <c r="G372" s="178">
        <v>1</v>
      </c>
      <c r="H372" s="198">
        <f t="shared" si="16"/>
        <v>0.60025600000000001</v>
      </c>
      <c r="I372" s="203"/>
      <c r="J372" s="208"/>
    </row>
    <row r="373" spans="1:10">
      <c r="A373" s="183"/>
      <c r="B373" s="201"/>
      <c r="C373" s="199">
        <v>150</v>
      </c>
      <c r="D373" s="200"/>
      <c r="E373" s="178">
        <v>4990</v>
      </c>
      <c r="F373" s="202"/>
      <c r="G373" s="178">
        <v>2</v>
      </c>
      <c r="H373" s="198">
        <f t="shared" si="16"/>
        <v>1.4970000000000001</v>
      </c>
      <c r="I373" s="203"/>
      <c r="J373" s="208"/>
    </row>
    <row r="374" spans="1:10">
      <c r="A374" s="183"/>
      <c r="B374" s="201"/>
      <c r="C374" s="199">
        <v>150</v>
      </c>
      <c r="D374" s="200"/>
      <c r="E374" s="178">
        <v>5312</v>
      </c>
      <c r="F374" s="202"/>
      <c r="G374" s="178">
        <v>1</v>
      </c>
      <c r="H374" s="198">
        <f t="shared" si="16"/>
        <v>0.79679999999999995</v>
      </c>
      <c r="I374" s="203"/>
      <c r="J374" s="208"/>
    </row>
    <row r="375" spans="1:10">
      <c r="A375" s="183"/>
      <c r="B375" s="201"/>
      <c r="C375" s="199">
        <v>112</v>
      </c>
      <c r="D375" s="200"/>
      <c r="E375" s="178">
        <v>5090</v>
      </c>
      <c r="F375" s="202"/>
      <c r="G375" s="178">
        <v>2</v>
      </c>
      <c r="H375" s="198">
        <f t="shared" si="16"/>
        <v>1.1401600000000001</v>
      </c>
      <c r="I375" s="203"/>
      <c r="J375" s="208"/>
    </row>
    <row r="376" spans="1:10">
      <c r="A376" s="183"/>
      <c r="B376" s="201"/>
      <c r="C376" s="199">
        <v>112</v>
      </c>
      <c r="D376" s="200"/>
      <c r="E376" s="178">
        <v>5512</v>
      </c>
      <c r="F376" s="202"/>
      <c r="G376" s="178">
        <v>1</v>
      </c>
      <c r="H376" s="198">
        <f t="shared" si="16"/>
        <v>0.617344</v>
      </c>
      <c r="I376" s="203"/>
      <c r="J376" s="208"/>
    </row>
    <row r="377" spans="1:10">
      <c r="A377" s="183"/>
      <c r="B377" s="201"/>
      <c r="C377" s="199">
        <v>150</v>
      </c>
      <c r="D377" s="200"/>
      <c r="E377" s="178">
        <v>5090</v>
      </c>
      <c r="F377" s="202"/>
      <c r="G377" s="178">
        <v>2</v>
      </c>
      <c r="H377" s="198">
        <f t="shared" si="16"/>
        <v>1.5269999999999999</v>
      </c>
      <c r="I377" s="203"/>
      <c r="J377" s="208"/>
    </row>
    <row r="378" spans="1:10">
      <c r="A378" s="183"/>
      <c r="B378" s="201"/>
      <c r="C378" s="199">
        <v>150</v>
      </c>
      <c r="D378" s="200"/>
      <c r="E378" s="178">
        <v>5512</v>
      </c>
      <c r="F378" s="202"/>
      <c r="G378" s="178">
        <v>1</v>
      </c>
      <c r="H378" s="198">
        <f t="shared" si="16"/>
        <v>0.82679999999999998</v>
      </c>
      <c r="I378" s="203"/>
      <c r="J378" s="208"/>
    </row>
    <row r="379" spans="1:10">
      <c r="A379" s="183"/>
      <c r="B379" s="201"/>
      <c r="C379" s="199">
        <v>112</v>
      </c>
      <c r="D379" s="200"/>
      <c r="E379" s="178">
        <v>5190</v>
      </c>
      <c r="F379" s="202"/>
      <c r="G379" s="178">
        <v>2</v>
      </c>
      <c r="H379" s="198">
        <f t="shared" si="16"/>
        <v>1.16256</v>
      </c>
      <c r="I379" s="203"/>
      <c r="J379" s="208"/>
    </row>
    <row r="380" spans="1:10">
      <c r="A380" s="183"/>
      <c r="B380" s="201"/>
      <c r="C380" s="199">
        <v>112</v>
      </c>
      <c r="D380" s="200"/>
      <c r="E380" s="178">
        <v>5712</v>
      </c>
      <c r="F380" s="202"/>
      <c r="G380" s="178">
        <v>1</v>
      </c>
      <c r="H380" s="198">
        <f t="shared" si="16"/>
        <v>0.63974399999999998</v>
      </c>
      <c r="I380" s="203"/>
      <c r="J380" s="208"/>
    </row>
    <row r="381" spans="1:10">
      <c r="A381" s="183"/>
      <c r="B381" s="201"/>
      <c r="C381" s="199">
        <v>150</v>
      </c>
      <c r="D381" s="200"/>
      <c r="E381" s="178">
        <v>5190</v>
      </c>
      <c r="F381" s="202"/>
      <c r="G381" s="178">
        <v>2</v>
      </c>
      <c r="H381" s="198">
        <f t="shared" si="16"/>
        <v>1.5569999999999999</v>
      </c>
      <c r="I381" s="203"/>
      <c r="J381" s="208"/>
    </row>
    <row r="382" spans="1:10">
      <c r="A382" s="183"/>
      <c r="B382" s="201"/>
      <c r="C382" s="199">
        <v>150</v>
      </c>
      <c r="D382" s="200"/>
      <c r="E382" s="178">
        <v>5712</v>
      </c>
      <c r="F382" s="202"/>
      <c r="G382" s="178">
        <v>1</v>
      </c>
      <c r="H382" s="198">
        <f t="shared" si="16"/>
        <v>0.85680000000000001</v>
      </c>
      <c r="I382" s="203"/>
      <c r="J382" s="208"/>
    </row>
    <row r="383" spans="1:10">
      <c r="A383" s="183"/>
      <c r="B383" s="201"/>
      <c r="C383" s="199">
        <v>112</v>
      </c>
      <c r="D383" s="200"/>
      <c r="E383" s="178">
        <v>5290</v>
      </c>
      <c r="F383" s="202"/>
      <c r="G383" s="178">
        <v>2</v>
      </c>
      <c r="H383" s="198">
        <f t="shared" si="16"/>
        <v>1.18496</v>
      </c>
      <c r="I383" s="203"/>
      <c r="J383" s="208"/>
    </row>
    <row r="384" spans="1:10">
      <c r="A384" s="183"/>
      <c r="B384" s="201"/>
      <c r="C384" s="199">
        <v>112</v>
      </c>
      <c r="D384" s="200"/>
      <c r="E384" s="178">
        <v>5912</v>
      </c>
      <c r="F384" s="202"/>
      <c r="G384" s="178">
        <v>1</v>
      </c>
      <c r="H384" s="198">
        <f t="shared" si="16"/>
        <v>0.66214399999999995</v>
      </c>
      <c r="I384" s="203"/>
      <c r="J384" s="208"/>
    </row>
    <row r="385" spans="1:10">
      <c r="A385" s="183"/>
      <c r="B385" s="201"/>
      <c r="C385" s="199">
        <v>150</v>
      </c>
      <c r="D385" s="200"/>
      <c r="E385" s="178">
        <v>5290</v>
      </c>
      <c r="F385" s="202"/>
      <c r="G385" s="178">
        <v>2</v>
      </c>
      <c r="H385" s="198">
        <f t="shared" si="16"/>
        <v>1.587</v>
      </c>
      <c r="I385" s="203"/>
      <c r="J385" s="208"/>
    </row>
    <row r="386" spans="1:10">
      <c r="A386" s="183"/>
      <c r="B386" s="201"/>
      <c r="C386" s="199">
        <v>150</v>
      </c>
      <c r="E386" s="178">
        <v>5912</v>
      </c>
      <c r="F386" s="202"/>
      <c r="G386" s="178">
        <v>1</v>
      </c>
      <c r="H386" s="198">
        <f t="shared" si="16"/>
        <v>0.88680000000000003</v>
      </c>
      <c r="I386" s="203">
        <f>SUM(H367:H386)</f>
        <v>91.712608000000003</v>
      </c>
      <c r="J386" s="208"/>
    </row>
    <row r="387" spans="1:10">
      <c r="A387" s="183"/>
      <c r="B387" s="201" t="s">
        <v>861</v>
      </c>
      <c r="C387" s="199">
        <v>6000</v>
      </c>
      <c r="D387" s="200"/>
      <c r="E387" s="178">
        <v>3000</v>
      </c>
      <c r="F387" s="202"/>
      <c r="G387" s="178">
        <v>2</v>
      </c>
      <c r="H387" s="198">
        <f t="shared" si="16"/>
        <v>36</v>
      </c>
      <c r="I387" s="203"/>
      <c r="J387" s="208"/>
    </row>
    <row r="388" spans="1:10">
      <c r="A388" s="183"/>
      <c r="B388" s="201"/>
      <c r="C388" s="199"/>
      <c r="D388" s="200"/>
      <c r="E388" s="178"/>
      <c r="F388" s="202"/>
      <c r="G388" s="178"/>
      <c r="H388" s="203">
        <f>SUM(H367:H387)</f>
        <v>127.712608</v>
      </c>
      <c r="I388" s="203"/>
      <c r="J388" s="208"/>
    </row>
    <row r="389" spans="1:10">
      <c r="A389" s="183"/>
      <c r="B389" s="184" t="s">
        <v>795</v>
      </c>
      <c r="C389" s="199"/>
      <c r="D389" s="200"/>
      <c r="E389" s="178"/>
      <c r="F389" s="183"/>
      <c r="G389" s="178"/>
      <c r="H389" s="198">
        <f>H388*0.1</f>
        <v>12.7712608</v>
      </c>
      <c r="I389" s="203"/>
      <c r="J389" s="208"/>
    </row>
    <row r="390" spans="1:10">
      <c r="A390" s="183"/>
      <c r="B390" s="201" t="s">
        <v>4</v>
      </c>
      <c r="C390" s="199"/>
      <c r="D390" s="200"/>
      <c r="E390" s="178"/>
      <c r="F390" s="202" t="s">
        <v>796</v>
      </c>
      <c r="G390" s="178"/>
      <c r="H390" s="203">
        <f>H388+H389</f>
        <v>140.48386880000001</v>
      </c>
      <c r="I390" s="203">
        <f>H390*10.764</f>
        <v>1512.1683637632</v>
      </c>
      <c r="J390" s="208" t="s">
        <v>724</v>
      </c>
    </row>
    <row r="391" spans="1:10">
      <c r="A391" s="183"/>
      <c r="B391" s="201"/>
      <c r="C391" s="199"/>
      <c r="D391" s="200"/>
      <c r="E391" s="178"/>
      <c r="F391" s="202"/>
      <c r="G391" s="178"/>
      <c r="H391" s="203"/>
      <c r="I391" s="203"/>
      <c r="J391" s="208"/>
    </row>
    <row r="392" spans="1:10">
      <c r="A392" s="183"/>
      <c r="B392" s="201"/>
      <c r="C392" s="199"/>
      <c r="D392" s="200"/>
      <c r="E392" s="178"/>
      <c r="F392" s="202"/>
      <c r="G392" s="178"/>
      <c r="H392" s="203"/>
      <c r="I392" s="203"/>
      <c r="J392" s="208"/>
    </row>
    <row r="393" spans="1:10">
      <c r="A393" s="183"/>
      <c r="B393" s="201"/>
      <c r="C393" s="199"/>
      <c r="D393" s="200"/>
      <c r="E393" s="178"/>
      <c r="F393" s="202"/>
      <c r="G393" s="178"/>
      <c r="H393" s="203"/>
      <c r="I393" s="203"/>
      <c r="J393" s="208"/>
    </row>
    <row r="394" spans="1:10">
      <c r="A394" s="183"/>
      <c r="B394" s="201"/>
      <c r="C394" s="199"/>
      <c r="D394" s="200"/>
      <c r="E394" s="178"/>
      <c r="F394" s="202"/>
      <c r="G394" s="178"/>
      <c r="H394" s="203"/>
      <c r="I394" s="203"/>
      <c r="J394" s="208"/>
    </row>
    <row r="395" spans="1:10">
      <c r="A395" s="183"/>
      <c r="B395" s="201"/>
      <c r="C395" s="199"/>
      <c r="D395" s="200"/>
      <c r="E395" s="178"/>
      <c r="F395" s="202"/>
      <c r="G395" s="178"/>
      <c r="H395" s="203"/>
      <c r="I395" s="203"/>
      <c r="J395" s="208"/>
    </row>
    <row r="396" spans="1:10" ht="30">
      <c r="A396" s="523" t="s">
        <v>607</v>
      </c>
      <c r="B396" s="217" t="s">
        <v>862</v>
      </c>
      <c r="C396" s="178"/>
      <c r="D396" s="184"/>
      <c r="E396" s="178"/>
      <c r="F396" s="183"/>
      <c r="G396" s="178"/>
      <c r="H396" s="198"/>
      <c r="I396" s="198"/>
    </row>
    <row r="397" spans="1:10" ht="15">
      <c r="A397" s="216" t="s">
        <v>50</v>
      </c>
      <c r="B397" s="217" t="s">
        <v>863</v>
      </c>
      <c r="C397" s="178"/>
      <c r="D397" s="184"/>
      <c r="E397" s="178"/>
      <c r="F397" s="183"/>
      <c r="G397" s="178"/>
      <c r="H397" s="198"/>
      <c r="I397" s="198"/>
    </row>
    <row r="398" spans="1:10">
      <c r="A398" s="195"/>
      <c r="B398" s="197" t="s">
        <v>816</v>
      </c>
      <c r="I398" s="198"/>
    </row>
    <row r="399" spans="1:10">
      <c r="A399" s="195"/>
      <c r="B399" s="197"/>
      <c r="C399" s="178">
        <v>1675</v>
      </c>
      <c r="D399" s="184"/>
      <c r="E399" s="178">
        <v>2700</v>
      </c>
      <c r="F399" s="183"/>
      <c r="G399" s="178">
        <v>2</v>
      </c>
      <c r="H399" s="198">
        <f t="shared" ref="H399:H412" si="17">C399*E399*G399/1000000</f>
        <v>9.0449999999999999</v>
      </c>
      <c r="I399" s="198"/>
    </row>
    <row r="400" spans="1:10">
      <c r="A400" s="195"/>
      <c r="B400" s="197"/>
      <c r="C400" s="178">
        <v>175</v>
      </c>
      <c r="D400" s="184"/>
      <c r="E400" s="178">
        <v>5000</v>
      </c>
      <c r="F400" s="183"/>
      <c r="G400" s="178">
        <v>4</v>
      </c>
      <c r="H400" s="198">
        <f t="shared" si="17"/>
        <v>3.5</v>
      </c>
      <c r="I400" s="198"/>
    </row>
    <row r="401" spans="1:10">
      <c r="A401" s="195"/>
      <c r="B401" s="197"/>
      <c r="C401" s="178">
        <v>600</v>
      </c>
      <c r="D401" s="184"/>
      <c r="E401" s="178">
        <v>5000</v>
      </c>
      <c r="F401" s="183"/>
      <c r="G401" s="178">
        <v>3</v>
      </c>
      <c r="H401" s="198">
        <f t="shared" si="17"/>
        <v>9</v>
      </c>
      <c r="I401" s="198"/>
    </row>
    <row r="402" spans="1:10">
      <c r="A402" s="195"/>
      <c r="B402" s="197"/>
      <c r="C402" s="178">
        <v>675</v>
      </c>
      <c r="D402" s="184"/>
      <c r="E402" s="178">
        <v>5000</v>
      </c>
      <c r="F402" s="183"/>
      <c r="G402" s="178">
        <v>5</v>
      </c>
      <c r="H402" s="198">
        <f t="shared" si="17"/>
        <v>16.875</v>
      </c>
      <c r="I402" s="198"/>
    </row>
    <row r="403" spans="1:10">
      <c r="A403" s="195"/>
      <c r="B403" s="197" t="s">
        <v>846</v>
      </c>
      <c r="C403" s="178">
        <v>450</v>
      </c>
      <c r="D403" s="184"/>
      <c r="E403" s="178">
        <v>5000</v>
      </c>
      <c r="F403" s="183"/>
      <c r="G403" s="178">
        <v>4</v>
      </c>
      <c r="H403" s="198">
        <f t="shared" si="17"/>
        <v>9</v>
      </c>
      <c r="I403" s="198"/>
    </row>
    <row r="404" spans="1:10">
      <c r="A404" s="195"/>
      <c r="B404" s="197"/>
      <c r="C404" s="178">
        <v>600</v>
      </c>
      <c r="D404" s="184"/>
      <c r="E404" s="178">
        <v>5000</v>
      </c>
      <c r="F404" s="183"/>
      <c r="G404" s="178">
        <v>2</v>
      </c>
      <c r="H404" s="198">
        <f t="shared" si="17"/>
        <v>6</v>
      </c>
      <c r="I404" s="198"/>
    </row>
    <row r="405" spans="1:10">
      <c r="A405" s="195"/>
      <c r="B405" s="197" t="s">
        <v>807</v>
      </c>
      <c r="C405" s="178">
        <v>275</v>
      </c>
      <c r="D405" s="184"/>
      <c r="E405" s="178">
        <v>2700</v>
      </c>
      <c r="F405" s="183"/>
      <c r="G405" s="178">
        <v>5</v>
      </c>
      <c r="H405" s="198">
        <f t="shared" si="17"/>
        <v>3.7124999999999999</v>
      </c>
      <c r="I405" s="198"/>
    </row>
    <row r="406" spans="1:10">
      <c r="A406" s="195"/>
      <c r="B406" s="197"/>
      <c r="C406" s="178">
        <v>600</v>
      </c>
      <c r="D406" s="184"/>
      <c r="E406" s="178">
        <v>2700</v>
      </c>
      <c r="F406" s="183"/>
      <c r="G406" s="178">
        <v>2</v>
      </c>
      <c r="H406" s="198">
        <f t="shared" si="17"/>
        <v>3.24</v>
      </c>
      <c r="I406" s="198"/>
    </row>
    <row r="407" spans="1:10">
      <c r="A407" s="195"/>
      <c r="B407" s="197"/>
      <c r="C407" s="178">
        <v>515</v>
      </c>
      <c r="D407" s="184"/>
      <c r="E407" s="178">
        <v>2700</v>
      </c>
      <c r="F407" s="183"/>
      <c r="G407" s="178">
        <v>1</v>
      </c>
      <c r="H407" s="198">
        <f t="shared" si="17"/>
        <v>1.3905000000000001</v>
      </c>
      <c r="I407" s="198"/>
    </row>
    <row r="408" spans="1:10">
      <c r="A408" s="195"/>
      <c r="B408" s="197"/>
      <c r="C408" s="178">
        <v>2880</v>
      </c>
      <c r="D408" s="184"/>
      <c r="E408" s="178">
        <v>2700</v>
      </c>
      <c r="F408" s="183"/>
      <c r="G408" s="178">
        <v>2</v>
      </c>
      <c r="H408" s="198">
        <f t="shared" si="17"/>
        <v>15.552</v>
      </c>
      <c r="I408" s="198"/>
    </row>
    <row r="409" spans="1:10">
      <c r="A409" s="195"/>
      <c r="B409" s="197"/>
      <c r="C409" s="178">
        <v>2800</v>
      </c>
      <c r="D409" s="184"/>
      <c r="E409" s="178">
        <v>2700</v>
      </c>
      <c r="F409" s="183"/>
      <c r="G409" s="178">
        <v>2</v>
      </c>
      <c r="H409" s="198">
        <f t="shared" si="17"/>
        <v>15.12</v>
      </c>
      <c r="I409" s="198"/>
    </row>
    <row r="410" spans="1:10">
      <c r="A410" s="195"/>
      <c r="B410" s="197"/>
      <c r="C410" s="178">
        <v>1400</v>
      </c>
      <c r="D410" s="184"/>
      <c r="E410" s="178">
        <v>2700</v>
      </c>
      <c r="F410" s="183"/>
      <c r="G410" s="178">
        <v>2</v>
      </c>
      <c r="H410" s="198">
        <f t="shared" si="17"/>
        <v>7.56</v>
      </c>
      <c r="I410" s="198"/>
    </row>
    <row r="411" spans="1:10">
      <c r="A411" s="195"/>
      <c r="B411" s="197"/>
      <c r="C411" s="178">
        <v>900</v>
      </c>
      <c r="D411" s="184"/>
      <c r="E411" s="178">
        <v>2700</v>
      </c>
      <c r="F411" s="183"/>
      <c r="G411" s="178">
        <v>2</v>
      </c>
      <c r="H411" s="198">
        <f t="shared" si="17"/>
        <v>4.8600000000000003</v>
      </c>
      <c r="I411" s="198"/>
    </row>
    <row r="412" spans="1:10">
      <c r="A412" s="195"/>
      <c r="B412" s="197" t="s">
        <v>857</v>
      </c>
      <c r="C412" s="178">
        <v>-900</v>
      </c>
      <c r="D412" s="184"/>
      <c r="E412" s="178">
        <v>2700</v>
      </c>
      <c r="F412" s="183"/>
      <c r="G412" s="178">
        <v>2</v>
      </c>
      <c r="H412" s="198">
        <f t="shared" si="17"/>
        <v>-4.8600000000000003</v>
      </c>
      <c r="I412" s="198"/>
    </row>
    <row r="413" spans="1:10">
      <c r="A413" s="195"/>
      <c r="B413" s="197"/>
      <c r="C413" s="178"/>
      <c r="D413" s="184"/>
      <c r="E413" s="178"/>
      <c r="F413" s="183"/>
      <c r="G413" s="178"/>
      <c r="H413" s="198"/>
      <c r="I413" s="198"/>
    </row>
    <row r="414" spans="1:10">
      <c r="A414" s="195"/>
      <c r="B414" s="197"/>
      <c r="C414" s="178"/>
      <c r="D414" s="184"/>
      <c r="E414" s="178"/>
      <c r="F414" s="183"/>
      <c r="G414" s="178"/>
      <c r="H414" s="198">
        <f>SUM(H398:H413)</f>
        <v>99.995000000000005</v>
      </c>
      <c r="I414" s="198"/>
    </row>
    <row r="415" spans="1:10">
      <c r="A415" s="183"/>
      <c r="B415" s="184" t="s">
        <v>795</v>
      </c>
      <c r="C415" s="199"/>
      <c r="D415" s="200"/>
      <c r="E415" s="178"/>
      <c r="F415" s="183"/>
      <c r="G415" s="178"/>
      <c r="H415" s="198">
        <f>H414*0.1</f>
        <v>9.9994999999999994</v>
      </c>
      <c r="I415" s="198"/>
      <c r="J415" s="205"/>
    </row>
    <row r="416" spans="1:10">
      <c r="A416" s="183"/>
      <c r="B416" s="201" t="s">
        <v>4</v>
      </c>
      <c r="C416" s="199"/>
      <c r="D416" s="200"/>
      <c r="E416" s="178"/>
      <c r="F416" s="202" t="s">
        <v>796</v>
      </c>
      <c r="G416" s="178"/>
      <c r="H416" s="203">
        <f>H414+H415</f>
        <v>109.9945</v>
      </c>
      <c r="I416" s="203">
        <f>H416*10.764</f>
        <v>1183.980798</v>
      </c>
      <c r="J416" s="208" t="s">
        <v>724</v>
      </c>
    </row>
    <row r="417" spans="1:10">
      <c r="A417" s="183"/>
      <c r="B417" s="201"/>
      <c r="C417" s="199"/>
      <c r="D417" s="200"/>
      <c r="E417" s="178"/>
      <c r="F417" s="202"/>
      <c r="G417" s="178"/>
      <c r="H417" s="203"/>
      <c r="I417" s="203"/>
      <c r="J417" s="208"/>
    </row>
    <row r="418" spans="1:10" ht="15">
      <c r="A418" s="216" t="s">
        <v>50</v>
      </c>
      <c r="B418" s="217" t="s">
        <v>864</v>
      </c>
      <c r="C418" s="178"/>
      <c r="D418" s="184"/>
      <c r="E418" s="178"/>
      <c r="F418" s="183"/>
      <c r="G418" s="178"/>
      <c r="H418" s="198"/>
      <c r="I418" s="198"/>
    </row>
    <row r="419" spans="1:10">
      <c r="A419" s="195"/>
      <c r="B419" s="197" t="s">
        <v>807</v>
      </c>
      <c r="C419" s="178">
        <v>14300</v>
      </c>
      <c r="D419" s="184"/>
      <c r="E419" s="178">
        <v>2700</v>
      </c>
      <c r="F419" s="183"/>
      <c r="G419" s="178">
        <v>1</v>
      </c>
      <c r="H419" s="198">
        <f t="shared" ref="H419:H435" si="18">C419*E419*G419/1000000</f>
        <v>38.61</v>
      </c>
      <c r="I419" s="198"/>
    </row>
    <row r="420" spans="1:10">
      <c r="A420" s="195"/>
      <c r="B420" s="197"/>
      <c r="C420" s="178">
        <v>2850</v>
      </c>
      <c r="D420" s="184"/>
      <c r="E420" s="178">
        <v>2700</v>
      </c>
      <c r="F420" s="183"/>
      <c r="G420" s="178">
        <v>1</v>
      </c>
      <c r="H420" s="198">
        <f t="shared" si="18"/>
        <v>7.6950000000000003</v>
      </c>
      <c r="I420" s="198"/>
    </row>
    <row r="421" spans="1:10">
      <c r="A421" s="195"/>
      <c r="B421" s="197"/>
      <c r="C421" s="178">
        <v>1930</v>
      </c>
      <c r="D421" s="184"/>
      <c r="E421" s="178">
        <v>2700</v>
      </c>
      <c r="F421" s="183"/>
      <c r="G421" s="178">
        <v>4</v>
      </c>
      <c r="H421" s="198">
        <f t="shared" si="18"/>
        <v>20.844000000000001</v>
      </c>
      <c r="I421" s="198"/>
    </row>
    <row r="422" spans="1:10">
      <c r="A422" s="195"/>
      <c r="B422" s="197"/>
      <c r="C422" s="178">
        <v>1880</v>
      </c>
      <c r="D422" s="184"/>
      <c r="E422" s="178">
        <v>2700</v>
      </c>
      <c r="F422" s="183"/>
      <c r="G422" s="178">
        <v>4</v>
      </c>
      <c r="H422" s="198">
        <f t="shared" si="18"/>
        <v>20.303999999999998</v>
      </c>
      <c r="I422" s="198"/>
    </row>
    <row r="423" spans="1:10">
      <c r="A423" s="195"/>
      <c r="B423" s="197"/>
      <c r="C423" s="178">
        <v>1300</v>
      </c>
      <c r="D423" s="184"/>
      <c r="E423" s="178">
        <v>2700</v>
      </c>
      <c r="F423" s="183"/>
      <c r="G423" s="178">
        <v>1</v>
      </c>
      <c r="H423" s="198">
        <f t="shared" si="18"/>
        <v>3.51</v>
      </c>
      <c r="I423" s="198"/>
    </row>
    <row r="424" spans="1:10">
      <c r="A424" s="195"/>
      <c r="B424" s="197" t="s">
        <v>859</v>
      </c>
      <c r="C424" s="178">
        <v>2750</v>
      </c>
      <c r="D424" s="184"/>
      <c r="E424" s="178">
        <v>2400</v>
      </c>
      <c r="F424" s="183"/>
      <c r="G424" s="178">
        <v>1</v>
      </c>
      <c r="H424" s="198">
        <f t="shared" si="18"/>
        <v>6.6</v>
      </c>
      <c r="I424" s="198"/>
    </row>
    <row r="425" spans="1:10">
      <c r="A425" s="195"/>
      <c r="B425" s="197"/>
      <c r="C425" s="178">
        <v>3350</v>
      </c>
      <c r="D425" s="184"/>
      <c r="E425" s="178">
        <v>2600</v>
      </c>
      <c r="F425" s="183"/>
      <c r="G425" s="178">
        <v>1</v>
      </c>
      <c r="H425" s="198">
        <f t="shared" si="18"/>
        <v>8.7100000000000009</v>
      </c>
      <c r="I425" s="198"/>
    </row>
    <row r="426" spans="1:10">
      <c r="A426" s="195"/>
      <c r="B426" s="197" t="s">
        <v>816</v>
      </c>
      <c r="C426" s="178">
        <v>1200</v>
      </c>
      <c r="D426" s="184"/>
      <c r="E426" s="178">
        <v>2700</v>
      </c>
      <c r="F426" s="183"/>
      <c r="G426" s="178">
        <v>2</v>
      </c>
      <c r="H426" s="198">
        <f t="shared" si="18"/>
        <v>6.48</v>
      </c>
      <c r="I426" s="198"/>
    </row>
    <row r="427" spans="1:10">
      <c r="A427" s="195"/>
      <c r="B427" s="197"/>
      <c r="C427" s="178">
        <v>10900</v>
      </c>
      <c r="D427" s="184"/>
      <c r="E427" s="178">
        <v>2700</v>
      </c>
      <c r="F427" s="183"/>
      <c r="G427" s="178">
        <v>2</v>
      </c>
      <c r="H427" s="198">
        <f t="shared" si="18"/>
        <v>58.86</v>
      </c>
      <c r="I427" s="198"/>
    </row>
    <row r="428" spans="1:10">
      <c r="A428" s="195"/>
      <c r="B428" s="197"/>
      <c r="C428" s="178">
        <v>-1050</v>
      </c>
      <c r="D428" s="184"/>
      <c r="E428" s="178">
        <v>2100</v>
      </c>
      <c r="F428" s="183"/>
      <c r="G428" s="178">
        <v>2</v>
      </c>
      <c r="H428" s="198">
        <f t="shared" si="18"/>
        <v>-4.41</v>
      </c>
      <c r="I428" s="198"/>
    </row>
    <row r="429" spans="1:10">
      <c r="A429" s="195"/>
      <c r="B429" s="197"/>
      <c r="C429" s="178">
        <v>-800</v>
      </c>
      <c r="D429" s="184"/>
      <c r="E429" s="178">
        <v>2400</v>
      </c>
      <c r="F429" s="183"/>
      <c r="G429" s="178">
        <v>2</v>
      </c>
      <c r="H429" s="198">
        <f t="shared" si="18"/>
        <v>-3.84</v>
      </c>
      <c r="I429" s="198"/>
    </row>
    <row r="430" spans="1:10">
      <c r="A430" s="195"/>
      <c r="B430" s="197"/>
      <c r="C430" s="178">
        <v>-950</v>
      </c>
      <c r="D430" s="184"/>
      <c r="E430" s="178">
        <v>2600</v>
      </c>
      <c r="F430" s="183"/>
      <c r="G430" s="178">
        <v>2</v>
      </c>
      <c r="H430" s="198">
        <f t="shared" si="18"/>
        <v>-4.9400000000000004</v>
      </c>
      <c r="I430" s="198"/>
    </row>
    <row r="431" spans="1:10">
      <c r="A431" s="195"/>
      <c r="B431" s="197" t="s">
        <v>865</v>
      </c>
      <c r="C431" s="178">
        <v>1200</v>
      </c>
      <c r="D431" s="184"/>
      <c r="E431" s="178">
        <v>1500</v>
      </c>
      <c r="F431" s="183"/>
      <c r="G431" s="178">
        <v>1</v>
      </c>
      <c r="H431" s="198">
        <f t="shared" si="18"/>
        <v>1.8</v>
      </c>
      <c r="I431" s="198"/>
    </row>
    <row r="432" spans="1:10">
      <c r="A432" s="195"/>
      <c r="B432" s="197"/>
      <c r="C432" s="178">
        <v>1500</v>
      </c>
      <c r="D432" s="184"/>
      <c r="E432" s="178">
        <v>1450</v>
      </c>
      <c r="F432" s="183"/>
      <c r="G432" s="178">
        <v>1</v>
      </c>
      <c r="H432" s="198">
        <f t="shared" si="18"/>
        <v>2.1749999999999998</v>
      </c>
      <c r="I432" s="198"/>
    </row>
    <row r="433" spans="1:10">
      <c r="A433" s="195"/>
      <c r="B433" s="197"/>
      <c r="C433" s="178">
        <v>2110</v>
      </c>
      <c r="D433" s="184"/>
      <c r="E433" s="178">
        <v>1450</v>
      </c>
      <c r="F433" s="183"/>
      <c r="G433" s="178">
        <v>1</v>
      </c>
      <c r="H433" s="198">
        <f t="shared" si="18"/>
        <v>3.0594999999999999</v>
      </c>
      <c r="I433" s="198"/>
    </row>
    <row r="434" spans="1:10">
      <c r="A434" s="195"/>
      <c r="B434" s="197"/>
      <c r="C434" s="178">
        <v>2350</v>
      </c>
      <c r="D434" s="184"/>
      <c r="E434" s="178">
        <v>1450</v>
      </c>
      <c r="F434" s="183"/>
      <c r="G434" s="178">
        <v>1</v>
      </c>
      <c r="H434" s="198">
        <f t="shared" si="18"/>
        <v>3.4075000000000002</v>
      </c>
      <c r="I434" s="198"/>
    </row>
    <row r="435" spans="1:10">
      <c r="A435" s="195"/>
      <c r="B435" s="197" t="s">
        <v>823</v>
      </c>
      <c r="C435" s="178">
        <v>4700</v>
      </c>
      <c r="D435" s="184"/>
      <c r="E435" s="178">
        <v>2400</v>
      </c>
      <c r="F435" s="183"/>
      <c r="G435" s="178">
        <v>1</v>
      </c>
      <c r="H435" s="198">
        <f t="shared" si="18"/>
        <v>11.28</v>
      </c>
      <c r="I435" s="198"/>
    </row>
    <row r="436" spans="1:10">
      <c r="A436" s="195"/>
      <c r="B436" s="197"/>
      <c r="C436" s="178"/>
      <c r="D436" s="184"/>
      <c r="E436" s="178"/>
      <c r="F436" s="183"/>
      <c r="G436" s="178"/>
      <c r="H436" s="198"/>
      <c r="I436" s="198"/>
    </row>
    <row r="437" spans="1:10">
      <c r="A437" s="195"/>
      <c r="B437" s="197"/>
      <c r="C437" s="178"/>
      <c r="D437" s="184"/>
      <c r="E437" s="178"/>
      <c r="F437" s="183"/>
      <c r="G437" s="178"/>
      <c r="H437" s="198">
        <f>SUM(H419:H436)</f>
        <v>180.14500000000001</v>
      </c>
      <c r="I437" s="198"/>
    </row>
    <row r="438" spans="1:10">
      <c r="A438" s="195"/>
      <c r="B438" s="184" t="s">
        <v>795</v>
      </c>
      <c r="C438" s="199"/>
      <c r="D438" s="200"/>
      <c r="E438" s="178"/>
      <c r="F438" s="183"/>
      <c r="G438" s="178"/>
      <c r="H438" s="198">
        <f>H437*0.1</f>
        <v>18.014500000000002</v>
      </c>
      <c r="I438" s="198"/>
      <c r="J438" s="205"/>
    </row>
    <row r="439" spans="1:10">
      <c r="A439" s="195"/>
      <c r="B439" s="201" t="s">
        <v>4</v>
      </c>
      <c r="C439" s="199"/>
      <c r="D439" s="200"/>
      <c r="E439" s="178"/>
      <c r="F439" s="202" t="s">
        <v>796</v>
      </c>
      <c r="G439" s="178"/>
      <c r="H439" s="203">
        <f>H437+H438</f>
        <v>198.15950000000001</v>
      </c>
      <c r="I439" s="203">
        <f>H439*10.764</f>
        <v>2132.9888580000002</v>
      </c>
      <c r="J439" s="208" t="s">
        <v>724</v>
      </c>
    </row>
    <row r="440" spans="1:10">
      <c r="A440" s="195"/>
      <c r="B440" s="197"/>
      <c r="C440" s="178"/>
      <c r="D440" s="184"/>
      <c r="E440" s="178"/>
      <c r="F440" s="183"/>
      <c r="G440" s="178"/>
      <c r="H440" s="198"/>
      <c r="I440" s="198"/>
    </row>
    <row r="441" spans="1:10">
      <c r="A441" s="183"/>
      <c r="B441" s="184"/>
      <c r="C441" s="199"/>
      <c r="D441" s="200"/>
      <c r="E441" s="178"/>
      <c r="F441" s="183"/>
      <c r="G441" s="178"/>
      <c r="H441" s="198"/>
      <c r="I441" s="198"/>
      <c r="J441" s="205"/>
    </row>
    <row r="442" spans="1:10" ht="15">
      <c r="A442" s="216" t="s">
        <v>57</v>
      </c>
      <c r="B442" s="217" t="s">
        <v>866</v>
      </c>
      <c r="C442" s="199">
        <v>2600</v>
      </c>
      <c r="D442" s="200"/>
      <c r="E442" s="178">
        <v>5300</v>
      </c>
      <c r="F442" s="202"/>
      <c r="G442" s="178">
        <v>2</v>
      </c>
      <c r="H442" s="198">
        <f>C442*E442*G442/1000000</f>
        <v>27.56</v>
      </c>
      <c r="I442" s="203"/>
      <c r="J442" s="208"/>
    </row>
    <row r="443" spans="1:10">
      <c r="A443" s="183"/>
      <c r="B443" s="201"/>
      <c r="C443" s="199">
        <v>2600</v>
      </c>
      <c r="D443" s="200"/>
      <c r="E443" s="178">
        <v>5900</v>
      </c>
      <c r="F443" s="202"/>
      <c r="G443" s="178">
        <v>1</v>
      </c>
      <c r="H443" s="198">
        <f>C443*E443*G443/1000000</f>
        <v>15.34</v>
      </c>
      <c r="I443" s="203"/>
      <c r="J443" s="208"/>
    </row>
    <row r="444" spans="1:10">
      <c r="A444" s="183"/>
      <c r="B444" s="201"/>
      <c r="C444" s="199">
        <v>2150</v>
      </c>
      <c r="D444" s="200"/>
      <c r="E444" s="178">
        <v>4900</v>
      </c>
      <c r="F444" s="202"/>
      <c r="G444" s="178">
        <v>2</v>
      </c>
      <c r="H444" s="198">
        <f>C444*E444*G444/1000000</f>
        <v>21.07</v>
      </c>
      <c r="I444" s="203"/>
      <c r="J444" s="208"/>
    </row>
    <row r="445" spans="1:10">
      <c r="A445" s="183"/>
      <c r="B445" s="201"/>
      <c r="C445" s="199">
        <v>2150</v>
      </c>
      <c r="D445" s="200"/>
      <c r="E445" s="178">
        <v>5150</v>
      </c>
      <c r="F445" s="202"/>
      <c r="G445" s="178">
        <v>1</v>
      </c>
      <c r="H445" s="198">
        <f>C445*E445*G445/1000000</f>
        <v>11.0725</v>
      </c>
      <c r="I445" s="203"/>
      <c r="J445" s="208"/>
    </row>
    <row r="446" spans="1:10">
      <c r="A446" s="183"/>
      <c r="B446" s="201" t="s">
        <v>861</v>
      </c>
      <c r="C446" s="199">
        <v>6000</v>
      </c>
      <c r="D446" s="200"/>
      <c r="E446" s="178">
        <v>3000</v>
      </c>
      <c r="F446" s="202"/>
      <c r="G446" s="178">
        <v>2</v>
      </c>
      <c r="H446" s="198">
        <f>C446*E446*G446/1000000</f>
        <v>36</v>
      </c>
      <c r="I446" s="203"/>
      <c r="J446" s="208"/>
    </row>
    <row r="447" spans="1:10">
      <c r="A447" s="183"/>
      <c r="B447" s="201"/>
      <c r="C447" s="199"/>
      <c r="D447" s="200"/>
      <c r="E447" s="178"/>
      <c r="F447" s="202"/>
      <c r="G447" s="178"/>
      <c r="H447" s="203">
        <f>SUM(H442:H446)</f>
        <v>111.0425</v>
      </c>
      <c r="I447" s="203"/>
      <c r="J447" s="208"/>
    </row>
    <row r="448" spans="1:10">
      <c r="A448" s="183"/>
      <c r="B448" s="184" t="s">
        <v>795</v>
      </c>
      <c r="C448" s="199"/>
      <c r="D448" s="200"/>
      <c r="E448" s="178"/>
      <c r="F448" s="183"/>
      <c r="G448" s="178"/>
      <c r="H448" s="198">
        <f>H447*0.1</f>
        <v>11.10425</v>
      </c>
      <c r="I448" s="203"/>
      <c r="J448" s="208"/>
    </row>
    <row r="449" spans="1:10">
      <c r="A449" s="183"/>
      <c r="B449" s="201" t="s">
        <v>4</v>
      </c>
      <c r="C449" s="199"/>
      <c r="D449" s="200"/>
      <c r="E449" s="178"/>
      <c r="F449" s="202" t="s">
        <v>796</v>
      </c>
      <c r="G449" s="178"/>
      <c r="H449" s="203">
        <f>H447+H448</f>
        <v>122.14675</v>
      </c>
      <c r="I449" s="203">
        <f>H449*10.764</f>
        <v>1314.787617</v>
      </c>
      <c r="J449" s="208" t="s">
        <v>724</v>
      </c>
    </row>
    <row r="450" spans="1:10">
      <c r="A450" s="212"/>
      <c r="B450" s="212"/>
      <c r="C450" s="212"/>
      <c r="D450" s="212"/>
      <c r="E450" s="212"/>
      <c r="F450" s="212"/>
      <c r="G450" s="212"/>
      <c r="H450" s="212"/>
      <c r="I450" s="224"/>
    </row>
    <row r="451" spans="1:10">
      <c r="A451" s="183"/>
      <c r="B451" s="201"/>
      <c r="C451" s="199">
        <v>113</v>
      </c>
      <c r="D451" s="200"/>
      <c r="E451" s="178">
        <v>4990</v>
      </c>
      <c r="F451" s="202"/>
      <c r="G451" s="178">
        <v>2</v>
      </c>
      <c r="H451" s="198">
        <f t="shared" ref="H451:H466" si="19">C451*E451*G451/1000000</f>
        <v>1.12774</v>
      </c>
      <c r="I451" s="224"/>
    </row>
    <row r="452" spans="1:10">
      <c r="A452" s="183"/>
      <c r="B452" s="201"/>
      <c r="C452" s="199">
        <v>113</v>
      </c>
      <c r="D452" s="200"/>
      <c r="E452" s="178">
        <v>5312</v>
      </c>
      <c r="F452" s="202"/>
      <c r="G452" s="178">
        <v>1</v>
      </c>
      <c r="H452" s="198">
        <f t="shared" si="19"/>
        <v>0.60025600000000001</v>
      </c>
      <c r="I452" s="224"/>
    </row>
    <row r="453" spans="1:10">
      <c r="A453" s="183"/>
      <c r="B453" s="201"/>
      <c r="C453" s="199">
        <v>150</v>
      </c>
      <c r="D453" s="200"/>
      <c r="E453" s="178">
        <v>4990</v>
      </c>
      <c r="F453" s="202"/>
      <c r="G453" s="178">
        <v>2</v>
      </c>
      <c r="H453" s="198">
        <f t="shared" si="19"/>
        <v>1.4970000000000001</v>
      </c>
      <c r="I453" s="224"/>
    </row>
    <row r="454" spans="1:10">
      <c r="A454" s="183"/>
      <c r="B454" s="201"/>
      <c r="C454" s="199">
        <v>150</v>
      </c>
      <c r="D454" s="200"/>
      <c r="E454" s="178">
        <v>5312</v>
      </c>
      <c r="F454" s="202"/>
      <c r="G454" s="178">
        <v>1</v>
      </c>
      <c r="H454" s="198">
        <f t="shared" si="19"/>
        <v>0.79679999999999995</v>
      </c>
      <c r="I454" s="224"/>
    </row>
    <row r="455" spans="1:10">
      <c r="A455" s="183"/>
      <c r="B455" s="201"/>
      <c r="C455" s="199">
        <v>112</v>
      </c>
      <c r="D455" s="200"/>
      <c r="E455" s="178">
        <v>5090</v>
      </c>
      <c r="F455" s="202"/>
      <c r="G455" s="178">
        <v>2</v>
      </c>
      <c r="H455" s="198">
        <f t="shared" si="19"/>
        <v>1.1401600000000001</v>
      </c>
      <c r="I455" s="224"/>
    </row>
    <row r="456" spans="1:10">
      <c r="A456" s="183"/>
      <c r="B456" s="201"/>
      <c r="C456" s="199">
        <v>112</v>
      </c>
      <c r="D456" s="200"/>
      <c r="E456" s="178">
        <v>5512</v>
      </c>
      <c r="F456" s="202"/>
      <c r="G456" s="178">
        <v>1</v>
      </c>
      <c r="H456" s="198">
        <f t="shared" si="19"/>
        <v>0.617344</v>
      </c>
      <c r="I456" s="224"/>
    </row>
    <row r="457" spans="1:10">
      <c r="A457" s="183"/>
      <c r="B457" s="201"/>
      <c r="C457" s="199">
        <v>150</v>
      </c>
      <c r="D457" s="200"/>
      <c r="E457" s="178">
        <v>5090</v>
      </c>
      <c r="F457" s="202"/>
      <c r="G457" s="178">
        <v>2</v>
      </c>
      <c r="H457" s="198">
        <f t="shared" si="19"/>
        <v>1.5269999999999999</v>
      </c>
      <c r="I457" s="224"/>
    </row>
    <row r="458" spans="1:10">
      <c r="A458" s="183"/>
      <c r="B458" s="201"/>
      <c r="C458" s="199">
        <v>150</v>
      </c>
      <c r="D458" s="200"/>
      <c r="E458" s="178">
        <v>5512</v>
      </c>
      <c r="F458" s="202"/>
      <c r="G458" s="178">
        <v>1</v>
      </c>
      <c r="H458" s="198">
        <f t="shared" si="19"/>
        <v>0.82679999999999998</v>
      </c>
      <c r="I458" s="224"/>
    </row>
    <row r="459" spans="1:10">
      <c r="A459" s="183"/>
      <c r="B459" s="201"/>
      <c r="C459" s="199">
        <v>112</v>
      </c>
      <c r="D459" s="200"/>
      <c r="E459" s="178">
        <v>5190</v>
      </c>
      <c r="F459" s="202"/>
      <c r="G459" s="178">
        <v>2</v>
      </c>
      <c r="H459" s="198">
        <f t="shared" si="19"/>
        <v>1.16256</v>
      </c>
      <c r="I459" s="224"/>
    </row>
    <row r="460" spans="1:10">
      <c r="A460" s="183"/>
      <c r="B460" s="201"/>
      <c r="C460" s="199">
        <v>112</v>
      </c>
      <c r="D460" s="200"/>
      <c r="E460" s="178">
        <v>5712</v>
      </c>
      <c r="F460" s="202"/>
      <c r="G460" s="178">
        <v>1</v>
      </c>
      <c r="H460" s="198">
        <f t="shared" si="19"/>
        <v>0.63974399999999998</v>
      </c>
      <c r="I460" s="224"/>
    </row>
    <row r="461" spans="1:10">
      <c r="A461" s="183"/>
      <c r="B461" s="201"/>
      <c r="C461" s="199">
        <v>150</v>
      </c>
      <c r="D461" s="200"/>
      <c r="E461" s="178">
        <v>5190</v>
      </c>
      <c r="F461" s="202"/>
      <c r="G461" s="178">
        <v>2</v>
      </c>
      <c r="H461" s="198">
        <f t="shared" si="19"/>
        <v>1.5569999999999999</v>
      </c>
      <c r="I461" s="224"/>
    </row>
    <row r="462" spans="1:10">
      <c r="A462" s="183"/>
      <c r="B462" s="201"/>
      <c r="C462" s="199">
        <v>150</v>
      </c>
      <c r="D462" s="200"/>
      <c r="E462" s="178">
        <v>5712</v>
      </c>
      <c r="F462" s="202"/>
      <c r="G462" s="178">
        <v>1</v>
      </c>
      <c r="H462" s="198">
        <f t="shared" si="19"/>
        <v>0.85680000000000001</v>
      </c>
      <c r="I462" s="224"/>
    </row>
    <row r="463" spans="1:10">
      <c r="A463" s="183"/>
      <c r="B463" s="201"/>
      <c r="C463" s="199">
        <v>112</v>
      </c>
      <c r="D463" s="200"/>
      <c r="E463" s="178">
        <v>5290</v>
      </c>
      <c r="F463" s="202"/>
      <c r="G463" s="178">
        <v>2</v>
      </c>
      <c r="H463" s="198">
        <f t="shared" si="19"/>
        <v>1.18496</v>
      </c>
      <c r="I463" s="224"/>
    </row>
    <row r="464" spans="1:10">
      <c r="A464" s="183"/>
      <c r="B464" s="201"/>
      <c r="C464" s="199">
        <v>112</v>
      </c>
      <c r="D464" s="200"/>
      <c r="E464" s="178">
        <v>5912</v>
      </c>
      <c r="F464" s="202"/>
      <c r="G464" s="178">
        <v>1</v>
      </c>
      <c r="H464" s="198">
        <f t="shared" si="19"/>
        <v>0.66214399999999995</v>
      </c>
      <c r="I464" s="224"/>
    </row>
    <row r="465" spans="1:10">
      <c r="A465" s="183"/>
      <c r="B465" s="201"/>
      <c r="C465" s="199">
        <v>150</v>
      </c>
      <c r="D465" s="200"/>
      <c r="E465" s="178">
        <v>5290</v>
      </c>
      <c r="F465" s="202"/>
      <c r="G465" s="178">
        <v>2</v>
      </c>
      <c r="H465" s="198">
        <f t="shared" si="19"/>
        <v>1.587</v>
      </c>
      <c r="I465" s="224"/>
    </row>
    <row r="466" spans="1:10">
      <c r="A466" s="183"/>
      <c r="B466" s="201"/>
      <c r="C466" s="199">
        <v>150</v>
      </c>
      <c r="D466" s="212"/>
      <c r="E466" s="178">
        <v>5912</v>
      </c>
      <c r="F466" s="202"/>
      <c r="G466" s="178">
        <v>1</v>
      </c>
      <c r="H466" s="198">
        <f t="shared" si="19"/>
        <v>0.88680000000000003</v>
      </c>
      <c r="I466" s="224"/>
    </row>
    <row r="467" spans="1:10">
      <c r="A467" s="212"/>
      <c r="B467" s="212"/>
      <c r="C467" s="212"/>
      <c r="D467" s="212"/>
      <c r="E467" s="212"/>
      <c r="F467" s="212"/>
      <c r="G467" s="212"/>
      <c r="H467" s="222">
        <f>SUM(H451:H466)</f>
        <v>16.670107999999999</v>
      </c>
      <c r="I467" s="224"/>
    </row>
    <row r="468" spans="1:10">
      <c r="A468" s="212"/>
      <c r="B468" s="184" t="s">
        <v>795</v>
      </c>
      <c r="C468" s="199"/>
      <c r="D468" s="200"/>
      <c r="E468" s="178"/>
      <c r="F468" s="183"/>
      <c r="G468" s="178"/>
      <c r="H468" s="198">
        <f>H467*0.1</f>
        <v>1.6670107999999999</v>
      </c>
      <c r="I468" s="203"/>
    </row>
    <row r="469" spans="1:10">
      <c r="A469" s="212"/>
      <c r="B469" s="201" t="s">
        <v>4</v>
      </c>
      <c r="C469" s="199"/>
      <c r="D469" s="200"/>
      <c r="E469" s="178"/>
      <c r="F469" s="202" t="s">
        <v>796</v>
      </c>
      <c r="G469" s="178"/>
      <c r="H469" s="203">
        <f>H467+H468</f>
        <v>18.337118799999999</v>
      </c>
      <c r="I469" s="203">
        <f>H469*10.764</f>
        <v>197.38074676319999</v>
      </c>
    </row>
    <row r="470" spans="1:10">
      <c r="A470" s="223"/>
      <c r="B470" s="223"/>
      <c r="C470" s="223"/>
      <c r="D470" s="223"/>
      <c r="E470" s="223"/>
      <c r="F470" s="223"/>
      <c r="G470" s="223"/>
      <c r="H470" s="223"/>
      <c r="I470" s="225"/>
    </row>
    <row r="471" spans="1:10" ht="30">
      <c r="A471" s="523" t="s">
        <v>630</v>
      </c>
      <c r="B471" s="210" t="s">
        <v>867</v>
      </c>
      <c r="C471" s="178"/>
      <c r="D471" s="184"/>
      <c r="E471" s="178"/>
      <c r="F471" s="183"/>
      <c r="G471" s="178"/>
      <c r="H471" s="198"/>
      <c r="I471" s="198"/>
    </row>
    <row r="472" spans="1:10">
      <c r="A472" s="195"/>
      <c r="B472" s="197" t="s">
        <v>816</v>
      </c>
      <c r="C472" s="178">
        <v>7750</v>
      </c>
      <c r="D472" s="184"/>
      <c r="E472" s="178">
        <v>2520</v>
      </c>
      <c r="F472" s="183"/>
      <c r="G472" s="178">
        <v>1</v>
      </c>
      <c r="H472" s="198">
        <f>C472*E472*G472/1000000</f>
        <v>19.53</v>
      </c>
      <c r="I472" s="198"/>
    </row>
    <row r="473" spans="1:10">
      <c r="A473" s="195"/>
      <c r="B473" s="197" t="s">
        <v>807</v>
      </c>
      <c r="C473" s="178">
        <v>2880</v>
      </c>
      <c r="D473" s="184"/>
      <c r="E473" s="178">
        <v>2350</v>
      </c>
      <c r="F473" s="183"/>
      <c r="G473" s="178">
        <v>1</v>
      </c>
      <c r="H473" s="198">
        <f>C473*E473*G473/1000000</f>
        <v>6.7679999999999998</v>
      </c>
      <c r="I473" s="198"/>
    </row>
    <row r="474" spans="1:10">
      <c r="A474" s="195"/>
      <c r="B474" s="197"/>
      <c r="C474" s="178">
        <v>2800</v>
      </c>
      <c r="D474" s="184"/>
      <c r="E474" s="178">
        <v>2350</v>
      </c>
      <c r="F474" s="183"/>
      <c r="G474" s="178">
        <v>1</v>
      </c>
      <c r="H474" s="198">
        <f>C474*E474*G474/1000000</f>
        <v>6.58</v>
      </c>
      <c r="I474" s="198"/>
    </row>
    <row r="475" spans="1:10">
      <c r="A475" s="195"/>
      <c r="B475" s="197"/>
      <c r="C475" s="178">
        <v>1880</v>
      </c>
      <c r="D475" s="184"/>
      <c r="E475" s="178">
        <v>2350</v>
      </c>
      <c r="F475" s="183"/>
      <c r="G475" s="178">
        <v>1</v>
      </c>
      <c r="H475" s="198">
        <f>C475*E475*G475/1000000</f>
        <v>4.4180000000000001</v>
      </c>
      <c r="I475" s="198"/>
    </row>
    <row r="476" spans="1:10">
      <c r="A476" s="195"/>
      <c r="B476" s="197"/>
      <c r="C476" s="178"/>
      <c r="D476" s="184"/>
      <c r="E476" s="178"/>
      <c r="F476" s="183"/>
      <c r="G476" s="178"/>
      <c r="H476" s="198"/>
      <c r="I476" s="198"/>
    </row>
    <row r="477" spans="1:10">
      <c r="A477" s="195"/>
      <c r="B477" s="197"/>
      <c r="C477" s="178"/>
      <c r="D477" s="184"/>
      <c r="E477" s="178"/>
      <c r="F477" s="183"/>
      <c r="G477" s="178"/>
      <c r="H477" s="198">
        <f>SUM(H472:H476)</f>
        <v>37.295999999999999</v>
      </c>
      <c r="I477" s="198"/>
    </row>
    <row r="478" spans="1:10">
      <c r="A478" s="195"/>
      <c r="B478" s="184" t="s">
        <v>795</v>
      </c>
      <c r="C478" s="199"/>
      <c r="D478" s="200"/>
      <c r="E478" s="178"/>
      <c r="F478" s="183"/>
      <c r="G478" s="178"/>
      <c r="H478" s="198">
        <f>H477*0.1</f>
        <v>3.7296</v>
      </c>
      <c r="I478" s="198"/>
      <c r="J478" s="205"/>
    </row>
    <row r="479" spans="1:10">
      <c r="A479" s="195"/>
      <c r="B479" s="201" t="s">
        <v>4</v>
      </c>
      <c r="C479" s="199"/>
      <c r="D479" s="200"/>
      <c r="E479" s="178"/>
      <c r="F479" s="202" t="s">
        <v>796</v>
      </c>
      <c r="G479" s="178"/>
      <c r="H479" s="203">
        <f>H477+H478</f>
        <v>41.025599999999997</v>
      </c>
      <c r="I479" s="203">
        <f>H479*10.764</f>
        <v>441.59955839999998</v>
      </c>
      <c r="J479" s="208" t="s">
        <v>724</v>
      </c>
    </row>
    <row r="480" spans="1:10">
      <c r="A480" s="195"/>
      <c r="B480" s="201"/>
      <c r="C480" s="199"/>
      <c r="D480" s="200"/>
      <c r="E480" s="178"/>
      <c r="F480" s="202"/>
      <c r="G480" s="178"/>
      <c r="H480" s="203"/>
      <c r="I480" s="203"/>
      <c r="J480" s="208"/>
    </row>
    <row r="481" spans="1:10" ht="30">
      <c r="A481" s="523" t="s">
        <v>630</v>
      </c>
      <c r="B481" s="210" t="s">
        <v>868</v>
      </c>
      <c r="C481" s="178"/>
      <c r="D481" s="184"/>
      <c r="E481" s="178"/>
      <c r="F481" s="183"/>
      <c r="G481" s="178"/>
      <c r="H481" s="198"/>
      <c r="I481" s="198"/>
    </row>
    <row r="482" spans="1:10">
      <c r="A482" s="195"/>
      <c r="B482" s="197"/>
      <c r="C482" s="178">
        <v>1200</v>
      </c>
      <c r="D482" s="184"/>
      <c r="E482" s="178">
        <v>1500</v>
      </c>
      <c r="F482" s="183"/>
      <c r="G482" s="178">
        <v>1</v>
      </c>
      <c r="H482" s="198">
        <f t="shared" ref="H482:H485" si="20">C482*E482*G482/1000000</f>
        <v>1.8</v>
      </c>
      <c r="I482" s="198"/>
    </row>
    <row r="483" spans="1:10">
      <c r="A483" s="195"/>
      <c r="B483" s="197"/>
      <c r="C483" s="178">
        <v>1500</v>
      </c>
      <c r="D483" s="184"/>
      <c r="E483" s="178">
        <v>1450</v>
      </c>
      <c r="F483" s="183"/>
      <c r="G483" s="178">
        <v>1</v>
      </c>
      <c r="H483" s="198">
        <f t="shared" si="20"/>
        <v>2.1749999999999998</v>
      </c>
      <c r="I483" s="198"/>
    </row>
    <row r="484" spans="1:10">
      <c r="A484" s="195"/>
      <c r="B484" s="197"/>
      <c r="C484" s="178">
        <v>2110</v>
      </c>
      <c r="D484" s="184"/>
      <c r="E484" s="178">
        <v>1450</v>
      </c>
      <c r="F484" s="183"/>
      <c r="G484" s="178">
        <v>1</v>
      </c>
      <c r="H484" s="198">
        <f t="shared" si="20"/>
        <v>3.0594999999999999</v>
      </c>
      <c r="I484" s="198"/>
    </row>
    <row r="485" spans="1:10">
      <c r="A485" s="195"/>
      <c r="B485" s="197"/>
      <c r="C485" s="178">
        <v>2350</v>
      </c>
      <c r="D485" s="184"/>
      <c r="E485" s="178">
        <v>1450</v>
      </c>
      <c r="F485" s="183"/>
      <c r="G485" s="178">
        <v>1</v>
      </c>
      <c r="H485" s="198">
        <f t="shared" si="20"/>
        <v>3.4075000000000002</v>
      </c>
      <c r="I485" s="198"/>
    </row>
    <row r="486" spans="1:10">
      <c r="A486" s="195"/>
      <c r="B486" s="197"/>
      <c r="C486" s="178"/>
      <c r="D486" s="184"/>
      <c r="E486" s="178"/>
      <c r="F486" s="183"/>
      <c r="G486" s="178"/>
      <c r="H486" s="198">
        <f>SUM(H482:H485)</f>
        <v>10.442</v>
      </c>
      <c r="I486" s="198"/>
    </row>
    <row r="487" spans="1:10">
      <c r="A487" s="195"/>
      <c r="B487" s="184" t="s">
        <v>795</v>
      </c>
      <c r="C487" s="199"/>
      <c r="D487" s="200"/>
      <c r="E487" s="178"/>
      <c r="F487" s="183"/>
      <c r="G487" s="178"/>
      <c r="H487" s="198">
        <f>H486*0.1</f>
        <v>1.0442</v>
      </c>
      <c r="I487" s="198"/>
      <c r="J487" s="205"/>
    </row>
    <row r="488" spans="1:10">
      <c r="A488" s="195"/>
      <c r="B488" s="201" t="s">
        <v>4</v>
      </c>
      <c r="C488" s="199"/>
      <c r="D488" s="200"/>
      <c r="E488" s="178"/>
      <c r="F488" s="202" t="s">
        <v>796</v>
      </c>
      <c r="G488" s="178"/>
      <c r="H488" s="203">
        <f>H486+H487</f>
        <v>11.4862</v>
      </c>
      <c r="I488" s="203">
        <f>H488*10.764</f>
        <v>123.6374568</v>
      </c>
      <c r="J488" s="208" t="s">
        <v>724</v>
      </c>
    </row>
    <row r="489" spans="1:10">
      <c r="A489" s="195"/>
      <c r="B489" s="201"/>
      <c r="C489" s="199"/>
      <c r="D489" s="200"/>
      <c r="E489" s="178"/>
      <c r="F489" s="202"/>
      <c r="G489" s="178"/>
      <c r="H489" s="203"/>
      <c r="I489" s="203"/>
      <c r="J489" s="208"/>
    </row>
    <row r="490" spans="1:10" ht="15">
      <c r="A490" s="216"/>
      <c r="B490" s="210" t="s">
        <v>869</v>
      </c>
      <c r="C490" s="178"/>
      <c r="D490" s="184"/>
      <c r="E490" s="178"/>
      <c r="F490" s="183"/>
      <c r="G490" s="178"/>
      <c r="H490" s="198"/>
      <c r="I490" s="198"/>
    </row>
    <row r="491" spans="1:10">
      <c r="A491" s="195"/>
      <c r="B491" s="197" t="s">
        <v>807</v>
      </c>
      <c r="C491" s="178">
        <v>14300</v>
      </c>
      <c r="D491" s="184"/>
      <c r="E491" s="178">
        <v>2550</v>
      </c>
      <c r="F491" s="183"/>
      <c r="G491" s="178">
        <v>1</v>
      </c>
      <c r="H491" s="198">
        <f>C491*E491*G491/1000000</f>
        <v>36.465000000000003</v>
      </c>
      <c r="I491" s="198"/>
    </row>
    <row r="492" spans="1:10">
      <c r="A492" s="195"/>
      <c r="B492" s="197"/>
      <c r="C492" s="178">
        <v>5620</v>
      </c>
      <c r="D492" s="184"/>
      <c r="E492" s="178">
        <v>2550</v>
      </c>
      <c r="F492" s="183"/>
      <c r="G492" s="178">
        <v>1</v>
      </c>
      <c r="H492" s="198">
        <f t="shared" ref="H492:H502" si="21">C492*E492*G492/1000000</f>
        <v>14.331</v>
      </c>
      <c r="I492" s="198"/>
    </row>
    <row r="493" spans="1:10">
      <c r="A493" s="195"/>
      <c r="B493" s="197"/>
      <c r="C493" s="178">
        <v>1300</v>
      </c>
      <c r="D493" s="184"/>
      <c r="E493" s="178">
        <v>2550</v>
      </c>
      <c r="F493" s="183"/>
      <c r="G493" s="178">
        <v>1</v>
      </c>
      <c r="H493" s="198">
        <f t="shared" si="21"/>
        <v>3.3149999999999999</v>
      </c>
      <c r="I493" s="198"/>
    </row>
    <row r="494" spans="1:10">
      <c r="A494" s="195"/>
      <c r="B494" s="197"/>
      <c r="C494" s="178">
        <v>2850</v>
      </c>
      <c r="D494" s="184"/>
      <c r="E494" s="178">
        <v>2550</v>
      </c>
      <c r="F494" s="183"/>
      <c r="G494" s="178">
        <v>1</v>
      </c>
      <c r="H494" s="198">
        <f t="shared" si="21"/>
        <v>7.2675000000000001</v>
      </c>
      <c r="I494" s="198"/>
    </row>
    <row r="495" spans="1:10">
      <c r="A495" s="195"/>
      <c r="B495" s="197"/>
      <c r="C495" s="178">
        <v>1930</v>
      </c>
      <c r="D495" s="184"/>
      <c r="E495" s="178">
        <v>2550</v>
      </c>
      <c r="F495" s="183"/>
      <c r="G495" s="178">
        <v>2</v>
      </c>
      <c r="H495" s="198">
        <f t="shared" si="21"/>
        <v>9.843</v>
      </c>
      <c r="I495" s="198"/>
    </row>
    <row r="496" spans="1:10">
      <c r="A496" s="195"/>
      <c r="B496" s="197"/>
      <c r="C496" s="178">
        <v>4465</v>
      </c>
      <c r="D496" s="184"/>
      <c r="E496" s="178">
        <v>2550</v>
      </c>
      <c r="F496" s="183"/>
      <c r="G496" s="178">
        <v>1</v>
      </c>
      <c r="H496" s="198">
        <f t="shared" si="21"/>
        <v>11.38575</v>
      </c>
      <c r="I496" s="198"/>
    </row>
    <row r="497" spans="1:10">
      <c r="A497" s="195"/>
      <c r="B497" s="197"/>
      <c r="C497" s="178">
        <v>1200</v>
      </c>
      <c r="D497" s="184"/>
      <c r="E497" s="178">
        <v>2700</v>
      </c>
      <c r="F497" s="183"/>
      <c r="G497" s="178">
        <v>2</v>
      </c>
      <c r="H497" s="198">
        <f t="shared" si="21"/>
        <v>6.48</v>
      </c>
      <c r="I497" s="198"/>
    </row>
    <row r="498" spans="1:10">
      <c r="A498" s="195"/>
      <c r="B498" s="197"/>
      <c r="C498" s="178">
        <v>1675</v>
      </c>
      <c r="D498" s="184"/>
      <c r="E498" s="178">
        <v>2700</v>
      </c>
      <c r="F498" s="183"/>
      <c r="G498" s="178">
        <v>2</v>
      </c>
      <c r="H498" s="198">
        <f t="shared" si="21"/>
        <v>9.0449999999999999</v>
      </c>
      <c r="I498" s="198"/>
    </row>
    <row r="499" spans="1:10">
      <c r="A499" s="195"/>
      <c r="B499" s="197"/>
      <c r="C499" s="178">
        <v>-1050</v>
      </c>
      <c r="D499" s="184"/>
      <c r="E499" s="178">
        <v>2600</v>
      </c>
      <c r="F499" s="183"/>
      <c r="G499" s="178">
        <v>2</v>
      </c>
      <c r="H499" s="198">
        <f t="shared" si="21"/>
        <v>-5.46</v>
      </c>
      <c r="I499" s="198"/>
    </row>
    <row r="500" spans="1:10">
      <c r="A500" s="195"/>
      <c r="B500" s="197"/>
      <c r="C500" s="178">
        <v>-900</v>
      </c>
      <c r="D500" s="184"/>
      <c r="E500" s="178">
        <v>2600</v>
      </c>
      <c r="F500" s="183"/>
      <c r="G500" s="178">
        <v>2</v>
      </c>
      <c r="H500" s="198">
        <f t="shared" si="21"/>
        <v>-4.68</v>
      </c>
      <c r="I500" s="198"/>
    </row>
    <row r="501" spans="1:10">
      <c r="A501" s="195"/>
      <c r="B501" s="197"/>
      <c r="C501" s="178">
        <v>-800</v>
      </c>
      <c r="D501" s="184"/>
      <c r="E501" s="178">
        <v>2400</v>
      </c>
      <c r="F501" s="183"/>
      <c r="G501" s="178">
        <v>1</v>
      </c>
      <c r="H501" s="198">
        <f t="shared" si="21"/>
        <v>-1.92</v>
      </c>
      <c r="I501" s="198"/>
    </row>
    <row r="502" spans="1:10">
      <c r="A502" s="195"/>
      <c r="B502" s="197"/>
      <c r="C502" s="178">
        <v>-900</v>
      </c>
      <c r="D502" s="184"/>
      <c r="E502" s="178">
        <v>2100</v>
      </c>
      <c r="F502" s="183"/>
      <c r="G502" s="178">
        <v>2</v>
      </c>
      <c r="H502" s="198">
        <f t="shared" si="21"/>
        <v>-3.78</v>
      </c>
      <c r="I502" s="198"/>
    </row>
    <row r="503" spans="1:10">
      <c r="A503" s="195"/>
      <c r="B503" s="197"/>
      <c r="C503" s="178"/>
      <c r="D503" s="184"/>
      <c r="E503" s="178"/>
      <c r="F503" s="183"/>
      <c r="G503" s="178"/>
      <c r="H503" s="198"/>
      <c r="I503" s="198"/>
    </row>
    <row r="504" spans="1:10">
      <c r="A504" s="195"/>
      <c r="B504" s="197"/>
      <c r="C504" s="178"/>
      <c r="D504" s="184"/>
      <c r="E504" s="178"/>
      <c r="F504" s="183"/>
      <c r="G504" s="178"/>
      <c r="H504" s="198">
        <f>SUM(H491:H502)</f>
        <v>82.292249999999996</v>
      </c>
      <c r="I504" s="198"/>
    </row>
    <row r="505" spans="1:10">
      <c r="A505" s="195"/>
      <c r="B505" s="184" t="s">
        <v>795</v>
      </c>
      <c r="C505" s="199"/>
      <c r="D505" s="200"/>
      <c r="E505" s="178"/>
      <c r="F505" s="183"/>
      <c r="G505" s="178"/>
      <c r="H505" s="198">
        <f>H504*0.1</f>
        <v>8.2292249999999996</v>
      </c>
      <c r="I505" s="198"/>
      <c r="J505" s="205"/>
    </row>
    <row r="506" spans="1:10">
      <c r="A506" s="195"/>
      <c r="B506" s="201" t="s">
        <v>4</v>
      </c>
      <c r="C506" s="199"/>
      <c r="D506" s="200"/>
      <c r="E506" s="178"/>
      <c r="F506" s="202" t="s">
        <v>796</v>
      </c>
      <c r="G506" s="178"/>
      <c r="H506" s="203">
        <f>H504+H505</f>
        <v>90.521474999999995</v>
      </c>
      <c r="I506" s="203">
        <f>H506*10.764</f>
        <v>974.37315690000003</v>
      </c>
      <c r="J506" s="208" t="s">
        <v>724</v>
      </c>
    </row>
    <row r="507" spans="1:10">
      <c r="A507" s="195"/>
      <c r="B507" s="201"/>
      <c r="C507" s="199"/>
      <c r="D507" s="200"/>
      <c r="E507" s="178"/>
      <c r="F507" s="202"/>
      <c r="G507" s="178"/>
      <c r="H507" s="203"/>
      <c r="I507" s="203"/>
      <c r="J507" s="208"/>
    </row>
    <row r="508" spans="1:10" ht="15">
      <c r="A508" s="216"/>
      <c r="B508" s="210" t="s">
        <v>870</v>
      </c>
      <c r="C508" s="178"/>
      <c r="D508" s="184"/>
      <c r="E508" s="178"/>
      <c r="F508" s="183"/>
      <c r="G508" s="178"/>
      <c r="H508" s="198"/>
      <c r="I508" s="198"/>
    </row>
    <row r="509" spans="1:10">
      <c r="A509" s="195"/>
      <c r="B509" s="197" t="s">
        <v>871</v>
      </c>
      <c r="C509" s="178">
        <f>11614+5112+7226</f>
        <v>23952</v>
      </c>
      <c r="D509" s="184"/>
      <c r="E509" s="178">
        <f>1980+750+750+600+1380</f>
        <v>5460</v>
      </c>
      <c r="F509" s="183"/>
      <c r="G509" s="178">
        <v>1</v>
      </c>
      <c r="H509" s="198">
        <f>C509*E509*G509/1000000</f>
        <v>130.77791999999999</v>
      </c>
      <c r="I509" s="198"/>
    </row>
    <row r="510" spans="1:10">
      <c r="A510" s="195"/>
      <c r="B510" s="197"/>
      <c r="C510" s="178">
        <v>-23650</v>
      </c>
      <c r="D510" s="184"/>
      <c r="E510" s="178">
        <v>1600</v>
      </c>
      <c r="F510" s="183"/>
      <c r="G510" s="178">
        <v>1</v>
      </c>
      <c r="H510" s="198">
        <f>C510*E510*G510/1000000</f>
        <v>-37.840000000000003</v>
      </c>
      <c r="I510" s="198"/>
    </row>
    <row r="511" spans="1:10">
      <c r="A511" s="195"/>
      <c r="B511" s="197" t="s">
        <v>810</v>
      </c>
      <c r="C511" s="178">
        <v>4675</v>
      </c>
      <c r="D511" s="184"/>
      <c r="E511" s="178">
        <v>2800</v>
      </c>
      <c r="F511" s="183"/>
      <c r="G511" s="178">
        <v>1</v>
      </c>
      <c r="H511" s="198">
        <f>C511*E511*G511/1000000</f>
        <v>13.09</v>
      </c>
      <c r="I511" s="198"/>
    </row>
    <row r="512" spans="1:10">
      <c r="A512" s="195"/>
      <c r="B512" s="197"/>
      <c r="C512" s="178">
        <v>5150</v>
      </c>
      <c r="D512" s="184"/>
      <c r="E512" s="178">
        <v>3050</v>
      </c>
      <c r="F512" s="183"/>
      <c r="G512" s="178">
        <v>1</v>
      </c>
      <c r="H512" s="198">
        <f>C512*E512*G512/1000000</f>
        <v>15.7075</v>
      </c>
      <c r="I512" s="198"/>
    </row>
    <row r="513" spans="1:10">
      <c r="A513" s="195"/>
      <c r="B513" s="197"/>
      <c r="C513" s="178"/>
      <c r="D513" s="184"/>
      <c r="E513" s="178"/>
      <c r="F513" s="183"/>
      <c r="G513" s="178"/>
      <c r="H513" s="198">
        <f>SUM(H509:H512)</f>
        <v>121.73542</v>
      </c>
      <c r="I513" s="198"/>
    </row>
    <row r="514" spans="1:10">
      <c r="A514" s="195"/>
      <c r="B514" s="184" t="s">
        <v>795</v>
      </c>
      <c r="C514" s="199"/>
      <c r="D514" s="200"/>
      <c r="E514" s="178"/>
      <c r="F514" s="183"/>
      <c r="G514" s="178"/>
      <c r="H514" s="198">
        <f>H513*0.1</f>
        <v>12.173541999999999</v>
      </c>
      <c r="I514" s="198"/>
      <c r="J514" s="205"/>
    </row>
    <row r="515" spans="1:10">
      <c r="A515" s="195"/>
      <c r="B515" s="201" t="s">
        <v>4</v>
      </c>
      <c r="C515" s="199"/>
      <c r="D515" s="200"/>
      <c r="E515" s="178"/>
      <c r="F515" s="202" t="s">
        <v>796</v>
      </c>
      <c r="G515" s="178"/>
      <c r="H515" s="203">
        <f>H513+H514</f>
        <v>133.908962</v>
      </c>
      <c r="I515" s="203">
        <f>H515*10.764</f>
        <v>1441.396066968</v>
      </c>
      <c r="J515" s="208" t="s">
        <v>724</v>
      </c>
    </row>
    <row r="516" spans="1:10">
      <c r="A516" s="195"/>
      <c r="B516" s="201"/>
      <c r="C516" s="199"/>
      <c r="D516" s="200"/>
      <c r="E516" s="178"/>
      <c r="F516" s="202"/>
      <c r="G516" s="178"/>
      <c r="H516" s="203"/>
      <c r="I516" s="203"/>
      <c r="J516" s="208"/>
    </row>
    <row r="517" spans="1:10" ht="15">
      <c r="A517" s="216"/>
      <c r="B517" s="210" t="s">
        <v>872</v>
      </c>
      <c r="C517" s="178"/>
      <c r="D517" s="184"/>
      <c r="E517" s="178"/>
      <c r="F517" s="183"/>
      <c r="G517" s="178"/>
      <c r="H517" s="198"/>
      <c r="I517" s="198"/>
    </row>
    <row r="518" spans="1:10">
      <c r="A518" s="195"/>
      <c r="B518" s="197"/>
      <c r="C518" s="178">
        <v>10600</v>
      </c>
      <c r="D518" s="184"/>
      <c r="E518" s="178">
        <v>4850</v>
      </c>
      <c r="F518" s="183"/>
      <c r="G518" s="178">
        <v>1</v>
      </c>
      <c r="H518" s="198">
        <f>C518*E518*G518/1000000</f>
        <v>51.41</v>
      </c>
      <c r="I518" s="198"/>
    </row>
    <row r="519" spans="1:10">
      <c r="A519" s="195"/>
      <c r="B519" s="184" t="s">
        <v>795</v>
      </c>
      <c r="C519" s="199"/>
      <c r="D519" s="200"/>
      <c r="E519" s="178"/>
      <c r="F519" s="183"/>
      <c r="G519" s="178"/>
      <c r="H519" s="198">
        <f>H518*0.1</f>
        <v>5.141</v>
      </c>
      <c r="I519" s="198"/>
      <c r="J519" s="205"/>
    </row>
    <row r="520" spans="1:10">
      <c r="A520" s="195"/>
      <c r="B520" s="201" t="s">
        <v>4</v>
      </c>
      <c r="C520" s="199"/>
      <c r="D520" s="200"/>
      <c r="E520" s="178"/>
      <c r="F520" s="202" t="s">
        <v>796</v>
      </c>
      <c r="G520" s="178"/>
      <c r="H520" s="203">
        <f>H518+H519</f>
        <v>56.551000000000002</v>
      </c>
      <c r="I520" s="203">
        <f>H520*10.764</f>
        <v>608.71496400000001</v>
      </c>
      <c r="J520" s="208" t="s">
        <v>724</v>
      </c>
    </row>
    <row r="521" spans="1:10">
      <c r="A521" s="195"/>
      <c r="B521" s="201"/>
      <c r="C521" s="199"/>
      <c r="D521" s="200"/>
      <c r="E521" s="178"/>
      <c r="F521" s="202"/>
      <c r="G521" s="178"/>
      <c r="H521" s="203"/>
      <c r="I521" s="203"/>
      <c r="J521" s="208"/>
    </row>
    <row r="522" spans="1:10" ht="15">
      <c r="A522" s="216"/>
      <c r="B522" s="210" t="s">
        <v>873</v>
      </c>
      <c r="C522" s="178"/>
      <c r="D522" s="184"/>
      <c r="E522" s="178"/>
      <c r="F522" s="183"/>
      <c r="G522" s="178"/>
      <c r="H522" s="198"/>
      <c r="I522" s="198"/>
    </row>
    <row r="523" spans="1:10">
      <c r="A523" s="195"/>
      <c r="B523" s="197" t="s">
        <v>821</v>
      </c>
      <c r="C523" s="178">
        <v>19850</v>
      </c>
      <c r="D523" s="184"/>
      <c r="E523" s="178"/>
      <c r="F523" s="183"/>
      <c r="G523" s="178">
        <v>2</v>
      </c>
      <c r="H523" s="198">
        <f>C523*G523/1000</f>
        <v>39.700000000000003</v>
      </c>
      <c r="I523" s="198"/>
    </row>
    <row r="524" spans="1:10">
      <c r="A524" s="195"/>
      <c r="B524" s="197"/>
      <c r="C524" s="178">
        <v>10650</v>
      </c>
      <c r="D524" s="184"/>
      <c r="E524" s="178"/>
      <c r="F524" s="183"/>
      <c r="G524" s="178">
        <v>2</v>
      </c>
      <c r="H524" s="198">
        <f>C524*G524/1000</f>
        <v>21.3</v>
      </c>
      <c r="I524" s="198"/>
    </row>
    <row r="525" spans="1:10">
      <c r="A525" s="195"/>
      <c r="B525" s="197"/>
      <c r="C525" s="178">
        <v>3050</v>
      </c>
      <c r="D525" s="184"/>
      <c r="E525" s="178"/>
      <c r="F525" s="183"/>
      <c r="G525" s="178">
        <v>2</v>
      </c>
      <c r="H525" s="198">
        <f>C525*G525/1000</f>
        <v>6.1</v>
      </c>
      <c r="I525" s="198"/>
    </row>
    <row r="526" spans="1:10">
      <c r="A526" s="195"/>
      <c r="B526" s="197"/>
      <c r="C526" s="178"/>
      <c r="D526" s="184"/>
      <c r="E526" s="178"/>
      <c r="F526" s="183"/>
      <c r="G526" s="178"/>
      <c r="H526" s="198"/>
      <c r="I526" s="198"/>
    </row>
    <row r="527" spans="1:10">
      <c r="A527" s="195"/>
      <c r="B527" s="197"/>
      <c r="C527" s="178"/>
      <c r="D527" s="184"/>
      <c r="E527" s="178"/>
      <c r="F527" s="183"/>
      <c r="G527" s="178"/>
      <c r="H527" s="198">
        <f>SUM(H523:H526)</f>
        <v>67.099999999999994</v>
      </c>
      <c r="I527" s="198"/>
    </row>
    <row r="528" spans="1:10">
      <c r="A528" s="195"/>
      <c r="B528" s="184" t="s">
        <v>795</v>
      </c>
      <c r="C528" s="199"/>
      <c r="D528" s="200"/>
      <c r="E528" s="178"/>
      <c r="F528" s="183"/>
      <c r="G528" s="178"/>
      <c r="H528" s="198">
        <f>H527*0.1</f>
        <v>6.71</v>
      </c>
      <c r="I528" s="198"/>
      <c r="J528" s="205"/>
    </row>
    <row r="529" spans="1:10">
      <c r="A529" s="195"/>
      <c r="B529" s="201" t="s">
        <v>4</v>
      </c>
      <c r="C529" s="199"/>
      <c r="D529" s="200"/>
      <c r="E529" s="178"/>
      <c r="F529" s="202" t="s">
        <v>874</v>
      </c>
      <c r="G529" s="178"/>
      <c r="H529" s="203">
        <f>H527+H528</f>
        <v>73.81</v>
      </c>
      <c r="I529" s="203">
        <f>H529*3.28</f>
        <v>242.0968</v>
      </c>
      <c r="J529" s="208" t="s">
        <v>370</v>
      </c>
    </row>
    <row r="530" spans="1:10">
      <c r="A530" s="195"/>
      <c r="B530" s="201"/>
      <c r="C530" s="199"/>
      <c r="D530" s="200"/>
      <c r="E530" s="178"/>
      <c r="F530" s="202"/>
      <c r="G530" s="178"/>
      <c r="H530" s="203"/>
      <c r="I530" s="203"/>
      <c r="J530" s="208"/>
    </row>
    <row r="531" spans="1:10">
      <c r="A531" s="212"/>
      <c r="B531" s="212" t="s">
        <v>875</v>
      </c>
      <c r="C531" s="212"/>
      <c r="D531" s="212"/>
      <c r="E531" s="212"/>
      <c r="F531" s="212"/>
      <c r="G531" s="212"/>
      <c r="H531" s="212"/>
      <c r="I531" s="212"/>
    </row>
    <row r="532" spans="1:10">
      <c r="A532" s="195"/>
      <c r="B532" s="197"/>
      <c r="C532" s="178">
        <v>23650</v>
      </c>
      <c r="D532" s="184"/>
      <c r="E532" s="178">
        <v>1600</v>
      </c>
      <c r="F532" s="183"/>
      <c r="G532" s="178">
        <v>1</v>
      </c>
      <c r="H532" s="198">
        <f>C532*E532*G532/1000000</f>
        <v>37.840000000000003</v>
      </c>
      <c r="I532" s="198"/>
    </row>
    <row r="533" spans="1:10">
      <c r="A533" s="195"/>
      <c r="B533" s="197"/>
      <c r="C533" s="178"/>
      <c r="D533" s="184"/>
      <c r="E533" s="178"/>
      <c r="F533" s="183"/>
      <c r="G533" s="178"/>
      <c r="H533" s="198">
        <f>SUM(H532:H532)</f>
        <v>37.840000000000003</v>
      </c>
      <c r="I533" s="198"/>
    </row>
    <row r="534" spans="1:10">
      <c r="A534" s="195"/>
      <c r="B534" s="184" t="s">
        <v>795</v>
      </c>
      <c r="C534" s="199"/>
      <c r="D534" s="200"/>
      <c r="E534" s="178"/>
      <c r="F534" s="183"/>
      <c r="G534" s="178"/>
      <c r="H534" s="198">
        <f>H533*0.1</f>
        <v>3.7839999999999998</v>
      </c>
      <c r="I534" s="198"/>
      <c r="J534" s="205"/>
    </row>
    <row r="535" spans="1:10">
      <c r="A535" s="195"/>
      <c r="B535" s="201" t="s">
        <v>4</v>
      </c>
      <c r="C535" s="199"/>
      <c r="D535" s="200"/>
      <c r="E535" s="178"/>
      <c r="F535" s="202" t="s">
        <v>796</v>
      </c>
      <c r="G535" s="178"/>
      <c r="H535" s="203">
        <f>H533+H534</f>
        <v>41.624000000000002</v>
      </c>
      <c r="I535" s="203">
        <f>H535*10.764</f>
        <v>448.04073599999998</v>
      </c>
      <c r="J535" s="208" t="s">
        <v>724</v>
      </c>
    </row>
    <row r="536" spans="1:10">
      <c r="A536" s="195"/>
      <c r="B536" s="201"/>
      <c r="C536" s="199"/>
      <c r="D536" s="200"/>
      <c r="E536" s="178"/>
      <c r="F536" s="202"/>
      <c r="G536" s="178"/>
      <c r="H536" s="203"/>
      <c r="I536" s="203"/>
      <c r="J536" s="208"/>
    </row>
    <row r="537" spans="1:10" ht="15">
      <c r="A537" s="216"/>
      <c r="B537" s="210" t="s">
        <v>876</v>
      </c>
      <c r="C537" s="178"/>
      <c r="D537" s="184"/>
      <c r="E537" s="178"/>
      <c r="F537" s="183"/>
      <c r="G537" s="178"/>
      <c r="H537" s="198"/>
      <c r="I537" s="198"/>
    </row>
    <row r="538" spans="1:10">
      <c r="A538" s="195"/>
      <c r="B538" s="197" t="s">
        <v>818</v>
      </c>
      <c r="C538" s="178">
        <v>1168</v>
      </c>
      <c r="D538" s="184"/>
      <c r="E538" s="178">
        <v>2600</v>
      </c>
      <c r="F538" s="183"/>
      <c r="G538" s="178">
        <v>1</v>
      </c>
      <c r="H538" s="198">
        <f>C538*E538*G538/1000000</f>
        <v>3.0367999999999999</v>
      </c>
      <c r="I538" s="198"/>
    </row>
    <row r="539" spans="1:10">
      <c r="A539" s="195"/>
      <c r="B539" s="197"/>
      <c r="C539" s="178">
        <v>1448</v>
      </c>
      <c r="D539" s="184"/>
      <c r="E539" s="178">
        <v>2600</v>
      </c>
      <c r="F539" s="183"/>
      <c r="G539" s="178">
        <v>1</v>
      </c>
      <c r="H539" s="198">
        <f t="shared" ref="H539:H552" si="22">C539*E539*G539/1000000</f>
        <v>3.7648000000000001</v>
      </c>
      <c r="I539" s="198"/>
    </row>
    <row r="540" spans="1:10">
      <c r="A540" s="195"/>
      <c r="B540" s="197"/>
      <c r="C540" s="178">
        <v>3048</v>
      </c>
      <c r="D540" s="184"/>
      <c r="E540" s="178">
        <v>2600</v>
      </c>
      <c r="F540" s="183"/>
      <c r="G540" s="178">
        <v>1</v>
      </c>
      <c r="H540" s="198">
        <f t="shared" si="22"/>
        <v>7.9248000000000003</v>
      </c>
      <c r="I540" s="198"/>
    </row>
    <row r="541" spans="1:10">
      <c r="A541" s="195"/>
      <c r="B541" s="197"/>
      <c r="C541" s="178">
        <v>2616</v>
      </c>
      <c r="D541" s="184"/>
      <c r="E541" s="178">
        <v>2600</v>
      </c>
      <c r="F541" s="183"/>
      <c r="G541" s="178">
        <v>1</v>
      </c>
      <c r="H541" s="198">
        <f t="shared" si="22"/>
        <v>6.8015999999999996</v>
      </c>
      <c r="I541" s="198"/>
    </row>
    <row r="542" spans="1:10">
      <c r="A542" s="195"/>
      <c r="B542" s="197"/>
      <c r="C542" s="178">
        <v>940</v>
      </c>
      <c r="D542" s="184"/>
      <c r="E542" s="178">
        <v>2600</v>
      </c>
      <c r="F542" s="183"/>
      <c r="G542" s="178">
        <v>2</v>
      </c>
      <c r="H542" s="198">
        <f t="shared" si="22"/>
        <v>4.8879999999999999</v>
      </c>
      <c r="I542" s="198"/>
    </row>
    <row r="543" spans="1:10">
      <c r="A543" s="195"/>
      <c r="B543" s="197"/>
      <c r="C543" s="178">
        <v>1321</v>
      </c>
      <c r="D543" s="184"/>
      <c r="E543" s="178">
        <v>2600</v>
      </c>
      <c r="F543" s="183"/>
      <c r="G543" s="178">
        <v>2</v>
      </c>
      <c r="H543" s="198">
        <f t="shared" si="22"/>
        <v>6.8692000000000002</v>
      </c>
      <c r="I543" s="198"/>
    </row>
    <row r="544" spans="1:10">
      <c r="A544" s="195"/>
      <c r="B544" s="197"/>
      <c r="C544" s="178">
        <v>-800</v>
      </c>
      <c r="D544" s="184"/>
      <c r="E544" s="178">
        <v>2100</v>
      </c>
      <c r="F544" s="183"/>
      <c r="G544" s="178">
        <v>2</v>
      </c>
      <c r="H544" s="198">
        <f t="shared" si="22"/>
        <v>-3.36</v>
      </c>
      <c r="I544" s="198"/>
    </row>
    <row r="545" spans="1:9">
      <c r="A545" s="195"/>
      <c r="B545" s="197" t="s">
        <v>819</v>
      </c>
      <c r="C545" s="178">
        <v>1416</v>
      </c>
      <c r="D545" s="184"/>
      <c r="E545" s="178">
        <v>2600</v>
      </c>
      <c r="F545" s="183"/>
      <c r="G545" s="178">
        <v>2</v>
      </c>
      <c r="H545" s="198">
        <f t="shared" si="22"/>
        <v>7.3632</v>
      </c>
      <c r="I545" s="198"/>
    </row>
    <row r="546" spans="1:9">
      <c r="A546" s="195"/>
      <c r="B546" s="197"/>
      <c r="C546" s="178">
        <v>3100</v>
      </c>
      <c r="D546" s="184"/>
      <c r="E546" s="178">
        <v>2600</v>
      </c>
      <c r="F546" s="183"/>
      <c r="G546" s="178">
        <v>2</v>
      </c>
      <c r="H546" s="198">
        <f t="shared" si="22"/>
        <v>16.12</v>
      </c>
      <c r="I546" s="198"/>
    </row>
    <row r="547" spans="1:9">
      <c r="A547" s="195"/>
      <c r="B547" s="197"/>
      <c r="C547" s="178">
        <v>1257</v>
      </c>
      <c r="D547" s="184"/>
      <c r="E547" s="178">
        <v>2600</v>
      </c>
      <c r="F547" s="183"/>
      <c r="G547" s="178">
        <v>2</v>
      </c>
      <c r="H547" s="198">
        <f t="shared" si="22"/>
        <v>6.5364000000000004</v>
      </c>
      <c r="I547" s="198"/>
    </row>
    <row r="548" spans="1:9">
      <c r="A548" s="195"/>
      <c r="B548" s="197"/>
      <c r="C548" s="178">
        <v>1130</v>
      </c>
      <c r="D548" s="184"/>
      <c r="E548" s="178">
        <v>2600</v>
      </c>
      <c r="F548" s="183"/>
      <c r="G548" s="178">
        <v>1</v>
      </c>
      <c r="H548" s="198">
        <f t="shared" si="22"/>
        <v>2.9380000000000002</v>
      </c>
      <c r="I548" s="198"/>
    </row>
    <row r="549" spans="1:9">
      <c r="A549" s="195"/>
      <c r="B549" s="197"/>
      <c r="C549" s="178">
        <v>1257</v>
      </c>
      <c r="D549" s="184"/>
      <c r="E549" s="178">
        <v>2600</v>
      </c>
      <c r="F549" s="183"/>
      <c r="G549" s="178">
        <v>2</v>
      </c>
      <c r="H549" s="198">
        <f t="shared" si="22"/>
        <v>6.5364000000000004</v>
      </c>
      <c r="I549" s="198"/>
    </row>
    <row r="550" spans="1:9">
      <c r="A550" s="195"/>
      <c r="B550" s="197"/>
      <c r="C550" s="178">
        <v>1168</v>
      </c>
      <c r="D550" s="184"/>
      <c r="E550" s="178">
        <v>2600</v>
      </c>
      <c r="F550" s="183"/>
      <c r="G550" s="178">
        <v>2</v>
      </c>
      <c r="H550" s="198">
        <f t="shared" si="22"/>
        <v>6.0735999999999999</v>
      </c>
      <c r="I550" s="198"/>
    </row>
    <row r="551" spans="1:9">
      <c r="A551" s="195"/>
      <c r="B551" s="197"/>
      <c r="C551" s="178">
        <v>-800</v>
      </c>
      <c r="D551" s="184"/>
      <c r="E551" s="178">
        <v>2100</v>
      </c>
      <c r="F551" s="183"/>
      <c r="G551" s="178">
        <v>3</v>
      </c>
      <c r="H551" s="198">
        <f t="shared" si="22"/>
        <v>-5.04</v>
      </c>
      <c r="I551" s="198"/>
    </row>
    <row r="552" spans="1:9">
      <c r="A552" s="195"/>
      <c r="B552" s="197" t="s">
        <v>820</v>
      </c>
      <c r="C552" s="178">
        <v>1660</v>
      </c>
      <c r="D552" s="184"/>
      <c r="E552" s="178">
        <v>2600</v>
      </c>
      <c r="F552" s="183"/>
      <c r="G552" s="178">
        <v>2</v>
      </c>
      <c r="H552" s="198">
        <f t="shared" si="22"/>
        <v>8.6319999999999997</v>
      </c>
      <c r="I552" s="198"/>
    </row>
    <row r="553" spans="1:9">
      <c r="A553" s="195"/>
      <c r="B553" s="197"/>
      <c r="C553" s="178">
        <v>1410</v>
      </c>
      <c r="D553" s="184"/>
      <c r="E553" s="178">
        <v>2600</v>
      </c>
      <c r="F553" s="183"/>
      <c r="G553" s="178">
        <v>4</v>
      </c>
      <c r="H553" s="198">
        <f>C553*E553*G553/1000000</f>
        <v>14.664</v>
      </c>
      <c r="I553" s="198"/>
    </row>
    <row r="554" spans="1:9">
      <c r="A554" s="195"/>
      <c r="B554" s="197"/>
      <c r="C554" s="178">
        <v>1230</v>
      </c>
      <c r="D554" s="184"/>
      <c r="E554" s="178">
        <v>2600</v>
      </c>
      <c r="F554" s="183"/>
      <c r="G554" s="178">
        <v>2</v>
      </c>
      <c r="H554" s="198">
        <f>C554*E554*G554/1000000</f>
        <v>6.3959999999999999</v>
      </c>
      <c r="I554" s="198"/>
    </row>
    <row r="555" spans="1:9">
      <c r="A555" s="195"/>
      <c r="B555" s="197"/>
      <c r="C555" s="178">
        <v>-800</v>
      </c>
      <c r="D555" s="184"/>
      <c r="E555" s="178">
        <v>2100</v>
      </c>
      <c r="F555" s="183"/>
      <c r="G555" s="178">
        <v>2</v>
      </c>
      <c r="H555" s="198">
        <f>C555*E555*G555/1000000</f>
        <v>-3.36</v>
      </c>
      <c r="I555" s="198"/>
    </row>
    <row r="556" spans="1:9">
      <c r="A556" s="195"/>
      <c r="B556" s="197" t="s">
        <v>877</v>
      </c>
      <c r="C556" s="178">
        <v>6020</v>
      </c>
      <c r="D556" s="184"/>
      <c r="E556" s="178">
        <v>5000</v>
      </c>
      <c r="F556" s="183"/>
      <c r="G556" s="178">
        <v>1</v>
      </c>
      <c r="H556" s="198">
        <f t="shared" ref="H556:H562" si="23">C556*E556*G556/1000000</f>
        <v>30.1</v>
      </c>
      <c r="I556" s="198"/>
    </row>
    <row r="557" spans="1:9">
      <c r="A557" s="195"/>
      <c r="B557" s="197"/>
      <c r="C557" s="178">
        <v>3020</v>
      </c>
      <c r="D557" s="184"/>
      <c r="E557" s="178">
        <v>5000</v>
      </c>
      <c r="F557" s="183"/>
      <c r="G557" s="178">
        <v>1</v>
      </c>
      <c r="H557" s="198">
        <f t="shared" si="23"/>
        <v>15.1</v>
      </c>
      <c r="I557" s="198"/>
    </row>
    <row r="558" spans="1:9">
      <c r="A558" s="195"/>
      <c r="B558" s="197" t="s">
        <v>878</v>
      </c>
      <c r="C558" s="178">
        <v>1168</v>
      </c>
      <c r="D558" s="184"/>
      <c r="E558" s="178">
        <v>2600</v>
      </c>
      <c r="F558" s="183"/>
      <c r="G558" s="178">
        <v>2</v>
      </c>
      <c r="H558" s="198">
        <f t="shared" si="23"/>
        <v>6.0735999999999999</v>
      </c>
      <c r="I558" s="198"/>
    </row>
    <row r="559" spans="1:9">
      <c r="A559" s="195"/>
      <c r="B559" s="197"/>
      <c r="C559" s="178">
        <v>1270</v>
      </c>
      <c r="D559" s="184"/>
      <c r="E559" s="178">
        <v>2600</v>
      </c>
      <c r="F559" s="183"/>
      <c r="G559" s="178">
        <v>1</v>
      </c>
      <c r="H559" s="198">
        <f t="shared" si="23"/>
        <v>3.302</v>
      </c>
      <c r="I559" s="198"/>
    </row>
    <row r="560" spans="1:9">
      <c r="A560" s="195"/>
      <c r="B560" s="197"/>
      <c r="C560" s="178">
        <v>1194</v>
      </c>
      <c r="D560" s="184"/>
      <c r="E560" s="178">
        <v>2600</v>
      </c>
      <c r="F560" s="183"/>
      <c r="G560" s="178">
        <v>1</v>
      </c>
      <c r="H560" s="198">
        <f t="shared" si="23"/>
        <v>3.1044</v>
      </c>
      <c r="I560" s="198"/>
    </row>
    <row r="561" spans="1:10">
      <c r="A561" s="195"/>
      <c r="B561" s="197"/>
      <c r="C561" s="178">
        <v>2000</v>
      </c>
      <c r="D561" s="184"/>
      <c r="E561" s="178">
        <v>2600</v>
      </c>
      <c r="F561" s="183"/>
      <c r="G561" s="178">
        <v>2</v>
      </c>
      <c r="H561" s="198">
        <f t="shared" si="23"/>
        <v>10.4</v>
      </c>
      <c r="I561" s="198"/>
    </row>
    <row r="562" spans="1:10">
      <c r="A562" s="195"/>
      <c r="B562" s="197"/>
      <c r="C562" s="178">
        <v>-800</v>
      </c>
      <c r="D562" s="184"/>
      <c r="E562" s="178">
        <v>2100</v>
      </c>
      <c r="F562" s="183"/>
      <c r="G562" s="178">
        <v>4</v>
      </c>
      <c r="H562" s="198">
        <f t="shared" si="23"/>
        <v>-6.72</v>
      </c>
      <c r="I562" s="198"/>
    </row>
    <row r="563" spans="1:10">
      <c r="A563" s="195"/>
      <c r="B563" s="197"/>
      <c r="C563" s="178"/>
      <c r="D563" s="184"/>
      <c r="E563" s="178"/>
      <c r="F563" s="183"/>
      <c r="G563" s="178"/>
      <c r="H563" s="198">
        <f>SUM(H538:H562)</f>
        <v>158.1448</v>
      </c>
      <c r="I563" s="198"/>
    </row>
    <row r="564" spans="1:10">
      <c r="A564" s="195"/>
      <c r="B564" s="197"/>
      <c r="C564" s="178"/>
      <c r="D564" s="184"/>
      <c r="E564" s="178"/>
      <c r="F564" s="183"/>
      <c r="G564" s="178"/>
      <c r="H564" s="198"/>
      <c r="I564" s="198"/>
    </row>
    <row r="565" spans="1:10">
      <c r="A565" s="195"/>
      <c r="B565" s="184" t="s">
        <v>795</v>
      </c>
      <c r="C565" s="199"/>
      <c r="D565" s="200"/>
      <c r="E565" s="178"/>
      <c r="F565" s="183"/>
      <c r="G565" s="178"/>
      <c r="H565" s="198">
        <f>H563*0.1</f>
        <v>15.81448</v>
      </c>
      <c r="I565" s="198"/>
      <c r="J565" s="205"/>
    </row>
    <row r="566" spans="1:10">
      <c r="A566" s="195"/>
      <c r="B566" s="201" t="s">
        <v>4</v>
      </c>
      <c r="C566" s="199"/>
      <c r="D566" s="200"/>
      <c r="E566" s="178"/>
      <c r="F566" s="202" t="s">
        <v>796</v>
      </c>
      <c r="G566" s="178"/>
      <c r="H566" s="203">
        <f>H563+H565</f>
        <v>173.95928000000001</v>
      </c>
      <c r="I566" s="203">
        <f>H566*10.764</f>
        <v>1872.4976899200001</v>
      </c>
      <c r="J566" s="208" t="s">
        <v>724</v>
      </c>
    </row>
  </sheetData>
  <mergeCells count="2">
    <mergeCell ref="A1:I1"/>
    <mergeCell ref="A2:H2"/>
  </mergeCells>
  <pageMargins left="0.75" right="0.75" top="1" bottom="1" header="0.5" footer="0.5"/>
  <pageSetup paperSize="66"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1"/>
  <sheetViews>
    <sheetView topLeftCell="A7" workbookViewId="0">
      <pane xSplit="2" ySplit="4" topLeftCell="C32" activePane="bottomRight" state="frozen"/>
      <selection pane="topRight"/>
      <selection pane="bottomLeft"/>
      <selection pane="bottomRight" activeCell="I45" sqref="I45"/>
    </sheetView>
  </sheetViews>
  <sheetFormatPr defaultColWidth="8.33203125" defaultRowHeight="15.75"/>
  <cols>
    <col min="1" max="1" width="11.1640625" style="1"/>
    <col min="2" max="2" width="100.5" style="2"/>
    <col min="3" max="3" width="10.83203125" style="3"/>
    <col min="4" max="4" width="10.33203125" style="3"/>
    <col min="5" max="5" width="11.5" style="3"/>
    <col min="6" max="6" width="9.6640625" style="4"/>
    <col min="7" max="7" width="8.33203125" style="4"/>
    <col min="8" max="8" width="15" style="5"/>
    <col min="9" max="9" width="15" style="4"/>
    <col min="10" max="10" width="9.6640625" style="6"/>
    <col min="11" max="11" width="23.83203125" style="7"/>
    <col min="12" max="12" width="8.33203125" style="2"/>
    <col min="13" max="13" width="9.1640625" style="2"/>
    <col min="14" max="16384" width="8.33203125" style="2"/>
  </cols>
  <sheetData>
    <row r="1" spans="1:12">
      <c r="A1" s="8" t="s">
        <v>879</v>
      </c>
      <c r="B1" s="9"/>
      <c r="C1" s="10"/>
      <c r="D1" s="10"/>
      <c r="E1" s="10"/>
      <c r="F1" s="11"/>
      <c r="G1" s="11"/>
      <c r="H1" s="12"/>
      <c r="I1" s="11"/>
      <c r="J1" s="49"/>
      <c r="K1" s="50" t="s">
        <v>880</v>
      </c>
    </row>
    <row r="2" spans="1:12">
      <c r="A2" s="8" t="s">
        <v>881</v>
      </c>
      <c r="B2" s="9"/>
      <c r="C2" s="10"/>
      <c r="D2" s="10"/>
      <c r="E2" s="10"/>
      <c r="F2" s="11"/>
      <c r="G2" s="11"/>
      <c r="H2" s="12"/>
      <c r="I2" s="11"/>
      <c r="J2" s="49"/>
      <c r="K2" s="51" t="s">
        <v>882</v>
      </c>
    </row>
    <row r="3" spans="1:12">
      <c r="A3" s="8" t="s">
        <v>883</v>
      </c>
      <c r="B3" s="9"/>
      <c r="C3" s="10"/>
      <c r="D3" s="10"/>
      <c r="E3" s="10"/>
      <c r="F3" s="11"/>
      <c r="G3" s="11"/>
      <c r="H3" s="12"/>
      <c r="I3" s="11"/>
      <c r="J3" s="49"/>
      <c r="K3" s="52"/>
    </row>
    <row r="4" spans="1:12">
      <c r="A4" s="8" t="s">
        <v>884</v>
      </c>
      <c r="B4" s="9"/>
      <c r="C4" s="10"/>
      <c r="D4" s="10"/>
      <c r="E4" s="10"/>
      <c r="F4" s="11"/>
      <c r="G4" s="11"/>
      <c r="H4" s="12"/>
      <c r="I4" s="11"/>
      <c r="J4" s="49"/>
      <c r="K4" s="52"/>
    </row>
    <row r="5" spans="1:12">
      <c r="A5" s="13"/>
      <c r="B5" s="14"/>
    </row>
    <row r="6" spans="1:12">
      <c r="A6" s="15" t="s">
        <v>885</v>
      </c>
      <c r="B6" s="16"/>
    </row>
    <row r="7" spans="1:12">
      <c r="A7" s="15"/>
      <c r="B7" s="16"/>
    </row>
    <row r="8" spans="1:12">
      <c r="A8" s="17" t="s">
        <v>886</v>
      </c>
      <c r="B8" s="17"/>
      <c r="C8" s="18"/>
      <c r="D8" s="19"/>
      <c r="E8" s="18"/>
      <c r="F8" s="17"/>
      <c r="G8" s="17"/>
      <c r="H8" s="17"/>
      <c r="I8" s="17"/>
      <c r="J8" s="53"/>
      <c r="K8" s="17"/>
      <c r="L8" s="17"/>
    </row>
    <row r="10" spans="1:12">
      <c r="A10" s="20" t="s">
        <v>161</v>
      </c>
      <c r="B10" s="21" t="s">
        <v>887</v>
      </c>
      <c r="C10" s="22" t="s">
        <v>161</v>
      </c>
      <c r="D10" s="22" t="s">
        <v>888</v>
      </c>
      <c r="E10" s="22" t="s">
        <v>889</v>
      </c>
      <c r="F10" s="23" t="s">
        <v>890</v>
      </c>
      <c r="G10" s="23"/>
      <c r="H10" s="24" t="s">
        <v>891</v>
      </c>
      <c r="I10" s="24" t="s">
        <v>892</v>
      </c>
      <c r="J10" s="54" t="s">
        <v>893</v>
      </c>
      <c r="K10" s="21" t="s">
        <v>894</v>
      </c>
    </row>
    <row r="11" spans="1:12">
      <c r="A11" s="25"/>
      <c r="B11" s="26"/>
      <c r="C11" s="27"/>
      <c r="D11" s="27"/>
      <c r="E11" s="27"/>
      <c r="F11" s="28"/>
      <c r="G11" s="28"/>
      <c r="H11" s="29"/>
      <c r="I11" s="28"/>
      <c r="J11" s="55"/>
      <c r="K11" s="56"/>
    </row>
    <row r="12" spans="1:12">
      <c r="A12" s="141" t="s">
        <v>5</v>
      </c>
      <c r="B12" s="142" t="s">
        <v>895</v>
      </c>
      <c r="C12" s="143"/>
      <c r="D12" s="143"/>
      <c r="E12" s="143"/>
      <c r="F12" s="144"/>
      <c r="G12" s="144"/>
      <c r="H12" s="145"/>
      <c r="I12" s="144"/>
      <c r="J12" s="163"/>
      <c r="K12" s="164"/>
    </row>
    <row r="13" spans="1:12">
      <c r="A13" s="146"/>
      <c r="B13" s="146"/>
      <c r="C13" s="143"/>
      <c r="D13" s="143"/>
      <c r="E13" s="143"/>
      <c r="F13" s="144"/>
      <c r="G13" s="144"/>
      <c r="H13" s="145"/>
      <c r="I13" s="144"/>
      <c r="J13" s="163"/>
      <c r="K13" s="164"/>
    </row>
    <row r="14" spans="1:12">
      <c r="A14" s="147">
        <v>1.1000000000000001</v>
      </c>
      <c r="B14" s="134" t="s">
        <v>896</v>
      </c>
      <c r="C14" s="143"/>
      <c r="D14" s="143"/>
      <c r="E14" s="143"/>
      <c r="F14" s="144"/>
      <c r="G14" s="144"/>
      <c r="H14" s="145"/>
      <c r="I14" s="144">
        <v>3</v>
      </c>
      <c r="J14" s="165" t="s">
        <v>897</v>
      </c>
      <c r="K14" s="164"/>
    </row>
    <row r="15" spans="1:12">
      <c r="A15" s="147"/>
      <c r="B15" s="134"/>
      <c r="C15" s="143"/>
      <c r="D15" s="143"/>
      <c r="E15" s="143"/>
      <c r="F15" s="144"/>
      <c r="G15" s="144"/>
      <c r="H15" s="145"/>
      <c r="I15" s="144"/>
      <c r="J15" s="165"/>
      <c r="K15" s="164"/>
    </row>
    <row r="16" spans="1:12">
      <c r="A16" s="147">
        <v>1.2</v>
      </c>
      <c r="B16" s="148" t="s">
        <v>898</v>
      </c>
      <c r="C16" s="143"/>
      <c r="D16" s="143"/>
      <c r="E16" s="143"/>
      <c r="F16" s="144"/>
      <c r="G16" s="144"/>
      <c r="H16" s="145"/>
      <c r="I16" s="144"/>
      <c r="J16" s="165"/>
      <c r="K16" s="164"/>
    </row>
    <row r="17" spans="1:11">
      <c r="A17" s="149"/>
      <c r="B17" s="134"/>
      <c r="C17" s="143"/>
      <c r="D17" s="143"/>
      <c r="E17" s="143"/>
      <c r="F17" s="150"/>
      <c r="G17" s="144"/>
      <c r="H17" s="145"/>
      <c r="I17" s="144"/>
      <c r="J17" s="165"/>
      <c r="K17" s="164"/>
    </row>
    <row r="18" spans="1:11">
      <c r="A18" s="149" t="s">
        <v>50</v>
      </c>
      <c r="B18" s="134" t="s">
        <v>899</v>
      </c>
      <c r="C18" s="143"/>
      <c r="D18" s="143"/>
      <c r="E18" s="143"/>
      <c r="F18" s="144"/>
      <c r="G18" s="144"/>
      <c r="H18" s="145"/>
      <c r="I18" s="144">
        <v>2</v>
      </c>
      <c r="J18" s="165" t="s">
        <v>900</v>
      </c>
      <c r="K18" s="164"/>
    </row>
    <row r="19" spans="1:11">
      <c r="A19" s="147"/>
      <c r="B19" s="134"/>
      <c r="C19" s="143"/>
      <c r="D19" s="143"/>
      <c r="E19" s="143"/>
      <c r="F19" s="144"/>
      <c r="G19" s="144"/>
      <c r="H19" s="145"/>
      <c r="I19" s="144"/>
      <c r="J19" s="165"/>
      <c r="K19" s="164"/>
    </row>
    <row r="20" spans="1:11">
      <c r="A20" s="151"/>
      <c r="B20" s="134" t="s">
        <v>901</v>
      </c>
      <c r="C20" s="143"/>
      <c r="D20" s="143"/>
      <c r="E20" s="143"/>
      <c r="F20" s="144"/>
      <c r="G20" s="144"/>
      <c r="H20" s="145"/>
      <c r="I20" s="144"/>
      <c r="J20" s="166"/>
      <c r="K20" s="164"/>
    </row>
    <row r="21" spans="1:11">
      <c r="A21" s="151"/>
      <c r="B21" s="151"/>
      <c r="C21" s="143"/>
      <c r="D21" s="143"/>
      <c r="E21" s="143"/>
      <c r="F21" s="144"/>
      <c r="G21" s="144"/>
      <c r="H21" s="145"/>
      <c r="I21" s="144"/>
      <c r="J21" s="166"/>
      <c r="K21" s="164"/>
    </row>
    <row r="22" spans="1:11">
      <c r="A22" s="152" t="s">
        <v>902</v>
      </c>
      <c r="B22" s="153" t="s">
        <v>903</v>
      </c>
      <c r="C22" s="154"/>
      <c r="D22" s="154"/>
      <c r="E22" s="154"/>
      <c r="F22" s="155"/>
      <c r="G22" s="155"/>
      <c r="H22" s="156"/>
      <c r="I22" s="144"/>
      <c r="J22" s="165"/>
      <c r="K22" s="164"/>
    </row>
    <row r="23" spans="1:11">
      <c r="A23" s="135"/>
      <c r="B23" s="157" t="s">
        <v>904</v>
      </c>
      <c r="C23" s="158">
        <v>1</v>
      </c>
      <c r="D23" s="143">
        <v>5</v>
      </c>
      <c r="E23" s="158">
        <v>1.5</v>
      </c>
      <c r="F23" s="144"/>
      <c r="G23" s="144"/>
      <c r="H23" s="145">
        <f>+C23*D23*E23</f>
        <v>7.5</v>
      </c>
      <c r="I23" s="144"/>
      <c r="J23" s="165"/>
      <c r="K23" s="164"/>
    </row>
    <row r="24" spans="1:11">
      <c r="A24" s="135"/>
      <c r="B24" s="159"/>
      <c r="C24" s="158">
        <v>1</v>
      </c>
      <c r="D24" s="143">
        <v>6</v>
      </c>
      <c r="E24" s="158">
        <v>1.5</v>
      </c>
      <c r="F24" s="144"/>
      <c r="G24" s="144"/>
      <c r="H24" s="145">
        <f t="shared" ref="H24:H45" si="0">+C24*D24*E24</f>
        <v>9</v>
      </c>
      <c r="I24" s="144"/>
      <c r="J24" s="165"/>
      <c r="K24" s="164"/>
    </row>
    <row r="25" spans="1:11">
      <c r="A25" s="135"/>
      <c r="B25" s="159"/>
      <c r="C25" s="158">
        <v>1</v>
      </c>
      <c r="D25" s="143">
        <v>9.5</v>
      </c>
      <c r="E25" s="158">
        <v>2</v>
      </c>
      <c r="F25" s="144"/>
      <c r="G25" s="144"/>
      <c r="H25" s="145">
        <f t="shared" si="0"/>
        <v>19</v>
      </c>
      <c r="I25" s="144"/>
      <c r="J25" s="165"/>
      <c r="K25" s="164"/>
    </row>
    <row r="26" spans="1:11">
      <c r="A26" s="135"/>
      <c r="B26" s="159"/>
      <c r="C26" s="158">
        <v>1</v>
      </c>
      <c r="D26" s="143">
        <v>10.5</v>
      </c>
      <c r="E26" s="158">
        <v>1</v>
      </c>
      <c r="F26" s="144"/>
      <c r="G26" s="144"/>
      <c r="H26" s="145">
        <f t="shared" si="0"/>
        <v>10.5</v>
      </c>
      <c r="I26" s="144"/>
      <c r="J26" s="165"/>
      <c r="K26" s="164"/>
    </row>
    <row r="27" spans="1:11">
      <c r="A27" s="135"/>
      <c r="B27" s="157" t="s">
        <v>905</v>
      </c>
      <c r="C27" s="158">
        <v>1</v>
      </c>
      <c r="D27" s="143">
        <v>10.5</v>
      </c>
      <c r="E27" s="158">
        <v>1.25</v>
      </c>
      <c r="F27" s="144"/>
      <c r="G27" s="144"/>
      <c r="H27" s="145">
        <f t="shared" si="0"/>
        <v>13.125</v>
      </c>
      <c r="I27" s="144"/>
      <c r="J27" s="165"/>
      <c r="K27" s="164"/>
    </row>
    <row r="28" spans="1:11">
      <c r="A28" s="135"/>
      <c r="B28" s="157"/>
      <c r="C28" s="158">
        <v>1</v>
      </c>
      <c r="D28" s="143">
        <v>11</v>
      </c>
      <c r="E28" s="158">
        <v>1</v>
      </c>
      <c r="F28" s="144"/>
      <c r="G28" s="144"/>
      <c r="H28" s="145">
        <f t="shared" si="0"/>
        <v>11</v>
      </c>
      <c r="I28" s="144"/>
      <c r="J28" s="165"/>
      <c r="K28" s="164"/>
    </row>
    <row r="29" spans="1:11">
      <c r="A29" s="135"/>
      <c r="B29" s="157"/>
      <c r="C29" s="158">
        <v>1</v>
      </c>
      <c r="D29" s="143">
        <v>2</v>
      </c>
      <c r="E29" s="158">
        <v>1</v>
      </c>
      <c r="F29" s="144"/>
      <c r="G29" s="144"/>
      <c r="H29" s="145">
        <f t="shared" si="0"/>
        <v>2</v>
      </c>
      <c r="I29" s="144"/>
      <c r="J29" s="165"/>
      <c r="K29" s="164"/>
    </row>
    <row r="30" spans="1:11">
      <c r="A30" s="135"/>
      <c r="B30" s="159"/>
      <c r="C30" s="158">
        <v>1</v>
      </c>
      <c r="D30" s="143">
        <v>3</v>
      </c>
      <c r="E30" s="158">
        <v>1</v>
      </c>
      <c r="F30" s="144"/>
      <c r="G30" s="144"/>
      <c r="H30" s="145">
        <f t="shared" si="0"/>
        <v>3</v>
      </c>
      <c r="I30" s="144"/>
      <c r="J30" s="165"/>
      <c r="K30" s="164"/>
    </row>
    <row r="31" spans="1:11">
      <c r="A31" s="135"/>
      <c r="B31" s="159"/>
      <c r="C31" s="158">
        <v>1</v>
      </c>
      <c r="D31" s="143">
        <v>3</v>
      </c>
      <c r="E31" s="158">
        <v>1</v>
      </c>
      <c r="F31" s="144"/>
      <c r="G31" s="144"/>
      <c r="H31" s="145">
        <f t="shared" si="0"/>
        <v>3</v>
      </c>
      <c r="I31" s="144"/>
      <c r="J31" s="165"/>
      <c r="K31" s="164"/>
    </row>
    <row r="32" spans="1:11">
      <c r="A32" s="135"/>
      <c r="B32" s="159"/>
      <c r="C32" s="158">
        <v>1</v>
      </c>
      <c r="D32" s="143">
        <v>7</v>
      </c>
      <c r="E32" s="158">
        <v>1</v>
      </c>
      <c r="F32" s="144"/>
      <c r="G32" s="144"/>
      <c r="H32" s="145">
        <f t="shared" si="0"/>
        <v>7</v>
      </c>
      <c r="I32" s="144"/>
      <c r="J32" s="165"/>
      <c r="K32" s="164"/>
    </row>
    <row r="33" spans="1:11">
      <c r="A33" s="135"/>
      <c r="B33" s="157" t="s">
        <v>906</v>
      </c>
      <c r="C33" s="158">
        <v>1</v>
      </c>
      <c r="D33" s="143">
        <v>14</v>
      </c>
      <c r="E33" s="158">
        <v>6</v>
      </c>
      <c r="F33" s="144"/>
      <c r="G33" s="144"/>
      <c r="H33" s="145">
        <f t="shared" si="0"/>
        <v>84</v>
      </c>
      <c r="I33" s="144"/>
      <c r="J33" s="165"/>
      <c r="K33" s="164"/>
    </row>
    <row r="34" spans="1:11">
      <c r="A34" s="135"/>
      <c r="B34" s="157"/>
      <c r="C34" s="158">
        <v>1</v>
      </c>
      <c r="D34" s="143">
        <v>4</v>
      </c>
      <c r="E34" s="158">
        <v>1.17</v>
      </c>
      <c r="F34" s="144"/>
      <c r="G34" s="144"/>
      <c r="H34" s="145">
        <f t="shared" si="0"/>
        <v>4.68</v>
      </c>
      <c r="I34" s="144"/>
      <c r="J34" s="165"/>
      <c r="K34" s="164"/>
    </row>
    <row r="35" spans="1:11">
      <c r="A35" s="135"/>
      <c r="B35" s="160"/>
      <c r="C35" s="158">
        <v>1</v>
      </c>
      <c r="D35" s="143">
        <v>4</v>
      </c>
      <c r="E35" s="158">
        <v>1</v>
      </c>
      <c r="F35" s="144"/>
      <c r="G35" s="144"/>
      <c r="H35" s="145">
        <f t="shared" si="0"/>
        <v>4</v>
      </c>
      <c r="I35" s="144"/>
      <c r="J35" s="165"/>
      <c r="K35" s="164"/>
    </row>
    <row r="36" spans="1:11">
      <c r="A36" s="135"/>
      <c r="B36" s="157"/>
      <c r="C36" s="158">
        <v>1</v>
      </c>
      <c r="D36" s="143">
        <v>13.25</v>
      </c>
      <c r="E36" s="158">
        <v>1</v>
      </c>
      <c r="F36" s="144"/>
      <c r="G36" s="144"/>
      <c r="H36" s="145">
        <f t="shared" si="0"/>
        <v>13.25</v>
      </c>
      <c r="I36" s="144"/>
      <c r="J36" s="165"/>
      <c r="K36" s="164"/>
    </row>
    <row r="37" spans="1:11">
      <c r="A37" s="135"/>
      <c r="B37" s="157"/>
      <c r="C37" s="158">
        <v>1</v>
      </c>
      <c r="D37" s="143">
        <v>8.5</v>
      </c>
      <c r="E37" s="158">
        <v>1.25</v>
      </c>
      <c r="F37" s="144"/>
      <c r="G37" s="144"/>
      <c r="H37" s="145">
        <f t="shared" si="0"/>
        <v>10.625</v>
      </c>
      <c r="I37" s="144"/>
      <c r="J37" s="165"/>
      <c r="K37" s="164"/>
    </row>
    <row r="38" spans="1:11">
      <c r="A38" s="135"/>
      <c r="B38" s="159"/>
      <c r="C38" s="158">
        <v>1</v>
      </c>
      <c r="D38" s="143">
        <v>2</v>
      </c>
      <c r="E38" s="158">
        <v>1</v>
      </c>
      <c r="F38" s="144"/>
      <c r="G38" s="144"/>
      <c r="H38" s="145">
        <f t="shared" si="0"/>
        <v>2</v>
      </c>
      <c r="I38" s="144"/>
      <c r="J38" s="165"/>
      <c r="K38" s="164"/>
    </row>
    <row r="39" spans="1:11">
      <c r="A39" s="135"/>
      <c r="B39" s="157" t="s">
        <v>907</v>
      </c>
      <c r="C39" s="158">
        <v>6</v>
      </c>
      <c r="D39" s="143">
        <v>1</v>
      </c>
      <c r="E39" s="158">
        <v>1</v>
      </c>
      <c r="F39" s="144"/>
      <c r="G39" s="144"/>
      <c r="H39" s="145">
        <f t="shared" si="0"/>
        <v>6</v>
      </c>
      <c r="I39" s="144"/>
      <c r="J39" s="165"/>
      <c r="K39" s="164"/>
    </row>
    <row r="40" spans="1:11">
      <c r="A40" s="135"/>
      <c r="B40" s="157" t="s">
        <v>908</v>
      </c>
      <c r="C40" s="158">
        <v>1</v>
      </c>
      <c r="D40" s="143">
        <v>13</v>
      </c>
      <c r="E40" s="158">
        <v>1.25</v>
      </c>
      <c r="F40" s="144"/>
      <c r="G40" s="144"/>
      <c r="H40" s="145">
        <f t="shared" si="0"/>
        <v>16.25</v>
      </c>
      <c r="I40" s="144"/>
      <c r="J40" s="165"/>
      <c r="K40" s="164"/>
    </row>
    <row r="41" spans="1:11">
      <c r="A41" s="135"/>
      <c r="B41" s="159"/>
      <c r="C41" s="158">
        <v>1</v>
      </c>
      <c r="D41" s="143">
        <v>12</v>
      </c>
      <c r="E41" s="158">
        <v>8.25</v>
      </c>
      <c r="F41" s="144"/>
      <c r="G41" s="144"/>
      <c r="H41" s="145">
        <f t="shared" si="0"/>
        <v>99</v>
      </c>
      <c r="I41" s="144"/>
      <c r="J41" s="165"/>
      <c r="K41" s="164"/>
    </row>
    <row r="42" spans="1:11">
      <c r="A42" s="135"/>
      <c r="B42" s="157"/>
      <c r="C42" s="158">
        <v>1</v>
      </c>
      <c r="D42" s="143">
        <v>8</v>
      </c>
      <c r="E42" s="158">
        <v>1.25</v>
      </c>
      <c r="F42" s="144"/>
      <c r="G42" s="144"/>
      <c r="H42" s="145">
        <f t="shared" si="0"/>
        <v>10</v>
      </c>
      <c r="I42" s="144"/>
      <c r="J42" s="165"/>
      <c r="K42" s="164"/>
    </row>
    <row r="43" spans="1:11">
      <c r="A43" s="135"/>
      <c r="B43" s="159"/>
      <c r="C43" s="158">
        <v>1</v>
      </c>
      <c r="D43" s="143">
        <v>10.5</v>
      </c>
      <c r="E43" s="158">
        <v>1.25</v>
      </c>
      <c r="F43" s="144"/>
      <c r="G43" s="144"/>
      <c r="H43" s="145">
        <f t="shared" si="0"/>
        <v>13.125</v>
      </c>
      <c r="I43" s="144"/>
      <c r="J43" s="165"/>
      <c r="K43" s="164"/>
    </row>
    <row r="44" spans="1:11">
      <c r="A44" s="135"/>
      <c r="B44" s="159"/>
      <c r="C44" s="158">
        <v>1</v>
      </c>
      <c r="D44" s="143">
        <v>24.75</v>
      </c>
      <c r="E44" s="158">
        <v>0.75</v>
      </c>
      <c r="F44" s="144"/>
      <c r="G44" s="144"/>
      <c r="H44" s="145">
        <f t="shared" si="0"/>
        <v>18.5625</v>
      </c>
      <c r="I44" s="144"/>
      <c r="J44" s="165"/>
      <c r="K44" s="164"/>
    </row>
    <row r="45" spans="1:11">
      <c r="A45" s="135"/>
      <c r="B45" s="157"/>
      <c r="C45" s="158">
        <v>1</v>
      </c>
      <c r="D45" s="143">
        <v>12</v>
      </c>
      <c r="E45" s="158">
        <v>0.75</v>
      </c>
      <c r="F45" s="144"/>
      <c r="G45" s="144"/>
      <c r="H45" s="145">
        <f t="shared" si="0"/>
        <v>9</v>
      </c>
      <c r="I45" s="144">
        <f>SUM(H23:H45)</f>
        <v>375.61750000000001</v>
      </c>
      <c r="J45" s="165" t="s">
        <v>655</v>
      </c>
      <c r="K45" s="164"/>
    </row>
    <row r="46" spans="1:11">
      <c r="A46" s="64"/>
      <c r="B46" s="44"/>
      <c r="C46" s="45"/>
      <c r="D46" s="32"/>
      <c r="E46" s="45"/>
      <c r="F46" s="33"/>
      <c r="G46" s="33"/>
      <c r="H46" s="34"/>
      <c r="I46" s="33"/>
      <c r="J46" s="59"/>
      <c r="K46" s="58"/>
    </row>
    <row r="47" spans="1:11">
      <c r="A47" s="35"/>
      <c r="B47" s="35"/>
      <c r="C47" s="32"/>
      <c r="D47" s="32"/>
      <c r="E47" s="32"/>
      <c r="F47" s="33"/>
      <c r="G47" s="33"/>
      <c r="H47" s="34"/>
      <c r="I47" s="33"/>
      <c r="J47" s="44"/>
      <c r="K47" s="58"/>
    </row>
    <row r="48" spans="1:11">
      <c r="A48" s="35"/>
      <c r="B48" s="35"/>
      <c r="C48" s="32"/>
      <c r="D48" s="32"/>
      <c r="E48" s="32"/>
      <c r="F48" s="33"/>
      <c r="G48" s="33"/>
      <c r="H48" s="34"/>
      <c r="I48" s="33"/>
      <c r="J48" s="44"/>
      <c r="K48" s="58"/>
    </row>
    <row r="49" spans="1:11">
      <c r="A49" s="30" t="s">
        <v>16</v>
      </c>
      <c r="B49" s="31" t="s">
        <v>909</v>
      </c>
      <c r="C49" s="32"/>
      <c r="D49" s="32"/>
      <c r="E49" s="32"/>
      <c r="F49" s="33"/>
      <c r="G49" s="33"/>
      <c r="H49" s="34"/>
      <c r="I49" s="33"/>
      <c r="J49" s="90"/>
      <c r="K49" s="58"/>
    </row>
    <row r="50" spans="1:11">
      <c r="A50" s="35"/>
      <c r="B50" s="35"/>
      <c r="C50" s="32"/>
      <c r="D50" s="32"/>
      <c r="E50" s="32"/>
      <c r="F50" s="33"/>
      <c r="G50" s="33"/>
      <c r="H50" s="34"/>
      <c r="I50" s="33"/>
      <c r="J50" s="44"/>
      <c r="K50" s="58"/>
    </row>
    <row r="51" spans="1:11">
      <c r="A51" s="63"/>
      <c r="B51" s="37" t="s">
        <v>910</v>
      </c>
      <c r="C51" s="32"/>
      <c r="D51" s="32"/>
      <c r="E51" s="32"/>
      <c r="F51" s="33"/>
      <c r="G51" s="33"/>
      <c r="H51" s="34"/>
      <c r="I51" s="33"/>
      <c r="J51" s="67"/>
      <c r="K51" s="58"/>
    </row>
    <row r="52" spans="1:11">
      <c r="A52" s="35"/>
      <c r="B52" s="37" t="s">
        <v>911</v>
      </c>
      <c r="C52" s="32"/>
      <c r="D52" s="32"/>
      <c r="E52" s="32"/>
      <c r="F52" s="33"/>
      <c r="G52" s="33"/>
      <c r="H52" s="34"/>
      <c r="I52" s="33"/>
      <c r="J52" s="44"/>
      <c r="K52" s="58"/>
    </row>
    <row r="53" spans="1:11" ht="31.5">
      <c r="A53" s="63"/>
      <c r="B53" s="37" t="s">
        <v>912</v>
      </c>
      <c r="C53" s="32"/>
      <c r="D53" s="32"/>
      <c r="E53" s="32"/>
      <c r="F53" s="33"/>
      <c r="G53" s="33"/>
      <c r="H53" s="34"/>
      <c r="I53" s="33"/>
      <c r="J53" s="67"/>
      <c r="K53" s="58"/>
    </row>
    <row r="54" spans="1:11">
      <c r="A54" s="35"/>
      <c r="B54" s="35"/>
      <c r="C54" s="32"/>
      <c r="D54" s="32"/>
      <c r="E54" s="32"/>
      <c r="F54" s="33"/>
      <c r="G54" s="33"/>
      <c r="H54" s="34"/>
      <c r="I54" s="33"/>
      <c r="J54" s="44"/>
      <c r="K54" s="58"/>
    </row>
    <row r="55" spans="1:11">
      <c r="A55" s="149">
        <v>3.1</v>
      </c>
      <c r="B55" s="134" t="s">
        <v>913</v>
      </c>
      <c r="C55" s="143">
        <v>1</v>
      </c>
      <c r="D55" s="143">
        <v>13.58</v>
      </c>
      <c r="E55" s="143">
        <v>6.25</v>
      </c>
      <c r="F55" s="144"/>
      <c r="G55" s="144"/>
      <c r="H55" s="145"/>
      <c r="I55" s="144">
        <f>+C55*D55*E55</f>
        <v>84.875</v>
      </c>
      <c r="J55" s="165" t="s">
        <v>655</v>
      </c>
      <c r="K55" s="164"/>
    </row>
    <row r="56" spans="1:11">
      <c r="A56" s="43"/>
      <c r="B56" s="46"/>
      <c r="C56" s="110"/>
      <c r="D56" s="85"/>
      <c r="E56" s="110"/>
      <c r="F56" s="33"/>
      <c r="G56" s="33"/>
      <c r="H56" s="34"/>
      <c r="I56" s="33"/>
      <c r="J56" s="59"/>
      <c r="K56" s="58"/>
    </row>
    <row r="57" spans="1:11">
      <c r="A57" s="149">
        <v>3.5</v>
      </c>
      <c r="B57" s="134" t="s">
        <v>914</v>
      </c>
      <c r="C57" s="143"/>
      <c r="D57" s="143"/>
      <c r="E57" s="143"/>
      <c r="F57" s="144"/>
      <c r="G57" s="144"/>
      <c r="H57" s="145"/>
      <c r="I57" s="144"/>
      <c r="J57" s="165"/>
      <c r="K57" s="164"/>
    </row>
    <row r="58" spans="1:11">
      <c r="A58" s="151"/>
      <c r="B58" s="134"/>
      <c r="C58" s="143">
        <v>2</v>
      </c>
      <c r="D58" s="143">
        <v>16</v>
      </c>
      <c r="E58" s="143">
        <v>9</v>
      </c>
      <c r="F58" s="144"/>
      <c r="G58" s="144"/>
      <c r="H58" s="145">
        <f t="shared" ref="H58:H63" si="1">+C58*D58*E58</f>
        <v>288</v>
      </c>
      <c r="I58" s="144"/>
      <c r="J58" s="166"/>
      <c r="K58" s="164"/>
    </row>
    <row r="59" spans="1:11">
      <c r="A59" s="151"/>
      <c r="B59" s="161"/>
      <c r="C59" s="143">
        <v>2</v>
      </c>
      <c r="D59" s="143">
        <v>12.83</v>
      </c>
      <c r="E59" s="143">
        <v>8.33</v>
      </c>
      <c r="F59" s="144"/>
      <c r="G59" s="144"/>
      <c r="H59" s="145">
        <f t="shared" si="1"/>
        <v>213.74780000000001</v>
      </c>
      <c r="I59" s="144"/>
      <c r="J59" s="166"/>
      <c r="K59" s="164"/>
    </row>
    <row r="60" spans="1:11">
      <c r="A60" s="151"/>
      <c r="B60" s="162" t="s">
        <v>915</v>
      </c>
      <c r="C60" s="158">
        <v>2</v>
      </c>
      <c r="D60" s="143">
        <v>10</v>
      </c>
      <c r="E60" s="158">
        <v>7.75</v>
      </c>
      <c r="F60" s="144"/>
      <c r="G60" s="144"/>
      <c r="H60" s="145">
        <f t="shared" si="1"/>
        <v>155</v>
      </c>
      <c r="I60" s="144"/>
      <c r="J60" s="166"/>
      <c r="K60" s="164"/>
    </row>
    <row r="61" spans="1:11">
      <c r="A61" s="151"/>
      <c r="B61" s="162" t="s">
        <v>916</v>
      </c>
      <c r="C61" s="158">
        <v>2</v>
      </c>
      <c r="D61" s="143">
        <v>6.58</v>
      </c>
      <c r="E61" s="158">
        <v>0.75</v>
      </c>
      <c r="F61" s="144"/>
      <c r="G61" s="144"/>
      <c r="H61" s="145">
        <f t="shared" si="1"/>
        <v>9.8699999999999992</v>
      </c>
      <c r="I61" s="144"/>
      <c r="J61" s="166"/>
      <c r="K61" s="164"/>
    </row>
    <row r="62" spans="1:11">
      <c r="A62" s="151"/>
      <c r="B62" s="162" t="s">
        <v>917</v>
      </c>
      <c r="C62" s="158">
        <v>1</v>
      </c>
      <c r="D62" s="143">
        <v>22.83</v>
      </c>
      <c r="E62" s="158">
        <v>1</v>
      </c>
      <c r="F62" s="144"/>
      <c r="G62" s="144"/>
      <c r="H62" s="145">
        <f t="shared" si="1"/>
        <v>22.83</v>
      </c>
      <c r="I62" s="144"/>
      <c r="J62" s="166"/>
      <c r="K62" s="164"/>
    </row>
    <row r="63" spans="1:11">
      <c r="A63" s="151"/>
      <c r="B63" s="162"/>
      <c r="C63" s="158">
        <v>2</v>
      </c>
      <c r="D63" s="143">
        <v>14.5</v>
      </c>
      <c r="E63" s="158">
        <v>1</v>
      </c>
      <c r="F63" s="144"/>
      <c r="G63" s="144"/>
      <c r="H63" s="145">
        <f t="shared" si="1"/>
        <v>29</v>
      </c>
      <c r="I63" s="144">
        <f>SUM(H58:H63)</f>
        <v>718.44780000000003</v>
      </c>
      <c r="J63" s="166" t="s">
        <v>655</v>
      </c>
      <c r="K63" s="164"/>
    </row>
    <row r="64" spans="1:11">
      <c r="A64" s="63"/>
      <c r="B64" s="72"/>
      <c r="C64" s="45"/>
      <c r="D64" s="32"/>
      <c r="E64" s="45"/>
      <c r="F64" s="33"/>
      <c r="G64" s="33"/>
      <c r="H64" s="34"/>
      <c r="I64" s="33"/>
      <c r="J64" s="67"/>
      <c r="K64" s="58"/>
    </row>
    <row r="65" spans="1:11">
      <c r="A65" s="114" t="s">
        <v>18</v>
      </c>
      <c r="B65" s="31" t="s">
        <v>9</v>
      </c>
      <c r="C65" s="32"/>
      <c r="D65" s="32"/>
      <c r="E65" s="32"/>
      <c r="F65" s="33"/>
      <c r="G65" s="33"/>
      <c r="H65" s="34"/>
      <c r="I65" s="33"/>
      <c r="J65" s="90"/>
      <c r="K65" s="58"/>
    </row>
    <row r="66" spans="1:11">
      <c r="A66" s="35"/>
      <c r="B66" s="35"/>
      <c r="C66" s="32"/>
      <c r="D66" s="32"/>
      <c r="E66" s="32"/>
      <c r="F66" s="33"/>
      <c r="G66" s="33"/>
      <c r="H66" s="34"/>
      <c r="I66" s="33"/>
      <c r="J66" s="44"/>
      <c r="K66" s="58"/>
    </row>
    <row r="67" spans="1:11">
      <c r="A67" s="89"/>
      <c r="B67" s="62" t="s">
        <v>918</v>
      </c>
      <c r="C67" s="32"/>
      <c r="D67" s="32"/>
      <c r="E67" s="32"/>
      <c r="F67" s="33"/>
      <c r="G67" s="33"/>
      <c r="H67" s="34"/>
      <c r="I67" s="33"/>
      <c r="J67" s="90"/>
      <c r="K67" s="58"/>
    </row>
    <row r="68" spans="1:11">
      <c r="A68" s="35"/>
      <c r="B68" s="35"/>
      <c r="C68" s="32"/>
      <c r="D68" s="32"/>
      <c r="E68" s="32"/>
      <c r="F68" s="33"/>
      <c r="G68" s="33"/>
      <c r="H68" s="34"/>
      <c r="I68" s="33"/>
      <c r="J68" s="44"/>
      <c r="K68" s="58"/>
    </row>
    <row r="69" spans="1:11">
      <c r="A69" s="167">
        <v>4.0999999999999996</v>
      </c>
      <c r="B69" s="134" t="s">
        <v>919</v>
      </c>
      <c r="C69" s="143"/>
      <c r="D69" s="143"/>
      <c r="E69" s="143"/>
      <c r="F69" s="144"/>
      <c r="G69" s="144"/>
      <c r="H69" s="145"/>
      <c r="I69" s="144"/>
      <c r="J69" s="166"/>
      <c r="K69" s="164"/>
    </row>
    <row r="70" spans="1:11" ht="31.5">
      <c r="A70" s="134"/>
      <c r="B70" s="134" t="s">
        <v>920</v>
      </c>
      <c r="C70" s="143"/>
      <c r="D70" s="143"/>
      <c r="E70" s="143"/>
      <c r="F70" s="144"/>
      <c r="G70" s="144"/>
      <c r="H70" s="145"/>
      <c r="I70" s="144"/>
      <c r="J70" s="161"/>
      <c r="K70" s="164"/>
    </row>
    <row r="71" spans="1:11">
      <c r="A71" s="151"/>
      <c r="B71" s="134" t="s">
        <v>921</v>
      </c>
      <c r="C71" s="143"/>
      <c r="D71" s="143"/>
      <c r="E71" s="143"/>
      <c r="F71" s="144"/>
      <c r="G71" s="144"/>
      <c r="H71" s="145"/>
      <c r="I71" s="144"/>
      <c r="J71" s="166"/>
      <c r="K71" s="164"/>
    </row>
    <row r="72" spans="1:11">
      <c r="A72" s="146"/>
      <c r="B72" s="146"/>
      <c r="C72" s="143"/>
      <c r="D72" s="143"/>
      <c r="E72" s="143"/>
      <c r="F72" s="144"/>
      <c r="G72" s="144"/>
      <c r="H72" s="145"/>
      <c r="I72" s="144"/>
      <c r="J72" s="157"/>
      <c r="K72" s="164"/>
    </row>
    <row r="73" spans="1:11">
      <c r="A73" s="151"/>
      <c r="B73" s="142" t="s">
        <v>922</v>
      </c>
      <c r="C73" s="143"/>
      <c r="D73" s="143"/>
      <c r="E73" s="143"/>
      <c r="F73" s="144"/>
      <c r="G73" s="144"/>
      <c r="H73" s="145"/>
      <c r="I73" s="144"/>
      <c r="J73" s="166"/>
      <c r="K73" s="164"/>
    </row>
    <row r="74" spans="1:11">
      <c r="A74" s="165" t="s">
        <v>53</v>
      </c>
      <c r="B74" s="134" t="s">
        <v>923</v>
      </c>
      <c r="C74" s="143"/>
      <c r="D74" s="143"/>
      <c r="E74" s="143"/>
      <c r="F74" s="144"/>
      <c r="G74" s="144"/>
      <c r="H74" s="145"/>
      <c r="I74" s="144"/>
      <c r="J74" s="165" t="s">
        <v>924</v>
      </c>
      <c r="K74" s="164"/>
    </row>
    <row r="75" spans="1:11">
      <c r="A75" s="165"/>
      <c r="B75" s="161" t="s">
        <v>925</v>
      </c>
      <c r="C75" s="143">
        <v>1</v>
      </c>
      <c r="D75" s="143">
        <v>5</v>
      </c>
      <c r="E75" s="143">
        <v>8.33</v>
      </c>
      <c r="F75" s="144"/>
      <c r="G75" s="144"/>
      <c r="H75" s="145">
        <f>+C75*D75*E75</f>
        <v>41.65</v>
      </c>
      <c r="I75" s="144"/>
      <c r="J75" s="165"/>
      <c r="K75" s="164"/>
    </row>
    <row r="76" spans="1:11">
      <c r="A76" s="165"/>
      <c r="B76" s="161" t="s">
        <v>926</v>
      </c>
      <c r="C76" s="143">
        <v>1</v>
      </c>
      <c r="D76" s="143">
        <v>1.67</v>
      </c>
      <c r="E76" s="143">
        <v>8.33</v>
      </c>
      <c r="F76" s="144"/>
      <c r="G76" s="144"/>
      <c r="H76" s="145">
        <f>+C76*D76*E76</f>
        <v>13.911099999999999</v>
      </c>
      <c r="I76" s="144"/>
      <c r="J76" s="165"/>
      <c r="K76" s="164"/>
    </row>
    <row r="77" spans="1:11">
      <c r="A77" s="165"/>
      <c r="B77" s="161" t="s">
        <v>927</v>
      </c>
      <c r="C77" s="143">
        <v>1</v>
      </c>
      <c r="D77" s="143">
        <v>15</v>
      </c>
      <c r="E77" s="143">
        <v>8.33</v>
      </c>
      <c r="F77" s="144"/>
      <c r="G77" s="144"/>
      <c r="H77" s="145">
        <f>+C77*D77*E77</f>
        <v>124.95</v>
      </c>
      <c r="I77" s="144"/>
      <c r="J77" s="165"/>
      <c r="K77" s="164"/>
    </row>
    <row r="78" spans="1:11">
      <c r="A78" s="165"/>
      <c r="B78" s="161" t="s">
        <v>928</v>
      </c>
      <c r="C78" s="143">
        <v>1</v>
      </c>
      <c r="D78" s="143">
        <v>1</v>
      </c>
      <c r="E78" s="143">
        <v>8</v>
      </c>
      <c r="F78" s="144"/>
      <c r="G78" s="144"/>
      <c r="H78" s="145">
        <f>+C78*D78*E78</f>
        <v>8</v>
      </c>
      <c r="I78" s="144">
        <f>SUM(H75:H78)</f>
        <v>188.5111</v>
      </c>
      <c r="J78" s="165" t="s">
        <v>655</v>
      </c>
      <c r="K78" s="164"/>
    </row>
    <row r="79" spans="1:11">
      <c r="A79" s="59"/>
      <c r="B79" s="37"/>
      <c r="C79" s="32"/>
      <c r="D79" s="32"/>
      <c r="E79" s="32"/>
      <c r="F79" s="33"/>
      <c r="G79" s="33"/>
      <c r="H79" s="34"/>
      <c r="I79" s="33"/>
      <c r="J79" s="59"/>
      <c r="K79" s="58"/>
    </row>
    <row r="80" spans="1:11">
      <c r="A80" s="61"/>
      <c r="B80" s="62" t="s">
        <v>929</v>
      </c>
      <c r="C80" s="32"/>
      <c r="D80" s="32"/>
      <c r="E80" s="32"/>
      <c r="F80" s="33"/>
      <c r="G80" s="33"/>
      <c r="H80" s="34"/>
      <c r="I80" s="33"/>
      <c r="J80" s="67"/>
      <c r="K80" s="58"/>
    </row>
    <row r="81" spans="1:11">
      <c r="A81" s="35"/>
      <c r="B81" s="35"/>
      <c r="C81" s="32"/>
      <c r="D81" s="32"/>
      <c r="E81" s="32"/>
      <c r="F81" s="33"/>
      <c r="G81" s="33"/>
      <c r="H81" s="34"/>
      <c r="I81" s="33"/>
      <c r="J81" s="44"/>
      <c r="K81" s="58"/>
    </row>
    <row r="82" spans="1:11">
      <c r="A82" s="115">
        <v>4.2</v>
      </c>
      <c r="B82" s="37" t="s">
        <v>930</v>
      </c>
      <c r="C82" s="32"/>
      <c r="D82" s="32"/>
      <c r="E82" s="32"/>
      <c r="F82" s="33"/>
      <c r="G82" s="33"/>
      <c r="H82" s="34"/>
      <c r="I82" s="33"/>
      <c r="J82" s="67"/>
      <c r="K82" s="58"/>
    </row>
    <row r="83" spans="1:11">
      <c r="A83" s="63"/>
      <c r="B83" s="37" t="s">
        <v>931</v>
      </c>
      <c r="C83" s="32"/>
      <c r="D83" s="32"/>
      <c r="E83" s="32"/>
      <c r="F83" s="33"/>
      <c r="G83" s="33"/>
      <c r="H83" s="34"/>
      <c r="I83" s="33"/>
      <c r="J83" s="67"/>
      <c r="K83" s="58"/>
    </row>
    <row r="84" spans="1:11">
      <c r="A84" s="63"/>
      <c r="B84" s="37" t="s">
        <v>932</v>
      </c>
      <c r="C84" s="32"/>
      <c r="D84" s="32"/>
      <c r="E84" s="32"/>
      <c r="F84" s="33"/>
      <c r="G84" s="33"/>
      <c r="H84" s="34"/>
      <c r="I84" s="33"/>
      <c r="J84" s="67"/>
      <c r="K84" s="58"/>
    </row>
    <row r="85" spans="1:11">
      <c r="A85" s="166" t="s">
        <v>50</v>
      </c>
      <c r="B85" s="142" t="s">
        <v>619</v>
      </c>
      <c r="C85" s="143">
        <v>5</v>
      </c>
      <c r="D85" s="143">
        <v>8</v>
      </c>
      <c r="E85" s="143">
        <v>4</v>
      </c>
      <c r="F85" s="144"/>
      <c r="G85" s="144"/>
      <c r="H85" s="145"/>
      <c r="I85" s="144">
        <f>+C85*D85*E85</f>
        <v>160</v>
      </c>
      <c r="J85" s="166" t="s">
        <v>655</v>
      </c>
      <c r="K85" s="164"/>
    </row>
    <row r="86" spans="1:11">
      <c r="A86" s="165" t="s">
        <v>53</v>
      </c>
      <c r="B86" s="134" t="s">
        <v>933</v>
      </c>
      <c r="C86" s="143"/>
      <c r="D86" s="143"/>
      <c r="E86" s="143"/>
      <c r="F86" s="144"/>
      <c r="G86" s="144"/>
      <c r="H86" s="145"/>
      <c r="I86" s="144"/>
      <c r="J86" s="165"/>
      <c r="K86" s="164"/>
    </row>
    <row r="87" spans="1:11">
      <c r="A87" s="165"/>
      <c r="B87" s="161" t="s">
        <v>925</v>
      </c>
      <c r="C87" s="143">
        <v>2</v>
      </c>
      <c r="D87" s="143">
        <v>5</v>
      </c>
      <c r="E87" s="143">
        <v>8.33</v>
      </c>
      <c r="F87" s="144"/>
      <c r="G87" s="144"/>
      <c r="H87" s="145">
        <f>+C87*D87*E87</f>
        <v>83.3</v>
      </c>
      <c r="I87" s="144"/>
      <c r="J87" s="165"/>
      <c r="K87" s="164"/>
    </row>
    <row r="88" spans="1:11">
      <c r="A88" s="165"/>
      <c r="B88" s="161" t="s">
        <v>926</v>
      </c>
      <c r="C88" s="143">
        <v>2</v>
      </c>
      <c r="D88" s="143">
        <v>1.67</v>
      </c>
      <c r="E88" s="143">
        <v>8.33</v>
      </c>
      <c r="F88" s="144"/>
      <c r="G88" s="144"/>
      <c r="H88" s="145">
        <f>+C88*D88*E88</f>
        <v>27.822199999999999</v>
      </c>
      <c r="I88" s="144"/>
      <c r="J88" s="165"/>
      <c r="K88" s="164"/>
    </row>
    <row r="89" spans="1:11">
      <c r="A89" s="165"/>
      <c r="B89" s="161" t="s">
        <v>927</v>
      </c>
      <c r="C89" s="143">
        <v>2</v>
      </c>
      <c r="D89" s="143">
        <v>15</v>
      </c>
      <c r="E89" s="143">
        <v>8.33</v>
      </c>
      <c r="F89" s="144"/>
      <c r="G89" s="144"/>
      <c r="H89" s="145">
        <f>+C89*D89*E89</f>
        <v>249.9</v>
      </c>
      <c r="I89" s="144"/>
      <c r="J89" s="165"/>
      <c r="K89" s="164"/>
    </row>
    <row r="90" spans="1:11">
      <c r="A90" s="165"/>
      <c r="B90" s="161" t="s">
        <v>928</v>
      </c>
      <c r="C90" s="143">
        <v>2</v>
      </c>
      <c r="D90" s="143">
        <v>1</v>
      </c>
      <c r="E90" s="143">
        <v>8</v>
      </c>
      <c r="F90" s="144"/>
      <c r="G90" s="144"/>
      <c r="H90" s="145">
        <f>+C90*D90*E90</f>
        <v>16</v>
      </c>
      <c r="I90" s="144"/>
      <c r="J90" s="165"/>
      <c r="K90" s="164"/>
    </row>
    <row r="91" spans="1:11">
      <c r="A91" s="165"/>
      <c r="B91" s="161" t="s">
        <v>934</v>
      </c>
      <c r="C91" s="143">
        <v>1</v>
      </c>
      <c r="D91" s="143">
        <v>22.83</v>
      </c>
      <c r="E91" s="143">
        <v>0.75</v>
      </c>
      <c r="F91" s="144"/>
      <c r="G91" s="144"/>
      <c r="H91" s="145">
        <f>+C91*D91*E91</f>
        <v>17.122499999999999</v>
      </c>
      <c r="I91" s="144">
        <f>SUM(H87:H91)</f>
        <v>394.1447</v>
      </c>
      <c r="J91" s="165" t="s">
        <v>655</v>
      </c>
      <c r="K91" s="164"/>
    </row>
    <row r="92" spans="1:11">
      <c r="A92" s="59"/>
      <c r="B92" s="48"/>
      <c r="C92" s="32"/>
      <c r="D92" s="32"/>
      <c r="E92" s="32"/>
      <c r="F92" s="33"/>
      <c r="G92" s="33"/>
      <c r="H92" s="34"/>
      <c r="I92" s="33"/>
      <c r="J92" s="59"/>
      <c r="K92" s="58"/>
    </row>
    <row r="93" spans="1:11" ht="31.5">
      <c r="A93" s="168">
        <v>4.3</v>
      </c>
      <c r="B93" s="169" t="s">
        <v>935</v>
      </c>
      <c r="C93" s="143"/>
      <c r="D93" s="143"/>
      <c r="E93" s="143"/>
      <c r="F93" s="144"/>
      <c r="G93" s="144"/>
      <c r="H93" s="145"/>
      <c r="I93" s="144"/>
      <c r="J93" s="165"/>
      <c r="K93" s="164"/>
    </row>
    <row r="94" spans="1:11">
      <c r="A94" s="170" t="s">
        <v>50</v>
      </c>
      <c r="B94" s="169" t="s">
        <v>936</v>
      </c>
      <c r="C94" s="143"/>
      <c r="D94" s="143"/>
      <c r="E94" s="143"/>
      <c r="F94" s="144"/>
      <c r="G94" s="144"/>
      <c r="H94" s="145"/>
      <c r="I94" s="144"/>
      <c r="J94" s="165"/>
      <c r="K94" s="164"/>
    </row>
    <row r="95" spans="1:11">
      <c r="A95" s="165"/>
      <c r="B95" s="161" t="s">
        <v>937</v>
      </c>
      <c r="C95" s="143">
        <v>4</v>
      </c>
      <c r="D95" s="143">
        <v>8.25</v>
      </c>
      <c r="E95" s="143">
        <v>0.75</v>
      </c>
      <c r="F95" s="144"/>
      <c r="G95" s="144"/>
      <c r="H95" s="145">
        <f>+C95*D95*E95</f>
        <v>24.75</v>
      </c>
      <c r="I95" s="144"/>
      <c r="J95" s="165"/>
      <c r="K95" s="164"/>
    </row>
    <row r="96" spans="1:11">
      <c r="A96" s="165"/>
      <c r="B96" s="161" t="s">
        <v>938</v>
      </c>
      <c r="C96" s="143">
        <v>1</v>
      </c>
      <c r="D96" s="143">
        <v>24.5</v>
      </c>
      <c r="E96" s="143">
        <v>0.75</v>
      </c>
      <c r="F96" s="144"/>
      <c r="G96" s="144"/>
      <c r="H96" s="145">
        <f>+C96*D96*E96</f>
        <v>18.375</v>
      </c>
      <c r="I96" s="144"/>
      <c r="J96" s="165"/>
      <c r="K96" s="164"/>
    </row>
    <row r="97" spans="1:11">
      <c r="A97" s="165"/>
      <c r="B97" s="161" t="s">
        <v>938</v>
      </c>
      <c r="C97" s="143">
        <v>1</v>
      </c>
      <c r="D97" s="143">
        <v>12</v>
      </c>
      <c r="E97" s="143">
        <v>0.75</v>
      </c>
      <c r="F97" s="144"/>
      <c r="G97" s="144"/>
      <c r="H97" s="145">
        <f>+C97*D97*E97</f>
        <v>9</v>
      </c>
      <c r="I97" s="144"/>
      <c r="J97" s="165"/>
      <c r="K97" s="164"/>
    </row>
    <row r="98" spans="1:11">
      <c r="A98" s="165"/>
      <c r="B98" s="161" t="s">
        <v>937</v>
      </c>
      <c r="C98" s="143">
        <v>3</v>
      </c>
      <c r="D98" s="143">
        <v>8.25</v>
      </c>
      <c r="E98" s="143">
        <v>0.75</v>
      </c>
      <c r="F98" s="144"/>
      <c r="G98" s="144"/>
      <c r="H98" s="145">
        <f>+C98*D98*E98</f>
        <v>18.5625</v>
      </c>
      <c r="I98" s="144"/>
      <c r="J98" s="165"/>
      <c r="K98" s="164"/>
    </row>
    <row r="99" spans="1:11">
      <c r="A99" s="165"/>
      <c r="B99" s="161" t="s">
        <v>939</v>
      </c>
      <c r="C99" s="143">
        <v>1</v>
      </c>
      <c r="D99" s="143">
        <v>17.579999999999998</v>
      </c>
      <c r="E99" s="143">
        <v>0.75</v>
      </c>
      <c r="F99" s="144"/>
      <c r="G99" s="144"/>
      <c r="H99" s="145">
        <f>+C99*D99*E99</f>
        <v>13.185</v>
      </c>
      <c r="I99" s="144">
        <f>SUM(H95:H99)</f>
        <v>83.872500000000002</v>
      </c>
      <c r="J99" s="165" t="s">
        <v>655</v>
      </c>
      <c r="K99" s="164"/>
    </row>
    <row r="100" spans="1:11">
      <c r="A100" s="59"/>
      <c r="B100" s="48"/>
      <c r="C100" s="32"/>
      <c r="D100" s="32"/>
      <c r="E100" s="32"/>
      <c r="F100" s="33"/>
      <c r="G100" s="33"/>
      <c r="H100" s="34"/>
      <c r="I100" s="33"/>
      <c r="J100" s="59"/>
      <c r="K100" s="58"/>
    </row>
    <row r="101" spans="1:11">
      <c r="A101" s="59"/>
      <c r="B101" s="48"/>
      <c r="C101" s="32"/>
      <c r="D101" s="32"/>
      <c r="E101" s="32"/>
      <c r="F101" s="33"/>
      <c r="G101" s="33"/>
      <c r="H101" s="34"/>
      <c r="I101" s="33"/>
      <c r="J101" s="59"/>
      <c r="K101" s="58"/>
    </row>
    <row r="102" spans="1:11">
      <c r="A102" s="59"/>
      <c r="B102" s="48"/>
      <c r="C102" s="32"/>
      <c r="D102" s="32"/>
      <c r="E102" s="32"/>
      <c r="F102" s="33"/>
      <c r="G102" s="33"/>
      <c r="H102" s="34"/>
      <c r="I102" s="33"/>
      <c r="J102" s="59"/>
      <c r="K102" s="58"/>
    </row>
    <row r="103" spans="1:11">
      <c r="A103" s="59"/>
      <c r="B103" s="48"/>
      <c r="C103" s="32"/>
      <c r="D103" s="32"/>
      <c r="E103" s="32"/>
      <c r="F103" s="33"/>
      <c r="G103" s="33"/>
      <c r="H103" s="34"/>
      <c r="I103" s="33"/>
      <c r="J103" s="59"/>
      <c r="K103" s="58"/>
    </row>
    <row r="104" spans="1:11">
      <c r="A104" s="59"/>
      <c r="B104" s="48"/>
      <c r="C104" s="32"/>
      <c r="D104" s="32"/>
      <c r="E104" s="32"/>
      <c r="F104" s="33"/>
      <c r="G104" s="33"/>
      <c r="H104" s="34"/>
      <c r="I104" s="33"/>
      <c r="J104" s="59"/>
      <c r="K104" s="58"/>
    </row>
    <row r="105" spans="1:11">
      <c r="A105" s="59"/>
      <c r="B105" s="48"/>
      <c r="C105" s="32"/>
      <c r="D105" s="32"/>
      <c r="E105" s="32"/>
      <c r="F105" s="33"/>
      <c r="G105" s="33"/>
      <c r="H105" s="34"/>
      <c r="I105" s="33"/>
      <c r="J105" s="59"/>
      <c r="K105" s="58"/>
    </row>
    <row r="106" spans="1:11">
      <c r="A106" s="35"/>
      <c r="B106" s="35"/>
      <c r="C106" s="32"/>
      <c r="D106" s="32"/>
      <c r="E106" s="32"/>
      <c r="F106" s="33"/>
      <c r="G106" s="33"/>
      <c r="H106" s="34"/>
      <c r="I106" s="33"/>
      <c r="J106" s="44"/>
      <c r="K106" s="58"/>
    </row>
    <row r="107" spans="1:11">
      <c r="A107" s="35"/>
      <c r="B107" s="35"/>
      <c r="C107" s="32"/>
      <c r="D107" s="32"/>
      <c r="E107" s="32"/>
      <c r="F107" s="33"/>
      <c r="G107" s="33"/>
      <c r="H107" s="34"/>
      <c r="I107" s="33"/>
      <c r="J107" s="44"/>
      <c r="K107" s="58"/>
    </row>
    <row r="108" spans="1:11">
      <c r="A108" s="171">
        <v>4.4000000000000004</v>
      </c>
      <c r="B108" s="134" t="s">
        <v>940</v>
      </c>
      <c r="C108" s="143"/>
      <c r="D108" s="143"/>
      <c r="E108" s="143"/>
      <c r="F108" s="144"/>
      <c r="G108" s="144"/>
      <c r="H108" s="145"/>
      <c r="I108" s="144"/>
      <c r="J108" s="165"/>
      <c r="K108" s="164"/>
    </row>
    <row r="109" spans="1:11">
      <c r="A109" s="151"/>
      <c r="B109" s="134" t="s">
        <v>941</v>
      </c>
      <c r="C109" s="143">
        <v>8</v>
      </c>
      <c r="D109" s="143">
        <v>8</v>
      </c>
      <c r="E109" s="143">
        <v>4</v>
      </c>
      <c r="F109" s="144"/>
      <c r="G109" s="144"/>
      <c r="H109" s="145"/>
      <c r="I109" s="144">
        <f>+C109*D109*E109</f>
        <v>256</v>
      </c>
      <c r="J109" s="166" t="s">
        <v>655</v>
      </c>
      <c r="K109" s="164"/>
    </row>
    <row r="110" spans="1:11">
      <c r="A110" s="35"/>
      <c r="B110" s="35"/>
      <c r="C110" s="32"/>
      <c r="D110" s="32"/>
      <c r="E110" s="32"/>
      <c r="F110" s="33"/>
      <c r="G110" s="33"/>
      <c r="H110" s="34"/>
      <c r="I110" s="33"/>
      <c r="J110" s="44"/>
      <c r="K110" s="58"/>
    </row>
    <row r="112" spans="1:11">
      <c r="A112" s="36">
        <v>7.1</v>
      </c>
      <c r="B112" s="37" t="s">
        <v>942</v>
      </c>
    </row>
    <row r="113" spans="1:8">
      <c r="A113" s="63"/>
      <c r="B113" s="37" t="s">
        <v>943</v>
      </c>
    </row>
    <row r="114" spans="1:8">
      <c r="B114" s="7" t="s">
        <v>944</v>
      </c>
      <c r="C114" s="3">
        <v>2</v>
      </c>
      <c r="D114" s="3">
        <v>16</v>
      </c>
      <c r="E114" s="3">
        <v>9</v>
      </c>
      <c r="H114" s="5">
        <f>+C114*D114*E114</f>
        <v>288</v>
      </c>
    </row>
    <row r="115" spans="1:8">
      <c r="B115" s="7"/>
      <c r="C115" s="3">
        <v>2</v>
      </c>
      <c r="D115" s="3">
        <v>12.83</v>
      </c>
      <c r="E115" s="3">
        <v>8.33</v>
      </c>
      <c r="H115" s="5">
        <f t="shared" ref="H115:H139" si="2">+C115*D115*E115</f>
        <v>213.74780000000001</v>
      </c>
    </row>
    <row r="116" spans="1:8">
      <c r="B116" s="7" t="s">
        <v>937</v>
      </c>
      <c r="C116" s="3">
        <v>2</v>
      </c>
      <c r="D116" s="3">
        <v>10</v>
      </c>
      <c r="E116" s="3">
        <v>7.75</v>
      </c>
      <c r="H116" s="5">
        <f t="shared" si="2"/>
        <v>155</v>
      </c>
    </row>
    <row r="117" spans="1:8">
      <c r="B117" s="7" t="s">
        <v>945</v>
      </c>
      <c r="C117" s="3">
        <v>2</v>
      </c>
      <c r="D117" s="3">
        <v>6.58</v>
      </c>
      <c r="E117" s="3">
        <v>1</v>
      </c>
      <c r="H117" s="5">
        <f t="shared" si="2"/>
        <v>13.16</v>
      </c>
    </row>
    <row r="118" spans="1:8">
      <c r="B118" s="7"/>
      <c r="C118" s="3">
        <v>1</v>
      </c>
      <c r="D118" s="3">
        <v>22.83</v>
      </c>
      <c r="E118" s="3">
        <v>1</v>
      </c>
      <c r="H118" s="5">
        <f t="shared" si="2"/>
        <v>22.83</v>
      </c>
    </row>
    <row r="119" spans="1:8">
      <c r="B119" s="7" t="s">
        <v>946</v>
      </c>
      <c r="C119" s="3">
        <v>2</v>
      </c>
      <c r="D119" s="3">
        <v>14.5</v>
      </c>
      <c r="E119" s="3">
        <v>1</v>
      </c>
      <c r="H119" s="5">
        <f t="shared" si="2"/>
        <v>29</v>
      </c>
    </row>
    <row r="120" spans="1:8">
      <c r="B120" s="7" t="s">
        <v>947</v>
      </c>
      <c r="C120" s="3">
        <v>1</v>
      </c>
      <c r="D120" s="3">
        <v>15</v>
      </c>
      <c r="E120" s="3">
        <v>4.67</v>
      </c>
      <c r="H120" s="5">
        <f t="shared" si="2"/>
        <v>70.05</v>
      </c>
    </row>
    <row r="121" spans="1:8">
      <c r="B121" s="7"/>
      <c r="C121" s="3">
        <v>1</v>
      </c>
      <c r="D121" s="3">
        <v>9.25</v>
      </c>
      <c r="E121" s="3">
        <v>1</v>
      </c>
      <c r="H121" s="5">
        <f t="shared" si="2"/>
        <v>9.25</v>
      </c>
    </row>
    <row r="122" spans="1:8">
      <c r="B122" s="7"/>
      <c r="C122" s="3">
        <v>1</v>
      </c>
      <c r="D122" s="3">
        <v>1.42</v>
      </c>
      <c r="E122" s="3">
        <v>4</v>
      </c>
      <c r="H122" s="5">
        <f t="shared" si="2"/>
        <v>5.68</v>
      </c>
    </row>
    <row r="123" spans="1:8">
      <c r="B123" s="7" t="s">
        <v>948</v>
      </c>
      <c r="C123" s="3">
        <v>1</v>
      </c>
      <c r="D123" s="3">
        <v>13.5</v>
      </c>
      <c r="E123" s="3">
        <v>8.42</v>
      </c>
      <c r="H123" s="5">
        <f t="shared" si="2"/>
        <v>113.67</v>
      </c>
    </row>
    <row r="124" spans="1:8">
      <c r="B124" s="7" t="s">
        <v>949</v>
      </c>
      <c r="C124" s="3">
        <v>1</v>
      </c>
      <c r="D124" s="3">
        <v>1.67</v>
      </c>
      <c r="E124" s="3">
        <v>7.5</v>
      </c>
      <c r="H124" s="5">
        <f t="shared" si="2"/>
        <v>12.525</v>
      </c>
    </row>
    <row r="125" spans="1:8">
      <c r="B125" s="7" t="s">
        <v>950</v>
      </c>
      <c r="C125" s="3">
        <v>1</v>
      </c>
      <c r="D125" s="3">
        <v>1</v>
      </c>
      <c r="E125" s="3">
        <v>7.5</v>
      </c>
      <c r="H125" s="5">
        <f t="shared" si="2"/>
        <v>7.5</v>
      </c>
    </row>
    <row r="126" spans="1:8">
      <c r="B126" s="7" t="s">
        <v>951</v>
      </c>
      <c r="C126" s="3">
        <v>2</v>
      </c>
      <c r="D126" s="3">
        <v>2.83</v>
      </c>
      <c r="E126" s="3">
        <v>8.17</v>
      </c>
      <c r="H126" s="5">
        <f t="shared" si="2"/>
        <v>46.242199999999997</v>
      </c>
    </row>
    <row r="127" spans="1:8">
      <c r="C127" s="3">
        <v>1</v>
      </c>
      <c r="D127" s="3">
        <v>1.83</v>
      </c>
      <c r="E127" s="3">
        <v>8.17</v>
      </c>
      <c r="H127" s="5">
        <f t="shared" si="2"/>
        <v>14.9511</v>
      </c>
    </row>
    <row r="128" spans="1:8">
      <c r="B128" s="172" t="s">
        <v>952</v>
      </c>
      <c r="C128" s="3">
        <v>-1</v>
      </c>
      <c r="D128" s="3">
        <v>1.33</v>
      </c>
      <c r="E128" s="3">
        <v>0.75</v>
      </c>
      <c r="H128" s="5">
        <f t="shared" si="2"/>
        <v>-0.99750000000000005</v>
      </c>
    </row>
    <row r="129" spans="1:10">
      <c r="B129" s="7" t="s">
        <v>953</v>
      </c>
      <c r="C129" s="3">
        <v>1</v>
      </c>
      <c r="D129" s="3">
        <v>7.92</v>
      </c>
      <c r="E129" s="3">
        <v>6.33</v>
      </c>
      <c r="H129" s="5">
        <f t="shared" si="2"/>
        <v>50.133600000000001</v>
      </c>
    </row>
    <row r="130" spans="1:10">
      <c r="B130" s="7"/>
      <c r="C130" s="3">
        <v>2</v>
      </c>
      <c r="D130" s="3">
        <v>1</v>
      </c>
      <c r="E130" s="3">
        <v>8.33</v>
      </c>
      <c r="H130" s="5">
        <f t="shared" si="2"/>
        <v>16.66</v>
      </c>
    </row>
    <row r="131" spans="1:10">
      <c r="B131" s="7"/>
      <c r="C131" s="3">
        <v>1</v>
      </c>
      <c r="D131" s="3">
        <v>2</v>
      </c>
      <c r="E131" s="3">
        <v>8.33</v>
      </c>
      <c r="H131" s="5">
        <f t="shared" si="2"/>
        <v>16.66</v>
      </c>
    </row>
    <row r="132" spans="1:10">
      <c r="B132" s="7"/>
      <c r="C132" s="3">
        <v>1</v>
      </c>
      <c r="D132" s="3">
        <v>7.75</v>
      </c>
      <c r="E132" s="3">
        <v>8.33</v>
      </c>
      <c r="H132" s="5">
        <f t="shared" si="2"/>
        <v>64.557500000000005</v>
      </c>
    </row>
    <row r="133" spans="1:10">
      <c r="B133" s="7" t="s">
        <v>954</v>
      </c>
      <c r="C133" s="3">
        <v>1</v>
      </c>
      <c r="D133" s="3">
        <v>1</v>
      </c>
      <c r="E133" s="3">
        <v>3.17</v>
      </c>
      <c r="H133" s="5">
        <f t="shared" si="2"/>
        <v>3.17</v>
      </c>
    </row>
    <row r="134" spans="1:10">
      <c r="B134" s="7"/>
      <c r="C134" s="3">
        <v>1</v>
      </c>
      <c r="D134" s="3">
        <v>1</v>
      </c>
      <c r="E134" s="3">
        <v>8.33</v>
      </c>
      <c r="H134" s="5">
        <f t="shared" si="2"/>
        <v>8.33</v>
      </c>
    </row>
    <row r="135" spans="1:10">
      <c r="B135" s="7" t="s">
        <v>955</v>
      </c>
      <c r="C135" s="3">
        <v>1</v>
      </c>
      <c r="D135" s="3">
        <v>15.42</v>
      </c>
      <c r="E135" s="3">
        <v>8.33</v>
      </c>
      <c r="H135" s="5">
        <f t="shared" si="2"/>
        <v>128.4486</v>
      </c>
    </row>
    <row r="136" spans="1:10">
      <c r="B136" s="7"/>
      <c r="C136" s="3">
        <v>1</v>
      </c>
      <c r="D136" s="3">
        <v>1</v>
      </c>
      <c r="E136" s="3">
        <v>3.17</v>
      </c>
      <c r="H136" s="5">
        <f t="shared" si="2"/>
        <v>3.17</v>
      </c>
    </row>
    <row r="137" spans="1:10">
      <c r="B137" s="7" t="s">
        <v>956</v>
      </c>
      <c r="C137" s="3">
        <v>1</v>
      </c>
      <c r="D137" s="3">
        <v>2</v>
      </c>
      <c r="E137" s="3">
        <v>8.33</v>
      </c>
      <c r="H137" s="5">
        <f t="shared" si="2"/>
        <v>16.66</v>
      </c>
    </row>
    <row r="138" spans="1:10">
      <c r="B138" s="7"/>
      <c r="C138" s="3">
        <v>1</v>
      </c>
      <c r="D138" s="3">
        <v>2.08</v>
      </c>
      <c r="E138" s="3">
        <v>8.33</v>
      </c>
      <c r="H138" s="5">
        <f t="shared" si="2"/>
        <v>17.3264</v>
      </c>
    </row>
    <row r="139" spans="1:10">
      <c r="B139" s="7"/>
      <c r="C139" s="3">
        <v>1</v>
      </c>
      <c r="D139" s="3">
        <v>1.83</v>
      </c>
      <c r="E139" s="3">
        <v>8.33</v>
      </c>
      <c r="H139" s="5">
        <f t="shared" si="2"/>
        <v>15.2439</v>
      </c>
    </row>
    <row r="140" spans="1:10">
      <c r="H140" s="5">
        <v>145</v>
      </c>
      <c r="I140" s="4">
        <f>SUM(H114:H140)</f>
        <v>1485.9685999999999</v>
      </c>
      <c r="J140" s="6" t="s">
        <v>655</v>
      </c>
    </row>
    <row r="142" spans="1:10">
      <c r="A142" s="36">
        <v>7.2</v>
      </c>
      <c r="B142" s="64" t="s">
        <v>957</v>
      </c>
    </row>
    <row r="143" spans="1:10">
      <c r="A143" s="63"/>
      <c r="B143" s="37" t="s">
        <v>958</v>
      </c>
    </row>
    <row r="144" spans="1:10">
      <c r="C144" s="3">
        <v>1</v>
      </c>
      <c r="D144" s="3">
        <v>13.58</v>
      </c>
      <c r="E144" s="3">
        <v>6.25</v>
      </c>
      <c r="H144" s="5">
        <f t="shared" ref="H144:H151" si="3">+C144*D144*E144</f>
        <v>84.875</v>
      </c>
    </row>
    <row r="145" spans="2:10">
      <c r="B145" s="7" t="s">
        <v>959</v>
      </c>
      <c r="C145" s="3">
        <f>4*0.7</f>
        <v>2.8</v>
      </c>
      <c r="D145" s="3">
        <v>19.75</v>
      </c>
      <c r="E145" s="3">
        <v>13.5</v>
      </c>
      <c r="H145" s="5">
        <f t="shared" si="3"/>
        <v>746.55</v>
      </c>
    </row>
    <row r="146" spans="2:10">
      <c r="B146" s="7" t="s">
        <v>925</v>
      </c>
      <c r="C146" s="3">
        <v>0.7</v>
      </c>
      <c r="D146" s="3">
        <v>16</v>
      </c>
      <c r="E146" s="3">
        <v>18.5</v>
      </c>
      <c r="H146" s="5">
        <f t="shared" si="3"/>
        <v>207.2</v>
      </c>
    </row>
    <row r="147" spans="2:10">
      <c r="B147" s="7"/>
      <c r="C147" s="3">
        <v>0.7</v>
      </c>
      <c r="D147" s="3">
        <v>4.58</v>
      </c>
      <c r="E147" s="3">
        <v>6</v>
      </c>
      <c r="H147" s="5">
        <f t="shared" si="3"/>
        <v>19.236000000000001</v>
      </c>
    </row>
    <row r="148" spans="2:10">
      <c r="B148" s="7" t="s">
        <v>960</v>
      </c>
      <c r="C148" s="3">
        <v>0.7</v>
      </c>
      <c r="D148" s="3">
        <v>4.5</v>
      </c>
      <c r="E148" s="3">
        <v>3.5</v>
      </c>
      <c r="H148" s="5">
        <f t="shared" si="3"/>
        <v>11.025</v>
      </c>
    </row>
    <row r="149" spans="2:10">
      <c r="C149" s="3">
        <v>0.8</v>
      </c>
      <c r="D149" s="3">
        <v>21.83</v>
      </c>
      <c r="E149" s="3">
        <v>18.079999999999998</v>
      </c>
      <c r="H149" s="5">
        <f t="shared" si="3"/>
        <v>315.74912</v>
      </c>
    </row>
    <row r="150" spans="2:10">
      <c r="B150" s="172" t="s">
        <v>952</v>
      </c>
      <c r="C150" s="3">
        <v>-1</v>
      </c>
      <c r="D150" s="3">
        <v>1.83</v>
      </c>
      <c r="E150" s="3">
        <v>1.58</v>
      </c>
      <c r="H150" s="5">
        <f t="shared" si="3"/>
        <v>-2.8914</v>
      </c>
    </row>
    <row r="151" spans="2:10">
      <c r="C151" s="3">
        <v>0.7</v>
      </c>
      <c r="D151" s="3">
        <v>15.5</v>
      </c>
      <c r="E151" s="3">
        <v>22.08</v>
      </c>
      <c r="H151" s="5">
        <f t="shared" si="3"/>
        <v>239.56800000000001</v>
      </c>
      <c r="I151" s="4">
        <f>SUM(H144:H151)</f>
        <v>1621.3117199999999</v>
      </c>
      <c r="J151" s="6" t="s">
        <v>655</v>
      </c>
    </row>
  </sheetData>
  <printOptions horizontalCentered="1"/>
  <pageMargins left="0.74803149606299202" right="0.74803149606299202" top="0.98425196850393704" bottom="0.98425196850393704" header="0.511811023622047" footer="0.511811023622047"/>
  <pageSetup paperSize="9" scale="42" fitToHeight="0" orientation="portrait" horizontalDpi="360" verticalDpi="360"/>
  <headerFooter scaleWithDoc="0"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01"/>
  <sheetViews>
    <sheetView topLeftCell="A7" workbookViewId="0">
      <pane xSplit="2" ySplit="4" topLeftCell="C1570" activePane="bottomRight" state="frozen"/>
      <selection pane="topRight"/>
      <selection pane="bottomLeft"/>
      <selection pane="bottomRight" activeCell="I1551" sqref="I1551"/>
    </sheetView>
  </sheetViews>
  <sheetFormatPr defaultColWidth="8.33203125" defaultRowHeight="15.75"/>
  <cols>
    <col min="1" max="1" width="11.1640625" style="1"/>
    <col min="2" max="2" width="100.5" style="2"/>
    <col min="3" max="3" width="10.83203125" style="3"/>
    <col min="4" max="4" width="10.33203125" style="3"/>
    <col min="5" max="5" width="11.5" style="3"/>
    <col min="6" max="6" width="9.6640625" style="4"/>
    <col min="7" max="7" width="8.33203125" style="4"/>
    <col min="8" max="8" width="15" style="5"/>
    <col min="9" max="9" width="15" style="4"/>
    <col min="10" max="10" width="9.6640625" style="6"/>
    <col min="11" max="11" width="23.83203125" style="7"/>
    <col min="12" max="12" width="8.33203125" style="2"/>
    <col min="13" max="13" width="9.1640625" style="2"/>
    <col min="14" max="16384" width="8.33203125" style="2"/>
  </cols>
  <sheetData>
    <row r="1" spans="1:12">
      <c r="A1" s="8" t="s">
        <v>879</v>
      </c>
      <c r="B1" s="9"/>
      <c r="C1" s="10"/>
      <c r="D1" s="10"/>
      <c r="E1" s="10"/>
      <c r="F1" s="11"/>
      <c r="G1" s="11"/>
      <c r="H1" s="12"/>
      <c r="I1" s="11"/>
      <c r="J1" s="49"/>
      <c r="K1" s="50" t="s">
        <v>880</v>
      </c>
    </row>
    <row r="2" spans="1:12">
      <c r="A2" s="8" t="s">
        <v>881</v>
      </c>
      <c r="B2" s="9"/>
      <c r="C2" s="10"/>
      <c r="D2" s="10"/>
      <c r="E2" s="10"/>
      <c r="F2" s="11"/>
      <c r="G2" s="11"/>
      <c r="H2" s="12"/>
      <c r="I2" s="11"/>
      <c r="J2" s="49"/>
      <c r="K2" s="51" t="s">
        <v>882</v>
      </c>
    </row>
    <row r="3" spans="1:12">
      <c r="A3" s="8" t="s">
        <v>883</v>
      </c>
      <c r="B3" s="9"/>
      <c r="C3" s="10"/>
      <c r="D3" s="10"/>
      <c r="E3" s="10"/>
      <c r="F3" s="11"/>
      <c r="G3" s="11"/>
      <c r="H3" s="12"/>
      <c r="I3" s="11"/>
      <c r="J3" s="49"/>
      <c r="K3" s="52"/>
    </row>
    <row r="4" spans="1:12">
      <c r="A4" s="8" t="s">
        <v>884</v>
      </c>
      <c r="B4" s="9"/>
      <c r="C4" s="10"/>
      <c r="D4" s="10"/>
      <c r="E4" s="10"/>
      <c r="F4" s="11"/>
      <c r="G4" s="11"/>
      <c r="H4" s="12"/>
      <c r="I4" s="11"/>
      <c r="J4" s="49"/>
      <c r="K4" s="52"/>
    </row>
    <row r="5" spans="1:12">
      <c r="A5" s="13"/>
      <c r="B5" s="14"/>
    </row>
    <row r="6" spans="1:12">
      <c r="A6" s="15" t="s">
        <v>885</v>
      </c>
      <c r="B6" s="16"/>
    </row>
    <row r="7" spans="1:12">
      <c r="A7" s="15"/>
      <c r="B7" s="16"/>
    </row>
    <row r="8" spans="1:12">
      <c r="A8" s="17" t="s">
        <v>961</v>
      </c>
      <c r="B8" s="17"/>
      <c r="C8" s="18"/>
      <c r="D8" s="19"/>
      <c r="E8" s="18"/>
      <c r="F8" s="17"/>
      <c r="G8" s="17"/>
      <c r="H8" s="17"/>
      <c r="I8" s="17"/>
      <c r="J8" s="53"/>
      <c r="K8" s="17"/>
      <c r="L8" s="17"/>
    </row>
    <row r="10" spans="1:12">
      <c r="A10" s="20" t="s">
        <v>161</v>
      </c>
      <c r="B10" s="21" t="s">
        <v>887</v>
      </c>
      <c r="C10" s="22" t="s">
        <v>161</v>
      </c>
      <c r="D10" s="22" t="s">
        <v>888</v>
      </c>
      <c r="E10" s="22" t="s">
        <v>889</v>
      </c>
      <c r="F10" s="23" t="s">
        <v>890</v>
      </c>
      <c r="G10" s="23"/>
      <c r="H10" s="24" t="s">
        <v>891</v>
      </c>
      <c r="I10" s="24" t="s">
        <v>892</v>
      </c>
      <c r="J10" s="54" t="s">
        <v>893</v>
      </c>
      <c r="K10" s="21" t="s">
        <v>894</v>
      </c>
    </row>
    <row r="11" spans="1:12">
      <c r="A11" s="25"/>
      <c r="B11" s="26"/>
      <c r="C11" s="27"/>
      <c r="D11" s="27"/>
      <c r="E11" s="27"/>
      <c r="F11" s="28"/>
      <c r="G11" s="28"/>
      <c r="H11" s="29"/>
      <c r="I11" s="28"/>
      <c r="J11" s="55"/>
      <c r="K11" s="56"/>
    </row>
    <row r="12" spans="1:12">
      <c r="A12" s="30" t="s">
        <v>5</v>
      </c>
      <c r="B12" s="31" t="s">
        <v>895</v>
      </c>
      <c r="C12" s="32"/>
      <c r="D12" s="32"/>
      <c r="E12" s="32"/>
      <c r="F12" s="33"/>
      <c r="G12" s="33"/>
      <c r="H12" s="34"/>
      <c r="I12" s="33"/>
      <c r="J12" s="57"/>
      <c r="K12" s="58"/>
    </row>
    <row r="13" spans="1:12">
      <c r="A13" s="35"/>
      <c r="B13" s="35"/>
      <c r="C13" s="32"/>
      <c r="D13" s="32"/>
      <c r="E13" s="32"/>
      <c r="F13" s="33"/>
      <c r="G13" s="33"/>
      <c r="H13" s="34"/>
      <c r="I13" s="33"/>
      <c r="J13" s="57"/>
      <c r="K13" s="58"/>
    </row>
    <row r="14" spans="1:12">
      <c r="A14" s="36">
        <v>1.1000000000000001</v>
      </c>
      <c r="B14" s="37" t="s">
        <v>896</v>
      </c>
      <c r="C14" s="32"/>
      <c r="D14" s="32"/>
      <c r="E14" s="32"/>
      <c r="F14" s="33"/>
      <c r="G14" s="33"/>
      <c r="H14" s="34"/>
      <c r="I14" s="33">
        <v>0</v>
      </c>
      <c r="J14" s="59" t="s">
        <v>897</v>
      </c>
      <c r="K14" s="58"/>
    </row>
    <row r="15" spans="1:12">
      <c r="A15" s="36"/>
      <c r="B15" s="37"/>
      <c r="C15" s="32"/>
      <c r="D15" s="32"/>
      <c r="E15" s="32"/>
      <c r="F15" s="33"/>
      <c r="G15" s="33"/>
      <c r="H15" s="34"/>
      <c r="I15" s="33"/>
      <c r="J15" s="59"/>
      <c r="K15" s="58"/>
    </row>
    <row r="16" spans="1:12">
      <c r="A16" s="36">
        <v>1.2</v>
      </c>
      <c r="B16" s="38" t="s">
        <v>898</v>
      </c>
      <c r="C16" s="32"/>
      <c r="D16" s="32"/>
      <c r="E16" s="32"/>
      <c r="F16" s="33"/>
      <c r="G16" s="33"/>
      <c r="H16" s="34"/>
      <c r="I16" s="33"/>
      <c r="J16" s="59"/>
      <c r="K16" s="58"/>
    </row>
    <row r="17" spans="1:11">
      <c r="A17" s="39" t="s">
        <v>50</v>
      </c>
      <c r="B17" s="40" t="s">
        <v>962</v>
      </c>
      <c r="C17" s="41"/>
      <c r="D17" s="41"/>
      <c r="E17" s="41"/>
      <c r="F17" s="42"/>
      <c r="G17" s="33"/>
      <c r="H17" s="34"/>
      <c r="I17" s="33"/>
      <c r="J17" s="59"/>
      <c r="K17" s="58"/>
    </row>
    <row r="18" spans="1:11">
      <c r="A18" s="43"/>
      <c r="B18" s="44" t="s">
        <v>963</v>
      </c>
      <c r="C18" s="45">
        <v>1</v>
      </c>
      <c r="D18" s="32">
        <v>22</v>
      </c>
      <c r="E18" s="45">
        <v>0.33</v>
      </c>
      <c r="F18" s="33"/>
      <c r="G18" s="33"/>
      <c r="H18" s="34">
        <f t="shared" ref="H18:H49" si="0">+C18*D18*E18</f>
        <v>7.26</v>
      </c>
      <c r="I18" s="33"/>
      <c r="J18" s="59"/>
      <c r="K18" s="58"/>
    </row>
    <row r="19" spans="1:11">
      <c r="A19" s="43"/>
      <c r="B19" s="44" t="s">
        <v>964</v>
      </c>
      <c r="C19" s="45">
        <v>1</v>
      </c>
      <c r="D19" s="32">
        <v>23</v>
      </c>
      <c r="E19" s="45">
        <v>9.5</v>
      </c>
      <c r="F19" s="33"/>
      <c r="G19" s="33"/>
      <c r="H19" s="34">
        <f t="shared" si="0"/>
        <v>218.5</v>
      </c>
      <c r="I19" s="33"/>
      <c r="J19" s="59"/>
      <c r="K19" s="58"/>
    </row>
    <row r="20" spans="1:11">
      <c r="A20" s="43"/>
      <c r="B20" s="46" t="s">
        <v>965</v>
      </c>
      <c r="C20" s="45">
        <v>-3</v>
      </c>
      <c r="D20" s="32">
        <v>2.58</v>
      </c>
      <c r="E20" s="45">
        <v>6.75</v>
      </c>
      <c r="F20" s="33"/>
      <c r="G20" s="33"/>
      <c r="H20" s="34">
        <f t="shared" si="0"/>
        <v>-52.244999999999997</v>
      </c>
      <c r="I20" s="33"/>
      <c r="J20" s="59"/>
      <c r="K20" s="58"/>
    </row>
    <row r="21" spans="1:11">
      <c r="A21" s="43"/>
      <c r="B21" s="44" t="s">
        <v>966</v>
      </c>
      <c r="C21" s="45">
        <v>6</v>
      </c>
      <c r="D21" s="32">
        <v>0.83</v>
      </c>
      <c r="E21" s="45">
        <v>6.75</v>
      </c>
      <c r="F21" s="33"/>
      <c r="G21" s="33"/>
      <c r="H21" s="34">
        <f t="shared" si="0"/>
        <v>33.615000000000002</v>
      </c>
      <c r="I21" s="33"/>
      <c r="J21" s="59"/>
      <c r="K21" s="58"/>
    </row>
    <row r="22" spans="1:11">
      <c r="A22" s="43"/>
      <c r="B22" s="44" t="s">
        <v>967</v>
      </c>
      <c r="C22" s="45">
        <v>6</v>
      </c>
      <c r="D22" s="32">
        <v>2.58</v>
      </c>
      <c r="E22" s="45">
        <v>0.83</v>
      </c>
      <c r="F22" s="33"/>
      <c r="G22" s="33"/>
      <c r="H22" s="34">
        <f t="shared" si="0"/>
        <v>12.8484</v>
      </c>
      <c r="I22" s="33"/>
      <c r="J22" s="59"/>
      <c r="K22" s="58"/>
    </row>
    <row r="23" spans="1:11">
      <c r="A23" s="43"/>
      <c r="B23" s="44" t="s">
        <v>968</v>
      </c>
      <c r="C23" s="45">
        <v>1</v>
      </c>
      <c r="D23" s="32">
        <v>11.83</v>
      </c>
      <c r="E23" s="45">
        <v>8.25</v>
      </c>
      <c r="F23" s="33"/>
      <c r="G23" s="33"/>
      <c r="H23" s="34">
        <f t="shared" si="0"/>
        <v>97.597499999999997</v>
      </c>
      <c r="I23" s="33"/>
      <c r="J23" s="59"/>
      <c r="K23" s="58"/>
    </row>
    <row r="24" spans="1:11">
      <c r="A24" s="43"/>
      <c r="B24" s="46" t="s">
        <v>969</v>
      </c>
      <c r="C24" s="45">
        <v>-1</v>
      </c>
      <c r="D24" s="32">
        <v>4</v>
      </c>
      <c r="E24" s="45">
        <v>7.66</v>
      </c>
      <c r="F24" s="33"/>
      <c r="G24" s="33"/>
      <c r="H24" s="34">
        <f t="shared" si="0"/>
        <v>-30.64</v>
      </c>
      <c r="I24" s="33"/>
      <c r="J24" s="59"/>
      <c r="K24" s="58"/>
    </row>
    <row r="25" spans="1:11">
      <c r="A25" s="43"/>
      <c r="B25" s="46" t="s">
        <v>969</v>
      </c>
      <c r="C25" s="45">
        <v>-1</v>
      </c>
      <c r="D25" s="32">
        <v>2.08</v>
      </c>
      <c r="E25" s="45">
        <v>7.66</v>
      </c>
      <c r="F25" s="33"/>
      <c r="G25" s="33"/>
      <c r="H25" s="34">
        <f t="shared" si="0"/>
        <v>-15.9328</v>
      </c>
      <c r="I25" s="33"/>
      <c r="J25" s="59"/>
      <c r="K25" s="58"/>
    </row>
    <row r="26" spans="1:11">
      <c r="A26" s="43"/>
      <c r="B26" s="44" t="s">
        <v>970</v>
      </c>
      <c r="C26" s="45">
        <v>1</v>
      </c>
      <c r="D26" s="32">
        <v>6.25</v>
      </c>
      <c r="E26" s="45">
        <v>8.25</v>
      </c>
      <c r="F26" s="33"/>
      <c r="G26" s="33"/>
      <c r="H26" s="34">
        <f t="shared" si="0"/>
        <v>51.5625</v>
      </c>
      <c r="I26" s="33"/>
      <c r="J26" s="59"/>
      <c r="K26" s="58"/>
    </row>
    <row r="27" spans="1:11">
      <c r="A27" s="43"/>
      <c r="B27" s="44" t="s">
        <v>971</v>
      </c>
      <c r="C27" s="45">
        <v>1</v>
      </c>
      <c r="D27" s="32">
        <v>10.83</v>
      </c>
      <c r="E27" s="45">
        <v>10.5</v>
      </c>
      <c r="F27" s="33"/>
      <c r="G27" s="33"/>
      <c r="H27" s="34">
        <f t="shared" si="0"/>
        <v>113.715</v>
      </c>
      <c r="I27" s="33"/>
      <c r="J27" s="59"/>
      <c r="K27" s="58"/>
    </row>
    <row r="28" spans="1:11">
      <c r="A28" s="43"/>
      <c r="B28" s="46" t="s">
        <v>972</v>
      </c>
      <c r="C28" s="45">
        <v>-1</v>
      </c>
      <c r="D28" s="32">
        <v>8.5</v>
      </c>
      <c r="E28" s="45">
        <v>1.33</v>
      </c>
      <c r="F28" s="33"/>
      <c r="G28" s="33"/>
      <c r="H28" s="34">
        <f t="shared" si="0"/>
        <v>-11.305</v>
      </c>
      <c r="I28" s="33"/>
      <c r="J28" s="59"/>
      <c r="K28" s="58"/>
    </row>
    <row r="29" spans="1:11">
      <c r="A29" s="43"/>
      <c r="B29" s="44" t="s">
        <v>973</v>
      </c>
      <c r="C29" s="45">
        <v>1</v>
      </c>
      <c r="D29" s="32">
        <v>15.5</v>
      </c>
      <c r="E29" s="45">
        <v>10.5</v>
      </c>
      <c r="F29" s="33"/>
      <c r="G29" s="33"/>
      <c r="H29" s="34">
        <f t="shared" si="0"/>
        <v>162.75</v>
      </c>
      <c r="I29" s="33"/>
      <c r="J29" s="59"/>
      <c r="K29" s="58"/>
    </row>
    <row r="30" spans="1:11">
      <c r="A30" s="43"/>
      <c r="B30" s="46" t="s">
        <v>969</v>
      </c>
      <c r="C30" s="45">
        <v>-1</v>
      </c>
      <c r="D30" s="32">
        <v>2.08</v>
      </c>
      <c r="E30" s="45">
        <v>6.66</v>
      </c>
      <c r="F30" s="33"/>
      <c r="G30" s="33"/>
      <c r="H30" s="34">
        <f t="shared" si="0"/>
        <v>-13.8528</v>
      </c>
      <c r="I30" s="33"/>
      <c r="J30" s="59"/>
      <c r="K30" s="58"/>
    </row>
    <row r="31" spans="1:11">
      <c r="A31" s="43"/>
      <c r="B31" s="46" t="s">
        <v>969</v>
      </c>
      <c r="C31" s="45">
        <v>-1</v>
      </c>
      <c r="D31" s="32">
        <v>4</v>
      </c>
      <c r="E31" s="45">
        <v>6.66</v>
      </c>
      <c r="F31" s="33"/>
      <c r="G31" s="33"/>
      <c r="H31" s="34">
        <f t="shared" si="0"/>
        <v>-26.64</v>
      </c>
      <c r="I31" s="33"/>
      <c r="J31" s="59"/>
      <c r="K31" s="58"/>
    </row>
    <row r="32" spans="1:11">
      <c r="A32" s="43"/>
      <c r="B32" s="46" t="s">
        <v>974</v>
      </c>
      <c r="C32" s="45">
        <v>-1</v>
      </c>
      <c r="D32" s="32">
        <v>12</v>
      </c>
      <c r="E32" s="45">
        <v>2.58</v>
      </c>
      <c r="F32" s="33"/>
      <c r="G32" s="33"/>
      <c r="H32" s="34">
        <f t="shared" si="0"/>
        <v>-30.96</v>
      </c>
      <c r="I32" s="33"/>
      <c r="J32" s="59"/>
      <c r="K32" s="58"/>
    </row>
    <row r="33" spans="1:11">
      <c r="A33" s="43"/>
      <c r="B33" s="44" t="s">
        <v>975</v>
      </c>
      <c r="C33" s="45">
        <v>1</v>
      </c>
      <c r="D33" s="32">
        <v>8.83</v>
      </c>
      <c r="E33" s="45">
        <v>9.5</v>
      </c>
      <c r="F33" s="33"/>
      <c r="G33" s="33"/>
      <c r="H33" s="34">
        <f t="shared" si="0"/>
        <v>83.885000000000005</v>
      </c>
      <c r="I33" s="33"/>
      <c r="J33" s="59"/>
      <c r="K33" s="58"/>
    </row>
    <row r="34" spans="1:11">
      <c r="A34" s="43"/>
      <c r="B34" s="46" t="s">
        <v>976</v>
      </c>
      <c r="C34" s="45">
        <v>-1</v>
      </c>
      <c r="D34" s="32">
        <v>1</v>
      </c>
      <c r="E34" s="45">
        <v>1</v>
      </c>
      <c r="F34" s="33"/>
      <c r="G34" s="33"/>
      <c r="H34" s="34">
        <f t="shared" si="0"/>
        <v>-1</v>
      </c>
      <c r="I34" s="33"/>
      <c r="J34" s="59"/>
      <c r="K34" s="58"/>
    </row>
    <row r="35" spans="1:11">
      <c r="A35" s="43"/>
      <c r="B35" s="44" t="s">
        <v>977</v>
      </c>
      <c r="C35" s="45">
        <v>1</v>
      </c>
      <c r="D35" s="32">
        <v>23</v>
      </c>
      <c r="E35" s="45">
        <v>9.5</v>
      </c>
      <c r="F35" s="33"/>
      <c r="G35" s="33"/>
      <c r="H35" s="34">
        <f t="shared" si="0"/>
        <v>218.5</v>
      </c>
      <c r="I35" s="33"/>
      <c r="J35" s="59"/>
      <c r="K35" s="58"/>
    </row>
    <row r="36" spans="1:11">
      <c r="A36" s="43"/>
      <c r="B36" s="46" t="s">
        <v>965</v>
      </c>
      <c r="C36" s="45">
        <v>-3</v>
      </c>
      <c r="D36" s="32">
        <v>2.58</v>
      </c>
      <c r="E36" s="45">
        <v>6.75</v>
      </c>
      <c r="F36" s="33"/>
      <c r="G36" s="33"/>
      <c r="H36" s="34">
        <f t="shared" si="0"/>
        <v>-52.244999999999997</v>
      </c>
      <c r="I36" s="33"/>
      <c r="J36" s="59"/>
      <c r="K36" s="58"/>
    </row>
    <row r="37" spans="1:11">
      <c r="A37" s="43"/>
      <c r="B37" s="44" t="s">
        <v>966</v>
      </c>
      <c r="C37" s="45">
        <v>6</v>
      </c>
      <c r="D37" s="32">
        <v>0.83</v>
      </c>
      <c r="E37" s="45">
        <v>6.75</v>
      </c>
      <c r="F37" s="33"/>
      <c r="G37" s="33"/>
      <c r="H37" s="34">
        <f t="shared" si="0"/>
        <v>33.615000000000002</v>
      </c>
      <c r="I37" s="33"/>
      <c r="J37" s="59"/>
      <c r="K37" s="58"/>
    </row>
    <row r="38" spans="1:11">
      <c r="A38" s="43"/>
      <c r="B38" s="44" t="s">
        <v>967</v>
      </c>
      <c r="C38" s="45">
        <v>6</v>
      </c>
      <c r="D38" s="32">
        <v>2.58</v>
      </c>
      <c r="E38" s="45">
        <v>0.83</v>
      </c>
      <c r="F38" s="33"/>
      <c r="G38" s="33"/>
      <c r="H38" s="34">
        <f t="shared" si="0"/>
        <v>12.8484</v>
      </c>
      <c r="I38" s="33"/>
      <c r="J38" s="59"/>
      <c r="K38" s="58"/>
    </row>
    <row r="39" spans="1:11">
      <c r="A39" s="43"/>
      <c r="B39" s="44" t="s">
        <v>978</v>
      </c>
      <c r="C39" s="45">
        <v>1</v>
      </c>
      <c r="D39" s="32">
        <v>15.91</v>
      </c>
      <c r="E39" s="45">
        <v>9.5</v>
      </c>
      <c r="F39" s="33"/>
      <c r="G39" s="33"/>
      <c r="H39" s="34">
        <f t="shared" si="0"/>
        <v>151.14500000000001</v>
      </c>
      <c r="I39" s="33"/>
      <c r="J39" s="59"/>
      <c r="K39" s="58"/>
    </row>
    <row r="40" spans="1:11">
      <c r="A40" s="43"/>
      <c r="B40" s="46" t="s">
        <v>979</v>
      </c>
      <c r="C40" s="45">
        <v>-1</v>
      </c>
      <c r="D40" s="32">
        <v>12</v>
      </c>
      <c r="E40" s="45">
        <v>8</v>
      </c>
      <c r="F40" s="33"/>
      <c r="G40" s="33"/>
      <c r="H40" s="34">
        <f t="shared" si="0"/>
        <v>-96</v>
      </c>
      <c r="I40" s="33"/>
      <c r="J40" s="59"/>
      <c r="K40" s="58"/>
    </row>
    <row r="41" spans="1:11">
      <c r="A41" s="43"/>
      <c r="B41" s="44" t="s">
        <v>980</v>
      </c>
      <c r="C41" s="45">
        <v>4</v>
      </c>
      <c r="D41" s="32">
        <v>1.5</v>
      </c>
      <c r="E41" s="45">
        <v>8</v>
      </c>
      <c r="F41" s="33"/>
      <c r="G41" s="33"/>
      <c r="H41" s="34">
        <f t="shared" si="0"/>
        <v>48</v>
      </c>
      <c r="I41" s="33"/>
      <c r="J41" s="59"/>
      <c r="K41" s="58"/>
    </row>
    <row r="42" spans="1:11">
      <c r="A42" s="43"/>
      <c r="B42" s="44" t="s">
        <v>981</v>
      </c>
      <c r="C42" s="45">
        <v>1</v>
      </c>
      <c r="D42" s="32">
        <v>12</v>
      </c>
      <c r="E42" s="45">
        <v>1</v>
      </c>
      <c r="F42" s="33"/>
      <c r="G42" s="33"/>
      <c r="H42" s="34">
        <f t="shared" si="0"/>
        <v>12</v>
      </c>
      <c r="I42" s="33"/>
      <c r="J42" s="59"/>
      <c r="K42" s="58"/>
    </row>
    <row r="43" spans="1:11">
      <c r="A43" s="43"/>
      <c r="B43" s="44" t="s">
        <v>982</v>
      </c>
      <c r="C43" s="45">
        <v>1</v>
      </c>
      <c r="D43" s="32">
        <v>23</v>
      </c>
      <c r="E43" s="45">
        <v>9.5</v>
      </c>
      <c r="F43" s="33"/>
      <c r="G43" s="33"/>
      <c r="H43" s="34">
        <f t="shared" si="0"/>
        <v>218.5</v>
      </c>
      <c r="I43" s="33"/>
      <c r="J43" s="59"/>
      <c r="K43" s="58"/>
    </row>
    <row r="44" spans="1:11">
      <c r="A44" s="43"/>
      <c r="B44" s="44" t="s">
        <v>983</v>
      </c>
      <c r="C44" s="45">
        <v>1</v>
      </c>
      <c r="D44" s="32">
        <v>3.25</v>
      </c>
      <c r="E44" s="45">
        <v>9.5</v>
      </c>
      <c r="F44" s="33"/>
      <c r="G44" s="33"/>
      <c r="H44" s="34">
        <f t="shared" si="0"/>
        <v>30.875</v>
      </c>
      <c r="I44" s="33"/>
      <c r="J44" s="59"/>
      <c r="K44" s="58"/>
    </row>
    <row r="45" spans="1:11">
      <c r="A45" s="43"/>
      <c r="B45" s="44" t="s">
        <v>984</v>
      </c>
      <c r="C45" s="45">
        <v>1</v>
      </c>
      <c r="D45" s="32">
        <v>12.5</v>
      </c>
      <c r="E45" s="45">
        <v>9.5</v>
      </c>
      <c r="F45" s="33"/>
      <c r="G45" s="33"/>
      <c r="H45" s="34">
        <f t="shared" si="0"/>
        <v>118.75</v>
      </c>
      <c r="I45" s="33"/>
      <c r="J45" s="59"/>
      <c r="K45" s="58"/>
    </row>
    <row r="46" spans="1:11">
      <c r="A46" s="43"/>
      <c r="B46" s="44" t="s">
        <v>985</v>
      </c>
      <c r="C46" s="45">
        <v>1</v>
      </c>
      <c r="D46" s="32">
        <v>10.16</v>
      </c>
      <c r="E46" s="45">
        <v>9.5</v>
      </c>
      <c r="F46" s="33"/>
      <c r="G46" s="33"/>
      <c r="H46" s="34">
        <f t="shared" si="0"/>
        <v>96.52</v>
      </c>
      <c r="I46" s="33"/>
      <c r="J46" s="59"/>
      <c r="K46" s="58"/>
    </row>
    <row r="47" spans="1:11">
      <c r="A47" s="43"/>
      <c r="B47" s="44" t="s">
        <v>986</v>
      </c>
      <c r="C47" s="45">
        <v>1</v>
      </c>
      <c r="D47" s="32">
        <v>4.5</v>
      </c>
      <c r="E47" s="45">
        <v>9.5</v>
      </c>
      <c r="F47" s="33"/>
      <c r="G47" s="33"/>
      <c r="H47" s="34">
        <f t="shared" si="0"/>
        <v>42.75</v>
      </c>
      <c r="I47" s="33"/>
      <c r="J47" s="59"/>
      <c r="K47" s="58"/>
    </row>
    <row r="48" spans="1:11">
      <c r="A48" s="43"/>
      <c r="B48" s="44" t="s">
        <v>987</v>
      </c>
      <c r="C48" s="45">
        <v>1</v>
      </c>
      <c r="D48" s="32">
        <v>13</v>
      </c>
      <c r="E48" s="45">
        <v>9.5</v>
      </c>
      <c r="F48" s="33"/>
      <c r="G48" s="33"/>
      <c r="H48" s="34">
        <f t="shared" si="0"/>
        <v>123.5</v>
      </c>
      <c r="I48" s="33"/>
      <c r="J48" s="59"/>
      <c r="K48" s="58"/>
    </row>
    <row r="49" spans="1:11">
      <c r="A49" s="43"/>
      <c r="B49" s="44" t="s">
        <v>988</v>
      </c>
      <c r="C49" s="45">
        <v>1</v>
      </c>
      <c r="D49" s="32">
        <v>2.66</v>
      </c>
      <c r="E49" s="45">
        <v>9.75</v>
      </c>
      <c r="F49" s="33"/>
      <c r="G49" s="33"/>
      <c r="H49" s="34">
        <f t="shared" si="0"/>
        <v>25.934999999999999</v>
      </c>
      <c r="I49" s="33"/>
      <c r="J49" s="59"/>
      <c r="K49" s="58"/>
    </row>
    <row r="50" spans="1:11">
      <c r="A50" s="47"/>
      <c r="B50" s="46" t="s">
        <v>989</v>
      </c>
      <c r="C50" s="32"/>
      <c r="D50" s="32"/>
      <c r="E50" s="32"/>
      <c r="F50" s="33"/>
      <c r="G50" s="33"/>
      <c r="H50" s="34">
        <v>-1072.348</v>
      </c>
      <c r="I50" s="33">
        <f>SUM(H18:H50)</f>
        <v>511.50319999999999</v>
      </c>
      <c r="J50" s="59" t="s">
        <v>655</v>
      </c>
      <c r="K50" s="58"/>
    </row>
    <row r="51" spans="1:11">
      <c r="A51" s="43"/>
      <c r="B51" s="48"/>
      <c r="C51" s="32"/>
      <c r="D51" s="32"/>
      <c r="E51" s="32"/>
      <c r="F51" s="33"/>
      <c r="G51" s="33"/>
      <c r="H51" s="34"/>
      <c r="I51" s="33"/>
      <c r="J51" s="59"/>
      <c r="K51" s="58"/>
    </row>
    <row r="52" spans="1:11">
      <c r="A52" s="43" t="s">
        <v>53</v>
      </c>
      <c r="B52" s="37" t="s">
        <v>990</v>
      </c>
      <c r="C52" s="32"/>
      <c r="D52" s="32"/>
      <c r="E52" s="32"/>
      <c r="F52" s="33"/>
      <c r="G52" s="33"/>
      <c r="H52" s="34"/>
      <c r="I52" s="33"/>
      <c r="J52" s="59"/>
      <c r="K52" s="58"/>
    </row>
    <row r="53" spans="1:11">
      <c r="A53" s="43"/>
      <c r="B53" s="37"/>
      <c r="C53" s="32"/>
      <c r="D53" s="32"/>
      <c r="E53" s="32"/>
      <c r="F53" s="33"/>
      <c r="G53" s="33"/>
      <c r="H53" s="34"/>
      <c r="I53" s="33"/>
      <c r="J53" s="59"/>
      <c r="K53" s="58"/>
    </row>
    <row r="54" spans="1:11">
      <c r="A54" s="39" t="s">
        <v>55</v>
      </c>
      <c r="B54" s="40" t="s">
        <v>991</v>
      </c>
      <c r="C54" s="41"/>
      <c r="D54" s="41"/>
      <c r="E54" s="41"/>
      <c r="F54" s="42"/>
      <c r="G54" s="33"/>
      <c r="H54" s="34"/>
      <c r="I54" s="33"/>
      <c r="J54" s="59"/>
      <c r="K54" s="58"/>
    </row>
    <row r="55" spans="1:11">
      <c r="A55" s="43"/>
      <c r="B55" s="44" t="s">
        <v>992</v>
      </c>
      <c r="C55" s="45">
        <v>1</v>
      </c>
      <c r="D55" s="32">
        <v>5</v>
      </c>
      <c r="E55" s="45">
        <v>10.5</v>
      </c>
      <c r="F55" s="33"/>
      <c r="G55" s="33"/>
      <c r="H55" s="34">
        <f>+C55*D55*E55</f>
        <v>52.5</v>
      </c>
      <c r="I55" s="33"/>
      <c r="J55" s="59"/>
      <c r="K55" s="58"/>
    </row>
    <row r="56" spans="1:11">
      <c r="A56" s="43"/>
      <c r="B56" s="44" t="s">
        <v>993</v>
      </c>
      <c r="C56" s="45">
        <v>1</v>
      </c>
      <c r="D56" s="32">
        <v>2.83</v>
      </c>
      <c r="E56" s="45">
        <v>1.33</v>
      </c>
      <c r="F56" s="33"/>
      <c r="G56" s="33"/>
      <c r="H56" s="34">
        <f>+C56*D56*E56</f>
        <v>3.7639</v>
      </c>
      <c r="I56" s="33"/>
      <c r="J56" s="59"/>
      <c r="K56" s="58"/>
    </row>
    <row r="57" spans="1:11">
      <c r="A57" s="43"/>
      <c r="B57" s="44" t="s">
        <v>994</v>
      </c>
      <c r="C57" s="45">
        <v>1</v>
      </c>
      <c r="D57" s="32">
        <v>5</v>
      </c>
      <c r="E57" s="45">
        <v>10.5</v>
      </c>
      <c r="F57" s="33"/>
      <c r="G57" s="33"/>
      <c r="H57" s="34">
        <f>+C57*D57*E57</f>
        <v>52.5</v>
      </c>
      <c r="I57" s="33"/>
      <c r="J57" s="59"/>
      <c r="K57" s="58"/>
    </row>
    <row r="58" spans="1:11">
      <c r="A58" s="43"/>
      <c r="B58" s="44" t="s">
        <v>995</v>
      </c>
      <c r="C58" s="45">
        <v>1</v>
      </c>
      <c r="D58" s="32">
        <v>2.83</v>
      </c>
      <c r="E58" s="45">
        <v>1.33</v>
      </c>
      <c r="F58" s="33"/>
      <c r="G58" s="33"/>
      <c r="H58" s="34">
        <f>+C58*D58*E58</f>
        <v>3.7639</v>
      </c>
      <c r="I58" s="33"/>
      <c r="J58" s="59"/>
      <c r="K58" s="58"/>
    </row>
    <row r="59" spans="1:11">
      <c r="A59" s="43"/>
      <c r="B59" s="44" t="s">
        <v>996</v>
      </c>
      <c r="C59" s="45">
        <v>2</v>
      </c>
      <c r="D59" s="32">
        <v>2.75</v>
      </c>
      <c r="E59" s="45">
        <v>2.75</v>
      </c>
      <c r="F59" s="33"/>
      <c r="G59" s="33"/>
      <c r="H59" s="34">
        <f>+C59*D59*E59</f>
        <v>15.125</v>
      </c>
      <c r="I59" s="33"/>
      <c r="J59" s="59"/>
      <c r="K59" s="58"/>
    </row>
    <row r="60" spans="1:11">
      <c r="A60" s="43"/>
      <c r="B60" s="46" t="s">
        <v>989</v>
      </c>
      <c r="C60" s="32"/>
      <c r="D60" s="32"/>
      <c r="E60" s="32"/>
      <c r="F60" s="33"/>
      <c r="G60" s="33"/>
      <c r="H60" s="34">
        <v>-5.84</v>
      </c>
      <c r="I60" s="33">
        <f>SUM(H55:H60)</f>
        <v>121.8128</v>
      </c>
      <c r="J60" s="59" t="s">
        <v>655</v>
      </c>
      <c r="K60" s="58"/>
    </row>
    <row r="61" spans="1:11">
      <c r="A61" s="43" t="s">
        <v>57</v>
      </c>
      <c r="B61" s="37" t="s">
        <v>997</v>
      </c>
      <c r="C61" s="32"/>
      <c r="D61" s="32"/>
      <c r="E61" s="32"/>
      <c r="F61" s="33"/>
      <c r="G61" s="33"/>
      <c r="H61" s="34"/>
      <c r="I61" s="33"/>
      <c r="J61" s="59"/>
      <c r="K61" s="58"/>
    </row>
    <row r="62" spans="1:11">
      <c r="A62" s="43"/>
      <c r="B62" s="44" t="s">
        <v>998</v>
      </c>
      <c r="C62" s="32"/>
      <c r="D62" s="32"/>
      <c r="E62" s="32"/>
      <c r="F62" s="33"/>
      <c r="G62" s="33"/>
      <c r="H62" s="34"/>
      <c r="I62" s="33"/>
      <c r="J62" s="59"/>
      <c r="K62" s="58"/>
    </row>
    <row r="63" spans="1:11">
      <c r="A63" s="43"/>
      <c r="B63" s="44" t="s">
        <v>999</v>
      </c>
      <c r="C63" s="45">
        <v>1</v>
      </c>
      <c r="D63" s="32">
        <v>116.25</v>
      </c>
      <c r="E63" s="45">
        <v>0.75</v>
      </c>
      <c r="F63" s="33"/>
      <c r="G63" s="33"/>
      <c r="H63" s="34">
        <f t="shared" ref="H63:H74" si="1">+C63*D63*E63</f>
        <v>87.1875</v>
      </c>
      <c r="I63" s="33"/>
      <c r="J63" s="59"/>
      <c r="K63" s="58"/>
    </row>
    <row r="64" spans="1:11">
      <c r="A64" s="43"/>
      <c r="B64" s="44" t="s">
        <v>1000</v>
      </c>
      <c r="C64" s="45">
        <v>1</v>
      </c>
      <c r="D64" s="32">
        <v>116.25</v>
      </c>
      <c r="E64" s="45">
        <v>0.75</v>
      </c>
      <c r="F64" s="33"/>
      <c r="G64" s="33"/>
      <c r="H64" s="34">
        <f t="shared" si="1"/>
        <v>87.1875</v>
      </c>
      <c r="I64" s="33"/>
      <c r="J64" s="59"/>
      <c r="K64" s="58"/>
    </row>
    <row r="65" spans="1:11">
      <c r="A65" s="43"/>
      <c r="B65" s="44" t="s">
        <v>1001</v>
      </c>
      <c r="C65" s="45">
        <v>1</v>
      </c>
      <c r="D65" s="32">
        <v>116.25</v>
      </c>
      <c r="E65" s="45">
        <v>1.1599999999999999</v>
      </c>
      <c r="F65" s="33"/>
      <c r="G65" s="33"/>
      <c r="H65" s="34">
        <f t="shared" si="1"/>
        <v>134.85</v>
      </c>
      <c r="I65" s="33"/>
      <c r="J65" s="59"/>
      <c r="K65" s="58"/>
    </row>
    <row r="66" spans="1:11">
      <c r="A66" s="43"/>
      <c r="B66" s="44" t="s">
        <v>1002</v>
      </c>
      <c r="C66" s="45">
        <v>1</v>
      </c>
      <c r="D66" s="32">
        <v>116.25</v>
      </c>
      <c r="E66" s="45">
        <v>1.1599999999999999</v>
      </c>
      <c r="F66" s="33"/>
      <c r="G66" s="33"/>
      <c r="H66" s="34">
        <f t="shared" si="1"/>
        <v>134.85</v>
      </c>
      <c r="I66" s="33"/>
      <c r="J66" s="59"/>
      <c r="K66" s="58"/>
    </row>
    <row r="67" spans="1:11">
      <c r="A67" s="43"/>
      <c r="B67" s="46" t="s">
        <v>1003</v>
      </c>
      <c r="C67" s="45">
        <v>-6</v>
      </c>
      <c r="D67" s="32">
        <v>1.75</v>
      </c>
      <c r="E67" s="45">
        <v>1.06</v>
      </c>
      <c r="F67" s="33"/>
      <c r="G67" s="33"/>
      <c r="H67" s="34">
        <f t="shared" si="1"/>
        <v>-11.13</v>
      </c>
      <c r="I67" s="33"/>
      <c r="J67" s="59"/>
      <c r="K67" s="58"/>
    </row>
    <row r="68" spans="1:11">
      <c r="A68" s="43"/>
      <c r="B68" s="44" t="s">
        <v>1004</v>
      </c>
      <c r="C68" s="45">
        <v>12</v>
      </c>
      <c r="D68" s="32">
        <v>1.5</v>
      </c>
      <c r="E68" s="45">
        <v>0.75</v>
      </c>
      <c r="F68" s="33"/>
      <c r="G68" s="33"/>
      <c r="H68" s="34">
        <f t="shared" si="1"/>
        <v>13.5</v>
      </c>
      <c r="I68" s="33"/>
      <c r="J68" s="59"/>
      <c r="K68" s="58"/>
    </row>
    <row r="69" spans="1:11">
      <c r="A69" s="43"/>
      <c r="B69" s="44" t="s">
        <v>1005</v>
      </c>
      <c r="C69" s="45">
        <v>1</v>
      </c>
      <c r="D69" s="32">
        <v>116.25</v>
      </c>
      <c r="E69" s="45">
        <v>0.75</v>
      </c>
      <c r="F69" s="33"/>
      <c r="G69" s="33"/>
      <c r="H69" s="34">
        <f t="shared" si="1"/>
        <v>87.1875</v>
      </c>
      <c r="I69" s="33"/>
      <c r="J69" s="59"/>
      <c r="K69" s="58"/>
    </row>
    <row r="70" spans="1:11">
      <c r="A70" s="43"/>
      <c r="B70" s="44" t="s">
        <v>1006</v>
      </c>
      <c r="C70" s="45">
        <v>1</v>
      </c>
      <c r="D70" s="32">
        <v>116.25</v>
      </c>
      <c r="E70" s="45">
        <v>0.75</v>
      </c>
      <c r="F70" s="33"/>
      <c r="G70" s="33"/>
      <c r="H70" s="34">
        <f t="shared" si="1"/>
        <v>87.1875</v>
      </c>
      <c r="I70" s="33"/>
      <c r="J70" s="59"/>
      <c r="K70" s="58"/>
    </row>
    <row r="71" spans="1:11">
      <c r="A71" s="43"/>
      <c r="B71" s="44" t="s">
        <v>1007</v>
      </c>
      <c r="C71" s="45">
        <v>1</v>
      </c>
      <c r="D71" s="32">
        <v>116.25</v>
      </c>
      <c r="E71" s="45">
        <v>1.1599999999999999</v>
      </c>
      <c r="F71" s="33"/>
      <c r="G71" s="33"/>
      <c r="H71" s="34">
        <f t="shared" si="1"/>
        <v>134.85</v>
      </c>
      <c r="I71" s="33"/>
      <c r="J71" s="59"/>
      <c r="K71" s="58"/>
    </row>
    <row r="72" spans="1:11">
      <c r="A72" s="43"/>
      <c r="B72" s="44" t="s">
        <v>1008</v>
      </c>
      <c r="C72" s="45">
        <v>1</v>
      </c>
      <c r="D72" s="32">
        <v>116.25</v>
      </c>
      <c r="E72" s="45">
        <v>1.1599999999999999</v>
      </c>
      <c r="F72" s="33"/>
      <c r="G72" s="33"/>
      <c r="H72" s="34">
        <f t="shared" si="1"/>
        <v>134.85</v>
      </c>
      <c r="I72" s="33"/>
      <c r="J72" s="59"/>
      <c r="K72" s="58"/>
    </row>
    <row r="73" spans="1:11">
      <c r="A73" s="43"/>
      <c r="B73" s="46" t="s">
        <v>1009</v>
      </c>
      <c r="C73" s="45">
        <v>-10</v>
      </c>
      <c r="D73" s="32">
        <v>1.75</v>
      </c>
      <c r="E73" s="45">
        <v>1.1599999999999999</v>
      </c>
      <c r="F73" s="33"/>
      <c r="G73" s="33"/>
      <c r="H73" s="34">
        <f t="shared" si="1"/>
        <v>-20.3</v>
      </c>
      <c r="I73" s="33"/>
      <c r="J73" s="59"/>
      <c r="K73" s="58"/>
    </row>
    <row r="74" spans="1:11">
      <c r="A74" s="43"/>
      <c r="B74" s="44" t="s">
        <v>1010</v>
      </c>
      <c r="C74" s="45">
        <v>20</v>
      </c>
      <c r="D74" s="32">
        <v>1.5</v>
      </c>
      <c r="E74" s="45">
        <v>0.75</v>
      </c>
      <c r="F74" s="33"/>
      <c r="G74" s="33"/>
      <c r="H74" s="34">
        <f t="shared" si="1"/>
        <v>22.5</v>
      </c>
      <c r="I74" s="33"/>
      <c r="J74" s="59"/>
      <c r="K74" s="58"/>
    </row>
    <row r="75" spans="1:11">
      <c r="A75" s="43"/>
      <c r="B75" s="46" t="s">
        <v>989</v>
      </c>
      <c r="C75" s="32"/>
      <c r="D75" s="32"/>
      <c r="E75" s="32"/>
      <c r="F75" s="33"/>
      <c r="G75" s="33"/>
      <c r="H75" s="34">
        <v>-834.16</v>
      </c>
      <c r="I75" s="33">
        <f>SUM(H63:H75)</f>
        <v>58.560000000000201</v>
      </c>
      <c r="J75" s="59" t="s">
        <v>655</v>
      </c>
      <c r="K75" s="58"/>
    </row>
    <row r="76" spans="1:11">
      <c r="A76" s="43"/>
      <c r="B76" s="37"/>
      <c r="C76" s="32"/>
      <c r="D76" s="32"/>
      <c r="E76" s="32"/>
      <c r="F76" s="33"/>
      <c r="G76" s="33"/>
      <c r="H76" s="34"/>
      <c r="I76" s="33"/>
      <c r="J76" s="59"/>
      <c r="K76" s="58"/>
    </row>
    <row r="77" spans="1:11">
      <c r="A77" s="43" t="s">
        <v>59</v>
      </c>
      <c r="B77" s="37" t="s">
        <v>1011</v>
      </c>
      <c r="C77" s="32"/>
      <c r="D77" s="32"/>
      <c r="E77" s="32"/>
      <c r="F77" s="60"/>
      <c r="G77" s="33"/>
      <c r="H77" s="34"/>
      <c r="I77" s="33"/>
      <c r="J77" s="59"/>
      <c r="K77" s="58"/>
    </row>
    <row r="78" spans="1:11">
      <c r="A78" s="43"/>
      <c r="B78" s="44" t="s">
        <v>1012</v>
      </c>
      <c r="C78" s="45">
        <v>1</v>
      </c>
      <c r="D78" s="32">
        <v>30.33</v>
      </c>
      <c r="E78" s="45">
        <v>15</v>
      </c>
      <c r="F78" s="60"/>
      <c r="G78" s="33"/>
      <c r="H78" s="34"/>
      <c r="I78" s="33">
        <f>+C78*D78*E78</f>
        <v>454.95</v>
      </c>
      <c r="J78" s="59" t="s">
        <v>655</v>
      </c>
      <c r="K78" s="58"/>
    </row>
    <row r="79" spans="1:11">
      <c r="A79" s="43"/>
      <c r="B79" s="37"/>
      <c r="C79" s="32"/>
      <c r="D79" s="32"/>
      <c r="E79" s="32"/>
      <c r="F79" s="60"/>
      <c r="G79" s="33"/>
      <c r="H79" s="34"/>
      <c r="I79" s="33"/>
      <c r="J79" s="59"/>
      <c r="K79" s="58"/>
    </row>
    <row r="80" spans="1:11">
      <c r="A80" s="43" t="s">
        <v>61</v>
      </c>
      <c r="B80" s="37" t="s">
        <v>899</v>
      </c>
      <c r="C80" s="32"/>
      <c r="D80" s="32"/>
      <c r="E80" s="32"/>
      <c r="F80" s="33"/>
      <c r="G80" s="33"/>
      <c r="H80" s="34"/>
      <c r="I80" s="33">
        <v>10</v>
      </c>
      <c r="J80" s="59" t="s">
        <v>900</v>
      </c>
      <c r="K80" s="58"/>
    </row>
    <row r="81" spans="1:11">
      <c r="A81" s="36"/>
      <c r="B81" s="37"/>
      <c r="C81" s="32"/>
      <c r="D81" s="32"/>
      <c r="E81" s="32"/>
      <c r="F81" s="33"/>
      <c r="G81" s="33"/>
      <c r="H81" s="34"/>
      <c r="I81" s="33"/>
      <c r="J81" s="59"/>
      <c r="K81" s="58"/>
    </row>
    <row r="82" spans="1:11">
      <c r="A82" s="61"/>
      <c r="B82" s="62" t="s">
        <v>901</v>
      </c>
      <c r="C82" s="32"/>
      <c r="D82" s="32"/>
      <c r="E82" s="32"/>
      <c r="F82" s="33"/>
      <c r="G82" s="33"/>
      <c r="H82" s="34"/>
      <c r="I82" s="33"/>
      <c r="J82" s="67"/>
      <c r="K82" s="58"/>
    </row>
    <row r="83" spans="1:11">
      <c r="A83" s="63"/>
      <c r="B83" s="63"/>
      <c r="C83" s="32"/>
      <c r="D83" s="32"/>
      <c r="E83" s="32"/>
      <c r="F83" s="33"/>
      <c r="G83" s="33"/>
      <c r="H83" s="34"/>
      <c r="I83" s="33"/>
      <c r="J83" s="67"/>
      <c r="K83" s="58"/>
    </row>
    <row r="84" spans="1:11">
      <c r="A84" s="64" t="s">
        <v>1013</v>
      </c>
      <c r="B84" s="37" t="s">
        <v>1014</v>
      </c>
      <c r="C84" s="32"/>
      <c r="D84" s="32"/>
      <c r="E84" s="32"/>
      <c r="F84" s="33"/>
      <c r="G84" s="33"/>
      <c r="H84" s="34"/>
      <c r="I84" s="33"/>
      <c r="J84" s="44"/>
      <c r="K84" s="58"/>
    </row>
    <row r="85" spans="1:11">
      <c r="A85" s="35"/>
      <c r="B85" s="37" t="s">
        <v>910</v>
      </c>
      <c r="C85" s="32"/>
      <c r="D85" s="32"/>
      <c r="E85" s="32"/>
      <c r="F85" s="33"/>
      <c r="G85" s="33"/>
      <c r="H85" s="34"/>
      <c r="I85" s="33"/>
      <c r="J85" s="44"/>
      <c r="K85" s="58"/>
    </row>
    <row r="86" spans="1:11">
      <c r="A86" s="63"/>
      <c r="B86" s="63"/>
      <c r="C86" s="32"/>
      <c r="D86" s="32"/>
      <c r="E86" s="32"/>
      <c r="F86" s="33"/>
      <c r="G86" s="33"/>
      <c r="H86" s="34"/>
      <c r="I86" s="33"/>
      <c r="J86" s="67"/>
      <c r="K86" s="58"/>
    </row>
    <row r="87" spans="1:11">
      <c r="A87" s="65" t="s">
        <v>50</v>
      </c>
      <c r="B87" s="40" t="s">
        <v>1015</v>
      </c>
      <c r="C87" s="41"/>
      <c r="D87" s="41"/>
      <c r="E87" s="41"/>
      <c r="F87" s="42"/>
      <c r="G87" s="42"/>
      <c r="H87" s="66"/>
      <c r="I87" s="42"/>
      <c r="J87" s="65"/>
      <c r="K87" s="68"/>
    </row>
    <row r="88" spans="1:11">
      <c r="A88" s="59"/>
      <c r="B88" s="44" t="s">
        <v>1016</v>
      </c>
      <c r="C88" s="45">
        <v>2</v>
      </c>
      <c r="D88" s="32">
        <v>4.41</v>
      </c>
      <c r="E88" s="45">
        <v>9.75</v>
      </c>
      <c r="F88" s="33"/>
      <c r="G88" s="33"/>
      <c r="H88" s="34">
        <f>+C88*D88*E88</f>
        <v>85.995000000000005</v>
      </c>
      <c r="I88" s="33"/>
      <c r="J88" s="59"/>
      <c r="K88" s="58"/>
    </row>
    <row r="89" spans="1:11">
      <c r="A89" s="59"/>
      <c r="B89" s="44" t="s">
        <v>1017</v>
      </c>
      <c r="C89" s="45">
        <v>1</v>
      </c>
      <c r="D89" s="32">
        <v>3</v>
      </c>
      <c r="E89" s="45">
        <v>9.75</v>
      </c>
      <c r="F89" s="33"/>
      <c r="G89" s="33"/>
      <c r="H89" s="34">
        <f t="shared" ref="H89:H97" si="2">+C89*D89*E89</f>
        <v>29.25</v>
      </c>
      <c r="I89" s="33"/>
      <c r="J89" s="59"/>
      <c r="K89" s="58"/>
    </row>
    <row r="90" spans="1:11">
      <c r="A90" s="59"/>
      <c r="B90" s="44" t="s">
        <v>1018</v>
      </c>
      <c r="C90" s="45">
        <v>1</v>
      </c>
      <c r="D90" s="32">
        <v>1.5</v>
      </c>
      <c r="E90" s="45">
        <v>9.75</v>
      </c>
      <c r="F90" s="33"/>
      <c r="G90" s="33"/>
      <c r="H90" s="34">
        <f t="shared" si="2"/>
        <v>14.625</v>
      </c>
      <c r="I90" s="33"/>
      <c r="J90" s="59"/>
      <c r="K90" s="58"/>
    </row>
    <row r="91" spans="1:11">
      <c r="A91" s="59"/>
      <c r="B91" s="44" t="s">
        <v>1019</v>
      </c>
      <c r="C91" s="45">
        <v>1</v>
      </c>
      <c r="D91" s="32">
        <v>4</v>
      </c>
      <c r="E91" s="45">
        <v>10.75</v>
      </c>
      <c r="F91" s="33"/>
      <c r="G91" s="33"/>
      <c r="H91" s="34">
        <f t="shared" si="2"/>
        <v>43</v>
      </c>
      <c r="I91" s="33"/>
      <c r="J91" s="59"/>
      <c r="K91" s="58"/>
    </row>
    <row r="92" spans="1:11">
      <c r="A92" s="59"/>
      <c r="B92" s="44" t="s">
        <v>1020</v>
      </c>
      <c r="C92" s="45">
        <v>1</v>
      </c>
      <c r="D92" s="32">
        <v>4</v>
      </c>
      <c r="E92" s="45">
        <v>10.75</v>
      </c>
      <c r="F92" s="33"/>
      <c r="G92" s="33"/>
      <c r="H92" s="34">
        <f t="shared" si="2"/>
        <v>43</v>
      </c>
      <c r="I92" s="33"/>
      <c r="J92" s="59"/>
      <c r="K92" s="58"/>
    </row>
    <row r="93" spans="1:11">
      <c r="A93" s="59"/>
      <c r="B93" s="44" t="s">
        <v>1021</v>
      </c>
      <c r="C93" s="45">
        <v>1</v>
      </c>
      <c r="D93" s="32">
        <v>5.58</v>
      </c>
      <c r="E93" s="45">
        <v>10.75</v>
      </c>
      <c r="F93" s="33"/>
      <c r="G93" s="33"/>
      <c r="H93" s="34">
        <f t="shared" si="2"/>
        <v>59.984999999999999</v>
      </c>
      <c r="I93" s="33"/>
      <c r="J93" s="59"/>
      <c r="K93" s="58"/>
    </row>
    <row r="94" spans="1:11">
      <c r="A94" s="59"/>
      <c r="B94" s="44" t="s">
        <v>1022</v>
      </c>
      <c r="C94" s="45">
        <v>1</v>
      </c>
      <c r="D94" s="32">
        <v>3.66</v>
      </c>
      <c r="E94" s="45">
        <v>9.75</v>
      </c>
      <c r="F94" s="33"/>
      <c r="G94" s="33"/>
      <c r="H94" s="34">
        <f t="shared" si="2"/>
        <v>35.685000000000002</v>
      </c>
      <c r="I94" s="33"/>
      <c r="J94" s="59"/>
      <c r="K94" s="58"/>
    </row>
    <row r="95" spans="1:11">
      <c r="A95" s="59"/>
      <c r="B95" s="44" t="s">
        <v>1023</v>
      </c>
      <c r="C95" s="45">
        <v>1</v>
      </c>
      <c r="D95" s="32">
        <v>2.75</v>
      </c>
      <c r="E95" s="45">
        <v>7</v>
      </c>
      <c r="F95" s="33"/>
      <c r="G95" s="33"/>
      <c r="H95" s="34">
        <f t="shared" si="2"/>
        <v>19.25</v>
      </c>
      <c r="I95" s="33"/>
      <c r="J95" s="59"/>
      <c r="K95" s="58"/>
    </row>
    <row r="96" spans="1:11">
      <c r="A96" s="59"/>
      <c r="B96" s="44" t="s">
        <v>1024</v>
      </c>
      <c r="C96" s="45">
        <v>1</v>
      </c>
      <c r="D96" s="32">
        <v>3</v>
      </c>
      <c r="E96" s="45">
        <v>7.5</v>
      </c>
      <c r="F96" s="33"/>
      <c r="G96" s="33"/>
      <c r="H96" s="34">
        <f t="shared" si="2"/>
        <v>22.5</v>
      </c>
      <c r="I96" s="33"/>
      <c r="J96" s="59"/>
      <c r="K96" s="58"/>
    </row>
    <row r="97" spans="1:11">
      <c r="A97" s="59"/>
      <c r="B97" s="44" t="s">
        <v>1025</v>
      </c>
      <c r="C97" s="45">
        <v>1</v>
      </c>
      <c r="D97" s="32">
        <v>2</v>
      </c>
      <c r="E97" s="45">
        <v>9.75</v>
      </c>
      <c r="F97" s="33"/>
      <c r="G97" s="33"/>
      <c r="H97" s="34">
        <f t="shared" si="2"/>
        <v>19.5</v>
      </c>
      <c r="I97" s="33"/>
      <c r="J97" s="59"/>
      <c r="K97" s="58"/>
    </row>
    <row r="98" spans="1:11">
      <c r="A98" s="59"/>
      <c r="B98" s="46" t="s">
        <v>989</v>
      </c>
      <c r="C98" s="32"/>
      <c r="D98" s="32"/>
      <c r="E98" s="32"/>
      <c r="F98" s="33"/>
      <c r="G98" s="33"/>
      <c r="H98" s="34">
        <v>-300.733</v>
      </c>
      <c r="I98" s="33">
        <f>SUM(H88:H98)</f>
        <v>72.057000000000002</v>
      </c>
      <c r="J98" s="59" t="s">
        <v>655</v>
      </c>
      <c r="K98" s="58"/>
    </row>
    <row r="99" spans="1:11">
      <c r="A99" s="59" t="s">
        <v>53</v>
      </c>
      <c r="B99" s="37" t="s">
        <v>1026</v>
      </c>
      <c r="C99" s="32"/>
      <c r="D99" s="32"/>
      <c r="E99" s="32"/>
      <c r="F99" s="33"/>
      <c r="G99" s="33"/>
      <c r="H99" s="34"/>
      <c r="I99" s="33"/>
      <c r="J99" s="59"/>
      <c r="K99" s="58"/>
    </row>
    <row r="100" spans="1:11">
      <c r="A100" s="59"/>
      <c r="B100" s="37"/>
      <c r="C100" s="32"/>
      <c r="D100" s="32"/>
      <c r="E100" s="32"/>
      <c r="F100" s="33"/>
      <c r="G100" s="33"/>
      <c r="H100" s="34"/>
      <c r="I100" s="33"/>
      <c r="J100" s="59"/>
      <c r="K100" s="58"/>
    </row>
    <row r="101" spans="1:11">
      <c r="A101" s="65" t="s">
        <v>55</v>
      </c>
      <c r="B101" s="40" t="s">
        <v>1027</v>
      </c>
      <c r="C101" s="41"/>
      <c r="D101" s="41"/>
      <c r="E101" s="41"/>
      <c r="F101" s="42"/>
      <c r="G101" s="42"/>
      <c r="H101" s="66"/>
      <c r="I101" s="33"/>
      <c r="J101" s="59"/>
      <c r="K101" s="58"/>
    </row>
    <row r="102" spans="1:11">
      <c r="A102" s="59"/>
      <c r="B102" s="44" t="s">
        <v>1028</v>
      </c>
      <c r="C102" s="45">
        <v>1</v>
      </c>
      <c r="D102" s="32">
        <v>14.08</v>
      </c>
      <c r="E102" s="45">
        <v>10.75</v>
      </c>
      <c r="F102" s="33"/>
      <c r="G102" s="33"/>
      <c r="H102" s="34">
        <f t="shared" ref="H102:H126" si="3">+C102*D102*E102</f>
        <v>151.36000000000001</v>
      </c>
      <c r="I102" s="33"/>
      <c r="J102" s="59"/>
      <c r="K102" s="58"/>
    </row>
    <row r="103" spans="1:11">
      <c r="A103" s="59"/>
      <c r="B103" s="46" t="s">
        <v>1029</v>
      </c>
      <c r="C103" s="45">
        <v>-3</v>
      </c>
      <c r="D103" s="32">
        <v>2.5</v>
      </c>
      <c r="E103" s="45">
        <v>8.75</v>
      </c>
      <c r="F103" s="33"/>
      <c r="G103" s="33"/>
      <c r="H103" s="34">
        <f t="shared" si="3"/>
        <v>-65.625</v>
      </c>
      <c r="I103" s="33"/>
      <c r="J103" s="59"/>
      <c r="K103" s="58"/>
    </row>
    <row r="104" spans="1:11">
      <c r="A104" s="59"/>
      <c r="B104" s="44" t="s">
        <v>1030</v>
      </c>
      <c r="C104" s="45">
        <v>1</v>
      </c>
      <c r="D104" s="32">
        <v>6.66</v>
      </c>
      <c r="E104" s="45">
        <v>10.75</v>
      </c>
      <c r="F104" s="33"/>
      <c r="G104" s="33"/>
      <c r="H104" s="34">
        <f t="shared" si="3"/>
        <v>71.594999999999999</v>
      </c>
      <c r="I104" s="33"/>
      <c r="J104" s="59"/>
      <c r="K104" s="58"/>
    </row>
    <row r="105" spans="1:11">
      <c r="A105" s="59"/>
      <c r="B105" s="46" t="s">
        <v>1031</v>
      </c>
      <c r="C105" s="45">
        <v>-1</v>
      </c>
      <c r="D105" s="32">
        <v>3</v>
      </c>
      <c r="E105" s="45">
        <v>8.33</v>
      </c>
      <c r="F105" s="33"/>
      <c r="G105" s="33"/>
      <c r="H105" s="34">
        <f t="shared" si="3"/>
        <v>-24.99</v>
      </c>
      <c r="I105" s="33"/>
      <c r="J105" s="59"/>
      <c r="K105" s="58"/>
    </row>
    <row r="106" spans="1:11">
      <c r="A106" s="59"/>
      <c r="B106" s="44" t="s">
        <v>1032</v>
      </c>
      <c r="C106" s="45">
        <v>1</v>
      </c>
      <c r="D106" s="32">
        <v>5</v>
      </c>
      <c r="E106" s="45">
        <v>10.66</v>
      </c>
      <c r="F106" s="33"/>
      <c r="G106" s="33"/>
      <c r="H106" s="34">
        <f t="shared" si="3"/>
        <v>53.3</v>
      </c>
      <c r="I106" s="33"/>
      <c r="J106" s="59"/>
      <c r="K106" s="58"/>
    </row>
    <row r="107" spans="1:11">
      <c r="A107" s="59"/>
      <c r="B107" s="46" t="s">
        <v>1031</v>
      </c>
      <c r="C107" s="45">
        <v>-1</v>
      </c>
      <c r="D107" s="32">
        <v>3.08</v>
      </c>
      <c r="E107" s="45">
        <v>8</v>
      </c>
      <c r="F107" s="33"/>
      <c r="G107" s="33"/>
      <c r="H107" s="34">
        <f t="shared" si="3"/>
        <v>-24.64</v>
      </c>
      <c r="I107" s="33"/>
      <c r="J107" s="59"/>
      <c r="K107" s="58"/>
    </row>
    <row r="108" spans="1:11">
      <c r="A108" s="59"/>
      <c r="B108" s="44" t="s">
        <v>1033</v>
      </c>
      <c r="C108" s="45">
        <v>1</v>
      </c>
      <c r="D108" s="32">
        <v>24.58</v>
      </c>
      <c r="E108" s="45">
        <v>10.66</v>
      </c>
      <c r="F108" s="33"/>
      <c r="G108" s="33"/>
      <c r="H108" s="34">
        <f t="shared" si="3"/>
        <v>262.02280000000002</v>
      </c>
      <c r="I108" s="33"/>
      <c r="J108" s="59"/>
      <c r="K108" s="58"/>
    </row>
    <row r="109" spans="1:11">
      <c r="A109" s="59"/>
      <c r="B109" s="46" t="s">
        <v>1034</v>
      </c>
      <c r="C109" s="45">
        <v>-1</v>
      </c>
      <c r="D109" s="32">
        <v>2.91</v>
      </c>
      <c r="E109" s="45">
        <v>8</v>
      </c>
      <c r="F109" s="33"/>
      <c r="G109" s="33"/>
      <c r="H109" s="34">
        <f t="shared" si="3"/>
        <v>-23.28</v>
      </c>
      <c r="I109" s="33"/>
      <c r="J109" s="59"/>
      <c r="K109" s="58"/>
    </row>
    <row r="110" spans="1:11">
      <c r="A110" s="59"/>
      <c r="B110" s="46" t="s">
        <v>1035</v>
      </c>
      <c r="C110" s="45">
        <v>-1</v>
      </c>
      <c r="D110" s="32">
        <v>2.91</v>
      </c>
      <c r="E110" s="45">
        <v>8</v>
      </c>
      <c r="F110" s="33"/>
      <c r="G110" s="33"/>
      <c r="H110" s="34">
        <f t="shared" si="3"/>
        <v>-23.28</v>
      </c>
      <c r="I110" s="33"/>
      <c r="J110" s="59"/>
      <c r="K110" s="58"/>
    </row>
    <row r="111" spans="1:11">
      <c r="A111" s="59"/>
      <c r="B111" s="44" t="s">
        <v>1036</v>
      </c>
      <c r="C111" s="45">
        <v>1</v>
      </c>
      <c r="D111" s="32">
        <v>6.25</v>
      </c>
      <c r="E111" s="45">
        <v>10.66</v>
      </c>
      <c r="F111" s="33"/>
      <c r="G111" s="33"/>
      <c r="H111" s="34">
        <f t="shared" si="3"/>
        <v>66.625</v>
      </c>
      <c r="I111" s="33"/>
      <c r="J111" s="59"/>
      <c r="K111" s="58"/>
    </row>
    <row r="112" spans="1:11">
      <c r="A112" s="59"/>
      <c r="B112" s="44" t="s">
        <v>1037</v>
      </c>
      <c r="C112" s="45">
        <v>1</v>
      </c>
      <c r="D112" s="32">
        <v>8.75</v>
      </c>
      <c r="E112" s="45">
        <v>10.66</v>
      </c>
      <c r="F112" s="33"/>
      <c r="G112" s="33"/>
      <c r="H112" s="34">
        <f t="shared" si="3"/>
        <v>93.275000000000006</v>
      </c>
      <c r="I112" s="33"/>
      <c r="J112" s="59"/>
      <c r="K112" s="58"/>
    </row>
    <row r="113" spans="1:11">
      <c r="A113" s="59"/>
      <c r="B113" s="44" t="s">
        <v>1038</v>
      </c>
      <c r="C113" s="45">
        <v>1</v>
      </c>
      <c r="D113" s="32">
        <v>6.5</v>
      </c>
      <c r="E113" s="45">
        <v>8</v>
      </c>
      <c r="F113" s="33"/>
      <c r="G113" s="33"/>
      <c r="H113" s="34">
        <f t="shared" si="3"/>
        <v>52</v>
      </c>
      <c r="I113" s="33"/>
      <c r="J113" s="59"/>
      <c r="K113" s="58"/>
    </row>
    <row r="114" spans="1:11">
      <c r="A114" s="59"/>
      <c r="B114" s="44" t="s">
        <v>1039</v>
      </c>
      <c r="C114" s="45">
        <v>1</v>
      </c>
      <c r="D114" s="32">
        <v>1.5</v>
      </c>
      <c r="E114" s="45">
        <v>8</v>
      </c>
      <c r="F114" s="33"/>
      <c r="G114" s="33"/>
      <c r="H114" s="34">
        <f t="shared" si="3"/>
        <v>12</v>
      </c>
      <c r="I114" s="33"/>
      <c r="J114" s="59"/>
      <c r="K114" s="58"/>
    </row>
    <row r="115" spans="1:11">
      <c r="A115" s="59"/>
      <c r="B115" s="44" t="s">
        <v>1040</v>
      </c>
      <c r="C115" s="45">
        <v>1</v>
      </c>
      <c r="D115" s="32">
        <v>6.66</v>
      </c>
      <c r="E115" s="45">
        <v>10.75</v>
      </c>
      <c r="F115" s="33"/>
      <c r="G115" s="33"/>
      <c r="H115" s="34">
        <f t="shared" si="3"/>
        <v>71.594999999999999</v>
      </c>
      <c r="I115" s="33"/>
      <c r="J115" s="59"/>
      <c r="K115" s="58"/>
    </row>
    <row r="116" spans="1:11">
      <c r="A116" s="59"/>
      <c r="B116" s="46" t="s">
        <v>1031</v>
      </c>
      <c r="C116" s="45">
        <v>-1</v>
      </c>
      <c r="D116" s="32">
        <v>3</v>
      </c>
      <c r="E116" s="45">
        <v>8.33</v>
      </c>
      <c r="F116" s="33"/>
      <c r="G116" s="33"/>
      <c r="H116" s="34">
        <f t="shared" si="3"/>
        <v>-24.99</v>
      </c>
      <c r="I116" s="33"/>
      <c r="J116" s="59"/>
      <c r="K116" s="58"/>
    </row>
    <row r="117" spans="1:11">
      <c r="A117" s="59"/>
      <c r="B117" s="44" t="s">
        <v>1041</v>
      </c>
      <c r="C117" s="45">
        <v>1</v>
      </c>
      <c r="D117" s="32">
        <v>7</v>
      </c>
      <c r="E117" s="45">
        <v>10.75</v>
      </c>
      <c r="F117" s="33"/>
      <c r="G117" s="33"/>
      <c r="H117" s="34">
        <f t="shared" si="3"/>
        <v>75.25</v>
      </c>
      <c r="I117" s="33"/>
      <c r="J117" s="59"/>
      <c r="K117" s="58"/>
    </row>
    <row r="118" spans="1:11">
      <c r="A118" s="59"/>
      <c r="B118" s="44" t="s">
        <v>1042</v>
      </c>
      <c r="C118" s="45">
        <v>1</v>
      </c>
      <c r="D118" s="32">
        <v>9.16</v>
      </c>
      <c r="E118" s="45">
        <v>10.75</v>
      </c>
      <c r="F118" s="33"/>
      <c r="G118" s="33"/>
      <c r="H118" s="34">
        <f t="shared" si="3"/>
        <v>98.47</v>
      </c>
      <c r="I118" s="33"/>
      <c r="J118" s="59"/>
      <c r="K118" s="58"/>
    </row>
    <row r="119" spans="1:11">
      <c r="A119" s="59"/>
      <c r="B119" s="46" t="s">
        <v>1043</v>
      </c>
      <c r="C119" s="45">
        <v>-2</v>
      </c>
      <c r="D119" s="32">
        <v>2.5</v>
      </c>
      <c r="E119" s="45">
        <v>8.75</v>
      </c>
      <c r="F119" s="33"/>
      <c r="G119" s="33"/>
      <c r="H119" s="34">
        <f t="shared" si="3"/>
        <v>-43.75</v>
      </c>
      <c r="I119" s="33"/>
      <c r="J119" s="59"/>
      <c r="K119" s="58"/>
    </row>
    <row r="120" spans="1:11">
      <c r="A120" s="59"/>
      <c r="B120" s="44" t="s">
        <v>1044</v>
      </c>
      <c r="C120" s="45">
        <v>1</v>
      </c>
      <c r="D120" s="32">
        <v>5</v>
      </c>
      <c r="E120" s="45">
        <v>10.75</v>
      </c>
      <c r="F120" s="33"/>
      <c r="G120" s="33"/>
      <c r="H120" s="34">
        <f t="shared" si="3"/>
        <v>53.75</v>
      </c>
      <c r="I120" s="33"/>
      <c r="J120" s="59"/>
      <c r="K120" s="58"/>
    </row>
    <row r="121" spans="1:11">
      <c r="A121" s="59"/>
      <c r="B121" s="44" t="s">
        <v>1045</v>
      </c>
      <c r="C121" s="45">
        <v>1</v>
      </c>
      <c r="D121" s="32">
        <v>4.16</v>
      </c>
      <c r="E121" s="45">
        <v>10.75</v>
      </c>
      <c r="F121" s="33"/>
      <c r="G121" s="33"/>
      <c r="H121" s="34">
        <f t="shared" si="3"/>
        <v>44.72</v>
      </c>
      <c r="I121" s="33"/>
      <c r="J121" s="59"/>
      <c r="K121" s="58"/>
    </row>
    <row r="122" spans="1:11">
      <c r="A122" s="59"/>
      <c r="B122" s="46" t="s">
        <v>1031</v>
      </c>
      <c r="C122" s="45">
        <v>-1</v>
      </c>
      <c r="D122" s="32">
        <v>2.5</v>
      </c>
      <c r="E122" s="45">
        <v>8.75</v>
      </c>
      <c r="F122" s="33"/>
      <c r="G122" s="33"/>
      <c r="H122" s="34">
        <f t="shared" si="3"/>
        <v>-21.875</v>
      </c>
      <c r="I122" s="33"/>
      <c r="J122" s="59"/>
      <c r="K122" s="58"/>
    </row>
    <row r="123" spans="1:11">
      <c r="A123" s="59"/>
      <c r="B123" s="44" t="s">
        <v>1046</v>
      </c>
      <c r="C123" s="45">
        <v>1</v>
      </c>
      <c r="D123" s="32">
        <v>7</v>
      </c>
      <c r="E123" s="45">
        <v>9.75</v>
      </c>
      <c r="F123" s="33"/>
      <c r="G123" s="33"/>
      <c r="H123" s="34">
        <f t="shared" si="3"/>
        <v>68.25</v>
      </c>
      <c r="I123" s="33"/>
      <c r="J123" s="59"/>
      <c r="K123" s="58"/>
    </row>
    <row r="124" spans="1:11">
      <c r="A124" s="59"/>
      <c r="B124" s="44" t="s">
        <v>1047</v>
      </c>
      <c r="C124" s="45">
        <v>1</v>
      </c>
      <c r="D124" s="32">
        <v>1.5</v>
      </c>
      <c r="E124" s="45">
        <v>9.75</v>
      </c>
      <c r="F124" s="33"/>
      <c r="G124" s="33"/>
      <c r="H124" s="34">
        <f t="shared" si="3"/>
        <v>14.625</v>
      </c>
      <c r="I124" s="33"/>
      <c r="J124" s="59"/>
      <c r="K124" s="58"/>
    </row>
    <row r="125" spans="1:11">
      <c r="A125" s="59"/>
      <c r="B125" s="44" t="s">
        <v>1048</v>
      </c>
      <c r="C125" s="45">
        <v>1</v>
      </c>
      <c r="D125" s="32">
        <v>4.25</v>
      </c>
      <c r="E125" s="45">
        <v>8.75</v>
      </c>
      <c r="F125" s="33"/>
      <c r="G125" s="33"/>
      <c r="H125" s="34">
        <f t="shared" si="3"/>
        <v>37.1875</v>
      </c>
      <c r="I125" s="33"/>
      <c r="J125" s="59"/>
      <c r="K125" s="58"/>
    </row>
    <row r="126" spans="1:11">
      <c r="A126" s="59"/>
      <c r="B126" s="44" t="s">
        <v>1049</v>
      </c>
      <c r="C126" s="45">
        <v>1</v>
      </c>
      <c r="D126" s="32">
        <v>2.6</v>
      </c>
      <c r="E126" s="45">
        <v>2</v>
      </c>
      <c r="F126" s="33"/>
      <c r="G126" s="33"/>
      <c r="H126" s="34">
        <f t="shared" si="3"/>
        <v>5.2</v>
      </c>
      <c r="I126" s="33"/>
      <c r="J126" s="59"/>
      <c r="K126" s="58"/>
    </row>
    <row r="127" spans="1:11">
      <c r="A127" s="59"/>
      <c r="B127" s="46" t="s">
        <v>1050</v>
      </c>
      <c r="C127" s="32"/>
      <c r="D127" s="32"/>
      <c r="E127" s="32"/>
      <c r="F127" s="33"/>
      <c r="G127" s="33"/>
      <c r="H127" s="34">
        <v>-647.86699999999996</v>
      </c>
      <c r="I127" s="33"/>
      <c r="J127" s="59"/>
      <c r="K127" s="58"/>
    </row>
    <row r="128" spans="1:11">
      <c r="A128" s="59"/>
      <c r="B128" s="46" t="s">
        <v>989</v>
      </c>
      <c r="C128" s="32"/>
      <c r="D128" s="32"/>
      <c r="E128" s="32"/>
      <c r="F128" s="33"/>
      <c r="G128" s="33"/>
      <c r="H128" s="34">
        <v>-97.872</v>
      </c>
      <c r="I128" s="33">
        <f>SUM(H102:H128)</f>
        <v>233.05629999999999</v>
      </c>
      <c r="J128" s="59" t="s">
        <v>655</v>
      </c>
      <c r="K128" s="58"/>
    </row>
    <row r="129" spans="1:11">
      <c r="A129" s="59"/>
      <c r="B129" s="37"/>
      <c r="C129" s="32"/>
      <c r="D129" s="32"/>
      <c r="E129" s="32"/>
      <c r="F129" s="33"/>
      <c r="G129" s="33"/>
      <c r="H129" s="34"/>
      <c r="I129" s="33"/>
      <c r="J129" s="59"/>
      <c r="K129" s="58"/>
    </row>
    <row r="130" spans="1:11">
      <c r="A130" s="64" t="s">
        <v>1051</v>
      </c>
      <c r="B130" s="64" t="s">
        <v>1052</v>
      </c>
      <c r="C130" s="32"/>
      <c r="D130" s="32"/>
      <c r="E130" s="32"/>
      <c r="F130" s="33"/>
      <c r="G130" s="33"/>
      <c r="H130" s="34"/>
      <c r="I130" s="33"/>
      <c r="J130" s="59"/>
      <c r="K130" s="58"/>
    </row>
    <row r="131" spans="1:11">
      <c r="A131" s="64"/>
      <c r="B131" s="44" t="s">
        <v>1053</v>
      </c>
      <c r="C131" s="45">
        <v>1</v>
      </c>
      <c r="D131" s="32">
        <v>4.75</v>
      </c>
      <c r="E131" s="45">
        <v>1.75</v>
      </c>
      <c r="F131" s="33"/>
      <c r="G131" s="33"/>
      <c r="H131" s="34">
        <f t="shared" ref="H131:H140" si="4">+C131*D131*E131</f>
        <v>8.3125</v>
      </c>
      <c r="I131" s="33"/>
      <c r="J131" s="59"/>
      <c r="K131" s="58"/>
    </row>
    <row r="132" spans="1:11">
      <c r="A132" s="64"/>
      <c r="B132" s="44" t="s">
        <v>1054</v>
      </c>
      <c r="C132" s="45">
        <v>1</v>
      </c>
      <c r="D132" s="32">
        <v>10.91</v>
      </c>
      <c r="E132" s="45">
        <v>2.58</v>
      </c>
      <c r="F132" s="33"/>
      <c r="G132" s="33"/>
      <c r="H132" s="34">
        <f t="shared" si="4"/>
        <v>28.1478</v>
      </c>
      <c r="I132" s="33"/>
      <c r="J132" s="59"/>
      <c r="K132" s="58"/>
    </row>
    <row r="133" spans="1:11">
      <c r="A133" s="64"/>
      <c r="B133" s="44" t="s">
        <v>1055</v>
      </c>
      <c r="C133" s="45">
        <v>2</v>
      </c>
      <c r="D133" s="32">
        <v>3.75</v>
      </c>
      <c r="E133" s="45">
        <v>2.58</v>
      </c>
      <c r="F133" s="33"/>
      <c r="G133" s="33"/>
      <c r="H133" s="34">
        <f t="shared" si="4"/>
        <v>19.350000000000001</v>
      </c>
      <c r="I133" s="33"/>
      <c r="J133" s="59"/>
      <c r="K133" s="58"/>
    </row>
    <row r="134" spans="1:11">
      <c r="A134" s="64"/>
      <c r="B134" s="44" t="s">
        <v>1056</v>
      </c>
      <c r="C134" s="45">
        <v>1</v>
      </c>
      <c r="D134" s="32">
        <v>3.25</v>
      </c>
      <c r="E134" s="45">
        <v>10.5</v>
      </c>
      <c r="F134" s="33"/>
      <c r="G134" s="33"/>
      <c r="H134" s="34">
        <f t="shared" si="4"/>
        <v>34.125</v>
      </c>
      <c r="I134" s="33"/>
      <c r="J134" s="59"/>
      <c r="K134" s="58"/>
    </row>
    <row r="135" spans="1:11">
      <c r="A135" s="64"/>
      <c r="B135" s="44" t="s">
        <v>1057</v>
      </c>
      <c r="C135" s="45">
        <v>1</v>
      </c>
      <c r="D135" s="32">
        <v>3.25</v>
      </c>
      <c r="E135" s="45">
        <v>10.5</v>
      </c>
      <c r="F135" s="33"/>
      <c r="G135" s="33"/>
      <c r="H135" s="34">
        <f t="shared" si="4"/>
        <v>34.125</v>
      </c>
      <c r="I135" s="33"/>
      <c r="J135" s="59"/>
      <c r="K135" s="58"/>
    </row>
    <row r="136" spans="1:11">
      <c r="A136" s="64"/>
      <c r="B136" s="44" t="s">
        <v>1058</v>
      </c>
      <c r="C136" s="45">
        <v>1</v>
      </c>
      <c r="D136" s="32">
        <v>2</v>
      </c>
      <c r="E136" s="45">
        <v>2</v>
      </c>
      <c r="F136" s="33"/>
      <c r="G136" s="33"/>
      <c r="H136" s="34">
        <f t="shared" si="4"/>
        <v>4</v>
      </c>
      <c r="I136" s="33"/>
      <c r="J136" s="59"/>
      <c r="K136" s="58"/>
    </row>
    <row r="137" spans="1:11">
      <c r="A137" s="64"/>
      <c r="B137" s="44" t="s">
        <v>1059</v>
      </c>
      <c r="C137" s="45">
        <v>2</v>
      </c>
      <c r="D137" s="32">
        <v>1</v>
      </c>
      <c r="E137" s="45">
        <v>1</v>
      </c>
      <c r="F137" s="33"/>
      <c r="G137" s="33"/>
      <c r="H137" s="34">
        <f t="shared" si="4"/>
        <v>2</v>
      </c>
      <c r="I137" s="33"/>
      <c r="J137" s="59"/>
      <c r="K137" s="58"/>
    </row>
    <row r="138" spans="1:11">
      <c r="A138" s="64"/>
      <c r="B138" s="44" t="s">
        <v>1060</v>
      </c>
      <c r="C138" s="45">
        <v>1</v>
      </c>
      <c r="D138" s="32">
        <v>2</v>
      </c>
      <c r="E138" s="45">
        <v>2</v>
      </c>
      <c r="F138" s="33"/>
      <c r="G138" s="33"/>
      <c r="H138" s="34">
        <f t="shared" si="4"/>
        <v>4</v>
      </c>
      <c r="I138" s="33"/>
      <c r="J138" s="59"/>
      <c r="K138" s="58"/>
    </row>
    <row r="139" spans="1:11">
      <c r="A139" s="64"/>
      <c r="B139" s="44" t="s">
        <v>1061</v>
      </c>
      <c r="C139" s="45">
        <v>1</v>
      </c>
      <c r="D139" s="32">
        <v>0.75</v>
      </c>
      <c r="E139" s="45">
        <v>3</v>
      </c>
      <c r="F139" s="33"/>
      <c r="G139" s="33"/>
      <c r="H139" s="34">
        <f t="shared" si="4"/>
        <v>2.25</v>
      </c>
      <c r="I139" s="33"/>
      <c r="J139" s="59"/>
      <c r="K139" s="58"/>
    </row>
    <row r="140" spans="1:11">
      <c r="A140" s="64"/>
      <c r="B140" s="44" t="s">
        <v>1062</v>
      </c>
      <c r="C140" s="45">
        <v>1</v>
      </c>
      <c r="D140" s="32">
        <v>3</v>
      </c>
      <c r="E140" s="45">
        <v>3</v>
      </c>
      <c r="F140" s="33"/>
      <c r="G140" s="33"/>
      <c r="H140" s="34">
        <f t="shared" si="4"/>
        <v>9</v>
      </c>
      <c r="I140" s="33"/>
      <c r="J140" s="59"/>
      <c r="K140" s="58"/>
    </row>
    <row r="141" spans="1:11">
      <c r="A141" s="64"/>
      <c r="B141" s="46" t="s">
        <v>1050</v>
      </c>
      <c r="C141" s="32"/>
      <c r="D141" s="32"/>
      <c r="E141" s="32"/>
      <c r="F141" s="33"/>
      <c r="G141" s="33"/>
      <c r="H141" s="34">
        <v>-62.673000000000002</v>
      </c>
      <c r="I141" s="33">
        <f>SUM(H131:H141)</f>
        <v>82.637299999999996</v>
      </c>
      <c r="J141" s="59" t="s">
        <v>655</v>
      </c>
      <c r="K141" s="58"/>
    </row>
    <row r="142" spans="1:11">
      <c r="A142" s="64"/>
      <c r="B142" s="64"/>
      <c r="C142" s="32"/>
      <c r="D142" s="32"/>
      <c r="E142" s="32"/>
      <c r="F142" s="33"/>
      <c r="G142" s="33"/>
      <c r="H142" s="34"/>
      <c r="I142" s="33"/>
      <c r="J142" s="59"/>
      <c r="K142" s="58"/>
    </row>
    <row r="143" spans="1:11">
      <c r="A143" s="64" t="s">
        <v>1063</v>
      </c>
      <c r="B143" s="64" t="s">
        <v>1064</v>
      </c>
      <c r="C143" s="32"/>
      <c r="D143" s="32"/>
      <c r="E143" s="32"/>
      <c r="F143" s="33"/>
      <c r="G143" s="33"/>
      <c r="H143" s="34"/>
      <c r="I143" s="33"/>
      <c r="J143" s="59"/>
      <c r="K143" s="58"/>
    </row>
    <row r="144" spans="1:11">
      <c r="A144" s="64"/>
      <c r="B144" s="69" t="s">
        <v>1065</v>
      </c>
      <c r="C144" s="45">
        <v>2</v>
      </c>
      <c r="D144" s="32">
        <v>1</v>
      </c>
      <c r="E144" s="45">
        <v>8.5</v>
      </c>
      <c r="F144" s="33"/>
      <c r="G144" s="33"/>
      <c r="H144" s="34"/>
      <c r="I144" s="33">
        <f>+C144*D144*E144</f>
        <v>17</v>
      </c>
      <c r="J144" s="59" t="s">
        <v>655</v>
      </c>
      <c r="K144" s="58"/>
    </row>
    <row r="145" spans="1:11">
      <c r="A145" s="64"/>
      <c r="B145" s="64"/>
      <c r="C145" s="32"/>
      <c r="D145" s="32"/>
      <c r="E145" s="32"/>
      <c r="F145" s="33"/>
      <c r="G145" s="33"/>
      <c r="H145" s="34"/>
      <c r="I145" s="33"/>
      <c r="J145" s="59"/>
      <c r="K145" s="58"/>
    </row>
    <row r="146" spans="1:11">
      <c r="A146" s="64" t="s">
        <v>1066</v>
      </c>
      <c r="B146" s="64" t="s">
        <v>1067</v>
      </c>
      <c r="C146" s="32"/>
      <c r="D146" s="32"/>
      <c r="E146" s="32"/>
      <c r="F146" s="33"/>
      <c r="G146" s="33"/>
      <c r="H146" s="34"/>
      <c r="I146" s="33"/>
      <c r="J146" s="59"/>
      <c r="K146" s="58"/>
    </row>
    <row r="147" spans="1:11">
      <c r="A147" s="64"/>
      <c r="B147" s="44" t="s">
        <v>1068</v>
      </c>
      <c r="C147" s="45">
        <v>1</v>
      </c>
      <c r="D147" s="32">
        <v>3</v>
      </c>
      <c r="E147" s="45">
        <v>7.5</v>
      </c>
      <c r="F147" s="33"/>
      <c r="G147" s="33"/>
      <c r="H147" s="34"/>
      <c r="I147" s="33">
        <f>+C147*D147*E147</f>
        <v>22.5</v>
      </c>
      <c r="J147" s="59" t="s">
        <v>655</v>
      </c>
      <c r="K147" s="58"/>
    </row>
    <row r="148" spans="1:11">
      <c r="A148" s="64"/>
      <c r="B148" s="46"/>
      <c r="C148" s="45"/>
      <c r="D148" s="32"/>
      <c r="E148" s="45"/>
      <c r="F148" s="33"/>
      <c r="G148" s="33"/>
      <c r="H148" s="34"/>
      <c r="I148" s="33"/>
      <c r="J148" s="59"/>
      <c r="K148" s="58"/>
    </row>
    <row r="149" spans="1:11">
      <c r="A149" s="64"/>
      <c r="B149" s="64"/>
      <c r="C149" s="32"/>
      <c r="D149" s="32"/>
      <c r="E149" s="32"/>
      <c r="F149" s="33"/>
      <c r="G149" s="33"/>
      <c r="H149" s="34"/>
      <c r="I149" s="33"/>
      <c r="J149" s="59"/>
      <c r="K149" s="58"/>
    </row>
    <row r="150" spans="1:11">
      <c r="A150" s="70" t="s">
        <v>1069</v>
      </c>
      <c r="B150" s="40" t="s">
        <v>1070</v>
      </c>
      <c r="C150" s="41"/>
      <c r="D150" s="41"/>
      <c r="E150" s="41"/>
      <c r="F150" s="42"/>
      <c r="G150" s="42"/>
      <c r="H150" s="66"/>
      <c r="I150" s="33"/>
      <c r="J150" s="59"/>
      <c r="K150" s="58"/>
    </row>
    <row r="151" spans="1:11">
      <c r="A151" s="64"/>
      <c r="B151" s="44" t="s">
        <v>998</v>
      </c>
      <c r="C151" s="71"/>
      <c r="D151" s="72"/>
      <c r="E151" s="71"/>
      <c r="F151" s="33"/>
      <c r="G151" s="33"/>
      <c r="H151" s="34"/>
      <c r="I151" s="33"/>
      <c r="J151" s="59"/>
      <c r="K151" s="58"/>
    </row>
    <row r="152" spans="1:11">
      <c r="A152" s="64"/>
      <c r="B152" s="44" t="s">
        <v>999</v>
      </c>
      <c r="C152" s="45">
        <v>1</v>
      </c>
      <c r="D152" s="32">
        <v>116.25</v>
      </c>
      <c r="E152" s="45">
        <v>0.75</v>
      </c>
      <c r="F152" s="33"/>
      <c r="G152" s="33"/>
      <c r="H152" s="34">
        <f t="shared" ref="H152:H215" si="5">+C152*D152*E152</f>
        <v>87.1875</v>
      </c>
      <c r="I152" s="33"/>
      <c r="J152" s="59"/>
      <c r="K152" s="58"/>
    </row>
    <row r="153" spans="1:11">
      <c r="A153" s="64"/>
      <c r="B153" s="44" t="s">
        <v>1000</v>
      </c>
      <c r="C153" s="45">
        <v>1</v>
      </c>
      <c r="D153" s="32">
        <v>116.25</v>
      </c>
      <c r="E153" s="45">
        <v>0.75</v>
      </c>
      <c r="F153" s="33"/>
      <c r="G153" s="33"/>
      <c r="H153" s="34">
        <f t="shared" si="5"/>
        <v>87.1875</v>
      </c>
      <c r="I153" s="33"/>
      <c r="J153" s="59"/>
      <c r="K153" s="58"/>
    </row>
    <row r="154" spans="1:11">
      <c r="A154" s="64"/>
      <c r="B154" s="44" t="s">
        <v>1001</v>
      </c>
      <c r="C154" s="45">
        <v>1</v>
      </c>
      <c r="D154" s="32">
        <v>116.25</v>
      </c>
      <c r="E154" s="45">
        <v>1.1599999999999999</v>
      </c>
      <c r="F154" s="33"/>
      <c r="G154" s="33"/>
      <c r="H154" s="34">
        <f t="shared" si="5"/>
        <v>134.85</v>
      </c>
      <c r="I154" s="33"/>
      <c r="J154" s="59"/>
      <c r="K154" s="58"/>
    </row>
    <row r="155" spans="1:11">
      <c r="A155" s="64"/>
      <c r="B155" s="44" t="s">
        <v>1002</v>
      </c>
      <c r="C155" s="45">
        <v>1</v>
      </c>
      <c r="D155" s="32">
        <v>116.25</v>
      </c>
      <c r="E155" s="45">
        <v>1.1599999999999999</v>
      </c>
      <c r="F155" s="33"/>
      <c r="G155" s="33"/>
      <c r="H155" s="34">
        <f t="shared" si="5"/>
        <v>134.85</v>
      </c>
      <c r="I155" s="33"/>
      <c r="J155" s="59"/>
      <c r="K155" s="58"/>
    </row>
    <row r="156" spans="1:11">
      <c r="A156" s="64"/>
      <c r="B156" s="46" t="s">
        <v>1003</v>
      </c>
      <c r="C156" s="45">
        <v>-6</v>
      </c>
      <c r="D156" s="32">
        <v>1.75</v>
      </c>
      <c r="E156" s="45">
        <v>1.06</v>
      </c>
      <c r="F156" s="33"/>
      <c r="G156" s="33"/>
      <c r="H156" s="34">
        <f t="shared" si="5"/>
        <v>-11.13</v>
      </c>
      <c r="I156" s="33"/>
      <c r="J156" s="59"/>
      <c r="K156" s="58"/>
    </row>
    <row r="157" spans="1:11">
      <c r="A157" s="64"/>
      <c r="B157" s="44" t="s">
        <v>1004</v>
      </c>
      <c r="C157" s="45">
        <v>12</v>
      </c>
      <c r="D157" s="32">
        <v>1.5</v>
      </c>
      <c r="E157" s="45">
        <v>0.75</v>
      </c>
      <c r="F157" s="33"/>
      <c r="G157" s="33"/>
      <c r="H157" s="34">
        <f t="shared" si="5"/>
        <v>13.5</v>
      </c>
      <c r="I157" s="33"/>
      <c r="J157" s="59"/>
      <c r="K157" s="58"/>
    </row>
    <row r="158" spans="1:11">
      <c r="A158" s="64"/>
      <c r="B158" s="44" t="s">
        <v>1005</v>
      </c>
      <c r="C158" s="45">
        <v>1</v>
      </c>
      <c r="D158" s="32">
        <v>116.25</v>
      </c>
      <c r="E158" s="45">
        <v>0.75</v>
      </c>
      <c r="F158" s="33"/>
      <c r="G158" s="33"/>
      <c r="H158" s="34">
        <f t="shared" si="5"/>
        <v>87.1875</v>
      </c>
      <c r="I158" s="33"/>
      <c r="J158" s="59"/>
      <c r="K158" s="58"/>
    </row>
    <row r="159" spans="1:11">
      <c r="A159" s="64"/>
      <c r="B159" s="44" t="s">
        <v>1006</v>
      </c>
      <c r="C159" s="45">
        <v>1</v>
      </c>
      <c r="D159" s="32">
        <v>116.25</v>
      </c>
      <c r="E159" s="45">
        <v>0.75</v>
      </c>
      <c r="F159" s="33"/>
      <c r="G159" s="33"/>
      <c r="H159" s="34">
        <f t="shared" si="5"/>
        <v>87.1875</v>
      </c>
      <c r="I159" s="33"/>
      <c r="J159" s="59"/>
      <c r="K159" s="58"/>
    </row>
    <row r="160" spans="1:11">
      <c r="A160" s="64"/>
      <c r="B160" s="44" t="s">
        <v>1007</v>
      </c>
      <c r="C160" s="45">
        <v>1</v>
      </c>
      <c r="D160" s="32">
        <v>116.25</v>
      </c>
      <c r="E160" s="45">
        <v>1.1599999999999999</v>
      </c>
      <c r="F160" s="33"/>
      <c r="G160" s="33"/>
      <c r="H160" s="34">
        <f t="shared" si="5"/>
        <v>134.85</v>
      </c>
      <c r="I160" s="33"/>
      <c r="J160" s="59"/>
      <c r="K160" s="58"/>
    </row>
    <row r="161" spans="1:11">
      <c r="A161" s="64"/>
      <c r="B161" s="44" t="s">
        <v>1008</v>
      </c>
      <c r="C161" s="45">
        <v>1</v>
      </c>
      <c r="D161" s="32">
        <v>116.25</v>
      </c>
      <c r="E161" s="45">
        <v>1.1599999999999999</v>
      </c>
      <c r="F161" s="33"/>
      <c r="G161" s="33"/>
      <c r="H161" s="34">
        <f t="shared" si="5"/>
        <v>134.85</v>
      </c>
      <c r="I161" s="33"/>
      <c r="J161" s="59"/>
      <c r="K161" s="58"/>
    </row>
    <row r="162" spans="1:11">
      <c r="A162" s="64"/>
      <c r="B162" s="46" t="s">
        <v>1009</v>
      </c>
      <c r="C162" s="45">
        <v>-10</v>
      </c>
      <c r="D162" s="32">
        <v>1.75</v>
      </c>
      <c r="E162" s="45">
        <v>1.1599999999999999</v>
      </c>
      <c r="F162" s="33"/>
      <c r="G162" s="33"/>
      <c r="H162" s="34">
        <f t="shared" si="5"/>
        <v>-20.3</v>
      </c>
      <c r="I162" s="33"/>
      <c r="J162" s="59"/>
      <c r="K162" s="58"/>
    </row>
    <row r="163" spans="1:11">
      <c r="A163" s="64"/>
      <c r="B163" s="44" t="s">
        <v>1010</v>
      </c>
      <c r="C163" s="45">
        <v>20</v>
      </c>
      <c r="D163" s="32">
        <v>1.5</v>
      </c>
      <c r="E163" s="45">
        <v>0.75</v>
      </c>
      <c r="F163" s="33"/>
      <c r="G163" s="33"/>
      <c r="H163" s="34">
        <f t="shared" si="5"/>
        <v>22.5</v>
      </c>
      <c r="I163" s="33"/>
      <c r="J163" s="59"/>
      <c r="K163" s="58"/>
    </row>
    <row r="164" spans="1:11">
      <c r="A164" s="64"/>
      <c r="B164" s="44" t="s">
        <v>1071</v>
      </c>
      <c r="C164" s="45">
        <v>1</v>
      </c>
      <c r="D164" s="32">
        <v>23</v>
      </c>
      <c r="E164" s="45">
        <v>9.5</v>
      </c>
      <c r="F164" s="33"/>
      <c r="G164" s="33"/>
      <c r="H164" s="34">
        <f t="shared" si="5"/>
        <v>218.5</v>
      </c>
      <c r="I164" s="33"/>
      <c r="J164" s="59"/>
      <c r="K164" s="58"/>
    </row>
    <row r="165" spans="1:11">
      <c r="A165" s="64"/>
      <c r="B165" s="46" t="s">
        <v>965</v>
      </c>
      <c r="C165" s="45">
        <v>-3</v>
      </c>
      <c r="D165" s="32">
        <v>2.75</v>
      </c>
      <c r="E165" s="45">
        <v>7</v>
      </c>
      <c r="F165" s="33"/>
      <c r="G165" s="33"/>
      <c r="H165" s="34">
        <f t="shared" si="5"/>
        <v>-57.75</v>
      </c>
      <c r="I165" s="33"/>
      <c r="J165" s="59"/>
      <c r="K165" s="58"/>
    </row>
    <row r="166" spans="1:11">
      <c r="A166" s="64"/>
      <c r="B166" s="44" t="s">
        <v>966</v>
      </c>
      <c r="C166" s="45">
        <v>6</v>
      </c>
      <c r="D166" s="32">
        <v>0.75</v>
      </c>
      <c r="E166" s="45">
        <v>7</v>
      </c>
      <c r="F166" s="33"/>
      <c r="G166" s="33"/>
      <c r="H166" s="34">
        <f t="shared" si="5"/>
        <v>31.5</v>
      </c>
      <c r="I166" s="33"/>
      <c r="J166" s="59"/>
      <c r="K166" s="58"/>
    </row>
    <row r="167" spans="1:11">
      <c r="A167" s="64"/>
      <c r="B167" s="44" t="s">
        <v>1072</v>
      </c>
      <c r="C167" s="45">
        <v>3</v>
      </c>
      <c r="D167" s="32">
        <v>2.75</v>
      </c>
      <c r="E167" s="45">
        <v>0.75</v>
      </c>
      <c r="F167" s="33"/>
      <c r="G167" s="33"/>
      <c r="H167" s="34">
        <f t="shared" si="5"/>
        <v>6.1875</v>
      </c>
      <c r="I167" s="33"/>
      <c r="J167" s="59"/>
      <c r="K167" s="58"/>
    </row>
    <row r="168" spans="1:11">
      <c r="A168" s="64"/>
      <c r="B168" s="44" t="s">
        <v>1073</v>
      </c>
      <c r="C168" s="45">
        <v>1</v>
      </c>
      <c r="D168" s="32">
        <v>11.83</v>
      </c>
      <c r="E168" s="45">
        <v>8.16</v>
      </c>
      <c r="F168" s="33"/>
      <c r="G168" s="33"/>
      <c r="H168" s="34">
        <f t="shared" si="5"/>
        <v>96.532799999999995</v>
      </c>
      <c r="I168" s="33"/>
      <c r="J168" s="59"/>
      <c r="K168" s="58"/>
    </row>
    <row r="169" spans="1:11">
      <c r="A169" s="64"/>
      <c r="B169" s="46" t="s">
        <v>1074</v>
      </c>
      <c r="C169" s="45">
        <v>-1</v>
      </c>
      <c r="D169" s="32">
        <v>2.08</v>
      </c>
      <c r="E169" s="45">
        <v>6.66</v>
      </c>
      <c r="F169" s="33"/>
      <c r="G169" s="33"/>
      <c r="H169" s="34">
        <f t="shared" si="5"/>
        <v>-13.8528</v>
      </c>
      <c r="I169" s="33"/>
      <c r="J169" s="59"/>
      <c r="K169" s="58"/>
    </row>
    <row r="170" spans="1:11">
      <c r="A170" s="64"/>
      <c r="B170" s="46" t="s">
        <v>1075</v>
      </c>
      <c r="C170" s="45">
        <v>-1</v>
      </c>
      <c r="D170" s="32">
        <v>3.91</v>
      </c>
      <c r="E170" s="45">
        <v>6.66</v>
      </c>
      <c r="F170" s="33"/>
      <c r="G170" s="33"/>
      <c r="H170" s="34">
        <f t="shared" si="5"/>
        <v>-26.040600000000001</v>
      </c>
      <c r="I170" s="33"/>
      <c r="J170" s="59"/>
      <c r="K170" s="58"/>
    </row>
    <row r="171" spans="1:11">
      <c r="A171" s="64"/>
      <c r="B171" s="44" t="s">
        <v>1076</v>
      </c>
      <c r="C171" s="45">
        <v>1</v>
      </c>
      <c r="D171" s="32">
        <v>6.33</v>
      </c>
      <c r="E171" s="45">
        <v>8.41</v>
      </c>
      <c r="F171" s="33"/>
      <c r="G171" s="33"/>
      <c r="H171" s="34">
        <f t="shared" si="5"/>
        <v>53.235300000000002</v>
      </c>
      <c r="I171" s="33"/>
      <c r="J171" s="59"/>
      <c r="K171" s="58"/>
    </row>
    <row r="172" spans="1:11">
      <c r="A172" s="64"/>
      <c r="B172" s="44" t="s">
        <v>1077</v>
      </c>
      <c r="C172" s="45">
        <v>1</v>
      </c>
      <c r="D172" s="32">
        <v>9.83</v>
      </c>
      <c r="E172" s="45">
        <v>8.41</v>
      </c>
      <c r="F172" s="33"/>
      <c r="G172" s="33"/>
      <c r="H172" s="34">
        <f t="shared" si="5"/>
        <v>82.670299999999997</v>
      </c>
      <c r="I172" s="33"/>
      <c r="J172" s="59"/>
      <c r="K172" s="58"/>
    </row>
    <row r="173" spans="1:11">
      <c r="A173" s="64"/>
      <c r="B173" s="44" t="s">
        <v>1078</v>
      </c>
      <c r="C173" s="45">
        <v>2</v>
      </c>
      <c r="D173" s="32">
        <v>6.33</v>
      </c>
      <c r="E173" s="45">
        <v>10.75</v>
      </c>
      <c r="F173" s="33"/>
      <c r="G173" s="33"/>
      <c r="H173" s="34">
        <f t="shared" si="5"/>
        <v>136.095</v>
      </c>
      <c r="I173" s="33"/>
      <c r="J173" s="59"/>
      <c r="K173" s="58"/>
    </row>
    <row r="174" spans="1:11">
      <c r="A174" s="64"/>
      <c r="B174" s="46" t="s">
        <v>1079</v>
      </c>
      <c r="C174" s="45">
        <v>-2</v>
      </c>
      <c r="D174" s="32">
        <v>3.16</v>
      </c>
      <c r="E174" s="45">
        <v>8</v>
      </c>
      <c r="F174" s="33"/>
      <c r="G174" s="33"/>
      <c r="H174" s="34">
        <f t="shared" si="5"/>
        <v>-50.56</v>
      </c>
      <c r="I174" s="33"/>
      <c r="J174" s="59"/>
      <c r="K174" s="58"/>
    </row>
    <row r="175" spans="1:11">
      <c r="A175" s="64"/>
      <c r="B175" s="44" t="s">
        <v>1080</v>
      </c>
      <c r="C175" s="45">
        <v>2</v>
      </c>
      <c r="D175" s="32">
        <v>0.5</v>
      </c>
      <c r="E175" s="45">
        <v>8</v>
      </c>
      <c r="F175" s="33"/>
      <c r="G175" s="33"/>
      <c r="H175" s="34">
        <f t="shared" si="5"/>
        <v>8</v>
      </c>
      <c r="I175" s="33"/>
      <c r="J175" s="59"/>
      <c r="K175" s="58"/>
    </row>
    <row r="176" spans="1:11">
      <c r="A176" s="64"/>
      <c r="B176" s="44" t="s">
        <v>1081</v>
      </c>
      <c r="C176" s="45">
        <v>1</v>
      </c>
      <c r="D176" s="32">
        <v>0.5</v>
      </c>
      <c r="E176" s="45">
        <v>3.16</v>
      </c>
      <c r="F176" s="33"/>
      <c r="G176" s="33"/>
      <c r="H176" s="34">
        <f t="shared" si="5"/>
        <v>1.58</v>
      </c>
      <c r="I176" s="33"/>
      <c r="J176" s="59"/>
      <c r="K176" s="58"/>
    </row>
    <row r="177" spans="1:11">
      <c r="A177" s="64"/>
      <c r="B177" s="44" t="s">
        <v>1082</v>
      </c>
      <c r="C177" s="45">
        <v>1</v>
      </c>
      <c r="D177" s="32">
        <v>36.409999999999997</v>
      </c>
      <c r="E177" s="45">
        <v>10.58</v>
      </c>
      <c r="F177" s="33"/>
      <c r="G177" s="33"/>
      <c r="H177" s="34">
        <f t="shared" si="5"/>
        <v>385.21780000000001</v>
      </c>
      <c r="I177" s="33"/>
      <c r="J177" s="59"/>
      <c r="K177" s="58"/>
    </row>
    <row r="178" spans="1:11">
      <c r="A178" s="64"/>
      <c r="B178" s="46" t="s">
        <v>976</v>
      </c>
      <c r="C178" s="45">
        <v>-1</v>
      </c>
      <c r="D178" s="32">
        <v>1</v>
      </c>
      <c r="E178" s="45">
        <v>3</v>
      </c>
      <c r="F178" s="33"/>
      <c r="G178" s="33"/>
      <c r="H178" s="34">
        <f t="shared" si="5"/>
        <v>-3</v>
      </c>
      <c r="I178" s="33"/>
      <c r="J178" s="59"/>
      <c r="K178" s="58"/>
    </row>
    <row r="179" spans="1:11">
      <c r="A179" s="64"/>
      <c r="B179" s="46" t="s">
        <v>1083</v>
      </c>
      <c r="C179" s="45">
        <v>-1</v>
      </c>
      <c r="D179" s="32">
        <v>7</v>
      </c>
      <c r="E179" s="45">
        <v>1</v>
      </c>
      <c r="F179" s="33"/>
      <c r="G179" s="33"/>
      <c r="H179" s="34">
        <f t="shared" si="5"/>
        <v>-7</v>
      </c>
      <c r="I179" s="33"/>
      <c r="J179" s="59"/>
      <c r="K179" s="58"/>
    </row>
    <row r="180" spans="1:11">
      <c r="A180" s="64"/>
      <c r="B180" s="46" t="s">
        <v>1084</v>
      </c>
      <c r="C180" s="45">
        <v>-1</v>
      </c>
      <c r="D180" s="32">
        <v>3.16</v>
      </c>
      <c r="E180" s="45">
        <v>8</v>
      </c>
      <c r="F180" s="33"/>
      <c r="G180" s="33"/>
      <c r="H180" s="34">
        <f t="shared" si="5"/>
        <v>-25.28</v>
      </c>
      <c r="I180" s="33"/>
      <c r="J180" s="59"/>
      <c r="K180" s="58"/>
    </row>
    <row r="181" spans="1:11">
      <c r="A181" s="64"/>
      <c r="B181" s="46" t="s">
        <v>976</v>
      </c>
      <c r="C181" s="45">
        <v>-1</v>
      </c>
      <c r="D181" s="32">
        <v>1</v>
      </c>
      <c r="E181" s="45">
        <v>1</v>
      </c>
      <c r="F181" s="33"/>
      <c r="G181" s="33"/>
      <c r="H181" s="34">
        <f t="shared" si="5"/>
        <v>-1</v>
      </c>
      <c r="I181" s="33"/>
      <c r="J181" s="59"/>
      <c r="K181" s="58"/>
    </row>
    <row r="182" spans="1:11">
      <c r="A182" s="64"/>
      <c r="B182" s="46" t="s">
        <v>1085</v>
      </c>
      <c r="C182" s="45">
        <v>-1</v>
      </c>
      <c r="D182" s="32">
        <v>11</v>
      </c>
      <c r="E182" s="45">
        <v>2.75</v>
      </c>
      <c r="F182" s="33"/>
      <c r="G182" s="33"/>
      <c r="H182" s="34">
        <f t="shared" si="5"/>
        <v>-30.25</v>
      </c>
      <c r="I182" s="33"/>
      <c r="J182" s="59"/>
      <c r="K182" s="58"/>
    </row>
    <row r="183" spans="1:11">
      <c r="A183" s="64"/>
      <c r="B183" s="44" t="s">
        <v>1074</v>
      </c>
      <c r="C183" s="45">
        <v>1</v>
      </c>
      <c r="D183" s="32">
        <v>2.08</v>
      </c>
      <c r="E183" s="45">
        <v>6.75</v>
      </c>
      <c r="F183" s="33"/>
      <c r="G183" s="33"/>
      <c r="H183" s="34">
        <f t="shared" si="5"/>
        <v>14.04</v>
      </c>
      <c r="I183" s="33"/>
      <c r="J183" s="59"/>
      <c r="K183" s="58"/>
    </row>
    <row r="184" spans="1:11">
      <c r="A184" s="64"/>
      <c r="B184" s="46" t="s">
        <v>1075</v>
      </c>
      <c r="C184" s="45">
        <v>-1</v>
      </c>
      <c r="D184" s="32">
        <v>3.91</v>
      </c>
      <c r="E184" s="45">
        <v>6.75</v>
      </c>
      <c r="F184" s="33"/>
      <c r="G184" s="33"/>
      <c r="H184" s="34">
        <f t="shared" si="5"/>
        <v>-26.392499999999998</v>
      </c>
      <c r="I184" s="33"/>
      <c r="J184" s="59"/>
      <c r="K184" s="58"/>
    </row>
    <row r="185" spans="1:11">
      <c r="A185" s="64"/>
      <c r="B185" s="44" t="s">
        <v>1086</v>
      </c>
      <c r="C185" s="45">
        <v>1</v>
      </c>
      <c r="D185" s="32">
        <v>6.58</v>
      </c>
      <c r="E185" s="45">
        <v>10.75</v>
      </c>
      <c r="F185" s="33"/>
      <c r="G185" s="33"/>
      <c r="H185" s="34">
        <f t="shared" si="5"/>
        <v>70.734999999999999</v>
      </c>
      <c r="I185" s="33"/>
      <c r="J185" s="59"/>
      <c r="K185" s="58"/>
    </row>
    <row r="186" spans="1:11">
      <c r="A186" s="64"/>
      <c r="B186" s="46" t="s">
        <v>1031</v>
      </c>
      <c r="C186" s="45">
        <v>-1</v>
      </c>
      <c r="D186" s="32">
        <v>3.16</v>
      </c>
      <c r="E186" s="45">
        <v>8</v>
      </c>
      <c r="F186" s="33"/>
      <c r="G186" s="33"/>
      <c r="H186" s="34">
        <f t="shared" si="5"/>
        <v>-25.28</v>
      </c>
      <c r="I186" s="33"/>
      <c r="J186" s="59"/>
      <c r="K186" s="58"/>
    </row>
    <row r="187" spans="1:11">
      <c r="A187" s="64"/>
      <c r="B187" s="44" t="s">
        <v>1080</v>
      </c>
      <c r="C187" s="45">
        <v>2</v>
      </c>
      <c r="D187" s="32">
        <v>0.5</v>
      </c>
      <c r="E187" s="45">
        <v>8</v>
      </c>
      <c r="F187" s="33"/>
      <c r="G187" s="33"/>
      <c r="H187" s="34">
        <f t="shared" si="5"/>
        <v>8</v>
      </c>
      <c r="I187" s="33"/>
      <c r="J187" s="59"/>
      <c r="K187" s="58"/>
    </row>
    <row r="188" spans="1:11">
      <c r="A188" s="64"/>
      <c r="B188" s="44" t="s">
        <v>1081</v>
      </c>
      <c r="C188" s="45">
        <v>1</v>
      </c>
      <c r="D188" s="32">
        <v>0.5</v>
      </c>
      <c r="E188" s="45">
        <v>3.16</v>
      </c>
      <c r="F188" s="33"/>
      <c r="G188" s="33"/>
      <c r="H188" s="34">
        <f t="shared" si="5"/>
        <v>1.58</v>
      </c>
      <c r="I188" s="33"/>
      <c r="J188" s="59"/>
      <c r="K188" s="58"/>
    </row>
    <row r="189" spans="1:11">
      <c r="A189" s="64"/>
      <c r="B189" s="44" t="s">
        <v>1087</v>
      </c>
      <c r="C189" s="45">
        <v>1</v>
      </c>
      <c r="D189" s="32">
        <v>8.66</v>
      </c>
      <c r="E189" s="45">
        <v>9.5</v>
      </c>
      <c r="F189" s="33"/>
      <c r="G189" s="33"/>
      <c r="H189" s="34">
        <f t="shared" si="5"/>
        <v>82.27</v>
      </c>
      <c r="I189" s="33"/>
      <c r="J189" s="59"/>
      <c r="K189" s="58"/>
    </row>
    <row r="190" spans="1:11">
      <c r="A190" s="64"/>
      <c r="B190" s="46" t="s">
        <v>976</v>
      </c>
      <c r="C190" s="45">
        <v>-1</v>
      </c>
      <c r="D190" s="32">
        <v>1</v>
      </c>
      <c r="E190" s="45">
        <v>1.5</v>
      </c>
      <c r="F190" s="33"/>
      <c r="G190" s="33"/>
      <c r="H190" s="34">
        <f t="shared" si="5"/>
        <v>-1.5</v>
      </c>
      <c r="I190" s="33"/>
      <c r="J190" s="59"/>
      <c r="K190" s="58"/>
    </row>
    <row r="191" spans="1:11">
      <c r="A191" s="64"/>
      <c r="B191" s="44" t="s">
        <v>1088</v>
      </c>
      <c r="C191" s="45">
        <v>1</v>
      </c>
      <c r="D191" s="32">
        <v>23</v>
      </c>
      <c r="E191" s="45">
        <v>9.5</v>
      </c>
      <c r="F191" s="33"/>
      <c r="G191" s="33"/>
      <c r="H191" s="34">
        <f t="shared" si="5"/>
        <v>218.5</v>
      </c>
      <c r="I191" s="33"/>
      <c r="J191" s="59"/>
      <c r="K191" s="58"/>
    </row>
    <row r="192" spans="1:11">
      <c r="A192" s="64"/>
      <c r="B192" s="46" t="s">
        <v>965</v>
      </c>
      <c r="C192" s="45">
        <v>-3</v>
      </c>
      <c r="D192" s="32">
        <v>2.75</v>
      </c>
      <c r="E192" s="45">
        <v>7</v>
      </c>
      <c r="F192" s="33"/>
      <c r="G192" s="33"/>
      <c r="H192" s="34">
        <f t="shared" si="5"/>
        <v>-57.75</v>
      </c>
      <c r="I192" s="33"/>
      <c r="J192" s="59"/>
      <c r="K192" s="58"/>
    </row>
    <row r="193" spans="1:11">
      <c r="A193" s="64"/>
      <c r="B193" s="44" t="s">
        <v>966</v>
      </c>
      <c r="C193" s="45">
        <v>6</v>
      </c>
      <c r="D193" s="32">
        <v>0.75</v>
      </c>
      <c r="E193" s="45">
        <v>7</v>
      </c>
      <c r="F193" s="33"/>
      <c r="G193" s="33"/>
      <c r="H193" s="34">
        <f t="shared" si="5"/>
        <v>31.5</v>
      </c>
      <c r="I193" s="33"/>
      <c r="J193" s="59"/>
      <c r="K193" s="58"/>
    </row>
    <row r="194" spans="1:11">
      <c r="A194" s="64"/>
      <c r="B194" s="44" t="s">
        <v>1072</v>
      </c>
      <c r="C194" s="45">
        <v>3</v>
      </c>
      <c r="D194" s="32">
        <v>2.75</v>
      </c>
      <c r="E194" s="45">
        <v>0.75</v>
      </c>
      <c r="F194" s="33"/>
      <c r="G194" s="33"/>
      <c r="H194" s="34">
        <f t="shared" si="5"/>
        <v>6.1875</v>
      </c>
      <c r="I194" s="33"/>
      <c r="J194" s="59"/>
      <c r="K194" s="58"/>
    </row>
    <row r="195" spans="1:11">
      <c r="A195" s="64"/>
      <c r="B195" s="44" t="s">
        <v>1089</v>
      </c>
      <c r="C195" s="45">
        <v>1</v>
      </c>
      <c r="D195" s="32">
        <v>15.91</v>
      </c>
      <c r="E195" s="45">
        <v>9.5</v>
      </c>
      <c r="F195" s="33"/>
      <c r="G195" s="33"/>
      <c r="H195" s="34">
        <f t="shared" si="5"/>
        <v>151.14500000000001</v>
      </c>
      <c r="I195" s="33"/>
      <c r="J195" s="59"/>
      <c r="K195" s="58"/>
    </row>
    <row r="196" spans="1:11">
      <c r="A196" s="64"/>
      <c r="B196" s="46" t="s">
        <v>979</v>
      </c>
      <c r="C196" s="45">
        <v>-1</v>
      </c>
      <c r="D196" s="32">
        <v>10.5</v>
      </c>
      <c r="E196" s="45">
        <v>8</v>
      </c>
      <c r="F196" s="33"/>
      <c r="G196" s="33"/>
      <c r="H196" s="34">
        <f t="shared" si="5"/>
        <v>-84</v>
      </c>
      <c r="I196" s="33"/>
      <c r="J196" s="59"/>
      <c r="K196" s="58"/>
    </row>
    <row r="197" spans="1:11">
      <c r="A197" s="64"/>
      <c r="B197" s="44" t="s">
        <v>1090</v>
      </c>
      <c r="C197" s="45">
        <v>2</v>
      </c>
      <c r="D197" s="32">
        <v>2.25</v>
      </c>
      <c r="E197" s="45">
        <v>8</v>
      </c>
      <c r="F197" s="33"/>
      <c r="G197" s="33"/>
      <c r="H197" s="34">
        <f t="shared" si="5"/>
        <v>36</v>
      </c>
      <c r="I197" s="33"/>
      <c r="J197" s="59"/>
      <c r="K197" s="58"/>
    </row>
    <row r="198" spans="1:11">
      <c r="A198" s="64"/>
      <c r="B198" s="44" t="s">
        <v>1091</v>
      </c>
      <c r="C198" s="45">
        <v>1</v>
      </c>
      <c r="D198" s="32">
        <v>10.5</v>
      </c>
      <c r="E198" s="45">
        <v>2</v>
      </c>
      <c r="F198" s="33"/>
      <c r="G198" s="33"/>
      <c r="H198" s="34">
        <f t="shared" si="5"/>
        <v>21</v>
      </c>
      <c r="I198" s="33"/>
      <c r="J198" s="59"/>
      <c r="K198" s="58"/>
    </row>
    <row r="199" spans="1:11">
      <c r="A199" s="64"/>
      <c r="B199" s="44" t="s">
        <v>1092</v>
      </c>
      <c r="C199" s="45">
        <v>1</v>
      </c>
      <c r="D199" s="32">
        <v>5</v>
      </c>
      <c r="E199" s="45">
        <v>10.58</v>
      </c>
      <c r="F199" s="33"/>
      <c r="G199" s="33"/>
      <c r="H199" s="34">
        <f t="shared" si="5"/>
        <v>52.9</v>
      </c>
      <c r="I199" s="33"/>
      <c r="J199" s="59"/>
      <c r="K199" s="58"/>
    </row>
    <row r="200" spans="1:11">
      <c r="A200" s="64"/>
      <c r="B200" s="46" t="s">
        <v>1031</v>
      </c>
      <c r="C200" s="45">
        <v>-1</v>
      </c>
      <c r="D200" s="32">
        <v>3.16</v>
      </c>
      <c r="E200" s="45">
        <v>8</v>
      </c>
      <c r="F200" s="33"/>
      <c r="G200" s="33"/>
      <c r="H200" s="34">
        <f t="shared" si="5"/>
        <v>-25.28</v>
      </c>
      <c r="I200" s="33"/>
      <c r="J200" s="59"/>
      <c r="K200" s="58"/>
    </row>
    <row r="201" spans="1:11">
      <c r="A201" s="64"/>
      <c r="B201" s="44" t="s">
        <v>1093</v>
      </c>
      <c r="C201" s="45">
        <v>1</v>
      </c>
      <c r="D201" s="32">
        <v>1</v>
      </c>
      <c r="E201" s="45">
        <v>8</v>
      </c>
      <c r="F201" s="33"/>
      <c r="G201" s="33"/>
      <c r="H201" s="34">
        <f t="shared" si="5"/>
        <v>8</v>
      </c>
      <c r="I201" s="33"/>
      <c r="J201" s="59"/>
      <c r="K201" s="58"/>
    </row>
    <row r="202" spans="1:11">
      <c r="A202" s="64"/>
      <c r="B202" s="44" t="s">
        <v>1094</v>
      </c>
      <c r="C202" s="45">
        <v>1</v>
      </c>
      <c r="D202" s="32">
        <v>0.5</v>
      </c>
      <c r="E202" s="45">
        <v>8</v>
      </c>
      <c r="F202" s="33"/>
      <c r="G202" s="33"/>
      <c r="H202" s="34">
        <f t="shared" si="5"/>
        <v>4</v>
      </c>
      <c r="I202" s="33"/>
      <c r="J202" s="59"/>
      <c r="K202" s="58"/>
    </row>
    <row r="203" spans="1:11">
      <c r="A203" s="64"/>
      <c r="B203" s="44" t="s">
        <v>1095</v>
      </c>
      <c r="C203" s="45">
        <v>1</v>
      </c>
      <c r="D203" s="32">
        <v>0.5</v>
      </c>
      <c r="E203" s="45">
        <v>3.16</v>
      </c>
      <c r="F203" s="33"/>
      <c r="G203" s="33"/>
      <c r="H203" s="34">
        <f t="shared" si="5"/>
        <v>1.58</v>
      </c>
      <c r="I203" s="33"/>
      <c r="J203" s="59"/>
      <c r="K203" s="58"/>
    </row>
    <row r="204" spans="1:11">
      <c r="A204" s="64"/>
      <c r="B204" s="44" t="s">
        <v>1096</v>
      </c>
      <c r="C204" s="45">
        <v>1</v>
      </c>
      <c r="D204" s="32">
        <v>23.75</v>
      </c>
      <c r="E204" s="45">
        <v>10.58</v>
      </c>
      <c r="F204" s="33"/>
      <c r="G204" s="33"/>
      <c r="H204" s="34">
        <f t="shared" si="5"/>
        <v>251.27500000000001</v>
      </c>
      <c r="I204" s="33"/>
      <c r="J204" s="59"/>
      <c r="K204" s="58"/>
    </row>
    <row r="205" spans="1:11">
      <c r="A205" s="64"/>
      <c r="B205" s="46" t="s">
        <v>1043</v>
      </c>
      <c r="C205" s="45">
        <v>-2</v>
      </c>
      <c r="D205" s="32">
        <v>3</v>
      </c>
      <c r="E205" s="45">
        <v>8</v>
      </c>
      <c r="F205" s="33"/>
      <c r="G205" s="33"/>
      <c r="H205" s="34">
        <f t="shared" si="5"/>
        <v>-48</v>
      </c>
      <c r="I205" s="33"/>
      <c r="J205" s="59"/>
      <c r="K205" s="58"/>
    </row>
    <row r="206" spans="1:11">
      <c r="A206" s="64"/>
      <c r="B206" s="44" t="s">
        <v>1094</v>
      </c>
      <c r="C206" s="45">
        <v>4</v>
      </c>
      <c r="D206" s="32">
        <v>0.5</v>
      </c>
      <c r="E206" s="45">
        <v>8</v>
      </c>
      <c r="F206" s="33"/>
      <c r="G206" s="33"/>
      <c r="H206" s="34">
        <f t="shared" si="5"/>
        <v>16</v>
      </c>
      <c r="I206" s="33"/>
      <c r="J206" s="59"/>
      <c r="K206" s="58"/>
    </row>
    <row r="207" spans="1:11">
      <c r="A207" s="64"/>
      <c r="B207" s="44" t="s">
        <v>1097</v>
      </c>
      <c r="C207" s="45">
        <v>2</v>
      </c>
      <c r="D207" s="32">
        <v>0.5</v>
      </c>
      <c r="E207" s="45">
        <v>3</v>
      </c>
      <c r="F207" s="33"/>
      <c r="G207" s="33"/>
      <c r="H207" s="34">
        <f t="shared" si="5"/>
        <v>3</v>
      </c>
      <c r="I207" s="33"/>
      <c r="J207" s="59"/>
      <c r="K207" s="58"/>
    </row>
    <row r="208" spans="1:11">
      <c r="A208" s="64"/>
      <c r="B208" s="44" t="s">
        <v>1098</v>
      </c>
      <c r="C208" s="45">
        <v>1</v>
      </c>
      <c r="D208" s="32">
        <v>1.5</v>
      </c>
      <c r="E208" s="45">
        <v>8</v>
      </c>
      <c r="F208" s="33"/>
      <c r="G208" s="33"/>
      <c r="H208" s="34">
        <f t="shared" si="5"/>
        <v>12</v>
      </c>
      <c r="I208" s="33"/>
      <c r="J208" s="59"/>
      <c r="K208" s="58"/>
    </row>
    <row r="209" spans="1:11">
      <c r="A209" s="64"/>
      <c r="B209" s="44" t="s">
        <v>1099</v>
      </c>
      <c r="C209" s="45">
        <v>1</v>
      </c>
      <c r="D209" s="32">
        <v>6.5</v>
      </c>
      <c r="E209" s="45">
        <v>8</v>
      </c>
      <c r="F209" s="33"/>
      <c r="G209" s="33"/>
      <c r="H209" s="34">
        <f t="shared" si="5"/>
        <v>52</v>
      </c>
      <c r="I209" s="33"/>
      <c r="J209" s="59"/>
      <c r="K209" s="58"/>
    </row>
    <row r="210" spans="1:11">
      <c r="A210" s="64"/>
      <c r="B210" s="44" t="s">
        <v>1100</v>
      </c>
      <c r="C210" s="45">
        <v>1</v>
      </c>
      <c r="D210" s="32">
        <v>7.91</v>
      </c>
      <c r="E210" s="45">
        <v>10.58</v>
      </c>
      <c r="F210" s="33"/>
      <c r="G210" s="33"/>
      <c r="H210" s="34">
        <f t="shared" si="5"/>
        <v>83.687799999999996</v>
      </c>
      <c r="I210" s="33"/>
      <c r="J210" s="59"/>
      <c r="K210" s="58"/>
    </row>
    <row r="211" spans="1:11">
      <c r="A211" s="64"/>
      <c r="B211" s="46" t="s">
        <v>1031</v>
      </c>
      <c r="C211" s="45">
        <v>-1</v>
      </c>
      <c r="D211" s="32">
        <v>3</v>
      </c>
      <c r="E211" s="45">
        <v>8</v>
      </c>
      <c r="F211" s="33"/>
      <c r="G211" s="33"/>
      <c r="H211" s="34">
        <f t="shared" si="5"/>
        <v>-24</v>
      </c>
      <c r="I211" s="33"/>
      <c r="J211" s="59"/>
      <c r="K211" s="58"/>
    </row>
    <row r="212" spans="1:11">
      <c r="A212" s="64"/>
      <c r="B212" s="44" t="s">
        <v>1101</v>
      </c>
      <c r="C212" s="45">
        <v>1</v>
      </c>
      <c r="D212" s="32">
        <v>8.58</v>
      </c>
      <c r="E212" s="45">
        <v>10.58</v>
      </c>
      <c r="F212" s="33"/>
      <c r="G212" s="33"/>
      <c r="H212" s="34">
        <f t="shared" si="5"/>
        <v>90.776399999999995</v>
      </c>
      <c r="I212" s="33"/>
      <c r="J212" s="59"/>
      <c r="K212" s="58"/>
    </row>
    <row r="213" spans="1:11">
      <c r="A213" s="64"/>
      <c r="B213" s="44" t="s">
        <v>1102</v>
      </c>
      <c r="C213" s="45">
        <v>1</v>
      </c>
      <c r="D213" s="32">
        <v>8.66</v>
      </c>
      <c r="E213" s="45">
        <v>10.58</v>
      </c>
      <c r="F213" s="33"/>
      <c r="G213" s="33"/>
      <c r="H213" s="34">
        <f t="shared" si="5"/>
        <v>91.622799999999998</v>
      </c>
      <c r="I213" s="33"/>
      <c r="J213" s="59"/>
      <c r="K213" s="58"/>
    </row>
    <row r="214" spans="1:11">
      <c r="A214" s="64"/>
      <c r="B214" s="44" t="s">
        <v>1103</v>
      </c>
      <c r="C214" s="45">
        <v>1</v>
      </c>
      <c r="D214" s="32">
        <v>15.33</v>
      </c>
      <c r="E214" s="45">
        <v>10.58</v>
      </c>
      <c r="F214" s="33"/>
      <c r="G214" s="33"/>
      <c r="H214" s="34">
        <f t="shared" si="5"/>
        <v>162.19139999999999</v>
      </c>
      <c r="I214" s="33"/>
      <c r="J214" s="59"/>
      <c r="K214" s="58"/>
    </row>
    <row r="215" spans="1:11">
      <c r="A215" s="64"/>
      <c r="B215" s="46" t="s">
        <v>1031</v>
      </c>
      <c r="C215" s="45">
        <v>-1</v>
      </c>
      <c r="D215" s="32">
        <v>3</v>
      </c>
      <c r="E215" s="45">
        <v>8</v>
      </c>
      <c r="F215" s="33"/>
      <c r="G215" s="33"/>
      <c r="H215" s="34">
        <f t="shared" si="5"/>
        <v>-24</v>
      </c>
      <c r="I215" s="33"/>
      <c r="J215" s="59"/>
      <c r="K215" s="58"/>
    </row>
    <row r="216" spans="1:11">
      <c r="A216" s="64"/>
      <c r="B216" s="44" t="s">
        <v>1104</v>
      </c>
      <c r="C216" s="45">
        <v>1</v>
      </c>
      <c r="D216" s="32">
        <v>7</v>
      </c>
      <c r="E216" s="45">
        <v>10.58</v>
      </c>
      <c r="F216" s="33"/>
      <c r="G216" s="33"/>
      <c r="H216" s="34">
        <f t="shared" ref="H216:H279" si="6">+C216*D216*E216</f>
        <v>74.06</v>
      </c>
      <c r="I216" s="33"/>
      <c r="J216" s="59"/>
      <c r="K216" s="58"/>
    </row>
    <row r="217" spans="1:11">
      <c r="A217" s="64"/>
      <c r="B217" s="44" t="s">
        <v>1105</v>
      </c>
      <c r="C217" s="45">
        <v>1</v>
      </c>
      <c r="D217" s="32">
        <v>9</v>
      </c>
      <c r="E217" s="45">
        <v>8.5</v>
      </c>
      <c r="F217" s="33"/>
      <c r="G217" s="33"/>
      <c r="H217" s="34">
        <f t="shared" si="6"/>
        <v>76.5</v>
      </c>
      <c r="I217" s="33"/>
      <c r="J217" s="59"/>
      <c r="K217" s="58"/>
    </row>
    <row r="218" spans="1:11">
      <c r="A218" s="64"/>
      <c r="B218" s="44" t="s">
        <v>1106</v>
      </c>
      <c r="C218" s="45">
        <v>2</v>
      </c>
      <c r="D218" s="32">
        <v>3</v>
      </c>
      <c r="E218" s="45">
        <v>7</v>
      </c>
      <c r="F218" s="33"/>
      <c r="G218" s="33"/>
      <c r="H218" s="34">
        <f t="shared" si="6"/>
        <v>42</v>
      </c>
      <c r="I218" s="33"/>
      <c r="J218" s="59"/>
      <c r="K218" s="58"/>
    </row>
    <row r="219" spans="1:11">
      <c r="A219" s="64"/>
      <c r="B219" s="44" t="s">
        <v>1107</v>
      </c>
      <c r="C219" s="45">
        <v>2</v>
      </c>
      <c r="D219" s="32">
        <v>0.57999999999999996</v>
      </c>
      <c r="E219" s="45">
        <v>7</v>
      </c>
      <c r="F219" s="33"/>
      <c r="G219" s="33"/>
      <c r="H219" s="34">
        <f t="shared" si="6"/>
        <v>8.1199999999999992</v>
      </c>
      <c r="I219" s="33"/>
      <c r="J219" s="59"/>
      <c r="K219" s="58"/>
    </row>
    <row r="220" spans="1:11">
      <c r="A220" s="64"/>
      <c r="B220" s="44" t="s">
        <v>1108</v>
      </c>
      <c r="C220" s="45">
        <v>1</v>
      </c>
      <c r="D220" s="32">
        <v>0.57999999999999996</v>
      </c>
      <c r="E220" s="45">
        <v>3</v>
      </c>
      <c r="F220" s="33"/>
      <c r="G220" s="33"/>
      <c r="H220" s="34">
        <f t="shared" si="6"/>
        <v>1.74</v>
      </c>
      <c r="I220" s="33"/>
      <c r="J220" s="59"/>
      <c r="K220" s="58"/>
    </row>
    <row r="221" spans="1:11">
      <c r="A221" s="64"/>
      <c r="B221" s="44" t="s">
        <v>1109</v>
      </c>
      <c r="C221" s="45">
        <v>1</v>
      </c>
      <c r="D221" s="32">
        <v>2.66</v>
      </c>
      <c r="E221" s="45">
        <v>7.75</v>
      </c>
      <c r="F221" s="33"/>
      <c r="G221" s="33"/>
      <c r="H221" s="34">
        <f t="shared" si="6"/>
        <v>20.614999999999998</v>
      </c>
      <c r="I221" s="33"/>
      <c r="J221" s="59"/>
      <c r="K221" s="58"/>
    </row>
    <row r="222" spans="1:11">
      <c r="A222" s="64"/>
      <c r="B222" s="44" t="s">
        <v>1110</v>
      </c>
      <c r="C222" s="45">
        <v>1</v>
      </c>
      <c r="D222" s="32">
        <v>1.75</v>
      </c>
      <c r="E222" s="45">
        <v>7.91</v>
      </c>
      <c r="F222" s="33"/>
      <c r="G222" s="33"/>
      <c r="H222" s="34">
        <f t="shared" si="6"/>
        <v>13.842499999999999</v>
      </c>
      <c r="I222" s="33"/>
      <c r="J222" s="59"/>
      <c r="K222" s="58"/>
    </row>
    <row r="223" spans="1:11">
      <c r="A223" s="64"/>
      <c r="B223" s="44" t="s">
        <v>1111</v>
      </c>
      <c r="C223" s="45">
        <v>2</v>
      </c>
      <c r="D223" s="32">
        <v>2.66</v>
      </c>
      <c r="E223" s="45">
        <v>7.75</v>
      </c>
      <c r="F223" s="33"/>
      <c r="G223" s="33"/>
      <c r="H223" s="34">
        <f t="shared" si="6"/>
        <v>41.23</v>
      </c>
      <c r="I223" s="33"/>
      <c r="J223" s="59"/>
      <c r="K223" s="58"/>
    </row>
    <row r="224" spans="1:11">
      <c r="A224" s="64"/>
      <c r="B224" s="44" t="s">
        <v>1112</v>
      </c>
      <c r="C224" s="45">
        <v>1</v>
      </c>
      <c r="D224" s="32">
        <v>2.75</v>
      </c>
      <c r="E224" s="45">
        <v>7.75</v>
      </c>
      <c r="F224" s="33"/>
      <c r="G224" s="33"/>
      <c r="H224" s="34">
        <f t="shared" si="6"/>
        <v>21.3125</v>
      </c>
      <c r="I224" s="33"/>
      <c r="J224" s="59"/>
      <c r="K224" s="58"/>
    </row>
    <row r="225" spans="1:11">
      <c r="A225" s="64"/>
      <c r="B225" s="44" t="s">
        <v>1113</v>
      </c>
      <c r="C225" s="45">
        <v>2</v>
      </c>
      <c r="D225" s="32">
        <v>0.83</v>
      </c>
      <c r="E225" s="45">
        <v>8.16</v>
      </c>
      <c r="F225" s="33"/>
      <c r="G225" s="33"/>
      <c r="H225" s="34">
        <f t="shared" si="6"/>
        <v>13.5456</v>
      </c>
      <c r="I225" s="33"/>
      <c r="J225" s="59"/>
      <c r="K225" s="58"/>
    </row>
    <row r="226" spans="1:11">
      <c r="A226" s="64"/>
      <c r="B226" s="44" t="s">
        <v>1114</v>
      </c>
      <c r="C226" s="45">
        <v>3</v>
      </c>
      <c r="D226" s="32">
        <v>1</v>
      </c>
      <c r="E226" s="45">
        <v>1</v>
      </c>
      <c r="F226" s="33"/>
      <c r="G226" s="33"/>
      <c r="H226" s="34">
        <f t="shared" si="6"/>
        <v>3</v>
      </c>
      <c r="I226" s="33"/>
      <c r="J226" s="59"/>
      <c r="K226" s="58"/>
    </row>
    <row r="227" spans="1:11">
      <c r="A227" s="64"/>
      <c r="B227" s="73" t="s">
        <v>1115</v>
      </c>
      <c r="C227" s="45">
        <v>1</v>
      </c>
      <c r="D227" s="32">
        <v>11.41</v>
      </c>
      <c r="E227" s="45">
        <v>9.5</v>
      </c>
      <c r="F227" s="33"/>
      <c r="G227" s="33"/>
      <c r="H227" s="34">
        <f t="shared" si="6"/>
        <v>108.395</v>
      </c>
      <c r="I227" s="33"/>
      <c r="J227" s="59"/>
      <c r="K227" s="58"/>
    </row>
    <row r="228" spans="1:11">
      <c r="A228" s="64"/>
      <c r="B228" s="46" t="s">
        <v>1031</v>
      </c>
      <c r="C228" s="45">
        <v>-1</v>
      </c>
      <c r="D228" s="32">
        <v>2.83</v>
      </c>
      <c r="E228" s="45">
        <v>8</v>
      </c>
      <c r="F228" s="33"/>
      <c r="G228" s="33"/>
      <c r="H228" s="34">
        <f t="shared" si="6"/>
        <v>-22.64</v>
      </c>
      <c r="I228" s="33"/>
      <c r="J228" s="59"/>
      <c r="K228" s="58"/>
    </row>
    <row r="229" spans="1:11">
      <c r="A229" s="64"/>
      <c r="B229" s="44" t="s">
        <v>1116</v>
      </c>
      <c r="C229" s="45">
        <v>1</v>
      </c>
      <c r="D229" s="32">
        <v>1.25</v>
      </c>
      <c r="E229" s="45">
        <v>8</v>
      </c>
      <c r="F229" s="33"/>
      <c r="G229" s="33"/>
      <c r="H229" s="34">
        <f t="shared" si="6"/>
        <v>10</v>
      </c>
      <c r="I229" s="33"/>
      <c r="J229" s="59"/>
      <c r="K229" s="58"/>
    </row>
    <row r="230" spans="1:11">
      <c r="A230" s="64"/>
      <c r="B230" s="44" t="s">
        <v>1116</v>
      </c>
      <c r="C230" s="45">
        <v>1</v>
      </c>
      <c r="D230" s="32">
        <v>0.75</v>
      </c>
      <c r="E230" s="45">
        <v>8</v>
      </c>
      <c r="F230" s="33"/>
      <c r="G230" s="33"/>
      <c r="H230" s="34">
        <f t="shared" si="6"/>
        <v>6</v>
      </c>
      <c r="I230" s="33"/>
      <c r="J230" s="59"/>
      <c r="K230" s="58"/>
    </row>
    <row r="231" spans="1:11">
      <c r="A231" s="64"/>
      <c r="B231" s="44" t="s">
        <v>1117</v>
      </c>
      <c r="C231" s="45">
        <v>1</v>
      </c>
      <c r="D231" s="32">
        <v>0.75</v>
      </c>
      <c r="E231" s="45">
        <v>3</v>
      </c>
      <c r="F231" s="33"/>
      <c r="G231" s="33"/>
      <c r="H231" s="34">
        <f t="shared" si="6"/>
        <v>2.25</v>
      </c>
      <c r="I231" s="33"/>
      <c r="J231" s="59"/>
      <c r="K231" s="58"/>
    </row>
    <row r="232" spans="1:11">
      <c r="A232" s="64"/>
      <c r="B232" s="44" t="s">
        <v>1118</v>
      </c>
      <c r="C232" s="45">
        <v>1</v>
      </c>
      <c r="D232" s="32">
        <v>25.5</v>
      </c>
      <c r="E232" s="45">
        <v>9.5</v>
      </c>
      <c r="F232" s="33"/>
      <c r="G232" s="33"/>
      <c r="H232" s="34">
        <f t="shared" si="6"/>
        <v>242.25</v>
      </c>
      <c r="I232" s="33"/>
      <c r="J232" s="59"/>
      <c r="K232" s="58"/>
    </row>
    <row r="233" spans="1:11">
      <c r="A233" s="64"/>
      <c r="B233" s="44" t="s">
        <v>1119</v>
      </c>
      <c r="C233" s="45">
        <v>1</v>
      </c>
      <c r="D233" s="32">
        <v>5.16</v>
      </c>
      <c r="E233" s="45">
        <v>9.5</v>
      </c>
      <c r="F233" s="33"/>
      <c r="G233" s="33"/>
      <c r="H233" s="34">
        <f t="shared" si="6"/>
        <v>49.02</v>
      </c>
      <c r="I233" s="33"/>
      <c r="J233" s="59"/>
      <c r="K233" s="58"/>
    </row>
    <row r="234" spans="1:11">
      <c r="A234" s="64"/>
      <c r="B234" s="44" t="s">
        <v>1120</v>
      </c>
      <c r="C234" s="45">
        <v>1</v>
      </c>
      <c r="D234" s="32">
        <v>4.5</v>
      </c>
      <c r="E234" s="45">
        <v>10.75</v>
      </c>
      <c r="F234" s="33"/>
      <c r="G234" s="33"/>
      <c r="H234" s="34">
        <f t="shared" si="6"/>
        <v>48.375</v>
      </c>
      <c r="I234" s="33"/>
      <c r="J234" s="59"/>
      <c r="K234" s="58"/>
    </row>
    <row r="235" spans="1:11">
      <c r="A235" s="64"/>
      <c r="B235" s="46" t="s">
        <v>1031</v>
      </c>
      <c r="C235" s="45">
        <v>-1</v>
      </c>
      <c r="D235" s="32">
        <v>2.33</v>
      </c>
      <c r="E235" s="45">
        <v>8</v>
      </c>
      <c r="F235" s="33"/>
      <c r="G235" s="33"/>
      <c r="H235" s="34">
        <f t="shared" si="6"/>
        <v>-18.64</v>
      </c>
      <c r="I235" s="33"/>
      <c r="J235" s="59"/>
      <c r="K235" s="58"/>
    </row>
    <row r="236" spans="1:11">
      <c r="A236" s="64"/>
      <c r="B236" s="44" t="s">
        <v>1121</v>
      </c>
      <c r="C236" s="45">
        <v>1</v>
      </c>
      <c r="D236" s="32">
        <v>8.41</v>
      </c>
      <c r="E236" s="45">
        <v>9.5</v>
      </c>
      <c r="F236" s="33"/>
      <c r="G236" s="33"/>
      <c r="H236" s="34">
        <f t="shared" si="6"/>
        <v>79.894999999999996</v>
      </c>
      <c r="I236" s="33"/>
      <c r="J236" s="59"/>
      <c r="K236" s="58"/>
    </row>
    <row r="237" spans="1:11">
      <c r="A237" s="64"/>
      <c r="B237" s="44" t="s">
        <v>1122</v>
      </c>
      <c r="C237" s="45">
        <v>1</v>
      </c>
      <c r="D237" s="32">
        <v>9.25</v>
      </c>
      <c r="E237" s="45">
        <v>10.75</v>
      </c>
      <c r="F237" s="33"/>
      <c r="G237" s="33"/>
      <c r="H237" s="34">
        <f t="shared" si="6"/>
        <v>99.4375</v>
      </c>
      <c r="I237" s="33"/>
      <c r="J237" s="59"/>
      <c r="K237" s="58"/>
    </row>
    <row r="238" spans="1:11">
      <c r="A238" s="64"/>
      <c r="B238" s="46" t="s">
        <v>1123</v>
      </c>
      <c r="C238" s="45">
        <v>-2</v>
      </c>
      <c r="D238" s="32">
        <v>2.5</v>
      </c>
      <c r="E238" s="45">
        <v>8</v>
      </c>
      <c r="F238" s="33"/>
      <c r="G238" s="33"/>
      <c r="H238" s="34">
        <f t="shared" si="6"/>
        <v>-40</v>
      </c>
      <c r="I238" s="33"/>
      <c r="J238" s="59"/>
      <c r="K238" s="58"/>
    </row>
    <row r="239" spans="1:11">
      <c r="A239" s="64"/>
      <c r="B239" s="44" t="s">
        <v>1124</v>
      </c>
      <c r="C239" s="45">
        <v>1</v>
      </c>
      <c r="D239" s="32">
        <v>9.5</v>
      </c>
      <c r="E239" s="45">
        <v>10.75</v>
      </c>
      <c r="F239" s="33"/>
      <c r="G239" s="33"/>
      <c r="H239" s="34">
        <f t="shared" si="6"/>
        <v>102.125</v>
      </c>
      <c r="I239" s="33"/>
      <c r="J239" s="59"/>
      <c r="K239" s="58"/>
    </row>
    <row r="240" spans="1:11">
      <c r="A240" s="64"/>
      <c r="B240" s="44" t="s">
        <v>1125</v>
      </c>
      <c r="C240" s="45">
        <v>1</v>
      </c>
      <c r="D240" s="32">
        <v>3.5</v>
      </c>
      <c r="E240" s="45">
        <v>9.5</v>
      </c>
      <c r="F240" s="33"/>
      <c r="G240" s="33"/>
      <c r="H240" s="34">
        <f t="shared" si="6"/>
        <v>33.25</v>
      </c>
      <c r="I240" s="33"/>
      <c r="J240" s="59"/>
      <c r="K240" s="58"/>
    </row>
    <row r="241" spans="1:11">
      <c r="A241" s="64"/>
      <c r="B241" s="44" t="s">
        <v>1126</v>
      </c>
      <c r="C241" s="45">
        <v>1</v>
      </c>
      <c r="D241" s="32">
        <v>16.5</v>
      </c>
      <c r="E241" s="45">
        <v>10.75</v>
      </c>
      <c r="F241" s="33"/>
      <c r="G241" s="33"/>
      <c r="H241" s="34">
        <f t="shared" si="6"/>
        <v>177.375</v>
      </c>
      <c r="I241" s="33"/>
      <c r="J241" s="59"/>
      <c r="K241" s="58"/>
    </row>
    <row r="242" spans="1:11">
      <c r="A242" s="64"/>
      <c r="B242" s="46" t="s">
        <v>1031</v>
      </c>
      <c r="C242" s="45">
        <v>-1</v>
      </c>
      <c r="D242" s="32">
        <v>2.5</v>
      </c>
      <c r="E242" s="45">
        <v>8</v>
      </c>
      <c r="F242" s="33"/>
      <c r="G242" s="33"/>
      <c r="H242" s="34">
        <f t="shared" si="6"/>
        <v>-20</v>
      </c>
      <c r="I242" s="33"/>
      <c r="J242" s="59"/>
      <c r="K242" s="58"/>
    </row>
    <row r="243" spans="1:11">
      <c r="A243" s="64"/>
      <c r="B243" s="44" t="s">
        <v>1127</v>
      </c>
      <c r="C243" s="45">
        <v>1</v>
      </c>
      <c r="D243" s="32">
        <v>16.5</v>
      </c>
      <c r="E243" s="45">
        <v>10.75</v>
      </c>
      <c r="F243" s="33"/>
      <c r="G243" s="33"/>
      <c r="H243" s="34">
        <f t="shared" si="6"/>
        <v>177.375</v>
      </c>
      <c r="I243" s="33"/>
      <c r="J243" s="59"/>
      <c r="K243" s="58"/>
    </row>
    <row r="244" spans="1:11">
      <c r="A244" s="64"/>
      <c r="B244" s="46" t="s">
        <v>1031</v>
      </c>
      <c r="C244" s="45">
        <v>-1</v>
      </c>
      <c r="D244" s="32">
        <v>2.5</v>
      </c>
      <c r="E244" s="45">
        <v>8</v>
      </c>
      <c r="F244" s="33"/>
      <c r="G244" s="33"/>
      <c r="H244" s="34">
        <f t="shared" si="6"/>
        <v>-20</v>
      </c>
      <c r="I244" s="33"/>
      <c r="J244" s="59"/>
      <c r="K244" s="58"/>
    </row>
    <row r="245" spans="1:11">
      <c r="A245" s="64"/>
      <c r="B245" s="44" t="s">
        <v>1128</v>
      </c>
      <c r="C245" s="45">
        <v>1</v>
      </c>
      <c r="D245" s="32">
        <v>16.829999999999998</v>
      </c>
      <c r="E245" s="45">
        <v>10.75</v>
      </c>
      <c r="F245" s="33"/>
      <c r="G245" s="33"/>
      <c r="H245" s="34">
        <f t="shared" si="6"/>
        <v>180.92250000000001</v>
      </c>
      <c r="I245" s="33"/>
      <c r="J245" s="59"/>
      <c r="K245" s="58"/>
    </row>
    <row r="246" spans="1:11">
      <c r="A246" s="64"/>
      <c r="B246" s="46" t="s">
        <v>1031</v>
      </c>
      <c r="C246" s="45">
        <v>-1</v>
      </c>
      <c r="D246" s="32">
        <v>2.33</v>
      </c>
      <c r="E246" s="45">
        <v>8</v>
      </c>
      <c r="F246" s="33"/>
      <c r="G246" s="33"/>
      <c r="H246" s="34">
        <f t="shared" si="6"/>
        <v>-18.64</v>
      </c>
      <c r="I246" s="33"/>
      <c r="J246" s="59"/>
      <c r="K246" s="58"/>
    </row>
    <row r="247" spans="1:11">
      <c r="A247" s="64"/>
      <c r="B247" s="46" t="s">
        <v>972</v>
      </c>
      <c r="C247" s="45">
        <v>-1</v>
      </c>
      <c r="D247" s="32">
        <v>12</v>
      </c>
      <c r="E247" s="45">
        <v>1</v>
      </c>
      <c r="F247" s="33"/>
      <c r="G247" s="33"/>
      <c r="H247" s="34">
        <f t="shared" si="6"/>
        <v>-12</v>
      </c>
      <c r="I247" s="33"/>
      <c r="J247" s="59"/>
      <c r="K247" s="58"/>
    </row>
    <row r="248" spans="1:11">
      <c r="A248" s="64"/>
      <c r="B248" s="44" t="s">
        <v>1129</v>
      </c>
      <c r="C248" s="45">
        <v>1</v>
      </c>
      <c r="D248" s="32">
        <v>6.66</v>
      </c>
      <c r="E248" s="45">
        <v>9.5</v>
      </c>
      <c r="F248" s="33"/>
      <c r="G248" s="33"/>
      <c r="H248" s="34">
        <f t="shared" si="6"/>
        <v>63.27</v>
      </c>
      <c r="I248" s="33"/>
      <c r="J248" s="59"/>
      <c r="K248" s="58"/>
    </row>
    <row r="249" spans="1:11">
      <c r="A249" s="64"/>
      <c r="B249" s="44" t="s">
        <v>1130</v>
      </c>
      <c r="C249" s="45">
        <v>6</v>
      </c>
      <c r="D249" s="32">
        <v>0.5</v>
      </c>
      <c r="E249" s="45">
        <v>8</v>
      </c>
      <c r="F249" s="33"/>
      <c r="G249" s="33"/>
      <c r="H249" s="34">
        <f t="shared" si="6"/>
        <v>24</v>
      </c>
      <c r="I249" s="33"/>
      <c r="J249" s="59"/>
      <c r="K249" s="58"/>
    </row>
    <row r="250" spans="1:11">
      <c r="A250" s="64"/>
      <c r="B250" s="44" t="s">
        <v>1131</v>
      </c>
      <c r="C250" s="45">
        <v>3</v>
      </c>
      <c r="D250" s="32">
        <v>0.5</v>
      </c>
      <c r="E250" s="45">
        <v>2.5</v>
      </c>
      <c r="F250" s="33"/>
      <c r="G250" s="33"/>
      <c r="H250" s="34">
        <f t="shared" si="6"/>
        <v>3.75</v>
      </c>
      <c r="I250" s="33"/>
      <c r="J250" s="59"/>
      <c r="K250" s="58"/>
    </row>
    <row r="251" spans="1:11">
      <c r="A251" s="64"/>
      <c r="B251" s="44" t="s">
        <v>1132</v>
      </c>
      <c r="C251" s="45">
        <v>1</v>
      </c>
      <c r="D251" s="32">
        <v>4.25</v>
      </c>
      <c r="E251" s="45">
        <v>9.5</v>
      </c>
      <c r="F251" s="33"/>
      <c r="G251" s="33"/>
      <c r="H251" s="34">
        <f t="shared" si="6"/>
        <v>40.375</v>
      </c>
      <c r="I251" s="33"/>
      <c r="J251" s="59"/>
      <c r="K251" s="58"/>
    </row>
    <row r="252" spans="1:11">
      <c r="A252" s="64"/>
      <c r="B252" s="73" t="s">
        <v>1133</v>
      </c>
      <c r="C252" s="45">
        <v>1</v>
      </c>
      <c r="D252" s="32">
        <v>5.75</v>
      </c>
      <c r="E252" s="45">
        <v>9.5</v>
      </c>
      <c r="F252" s="33"/>
      <c r="G252" s="33"/>
      <c r="H252" s="34">
        <f t="shared" si="6"/>
        <v>54.625</v>
      </c>
      <c r="I252" s="33"/>
      <c r="J252" s="59"/>
      <c r="K252" s="58"/>
    </row>
    <row r="253" spans="1:11">
      <c r="A253" s="64"/>
      <c r="B253" s="46" t="s">
        <v>1031</v>
      </c>
      <c r="C253" s="45">
        <v>-1</v>
      </c>
      <c r="D253" s="32">
        <v>2.5</v>
      </c>
      <c r="E253" s="45">
        <v>7.75</v>
      </c>
      <c r="F253" s="33"/>
      <c r="G253" s="33"/>
      <c r="H253" s="34">
        <f t="shared" si="6"/>
        <v>-19.375</v>
      </c>
      <c r="I253" s="33"/>
      <c r="J253" s="59"/>
      <c r="K253" s="58"/>
    </row>
    <row r="254" spans="1:11">
      <c r="A254" s="64"/>
      <c r="B254" s="44" t="s">
        <v>1134</v>
      </c>
      <c r="C254" s="45">
        <v>1</v>
      </c>
      <c r="D254" s="32">
        <v>13.83</v>
      </c>
      <c r="E254" s="45">
        <v>10.75</v>
      </c>
      <c r="F254" s="33"/>
      <c r="G254" s="33"/>
      <c r="H254" s="34">
        <f t="shared" si="6"/>
        <v>148.67250000000001</v>
      </c>
      <c r="I254" s="33"/>
      <c r="J254" s="59"/>
      <c r="K254" s="58"/>
    </row>
    <row r="255" spans="1:11">
      <c r="A255" s="64"/>
      <c r="B255" s="44" t="s">
        <v>1135</v>
      </c>
      <c r="C255" s="45">
        <v>1</v>
      </c>
      <c r="D255" s="32">
        <v>5.25</v>
      </c>
      <c r="E255" s="45">
        <v>9.5</v>
      </c>
      <c r="F255" s="33"/>
      <c r="G255" s="33"/>
      <c r="H255" s="34">
        <f t="shared" si="6"/>
        <v>49.875</v>
      </c>
      <c r="I255" s="33"/>
      <c r="J255" s="59"/>
      <c r="K255" s="58"/>
    </row>
    <row r="256" spans="1:11">
      <c r="A256" s="64"/>
      <c r="B256" s="44" t="s">
        <v>1136</v>
      </c>
      <c r="C256" s="45">
        <v>1</v>
      </c>
      <c r="D256" s="32">
        <v>16.5</v>
      </c>
      <c r="E256" s="45">
        <v>10.75</v>
      </c>
      <c r="F256" s="33"/>
      <c r="G256" s="33"/>
      <c r="H256" s="34">
        <f t="shared" si="6"/>
        <v>177.375</v>
      </c>
      <c r="I256" s="33"/>
      <c r="J256" s="59"/>
      <c r="K256" s="58"/>
    </row>
    <row r="257" spans="1:11">
      <c r="A257" s="64"/>
      <c r="B257" s="46" t="s">
        <v>1137</v>
      </c>
      <c r="C257" s="45">
        <v>-3</v>
      </c>
      <c r="D257" s="32">
        <v>2.5</v>
      </c>
      <c r="E257" s="45">
        <v>8</v>
      </c>
      <c r="F257" s="33"/>
      <c r="G257" s="33"/>
      <c r="H257" s="34">
        <f t="shared" si="6"/>
        <v>-60</v>
      </c>
      <c r="I257" s="33"/>
      <c r="J257" s="59"/>
      <c r="K257" s="58"/>
    </row>
    <row r="258" spans="1:11">
      <c r="A258" s="64"/>
      <c r="B258" s="44" t="s">
        <v>1138</v>
      </c>
      <c r="C258" s="45">
        <v>1</v>
      </c>
      <c r="D258" s="32">
        <v>8.16</v>
      </c>
      <c r="E258" s="45">
        <v>9.5</v>
      </c>
      <c r="F258" s="33"/>
      <c r="G258" s="33"/>
      <c r="H258" s="34">
        <f t="shared" si="6"/>
        <v>77.52</v>
      </c>
      <c r="I258" s="33"/>
      <c r="J258" s="59"/>
      <c r="K258" s="58"/>
    </row>
    <row r="259" spans="1:11">
      <c r="A259" s="64"/>
      <c r="B259" s="46" t="s">
        <v>1031</v>
      </c>
      <c r="C259" s="45">
        <v>-1</v>
      </c>
      <c r="D259" s="32">
        <v>2.5</v>
      </c>
      <c r="E259" s="45">
        <v>8</v>
      </c>
      <c r="F259" s="33"/>
      <c r="G259" s="33"/>
      <c r="H259" s="34">
        <f t="shared" si="6"/>
        <v>-20</v>
      </c>
      <c r="I259" s="33"/>
      <c r="J259" s="59"/>
      <c r="K259" s="58"/>
    </row>
    <row r="260" spans="1:11">
      <c r="A260" s="64"/>
      <c r="B260" s="44" t="s">
        <v>1139</v>
      </c>
      <c r="C260" s="45">
        <v>1</v>
      </c>
      <c r="D260" s="32">
        <v>8.16</v>
      </c>
      <c r="E260" s="45">
        <v>9.5</v>
      </c>
      <c r="F260" s="33"/>
      <c r="G260" s="33"/>
      <c r="H260" s="34">
        <f t="shared" si="6"/>
        <v>77.52</v>
      </c>
      <c r="I260" s="33"/>
      <c r="J260" s="59"/>
      <c r="K260" s="58"/>
    </row>
    <row r="261" spans="1:11">
      <c r="A261" s="64"/>
      <c r="B261" s="44" t="s">
        <v>1140</v>
      </c>
      <c r="C261" s="45">
        <v>1</v>
      </c>
      <c r="D261" s="32">
        <v>12.16</v>
      </c>
      <c r="E261" s="45">
        <v>10.75</v>
      </c>
      <c r="F261" s="33"/>
      <c r="G261" s="33"/>
      <c r="H261" s="34">
        <f t="shared" si="6"/>
        <v>130.72</v>
      </c>
      <c r="I261" s="33"/>
      <c r="J261" s="59"/>
      <c r="K261" s="58"/>
    </row>
    <row r="262" spans="1:11">
      <c r="A262" s="64"/>
      <c r="B262" s="46" t="s">
        <v>1031</v>
      </c>
      <c r="C262" s="45">
        <v>-1</v>
      </c>
      <c r="D262" s="32">
        <v>2.5</v>
      </c>
      <c r="E262" s="45">
        <v>8</v>
      </c>
      <c r="F262" s="33"/>
      <c r="G262" s="33"/>
      <c r="H262" s="34">
        <f t="shared" si="6"/>
        <v>-20</v>
      </c>
      <c r="I262" s="33"/>
      <c r="J262" s="59"/>
      <c r="K262" s="58"/>
    </row>
    <row r="263" spans="1:11">
      <c r="A263" s="64"/>
      <c r="B263" s="44" t="s">
        <v>1141</v>
      </c>
      <c r="C263" s="45">
        <v>1</v>
      </c>
      <c r="D263" s="32">
        <v>4.25</v>
      </c>
      <c r="E263" s="45">
        <v>9.5</v>
      </c>
      <c r="F263" s="33"/>
      <c r="G263" s="33"/>
      <c r="H263" s="34">
        <f t="shared" si="6"/>
        <v>40.375</v>
      </c>
      <c r="I263" s="33"/>
      <c r="J263" s="59"/>
      <c r="K263" s="58"/>
    </row>
    <row r="264" spans="1:11">
      <c r="A264" s="64"/>
      <c r="B264" s="44" t="s">
        <v>1142</v>
      </c>
      <c r="C264" s="45">
        <v>1</v>
      </c>
      <c r="D264" s="32">
        <v>14.75</v>
      </c>
      <c r="E264" s="45">
        <v>10.75</v>
      </c>
      <c r="F264" s="33"/>
      <c r="G264" s="33"/>
      <c r="H264" s="34">
        <f t="shared" si="6"/>
        <v>158.5625</v>
      </c>
      <c r="I264" s="33"/>
      <c r="J264" s="59"/>
      <c r="K264" s="58"/>
    </row>
    <row r="265" spans="1:11">
      <c r="A265" s="64"/>
      <c r="B265" s="46" t="s">
        <v>1031</v>
      </c>
      <c r="C265" s="45">
        <v>-1</v>
      </c>
      <c r="D265" s="32">
        <v>2.5</v>
      </c>
      <c r="E265" s="45">
        <v>8</v>
      </c>
      <c r="F265" s="33"/>
      <c r="G265" s="33"/>
      <c r="H265" s="34">
        <f t="shared" si="6"/>
        <v>-20</v>
      </c>
      <c r="I265" s="33"/>
      <c r="J265" s="59"/>
      <c r="K265" s="58"/>
    </row>
    <row r="266" spans="1:11">
      <c r="A266" s="64"/>
      <c r="B266" s="44" t="s">
        <v>1143</v>
      </c>
      <c r="C266" s="45">
        <v>1</v>
      </c>
      <c r="D266" s="32">
        <v>3.66</v>
      </c>
      <c r="E266" s="45">
        <v>9.5</v>
      </c>
      <c r="F266" s="33"/>
      <c r="G266" s="33"/>
      <c r="H266" s="34">
        <f t="shared" si="6"/>
        <v>34.770000000000003</v>
      </c>
      <c r="I266" s="33"/>
      <c r="J266" s="59"/>
      <c r="K266" s="58"/>
    </row>
    <row r="267" spans="1:11">
      <c r="A267" s="64"/>
      <c r="B267" s="44" t="s">
        <v>1144</v>
      </c>
      <c r="C267" s="45">
        <v>6</v>
      </c>
      <c r="D267" s="32">
        <v>0.5</v>
      </c>
      <c r="E267" s="45">
        <v>8</v>
      </c>
      <c r="F267" s="33"/>
      <c r="G267" s="33"/>
      <c r="H267" s="34">
        <f t="shared" si="6"/>
        <v>24</v>
      </c>
      <c r="I267" s="33"/>
      <c r="J267" s="59"/>
      <c r="K267" s="58"/>
    </row>
    <row r="268" spans="1:11">
      <c r="A268" s="64"/>
      <c r="B268" s="44" t="s">
        <v>1131</v>
      </c>
      <c r="C268" s="45">
        <v>3</v>
      </c>
      <c r="D268" s="32">
        <v>0.5</v>
      </c>
      <c r="E268" s="45">
        <v>2.5</v>
      </c>
      <c r="F268" s="33"/>
      <c r="G268" s="33"/>
      <c r="H268" s="34">
        <f t="shared" si="6"/>
        <v>3.75</v>
      </c>
      <c r="I268" s="33"/>
      <c r="J268" s="59"/>
      <c r="K268" s="58"/>
    </row>
    <row r="269" spans="1:11">
      <c r="A269" s="64"/>
      <c r="B269" s="44" t="s">
        <v>1145</v>
      </c>
      <c r="C269" s="45">
        <v>1</v>
      </c>
      <c r="D269" s="32">
        <v>0.75</v>
      </c>
      <c r="E269" s="45">
        <v>8</v>
      </c>
      <c r="F269" s="33"/>
      <c r="G269" s="33"/>
      <c r="H269" s="34">
        <f t="shared" si="6"/>
        <v>6</v>
      </c>
      <c r="I269" s="33"/>
      <c r="J269" s="59"/>
      <c r="K269" s="58"/>
    </row>
    <row r="270" spans="1:11">
      <c r="A270" s="64"/>
      <c r="B270" s="44" t="s">
        <v>1081</v>
      </c>
      <c r="C270" s="45">
        <v>1</v>
      </c>
      <c r="D270" s="32">
        <v>0.75</v>
      </c>
      <c r="E270" s="45">
        <v>2.5</v>
      </c>
      <c r="F270" s="33"/>
      <c r="G270" s="33"/>
      <c r="H270" s="34">
        <f t="shared" si="6"/>
        <v>1.875</v>
      </c>
      <c r="I270" s="33"/>
      <c r="J270" s="59"/>
      <c r="K270" s="58"/>
    </row>
    <row r="271" spans="1:11">
      <c r="A271" s="64"/>
      <c r="B271" s="44" t="s">
        <v>1146</v>
      </c>
      <c r="C271" s="45">
        <v>1</v>
      </c>
      <c r="D271" s="32">
        <v>3</v>
      </c>
      <c r="E271" s="45">
        <v>7.5</v>
      </c>
      <c r="F271" s="33"/>
      <c r="G271" s="33"/>
      <c r="H271" s="34">
        <f t="shared" si="6"/>
        <v>22.5</v>
      </c>
      <c r="I271" s="33"/>
      <c r="J271" s="59"/>
      <c r="K271" s="58"/>
    </row>
    <row r="272" spans="1:11">
      <c r="A272" s="64"/>
      <c r="B272" s="44" t="s">
        <v>1147</v>
      </c>
      <c r="C272" s="45">
        <v>1</v>
      </c>
      <c r="D272" s="32">
        <v>2.5</v>
      </c>
      <c r="E272" s="45">
        <v>9.5</v>
      </c>
      <c r="F272" s="33"/>
      <c r="G272" s="33"/>
      <c r="H272" s="34">
        <f t="shared" si="6"/>
        <v>23.75</v>
      </c>
      <c r="I272" s="33"/>
      <c r="J272" s="59"/>
      <c r="K272" s="58"/>
    </row>
    <row r="273" spans="1:11">
      <c r="A273" s="64"/>
      <c r="B273" s="44" t="s">
        <v>1148</v>
      </c>
      <c r="C273" s="45">
        <v>1</v>
      </c>
      <c r="D273" s="32">
        <v>1.41</v>
      </c>
      <c r="E273" s="45">
        <v>8.5</v>
      </c>
      <c r="F273" s="33"/>
      <c r="G273" s="33"/>
      <c r="H273" s="34">
        <f t="shared" si="6"/>
        <v>11.984999999999999</v>
      </c>
      <c r="I273" s="33"/>
      <c r="J273" s="59"/>
      <c r="K273" s="58"/>
    </row>
    <row r="274" spans="1:11">
      <c r="A274" s="64"/>
      <c r="B274" s="44" t="s">
        <v>1148</v>
      </c>
      <c r="C274" s="45">
        <v>1</v>
      </c>
      <c r="D274" s="32">
        <v>1.83</v>
      </c>
      <c r="E274" s="45">
        <v>8.5</v>
      </c>
      <c r="F274" s="33"/>
      <c r="G274" s="33"/>
      <c r="H274" s="34">
        <f t="shared" si="6"/>
        <v>15.555</v>
      </c>
      <c r="I274" s="33"/>
      <c r="J274" s="59"/>
      <c r="K274" s="58"/>
    </row>
    <row r="275" spans="1:11">
      <c r="A275" s="64"/>
      <c r="B275" s="44" t="s">
        <v>1149</v>
      </c>
      <c r="C275" s="45">
        <v>1</v>
      </c>
      <c r="D275" s="32">
        <v>2.66</v>
      </c>
      <c r="E275" s="45">
        <v>9.75</v>
      </c>
      <c r="F275" s="33"/>
      <c r="G275" s="33"/>
      <c r="H275" s="34">
        <f t="shared" si="6"/>
        <v>25.934999999999999</v>
      </c>
      <c r="I275" s="33"/>
      <c r="J275" s="59"/>
      <c r="K275" s="58"/>
    </row>
    <row r="276" spans="1:11">
      <c r="A276" s="64"/>
      <c r="B276" s="44" t="s">
        <v>1150</v>
      </c>
      <c r="C276" s="45">
        <v>1</v>
      </c>
      <c r="D276" s="32">
        <v>4.75</v>
      </c>
      <c r="E276" s="45">
        <v>1.1599999999999999</v>
      </c>
      <c r="F276" s="33"/>
      <c r="G276" s="33"/>
      <c r="H276" s="34">
        <f t="shared" si="6"/>
        <v>5.51</v>
      </c>
      <c r="I276" s="33"/>
      <c r="J276" s="59"/>
      <c r="K276" s="58"/>
    </row>
    <row r="277" spans="1:11">
      <c r="A277" s="64"/>
      <c r="B277" s="44" t="s">
        <v>1151</v>
      </c>
      <c r="C277" s="45">
        <v>1</v>
      </c>
      <c r="D277" s="32">
        <v>6</v>
      </c>
      <c r="E277" s="45">
        <v>0.33</v>
      </c>
      <c r="F277" s="33"/>
      <c r="G277" s="33"/>
      <c r="H277" s="34">
        <f t="shared" si="6"/>
        <v>1.98</v>
      </c>
      <c r="I277" s="33"/>
      <c r="J277" s="59"/>
      <c r="K277" s="58"/>
    </row>
    <row r="278" spans="1:11">
      <c r="A278" s="64"/>
      <c r="B278" s="44" t="s">
        <v>1152</v>
      </c>
      <c r="C278" s="45">
        <v>1</v>
      </c>
      <c r="D278" s="32">
        <v>10.91</v>
      </c>
      <c r="E278" s="45">
        <v>2.58</v>
      </c>
      <c r="F278" s="33"/>
      <c r="G278" s="33"/>
      <c r="H278" s="34">
        <f t="shared" si="6"/>
        <v>28.1478</v>
      </c>
      <c r="I278" s="33"/>
      <c r="J278" s="59"/>
      <c r="K278" s="58"/>
    </row>
    <row r="279" spans="1:11">
      <c r="A279" s="64"/>
      <c r="B279" s="44" t="s">
        <v>1152</v>
      </c>
      <c r="C279" s="45">
        <v>2</v>
      </c>
      <c r="D279" s="32">
        <v>3.75</v>
      </c>
      <c r="E279" s="45">
        <v>2.58</v>
      </c>
      <c r="F279" s="33"/>
      <c r="G279" s="33"/>
      <c r="H279" s="34">
        <f t="shared" si="6"/>
        <v>19.350000000000001</v>
      </c>
      <c r="I279" s="33"/>
      <c r="J279" s="59"/>
      <c r="K279" s="58"/>
    </row>
    <row r="280" spans="1:11">
      <c r="A280" s="64"/>
      <c r="B280" s="44" t="s">
        <v>1151</v>
      </c>
      <c r="C280" s="45">
        <v>1</v>
      </c>
      <c r="D280" s="32">
        <v>18.5</v>
      </c>
      <c r="E280" s="45">
        <v>0.33</v>
      </c>
      <c r="F280" s="33"/>
      <c r="G280" s="33"/>
      <c r="H280" s="34">
        <f>+C280*D280*E280</f>
        <v>6.1050000000000004</v>
      </c>
      <c r="I280" s="33"/>
      <c r="J280" s="59"/>
      <c r="K280" s="58"/>
    </row>
    <row r="281" spans="1:11">
      <c r="A281" s="64"/>
      <c r="B281" s="46" t="s">
        <v>1050</v>
      </c>
      <c r="C281" s="32"/>
      <c r="D281" s="32"/>
      <c r="E281" s="32"/>
      <c r="F281" s="33"/>
      <c r="G281" s="33"/>
      <c r="H281" s="34">
        <v>-2119.6260000000002</v>
      </c>
      <c r="I281" s="33"/>
      <c r="J281" s="59"/>
      <c r="K281" s="58"/>
    </row>
    <row r="282" spans="1:11">
      <c r="A282" s="64"/>
      <c r="B282" s="46" t="s">
        <v>989</v>
      </c>
      <c r="C282" s="32"/>
      <c r="D282" s="32"/>
      <c r="E282" s="32"/>
      <c r="F282" s="33"/>
      <c r="G282" s="33"/>
      <c r="H282" s="34">
        <v>-819.23500000000001</v>
      </c>
      <c r="I282" s="33">
        <f>SUM(H152:H282)</f>
        <v>2531.6261</v>
      </c>
      <c r="J282" s="59" t="s">
        <v>655</v>
      </c>
      <c r="K282" s="58"/>
    </row>
    <row r="283" spans="1:11">
      <c r="A283" s="64"/>
      <c r="B283" s="37"/>
      <c r="C283" s="32"/>
      <c r="D283" s="32"/>
      <c r="E283" s="32"/>
      <c r="F283" s="33"/>
      <c r="G283" s="33"/>
      <c r="H283" s="34"/>
      <c r="I283" s="33"/>
      <c r="J283" s="59"/>
      <c r="K283" s="58"/>
    </row>
    <row r="284" spans="1:11">
      <c r="A284" s="64" t="s">
        <v>1153</v>
      </c>
      <c r="B284" s="37" t="s">
        <v>1154</v>
      </c>
      <c r="C284" s="32"/>
      <c r="D284" s="32"/>
      <c r="E284" s="32"/>
      <c r="F284" s="33"/>
      <c r="G284" s="33"/>
      <c r="H284" s="34"/>
      <c r="I284" s="33"/>
      <c r="J284" s="59"/>
      <c r="K284" s="58"/>
    </row>
    <row r="285" spans="1:11">
      <c r="A285" s="74"/>
      <c r="B285" s="75" t="s">
        <v>1155</v>
      </c>
      <c r="C285" s="41"/>
      <c r="D285" s="41"/>
      <c r="E285" s="41"/>
      <c r="F285" s="33"/>
      <c r="G285" s="33"/>
      <c r="H285" s="34"/>
      <c r="I285" s="33"/>
      <c r="J285" s="44"/>
      <c r="K285" s="58"/>
    </row>
    <row r="286" spans="1:11">
      <c r="A286" s="35"/>
      <c r="B286" s="44" t="s">
        <v>1156</v>
      </c>
      <c r="C286" s="71">
        <v>1</v>
      </c>
      <c r="D286" s="72">
        <v>22.66</v>
      </c>
      <c r="E286" s="76">
        <v>9.5</v>
      </c>
      <c r="F286" s="60"/>
      <c r="G286" s="33"/>
      <c r="H286" s="34">
        <f>+C286*D286*E286</f>
        <v>215.27</v>
      </c>
      <c r="I286" s="33"/>
      <c r="J286" s="44"/>
      <c r="K286" s="58"/>
    </row>
    <row r="287" spans="1:11">
      <c r="A287" s="35"/>
      <c r="B287" s="44" t="s">
        <v>1157</v>
      </c>
      <c r="C287" s="71">
        <v>1</v>
      </c>
      <c r="D287" s="72">
        <v>11.33</v>
      </c>
      <c r="E287" s="76">
        <v>9.5</v>
      </c>
      <c r="F287" s="60"/>
      <c r="G287" s="33"/>
      <c r="H287" s="34">
        <f>+C287*D287*E287</f>
        <v>107.63500000000001</v>
      </c>
      <c r="I287" s="33"/>
      <c r="J287" s="44"/>
      <c r="K287" s="58"/>
    </row>
    <row r="288" spans="1:11">
      <c r="A288" s="35"/>
      <c r="B288" s="44" t="s">
        <v>1158</v>
      </c>
      <c r="C288" s="71">
        <v>2</v>
      </c>
      <c r="D288" s="72">
        <v>2.75</v>
      </c>
      <c r="E288" s="76">
        <v>9.5</v>
      </c>
      <c r="F288" s="60"/>
      <c r="G288" s="33"/>
      <c r="H288" s="34">
        <f>+C288*D288*E288</f>
        <v>52.25</v>
      </c>
      <c r="I288" s="33"/>
      <c r="J288" s="44"/>
      <c r="K288" s="58"/>
    </row>
    <row r="289" spans="1:11">
      <c r="A289" s="77"/>
      <c r="B289" s="46" t="s">
        <v>1050</v>
      </c>
      <c r="C289" s="32"/>
      <c r="D289" s="32"/>
      <c r="E289" s="32"/>
      <c r="F289" s="33"/>
      <c r="G289" s="33"/>
      <c r="H289" s="34">
        <v>-213.75</v>
      </c>
      <c r="I289" s="33">
        <f>SUM(H286:H289)</f>
        <v>161.405</v>
      </c>
      <c r="J289" s="59" t="s">
        <v>655</v>
      </c>
      <c r="K289" s="58"/>
    </row>
    <row r="290" spans="1:11">
      <c r="A290" s="35"/>
      <c r="B290" s="78"/>
      <c r="C290" s="32"/>
      <c r="D290" s="32"/>
      <c r="E290" s="32"/>
      <c r="F290" s="33"/>
      <c r="G290" s="33"/>
      <c r="H290" s="34"/>
      <c r="I290" s="33"/>
      <c r="J290" s="44"/>
      <c r="K290" s="58"/>
    </row>
    <row r="291" spans="1:11">
      <c r="A291" s="64" t="s">
        <v>1159</v>
      </c>
      <c r="B291" s="40" t="s">
        <v>1160</v>
      </c>
      <c r="C291" s="41"/>
      <c r="D291" s="41"/>
      <c r="E291" s="41"/>
      <c r="F291" s="33"/>
      <c r="G291" s="33"/>
      <c r="H291" s="34"/>
      <c r="I291" s="33"/>
      <c r="J291" s="59"/>
      <c r="K291" s="58"/>
    </row>
    <row r="292" spans="1:11">
      <c r="A292" s="79"/>
      <c r="B292" s="80" t="s">
        <v>1161</v>
      </c>
      <c r="C292" s="71"/>
      <c r="D292" s="72"/>
      <c r="E292" s="71"/>
      <c r="F292" s="60"/>
      <c r="G292" s="33"/>
      <c r="H292" s="34"/>
      <c r="I292" s="33"/>
      <c r="J292" s="59"/>
      <c r="K292" s="58"/>
    </row>
    <row r="293" spans="1:11">
      <c r="A293" s="79"/>
      <c r="B293" s="44" t="s">
        <v>1162</v>
      </c>
      <c r="C293" s="45">
        <v>1</v>
      </c>
      <c r="D293" s="32">
        <v>2.75</v>
      </c>
      <c r="E293" s="45">
        <v>0.25</v>
      </c>
      <c r="F293" s="60"/>
      <c r="G293" s="33"/>
      <c r="H293" s="34">
        <f t="shared" ref="H293:H323" si="7">+C293*D293*E293</f>
        <v>0.6875</v>
      </c>
      <c r="I293" s="33"/>
      <c r="J293" s="59"/>
      <c r="K293" s="58"/>
    </row>
    <row r="294" spans="1:11">
      <c r="A294" s="79"/>
      <c r="B294" s="44" t="s">
        <v>1163</v>
      </c>
      <c r="C294" s="45">
        <v>1</v>
      </c>
      <c r="D294" s="32">
        <v>12</v>
      </c>
      <c r="E294" s="45">
        <v>5</v>
      </c>
      <c r="F294" s="60"/>
      <c r="G294" s="33"/>
      <c r="H294" s="34">
        <f t="shared" si="7"/>
        <v>60</v>
      </c>
      <c r="I294" s="33"/>
      <c r="J294" s="59"/>
      <c r="K294" s="58"/>
    </row>
    <row r="295" spans="1:11">
      <c r="A295" s="79"/>
      <c r="B295" s="46" t="s">
        <v>1164</v>
      </c>
      <c r="C295" s="45">
        <v>1</v>
      </c>
      <c r="D295" s="32">
        <v>7</v>
      </c>
      <c r="E295" s="45">
        <v>0.5</v>
      </c>
      <c r="F295" s="60"/>
      <c r="G295" s="33"/>
      <c r="H295" s="34">
        <f t="shared" si="7"/>
        <v>3.5</v>
      </c>
      <c r="I295" s="33"/>
      <c r="J295" s="59"/>
      <c r="K295" s="58"/>
    </row>
    <row r="296" spans="1:11">
      <c r="A296" s="79"/>
      <c r="B296" s="46" t="s">
        <v>1165</v>
      </c>
      <c r="C296" s="45">
        <v>-1</v>
      </c>
      <c r="D296" s="32">
        <v>0.75</v>
      </c>
      <c r="E296" s="45">
        <v>0.75</v>
      </c>
      <c r="F296" s="60"/>
      <c r="G296" s="33"/>
      <c r="H296" s="34">
        <f t="shared" si="7"/>
        <v>-0.5625</v>
      </c>
      <c r="I296" s="33"/>
      <c r="J296" s="59"/>
      <c r="K296" s="58"/>
    </row>
    <row r="297" spans="1:11">
      <c r="A297" s="79"/>
      <c r="B297" s="46" t="s">
        <v>1166</v>
      </c>
      <c r="C297" s="45">
        <v>-1</v>
      </c>
      <c r="D297" s="32">
        <v>3</v>
      </c>
      <c r="E297" s="45">
        <v>0.33</v>
      </c>
      <c r="F297" s="60"/>
      <c r="G297" s="33"/>
      <c r="H297" s="34">
        <f t="shared" si="7"/>
        <v>-0.99</v>
      </c>
      <c r="I297" s="33"/>
      <c r="J297" s="59"/>
      <c r="K297" s="58"/>
    </row>
    <row r="298" spans="1:11">
      <c r="A298" s="79"/>
      <c r="B298" s="46" t="s">
        <v>1167</v>
      </c>
      <c r="C298" s="45">
        <v>-1</v>
      </c>
      <c r="D298" s="32">
        <v>3.58</v>
      </c>
      <c r="E298" s="45">
        <v>1.25</v>
      </c>
      <c r="F298" s="60"/>
      <c r="G298" s="33"/>
      <c r="H298" s="34">
        <f t="shared" si="7"/>
        <v>-4.4749999999999996</v>
      </c>
      <c r="I298" s="33"/>
      <c r="J298" s="59"/>
      <c r="K298" s="58"/>
    </row>
    <row r="299" spans="1:11">
      <c r="A299" s="79"/>
      <c r="B299" s="44" t="s">
        <v>1168</v>
      </c>
      <c r="C299" s="45">
        <v>1</v>
      </c>
      <c r="D299" s="32">
        <v>17.5</v>
      </c>
      <c r="E299" s="45">
        <v>7</v>
      </c>
      <c r="F299" s="60"/>
      <c r="G299" s="33"/>
      <c r="H299" s="34">
        <f t="shared" si="7"/>
        <v>122.5</v>
      </c>
      <c r="I299" s="33"/>
      <c r="J299" s="59"/>
      <c r="K299" s="58"/>
    </row>
    <row r="300" spans="1:11">
      <c r="A300" s="79"/>
      <c r="B300" s="46" t="s">
        <v>1169</v>
      </c>
      <c r="C300" s="45">
        <v>-1</v>
      </c>
      <c r="D300" s="32">
        <v>4.33</v>
      </c>
      <c r="E300" s="45">
        <v>2.08</v>
      </c>
      <c r="F300" s="60"/>
      <c r="G300" s="33"/>
      <c r="H300" s="34">
        <f t="shared" si="7"/>
        <v>-9.0063999999999993</v>
      </c>
      <c r="I300" s="33"/>
      <c r="J300" s="59"/>
      <c r="K300" s="58"/>
    </row>
    <row r="301" spans="1:11">
      <c r="A301" s="79"/>
      <c r="B301" s="46" t="s">
        <v>1167</v>
      </c>
      <c r="C301" s="45">
        <v>-1</v>
      </c>
      <c r="D301" s="32">
        <v>2</v>
      </c>
      <c r="E301" s="45">
        <v>1.83</v>
      </c>
      <c r="F301" s="60"/>
      <c r="G301" s="33"/>
      <c r="H301" s="34">
        <f t="shared" si="7"/>
        <v>-3.66</v>
      </c>
      <c r="I301" s="33"/>
      <c r="J301" s="59"/>
      <c r="K301" s="58"/>
    </row>
    <row r="302" spans="1:11">
      <c r="A302" s="79"/>
      <c r="B302" s="44" t="s">
        <v>1170</v>
      </c>
      <c r="C302" s="45">
        <v>1</v>
      </c>
      <c r="D302" s="32">
        <v>4.66</v>
      </c>
      <c r="E302" s="45">
        <v>4.33</v>
      </c>
      <c r="F302" s="60"/>
      <c r="G302" s="33"/>
      <c r="H302" s="34">
        <f t="shared" si="7"/>
        <v>20.177800000000001</v>
      </c>
      <c r="I302" s="33"/>
      <c r="J302" s="59"/>
      <c r="K302" s="58"/>
    </row>
    <row r="303" spans="1:11">
      <c r="A303" s="79"/>
      <c r="B303" s="44" t="s">
        <v>1171</v>
      </c>
      <c r="C303" s="45">
        <v>3</v>
      </c>
      <c r="D303" s="32">
        <v>2.5</v>
      </c>
      <c r="E303" s="45">
        <v>0.57999999999999996</v>
      </c>
      <c r="F303" s="60"/>
      <c r="G303" s="33"/>
      <c r="H303" s="34">
        <f t="shared" si="7"/>
        <v>4.3499999999999996</v>
      </c>
      <c r="I303" s="33"/>
      <c r="J303" s="59"/>
      <c r="K303" s="58"/>
    </row>
    <row r="304" spans="1:11">
      <c r="A304" s="79"/>
      <c r="B304" s="44" t="s">
        <v>1172</v>
      </c>
      <c r="C304" s="45">
        <v>1</v>
      </c>
      <c r="D304" s="32">
        <v>4.66</v>
      </c>
      <c r="E304" s="45">
        <v>4.33</v>
      </c>
      <c r="F304" s="60"/>
      <c r="G304" s="33"/>
      <c r="H304" s="34">
        <f t="shared" si="7"/>
        <v>20.177800000000001</v>
      </c>
      <c r="I304" s="33"/>
      <c r="J304" s="59"/>
      <c r="K304" s="58"/>
    </row>
    <row r="305" spans="1:11">
      <c r="A305" s="79"/>
      <c r="B305" s="44" t="s">
        <v>1173</v>
      </c>
      <c r="C305" s="45">
        <v>1</v>
      </c>
      <c r="D305" s="32">
        <v>4.66</v>
      </c>
      <c r="E305" s="45">
        <v>4.33</v>
      </c>
      <c r="F305" s="60"/>
      <c r="G305" s="33"/>
      <c r="H305" s="34">
        <f t="shared" si="7"/>
        <v>20.177800000000001</v>
      </c>
      <c r="I305" s="33"/>
      <c r="J305" s="59"/>
      <c r="K305" s="58"/>
    </row>
    <row r="306" spans="1:11">
      <c r="A306" s="79"/>
      <c r="B306" s="80" t="s">
        <v>1174</v>
      </c>
      <c r="C306" s="45"/>
      <c r="D306" s="32"/>
      <c r="E306" s="45"/>
      <c r="F306" s="60"/>
      <c r="G306" s="33"/>
      <c r="H306" s="34">
        <f t="shared" si="7"/>
        <v>0</v>
      </c>
      <c r="I306" s="33"/>
      <c r="J306" s="59"/>
      <c r="K306" s="58"/>
    </row>
    <row r="307" spans="1:11">
      <c r="A307" s="79"/>
      <c r="B307" s="44" t="s">
        <v>1175</v>
      </c>
      <c r="C307" s="45">
        <v>1</v>
      </c>
      <c r="D307" s="32">
        <v>2.58</v>
      </c>
      <c r="E307" s="45">
        <v>0.33</v>
      </c>
      <c r="F307" s="60"/>
      <c r="G307" s="33"/>
      <c r="H307" s="34">
        <f t="shared" si="7"/>
        <v>0.85140000000000005</v>
      </c>
      <c r="I307" s="33"/>
      <c r="J307" s="59"/>
      <c r="K307" s="58"/>
    </row>
    <row r="308" spans="1:11">
      <c r="A308" s="79"/>
      <c r="B308" s="44" t="s">
        <v>1168</v>
      </c>
      <c r="C308" s="45">
        <v>1</v>
      </c>
      <c r="D308" s="32">
        <v>18.16</v>
      </c>
      <c r="E308" s="45">
        <v>7.66</v>
      </c>
      <c r="F308" s="60"/>
      <c r="G308" s="33"/>
      <c r="H308" s="34">
        <f t="shared" si="7"/>
        <v>139.10560000000001</v>
      </c>
      <c r="I308" s="33"/>
      <c r="J308" s="59"/>
      <c r="K308" s="58"/>
    </row>
    <row r="309" spans="1:11">
      <c r="A309" s="79"/>
      <c r="B309" s="46" t="s">
        <v>1167</v>
      </c>
      <c r="C309" s="45">
        <v>-1</v>
      </c>
      <c r="D309" s="32">
        <v>2.58</v>
      </c>
      <c r="E309" s="45">
        <v>2</v>
      </c>
      <c r="F309" s="60"/>
      <c r="G309" s="33"/>
      <c r="H309" s="34">
        <f t="shared" si="7"/>
        <v>-5.16</v>
      </c>
      <c r="I309" s="33"/>
      <c r="J309" s="59"/>
      <c r="K309" s="58"/>
    </row>
    <row r="310" spans="1:11">
      <c r="A310" s="79"/>
      <c r="B310" s="46" t="s">
        <v>1176</v>
      </c>
      <c r="C310" s="45">
        <v>-1</v>
      </c>
      <c r="D310" s="32">
        <v>4</v>
      </c>
      <c r="E310" s="45">
        <v>1.58</v>
      </c>
      <c r="F310" s="60"/>
      <c r="G310" s="33"/>
      <c r="H310" s="34">
        <f t="shared" si="7"/>
        <v>-6.32</v>
      </c>
      <c r="I310" s="33"/>
      <c r="J310" s="59"/>
      <c r="K310" s="58"/>
    </row>
    <row r="311" spans="1:11">
      <c r="A311" s="79"/>
      <c r="B311" s="46" t="s">
        <v>1169</v>
      </c>
      <c r="C311" s="45">
        <v>-1</v>
      </c>
      <c r="D311" s="32">
        <v>4.16</v>
      </c>
      <c r="E311" s="45">
        <v>2.75</v>
      </c>
      <c r="F311" s="60"/>
      <c r="G311" s="33"/>
      <c r="H311" s="34">
        <f t="shared" si="7"/>
        <v>-11.44</v>
      </c>
      <c r="I311" s="33"/>
      <c r="J311" s="59"/>
      <c r="K311" s="58"/>
    </row>
    <row r="312" spans="1:11">
      <c r="A312" s="79"/>
      <c r="B312" s="44" t="s">
        <v>1177</v>
      </c>
      <c r="C312" s="45">
        <v>1</v>
      </c>
      <c r="D312" s="32">
        <v>11.91</v>
      </c>
      <c r="E312" s="45">
        <v>4.25</v>
      </c>
      <c r="F312" s="60"/>
      <c r="G312" s="33"/>
      <c r="H312" s="34">
        <f t="shared" si="7"/>
        <v>50.6175</v>
      </c>
      <c r="I312" s="33"/>
      <c r="J312" s="59"/>
      <c r="K312" s="58"/>
    </row>
    <row r="313" spans="1:11">
      <c r="A313" s="79"/>
      <c r="B313" s="46" t="s">
        <v>1167</v>
      </c>
      <c r="C313" s="45">
        <v>-1</v>
      </c>
      <c r="D313" s="32">
        <v>1.83</v>
      </c>
      <c r="E313" s="45">
        <v>1.83</v>
      </c>
      <c r="F313" s="60"/>
      <c r="G313" s="33"/>
      <c r="H313" s="34">
        <f t="shared" si="7"/>
        <v>-3.3489</v>
      </c>
      <c r="I313" s="33"/>
      <c r="J313" s="59"/>
      <c r="K313" s="58"/>
    </row>
    <row r="314" spans="1:11">
      <c r="A314" s="79"/>
      <c r="B314" s="44" t="s">
        <v>1170</v>
      </c>
      <c r="C314" s="45">
        <v>1</v>
      </c>
      <c r="D314" s="32">
        <v>4.16</v>
      </c>
      <c r="E314" s="45">
        <v>3.91</v>
      </c>
      <c r="F314" s="60"/>
      <c r="G314" s="33"/>
      <c r="H314" s="34">
        <f t="shared" si="7"/>
        <v>16.265599999999999</v>
      </c>
      <c r="I314" s="33"/>
      <c r="J314" s="59"/>
      <c r="K314" s="58"/>
    </row>
    <row r="315" spans="1:11">
      <c r="A315" s="79"/>
      <c r="B315" s="44" t="s">
        <v>1171</v>
      </c>
      <c r="C315" s="45">
        <v>3</v>
      </c>
      <c r="D315" s="32">
        <v>2.5</v>
      </c>
      <c r="E315" s="45">
        <v>0.57999999999999996</v>
      </c>
      <c r="F315" s="60"/>
      <c r="G315" s="33"/>
      <c r="H315" s="34">
        <f t="shared" si="7"/>
        <v>4.3499999999999996</v>
      </c>
      <c r="I315" s="33"/>
      <c r="J315" s="59"/>
      <c r="K315" s="58"/>
    </row>
    <row r="316" spans="1:11">
      <c r="A316" s="79"/>
      <c r="B316" s="44" t="s">
        <v>1172</v>
      </c>
      <c r="C316" s="45">
        <v>1</v>
      </c>
      <c r="D316" s="32">
        <v>4.16</v>
      </c>
      <c r="E316" s="45">
        <v>3.91</v>
      </c>
      <c r="F316" s="60"/>
      <c r="G316" s="33"/>
      <c r="H316" s="34">
        <f t="shared" si="7"/>
        <v>16.265599999999999</v>
      </c>
      <c r="I316" s="33"/>
      <c r="J316" s="59"/>
      <c r="K316" s="58"/>
    </row>
    <row r="317" spans="1:11">
      <c r="A317" s="79"/>
      <c r="B317" s="44" t="s">
        <v>1173</v>
      </c>
      <c r="C317" s="45">
        <v>1</v>
      </c>
      <c r="D317" s="32">
        <v>5.5</v>
      </c>
      <c r="E317" s="45">
        <v>3.5</v>
      </c>
      <c r="F317" s="60"/>
      <c r="G317" s="33"/>
      <c r="H317" s="34">
        <f t="shared" si="7"/>
        <v>19.25</v>
      </c>
      <c r="I317" s="33"/>
      <c r="J317" s="59"/>
      <c r="K317" s="58"/>
    </row>
    <row r="318" spans="1:11">
      <c r="A318" s="79"/>
      <c r="B318" s="80" t="s">
        <v>1178</v>
      </c>
      <c r="C318" s="45"/>
      <c r="D318" s="32"/>
      <c r="E318" s="45"/>
      <c r="F318" s="60"/>
      <c r="G318" s="33"/>
      <c r="H318" s="34">
        <f t="shared" si="7"/>
        <v>0</v>
      </c>
      <c r="I318" s="33"/>
      <c r="J318" s="59"/>
      <c r="K318" s="58"/>
    </row>
    <row r="319" spans="1:11">
      <c r="A319" s="79"/>
      <c r="B319" s="44" t="s">
        <v>1179</v>
      </c>
      <c r="C319" s="45">
        <v>1</v>
      </c>
      <c r="D319" s="32">
        <v>14</v>
      </c>
      <c r="E319" s="45">
        <v>6.91</v>
      </c>
      <c r="F319" s="60"/>
      <c r="G319" s="33"/>
      <c r="H319" s="34">
        <f t="shared" si="7"/>
        <v>96.74</v>
      </c>
      <c r="I319" s="33"/>
      <c r="J319" s="59"/>
      <c r="K319" s="58"/>
    </row>
    <row r="320" spans="1:11">
      <c r="A320" s="79"/>
      <c r="B320" s="46" t="s">
        <v>1180</v>
      </c>
      <c r="C320" s="45">
        <v>-1</v>
      </c>
      <c r="D320" s="32">
        <v>1.91</v>
      </c>
      <c r="E320" s="45">
        <v>0.25</v>
      </c>
      <c r="F320" s="60"/>
      <c r="G320" s="33"/>
      <c r="H320" s="34">
        <f t="shared" si="7"/>
        <v>-0.47749999999999998</v>
      </c>
      <c r="I320" s="33"/>
      <c r="J320" s="59"/>
      <c r="K320" s="58"/>
    </row>
    <row r="321" spans="1:11">
      <c r="A321" s="79"/>
      <c r="B321" s="46" t="s">
        <v>1180</v>
      </c>
      <c r="C321" s="45">
        <v>-1</v>
      </c>
      <c r="D321" s="32">
        <v>2.25</v>
      </c>
      <c r="E321" s="45">
        <v>0.25</v>
      </c>
      <c r="F321" s="60"/>
      <c r="G321" s="33"/>
      <c r="H321" s="34">
        <f t="shared" si="7"/>
        <v>-0.5625</v>
      </c>
      <c r="I321" s="33"/>
      <c r="J321" s="59"/>
      <c r="K321" s="58"/>
    </row>
    <row r="322" spans="1:11">
      <c r="A322" s="79"/>
      <c r="B322" s="46" t="s">
        <v>1167</v>
      </c>
      <c r="C322" s="45">
        <v>-1</v>
      </c>
      <c r="D322" s="32">
        <v>2.25</v>
      </c>
      <c r="E322" s="45">
        <v>0.5</v>
      </c>
      <c r="F322" s="60"/>
      <c r="G322" s="33"/>
      <c r="H322" s="34">
        <f t="shared" si="7"/>
        <v>-1.125</v>
      </c>
      <c r="I322" s="33"/>
      <c r="J322" s="59"/>
      <c r="K322" s="58"/>
    </row>
    <row r="323" spans="1:11">
      <c r="A323" s="79"/>
      <c r="B323" s="44" t="s">
        <v>1181</v>
      </c>
      <c r="C323" s="45">
        <v>1</v>
      </c>
      <c r="D323" s="32">
        <v>3</v>
      </c>
      <c r="E323" s="45">
        <v>0.33</v>
      </c>
      <c r="F323" s="60"/>
      <c r="G323" s="33"/>
      <c r="H323" s="34">
        <f t="shared" si="7"/>
        <v>0.99</v>
      </c>
      <c r="I323" s="33"/>
      <c r="J323" s="59"/>
      <c r="K323" s="58"/>
    </row>
    <row r="324" spans="1:11">
      <c r="A324" s="64"/>
      <c r="B324" s="46" t="s">
        <v>989</v>
      </c>
      <c r="C324" s="81"/>
      <c r="D324" s="81"/>
      <c r="E324" s="81"/>
      <c r="F324" s="33"/>
      <c r="G324" s="33"/>
      <c r="H324" s="34">
        <v>-513.07899999999995</v>
      </c>
      <c r="I324" s="33">
        <f>SUM(H293:H324)</f>
        <v>35.799799999999998</v>
      </c>
      <c r="J324" s="59" t="s">
        <v>655</v>
      </c>
      <c r="K324" s="58"/>
    </row>
    <row r="325" spans="1:11">
      <c r="A325" s="64"/>
      <c r="B325" s="37"/>
      <c r="C325" s="32"/>
      <c r="D325" s="32"/>
      <c r="E325" s="32"/>
      <c r="F325" s="33"/>
      <c r="G325" s="33"/>
      <c r="H325" s="34"/>
      <c r="I325" s="33"/>
      <c r="J325" s="59"/>
      <c r="K325" s="58"/>
    </row>
    <row r="326" spans="1:11">
      <c r="A326" s="64" t="s">
        <v>1182</v>
      </c>
      <c r="B326" s="82" t="s">
        <v>1183</v>
      </c>
      <c r="C326" s="41"/>
      <c r="D326" s="41"/>
      <c r="E326" s="41"/>
      <c r="F326" s="33"/>
      <c r="G326" s="33"/>
      <c r="H326" s="34"/>
      <c r="I326" s="33"/>
      <c r="J326" s="59"/>
      <c r="K326" s="58"/>
    </row>
    <row r="327" spans="1:11">
      <c r="A327" s="79"/>
      <c r="B327" s="44" t="s">
        <v>1184</v>
      </c>
      <c r="C327" s="45">
        <v>1</v>
      </c>
      <c r="D327" s="32">
        <v>63.58</v>
      </c>
      <c r="E327" s="45">
        <v>30.5</v>
      </c>
      <c r="F327" s="60"/>
      <c r="G327" s="33"/>
      <c r="H327" s="34">
        <f t="shared" ref="H327:H390" si="8">+C327*D327*E327</f>
        <v>1939.19</v>
      </c>
      <c r="I327" s="33"/>
      <c r="J327" s="59"/>
      <c r="K327" s="58"/>
    </row>
    <row r="328" spans="1:11">
      <c r="A328" s="79"/>
      <c r="B328" s="46" t="s">
        <v>1185</v>
      </c>
      <c r="C328" s="45">
        <v>-1</v>
      </c>
      <c r="D328" s="32">
        <v>14.66</v>
      </c>
      <c r="E328" s="45">
        <v>6.66</v>
      </c>
      <c r="F328" s="60"/>
      <c r="G328" s="33"/>
      <c r="H328" s="34">
        <f t="shared" si="8"/>
        <v>-97.635599999999997</v>
      </c>
      <c r="I328" s="33"/>
      <c r="J328" s="59"/>
      <c r="K328" s="58"/>
    </row>
    <row r="329" spans="1:11">
      <c r="A329" s="79"/>
      <c r="B329" s="44" t="s">
        <v>1186</v>
      </c>
      <c r="C329" s="45">
        <v>2</v>
      </c>
      <c r="D329" s="32">
        <v>11</v>
      </c>
      <c r="E329" s="45">
        <v>6.5</v>
      </c>
      <c r="F329" s="60"/>
      <c r="G329" s="33"/>
      <c r="H329" s="34">
        <f t="shared" si="8"/>
        <v>143</v>
      </c>
      <c r="I329" s="33"/>
      <c r="J329" s="59"/>
      <c r="K329" s="58"/>
    </row>
    <row r="330" spans="1:11">
      <c r="A330" s="79"/>
      <c r="B330" s="44" t="s">
        <v>1187</v>
      </c>
      <c r="C330" s="45">
        <v>2</v>
      </c>
      <c r="D330" s="32">
        <v>24</v>
      </c>
      <c r="E330" s="45">
        <v>3.25</v>
      </c>
      <c r="F330" s="60"/>
      <c r="G330" s="33"/>
      <c r="H330" s="34">
        <f t="shared" si="8"/>
        <v>156</v>
      </c>
      <c r="I330" s="33"/>
      <c r="J330" s="59"/>
      <c r="K330" s="58"/>
    </row>
    <row r="331" spans="1:11">
      <c r="A331" s="79"/>
      <c r="B331" s="80" t="s">
        <v>1188</v>
      </c>
      <c r="C331" s="45"/>
      <c r="D331" s="32"/>
      <c r="E331" s="45"/>
      <c r="F331" s="60"/>
      <c r="G331" s="33"/>
      <c r="H331" s="34">
        <f t="shared" si="8"/>
        <v>0</v>
      </c>
      <c r="I331" s="33"/>
      <c r="J331" s="59"/>
      <c r="K331" s="58"/>
    </row>
    <row r="332" spans="1:11">
      <c r="A332" s="79"/>
      <c r="B332" s="80" t="s">
        <v>1189</v>
      </c>
      <c r="C332" s="45"/>
      <c r="D332" s="32"/>
      <c r="E332" s="45"/>
      <c r="F332" s="60"/>
      <c r="G332" s="33"/>
      <c r="H332" s="34">
        <f t="shared" si="8"/>
        <v>0</v>
      </c>
      <c r="I332" s="33"/>
      <c r="J332" s="59"/>
      <c r="K332" s="58"/>
    </row>
    <row r="333" spans="1:11">
      <c r="A333" s="79"/>
      <c r="B333" s="80" t="s">
        <v>1190</v>
      </c>
      <c r="C333" s="45"/>
      <c r="D333" s="32"/>
      <c r="E333" s="45"/>
      <c r="F333" s="60"/>
      <c r="G333" s="33"/>
      <c r="H333" s="34">
        <f t="shared" si="8"/>
        <v>0</v>
      </c>
      <c r="I333" s="33"/>
      <c r="J333" s="59"/>
      <c r="K333" s="58"/>
    </row>
    <row r="334" spans="1:11">
      <c r="A334" s="79"/>
      <c r="B334" s="44" t="s">
        <v>1162</v>
      </c>
      <c r="C334" s="45">
        <v>2</v>
      </c>
      <c r="D334" s="32">
        <v>2.75</v>
      </c>
      <c r="E334" s="45">
        <v>0.25</v>
      </c>
      <c r="F334" s="60"/>
      <c r="G334" s="33"/>
      <c r="H334" s="34">
        <f t="shared" si="8"/>
        <v>1.375</v>
      </c>
      <c r="I334" s="33"/>
      <c r="J334" s="59"/>
      <c r="K334" s="58"/>
    </row>
    <row r="335" spans="1:11">
      <c r="A335" s="79"/>
      <c r="B335" s="44" t="s">
        <v>1163</v>
      </c>
      <c r="C335" s="45">
        <v>2</v>
      </c>
      <c r="D335" s="32">
        <v>12</v>
      </c>
      <c r="E335" s="45">
        <v>5</v>
      </c>
      <c r="F335" s="60"/>
      <c r="G335" s="33"/>
      <c r="H335" s="34">
        <f t="shared" si="8"/>
        <v>120</v>
      </c>
      <c r="I335" s="33"/>
      <c r="J335" s="59"/>
      <c r="K335" s="58"/>
    </row>
    <row r="336" spans="1:11">
      <c r="A336" s="79"/>
      <c r="B336" s="46" t="s">
        <v>1164</v>
      </c>
      <c r="C336" s="45">
        <v>2</v>
      </c>
      <c r="D336" s="32">
        <v>7</v>
      </c>
      <c r="E336" s="45">
        <v>0.5</v>
      </c>
      <c r="F336" s="60"/>
      <c r="G336" s="33"/>
      <c r="H336" s="34">
        <f t="shared" si="8"/>
        <v>7</v>
      </c>
      <c r="I336" s="33"/>
      <c r="J336" s="59"/>
      <c r="K336" s="58"/>
    </row>
    <row r="337" spans="1:11">
      <c r="A337" s="79"/>
      <c r="B337" s="46" t="s">
        <v>1165</v>
      </c>
      <c r="C337" s="45">
        <v>-2</v>
      </c>
      <c r="D337" s="32">
        <v>0.75</v>
      </c>
      <c r="E337" s="45">
        <v>0.75</v>
      </c>
      <c r="F337" s="60"/>
      <c r="G337" s="33"/>
      <c r="H337" s="34">
        <f t="shared" si="8"/>
        <v>-1.125</v>
      </c>
      <c r="I337" s="33"/>
      <c r="J337" s="59"/>
      <c r="K337" s="58"/>
    </row>
    <row r="338" spans="1:11">
      <c r="A338" s="79"/>
      <c r="B338" s="46" t="s">
        <v>1166</v>
      </c>
      <c r="C338" s="45">
        <v>-2</v>
      </c>
      <c r="D338" s="32">
        <v>3</v>
      </c>
      <c r="E338" s="45">
        <v>0.33</v>
      </c>
      <c r="F338" s="60"/>
      <c r="G338" s="33"/>
      <c r="H338" s="34">
        <f t="shared" si="8"/>
        <v>-1.98</v>
      </c>
      <c r="I338" s="33"/>
      <c r="J338" s="59"/>
      <c r="K338" s="58"/>
    </row>
    <row r="339" spans="1:11">
      <c r="A339" s="79"/>
      <c r="B339" s="46" t="s">
        <v>1167</v>
      </c>
      <c r="C339" s="45">
        <v>-2</v>
      </c>
      <c r="D339" s="32">
        <v>3.58</v>
      </c>
      <c r="E339" s="45">
        <v>1.25</v>
      </c>
      <c r="F339" s="60"/>
      <c r="G339" s="33"/>
      <c r="H339" s="34">
        <f t="shared" si="8"/>
        <v>-8.9499999999999993</v>
      </c>
      <c r="I339" s="33"/>
      <c r="J339" s="59"/>
      <c r="K339" s="58"/>
    </row>
    <row r="340" spans="1:11">
      <c r="A340" s="79"/>
      <c r="B340" s="44" t="s">
        <v>1168</v>
      </c>
      <c r="C340" s="45">
        <v>2</v>
      </c>
      <c r="D340" s="32">
        <v>17.5</v>
      </c>
      <c r="E340" s="45">
        <v>7</v>
      </c>
      <c r="F340" s="60"/>
      <c r="G340" s="33"/>
      <c r="H340" s="34">
        <f t="shared" si="8"/>
        <v>245</v>
      </c>
      <c r="I340" s="33"/>
      <c r="J340" s="59"/>
      <c r="K340" s="58"/>
    </row>
    <row r="341" spans="1:11">
      <c r="A341" s="79"/>
      <c r="B341" s="46" t="s">
        <v>1169</v>
      </c>
      <c r="C341" s="45">
        <v>-2</v>
      </c>
      <c r="D341" s="32">
        <v>4.33</v>
      </c>
      <c r="E341" s="45">
        <v>2.08</v>
      </c>
      <c r="F341" s="60"/>
      <c r="G341" s="33"/>
      <c r="H341" s="34">
        <f t="shared" si="8"/>
        <v>-18.012799999999999</v>
      </c>
      <c r="I341" s="33"/>
      <c r="J341" s="59"/>
      <c r="K341" s="58"/>
    </row>
    <row r="342" spans="1:11">
      <c r="A342" s="79"/>
      <c r="B342" s="46" t="s">
        <v>1167</v>
      </c>
      <c r="C342" s="45">
        <v>-2</v>
      </c>
      <c r="D342" s="32">
        <v>2</v>
      </c>
      <c r="E342" s="45">
        <v>1.83</v>
      </c>
      <c r="F342" s="60"/>
      <c r="G342" s="33"/>
      <c r="H342" s="34">
        <f t="shared" si="8"/>
        <v>-7.32</v>
      </c>
      <c r="I342" s="33"/>
      <c r="J342" s="59"/>
      <c r="K342" s="58"/>
    </row>
    <row r="343" spans="1:11">
      <c r="A343" s="79"/>
      <c r="B343" s="44" t="s">
        <v>1170</v>
      </c>
      <c r="C343" s="45">
        <v>2</v>
      </c>
      <c r="D343" s="32">
        <v>4.66</v>
      </c>
      <c r="E343" s="45">
        <v>4.33</v>
      </c>
      <c r="F343" s="60"/>
      <c r="G343" s="33"/>
      <c r="H343" s="34">
        <f t="shared" si="8"/>
        <v>40.355600000000003</v>
      </c>
      <c r="I343" s="33"/>
      <c r="J343" s="59"/>
      <c r="K343" s="58"/>
    </row>
    <row r="344" spans="1:11">
      <c r="A344" s="79"/>
      <c r="B344" s="44" t="s">
        <v>1171</v>
      </c>
      <c r="C344" s="45">
        <v>6</v>
      </c>
      <c r="D344" s="32">
        <v>2.5</v>
      </c>
      <c r="E344" s="45">
        <v>0.57999999999999996</v>
      </c>
      <c r="F344" s="60"/>
      <c r="G344" s="33"/>
      <c r="H344" s="34">
        <f t="shared" si="8"/>
        <v>8.6999999999999993</v>
      </c>
      <c r="I344" s="33"/>
      <c r="J344" s="59"/>
      <c r="K344" s="58"/>
    </row>
    <row r="345" spans="1:11">
      <c r="A345" s="79"/>
      <c r="B345" s="44" t="s">
        <v>1172</v>
      </c>
      <c r="C345" s="45">
        <v>2</v>
      </c>
      <c r="D345" s="32">
        <v>4.66</v>
      </c>
      <c r="E345" s="45">
        <v>4.33</v>
      </c>
      <c r="F345" s="60"/>
      <c r="G345" s="33"/>
      <c r="H345" s="34">
        <f t="shared" si="8"/>
        <v>40.355600000000003</v>
      </c>
      <c r="I345" s="33"/>
      <c r="J345" s="59"/>
      <c r="K345" s="58"/>
    </row>
    <row r="346" spans="1:11">
      <c r="A346" s="79"/>
      <c r="B346" s="44" t="s">
        <v>1173</v>
      </c>
      <c r="C346" s="45">
        <v>2</v>
      </c>
      <c r="D346" s="32">
        <v>4.66</v>
      </c>
      <c r="E346" s="45">
        <v>4.33</v>
      </c>
      <c r="F346" s="60"/>
      <c r="G346" s="33"/>
      <c r="H346" s="34">
        <f t="shared" si="8"/>
        <v>40.355600000000003</v>
      </c>
      <c r="I346" s="33"/>
      <c r="J346" s="59"/>
      <c r="K346" s="58"/>
    </row>
    <row r="347" spans="1:11">
      <c r="A347" s="79"/>
      <c r="B347" s="80" t="s">
        <v>1191</v>
      </c>
      <c r="C347" s="45"/>
      <c r="D347" s="32"/>
      <c r="E347" s="45"/>
      <c r="F347" s="60"/>
      <c r="G347" s="33"/>
      <c r="H347" s="34">
        <f t="shared" si="8"/>
        <v>0</v>
      </c>
      <c r="I347" s="33"/>
      <c r="J347" s="59"/>
      <c r="K347" s="58"/>
    </row>
    <row r="348" spans="1:11">
      <c r="A348" s="79"/>
      <c r="B348" s="44" t="s">
        <v>1175</v>
      </c>
      <c r="C348" s="45">
        <v>2</v>
      </c>
      <c r="D348" s="32">
        <v>2.58</v>
      </c>
      <c r="E348" s="45">
        <v>0.33</v>
      </c>
      <c r="F348" s="60"/>
      <c r="G348" s="33"/>
      <c r="H348" s="34">
        <f t="shared" si="8"/>
        <v>1.7028000000000001</v>
      </c>
      <c r="I348" s="33"/>
      <c r="J348" s="59"/>
      <c r="K348" s="58"/>
    </row>
    <row r="349" spans="1:11">
      <c r="A349" s="79"/>
      <c r="B349" s="44" t="s">
        <v>1168</v>
      </c>
      <c r="C349" s="45">
        <v>2</v>
      </c>
      <c r="D349" s="32">
        <v>18.16</v>
      </c>
      <c r="E349" s="45">
        <v>7.66</v>
      </c>
      <c r="F349" s="60"/>
      <c r="G349" s="33"/>
      <c r="H349" s="34">
        <f t="shared" si="8"/>
        <v>278.21120000000002</v>
      </c>
      <c r="I349" s="33"/>
      <c r="J349" s="59"/>
      <c r="K349" s="58"/>
    </row>
    <row r="350" spans="1:11">
      <c r="A350" s="79"/>
      <c r="B350" s="46" t="s">
        <v>1167</v>
      </c>
      <c r="C350" s="45">
        <v>-2</v>
      </c>
      <c r="D350" s="32">
        <v>2.58</v>
      </c>
      <c r="E350" s="45">
        <v>2</v>
      </c>
      <c r="F350" s="60"/>
      <c r="G350" s="33"/>
      <c r="H350" s="34">
        <f t="shared" si="8"/>
        <v>-10.32</v>
      </c>
      <c r="I350" s="33"/>
      <c r="J350" s="59"/>
      <c r="K350" s="58"/>
    </row>
    <row r="351" spans="1:11">
      <c r="A351" s="79"/>
      <c r="B351" s="46" t="s">
        <v>1176</v>
      </c>
      <c r="C351" s="45">
        <v>-2</v>
      </c>
      <c r="D351" s="32">
        <v>4</v>
      </c>
      <c r="E351" s="45">
        <v>1.58</v>
      </c>
      <c r="F351" s="60"/>
      <c r="G351" s="33"/>
      <c r="H351" s="34">
        <f t="shared" si="8"/>
        <v>-12.64</v>
      </c>
      <c r="I351" s="33"/>
      <c r="J351" s="59"/>
      <c r="K351" s="58"/>
    </row>
    <row r="352" spans="1:11">
      <c r="A352" s="79"/>
      <c r="B352" s="46" t="s">
        <v>1169</v>
      </c>
      <c r="C352" s="45">
        <v>-2</v>
      </c>
      <c r="D352" s="32">
        <v>4.16</v>
      </c>
      <c r="E352" s="45">
        <v>2.75</v>
      </c>
      <c r="F352" s="60"/>
      <c r="G352" s="33"/>
      <c r="H352" s="34">
        <f t="shared" si="8"/>
        <v>-22.88</v>
      </c>
      <c r="I352" s="33"/>
      <c r="J352" s="59"/>
      <c r="K352" s="58"/>
    </row>
    <row r="353" spans="1:11">
      <c r="A353" s="79"/>
      <c r="B353" s="44" t="s">
        <v>1177</v>
      </c>
      <c r="C353" s="45">
        <v>2</v>
      </c>
      <c r="D353" s="32">
        <v>11.91</v>
      </c>
      <c r="E353" s="45">
        <v>4.25</v>
      </c>
      <c r="F353" s="60"/>
      <c r="G353" s="33"/>
      <c r="H353" s="34">
        <f t="shared" si="8"/>
        <v>101.235</v>
      </c>
      <c r="I353" s="33"/>
      <c r="J353" s="59"/>
      <c r="K353" s="58"/>
    </row>
    <row r="354" spans="1:11">
      <c r="A354" s="79"/>
      <c r="B354" s="46" t="s">
        <v>1167</v>
      </c>
      <c r="C354" s="45">
        <v>-2</v>
      </c>
      <c r="D354" s="32">
        <v>1.83</v>
      </c>
      <c r="E354" s="45">
        <v>1.83</v>
      </c>
      <c r="F354" s="60"/>
      <c r="G354" s="33"/>
      <c r="H354" s="34">
        <f t="shared" si="8"/>
        <v>-6.6978</v>
      </c>
      <c r="I354" s="33"/>
      <c r="J354" s="59"/>
      <c r="K354" s="58"/>
    </row>
    <row r="355" spans="1:11">
      <c r="A355" s="79"/>
      <c r="B355" s="44" t="s">
        <v>1170</v>
      </c>
      <c r="C355" s="45">
        <v>2</v>
      </c>
      <c r="D355" s="32">
        <v>4.16</v>
      </c>
      <c r="E355" s="45">
        <v>3.91</v>
      </c>
      <c r="F355" s="60"/>
      <c r="G355" s="33"/>
      <c r="H355" s="34">
        <f t="shared" si="8"/>
        <v>32.531199999999998</v>
      </c>
      <c r="I355" s="33"/>
      <c r="J355" s="59"/>
      <c r="K355" s="58"/>
    </row>
    <row r="356" spans="1:11">
      <c r="A356" s="79"/>
      <c r="B356" s="44" t="s">
        <v>1171</v>
      </c>
      <c r="C356" s="45">
        <v>6</v>
      </c>
      <c r="D356" s="32">
        <v>2.5</v>
      </c>
      <c r="E356" s="45">
        <v>0.57999999999999996</v>
      </c>
      <c r="F356" s="60"/>
      <c r="G356" s="33"/>
      <c r="H356" s="34">
        <f t="shared" si="8"/>
        <v>8.6999999999999993</v>
      </c>
      <c r="I356" s="33"/>
      <c r="J356" s="59"/>
      <c r="K356" s="58"/>
    </row>
    <row r="357" spans="1:11">
      <c r="A357" s="79"/>
      <c r="B357" s="44" t="s">
        <v>1172</v>
      </c>
      <c r="C357" s="45">
        <v>2</v>
      </c>
      <c r="D357" s="32">
        <v>4.16</v>
      </c>
      <c r="E357" s="45">
        <v>3.91</v>
      </c>
      <c r="F357" s="60"/>
      <c r="G357" s="33"/>
      <c r="H357" s="34">
        <f t="shared" si="8"/>
        <v>32.531199999999998</v>
      </c>
      <c r="I357" s="33"/>
      <c r="J357" s="59"/>
      <c r="K357" s="58"/>
    </row>
    <row r="358" spans="1:11">
      <c r="A358" s="79"/>
      <c r="B358" s="44" t="s">
        <v>1173</v>
      </c>
      <c r="C358" s="45">
        <v>2</v>
      </c>
      <c r="D358" s="32">
        <v>5.5</v>
      </c>
      <c r="E358" s="45">
        <v>3.5</v>
      </c>
      <c r="F358" s="60"/>
      <c r="G358" s="33"/>
      <c r="H358" s="34">
        <f t="shared" si="8"/>
        <v>38.5</v>
      </c>
      <c r="I358" s="33"/>
      <c r="J358" s="59"/>
      <c r="K358" s="58"/>
    </row>
    <row r="359" spans="1:11">
      <c r="A359" s="79"/>
      <c r="B359" s="80" t="s">
        <v>1192</v>
      </c>
      <c r="C359" s="45"/>
      <c r="D359" s="32"/>
      <c r="E359" s="45"/>
      <c r="F359" s="60"/>
      <c r="G359" s="33"/>
      <c r="H359" s="34">
        <f t="shared" si="8"/>
        <v>0</v>
      </c>
      <c r="I359" s="33"/>
      <c r="J359" s="59"/>
      <c r="K359" s="58"/>
    </row>
    <row r="360" spans="1:11">
      <c r="A360" s="79"/>
      <c r="B360" s="44" t="s">
        <v>1179</v>
      </c>
      <c r="C360" s="45">
        <v>2</v>
      </c>
      <c r="D360" s="32">
        <v>14</v>
      </c>
      <c r="E360" s="45">
        <v>6.91</v>
      </c>
      <c r="F360" s="60"/>
      <c r="G360" s="33"/>
      <c r="H360" s="34">
        <f t="shared" si="8"/>
        <v>193.48</v>
      </c>
      <c r="I360" s="33"/>
      <c r="J360" s="59"/>
      <c r="K360" s="58"/>
    </row>
    <row r="361" spans="1:11">
      <c r="A361" s="79"/>
      <c r="B361" s="46" t="s">
        <v>1180</v>
      </c>
      <c r="C361" s="45">
        <v>-2</v>
      </c>
      <c r="D361" s="32">
        <v>1.91</v>
      </c>
      <c r="E361" s="45">
        <v>0.25</v>
      </c>
      <c r="F361" s="60"/>
      <c r="G361" s="33"/>
      <c r="H361" s="34">
        <f t="shared" si="8"/>
        <v>-0.95499999999999996</v>
      </c>
      <c r="I361" s="33"/>
      <c r="J361" s="59"/>
      <c r="K361" s="58"/>
    </row>
    <row r="362" spans="1:11">
      <c r="A362" s="79"/>
      <c r="B362" s="46" t="s">
        <v>1180</v>
      </c>
      <c r="C362" s="45">
        <v>-2</v>
      </c>
      <c r="D362" s="32">
        <v>2.25</v>
      </c>
      <c r="E362" s="45">
        <v>0.25</v>
      </c>
      <c r="F362" s="60"/>
      <c r="G362" s="33"/>
      <c r="H362" s="34">
        <f t="shared" si="8"/>
        <v>-1.125</v>
      </c>
      <c r="I362" s="33"/>
      <c r="J362" s="59"/>
      <c r="K362" s="58"/>
    </row>
    <row r="363" spans="1:11">
      <c r="A363" s="79"/>
      <c r="B363" s="46" t="s">
        <v>1167</v>
      </c>
      <c r="C363" s="45">
        <v>-2</v>
      </c>
      <c r="D363" s="32">
        <v>2.25</v>
      </c>
      <c r="E363" s="45">
        <v>0.5</v>
      </c>
      <c r="F363" s="60"/>
      <c r="G363" s="33"/>
      <c r="H363" s="34">
        <f t="shared" si="8"/>
        <v>-2.25</v>
      </c>
      <c r="I363" s="33"/>
      <c r="J363" s="59"/>
      <c r="K363" s="58"/>
    </row>
    <row r="364" spans="1:11">
      <c r="A364" s="79"/>
      <c r="B364" s="44" t="s">
        <v>1181</v>
      </c>
      <c r="C364" s="45">
        <v>2</v>
      </c>
      <c r="D364" s="32">
        <v>3</v>
      </c>
      <c r="E364" s="45">
        <v>0.33</v>
      </c>
      <c r="F364" s="60"/>
      <c r="G364" s="33"/>
      <c r="H364" s="34">
        <f t="shared" si="8"/>
        <v>1.98</v>
      </c>
      <c r="I364" s="33"/>
      <c r="J364" s="59"/>
      <c r="K364" s="58"/>
    </row>
    <row r="365" spans="1:11">
      <c r="A365" s="79"/>
      <c r="B365" s="80" t="s">
        <v>1193</v>
      </c>
      <c r="C365" s="45"/>
      <c r="D365" s="32"/>
      <c r="E365" s="83"/>
      <c r="F365" s="60"/>
      <c r="G365" s="33"/>
      <c r="H365" s="34">
        <f t="shared" si="8"/>
        <v>0</v>
      </c>
      <c r="I365" s="33"/>
      <c r="J365" s="59"/>
      <c r="K365" s="58"/>
    </row>
    <row r="366" spans="1:11">
      <c r="A366" s="79"/>
      <c r="B366" s="44" t="s">
        <v>1194</v>
      </c>
      <c r="C366" s="45">
        <v>2</v>
      </c>
      <c r="D366" s="32">
        <v>77.5</v>
      </c>
      <c r="E366" s="32">
        <v>3.25</v>
      </c>
      <c r="F366" s="60"/>
      <c r="G366" s="33"/>
      <c r="H366" s="34">
        <f t="shared" si="8"/>
        <v>503.75</v>
      </c>
      <c r="I366" s="33"/>
      <c r="J366" s="59"/>
      <c r="K366" s="58"/>
    </row>
    <row r="367" spans="1:11">
      <c r="A367" s="79"/>
      <c r="B367" s="46" t="s">
        <v>1195</v>
      </c>
      <c r="C367" s="45">
        <v>-2</v>
      </c>
      <c r="D367" s="32">
        <v>2.5</v>
      </c>
      <c r="E367" s="32">
        <v>2.25</v>
      </c>
      <c r="F367" s="60"/>
      <c r="G367" s="33"/>
      <c r="H367" s="34">
        <f t="shared" si="8"/>
        <v>-11.25</v>
      </c>
      <c r="I367" s="33"/>
      <c r="J367" s="59"/>
      <c r="K367" s="58"/>
    </row>
    <row r="368" spans="1:11">
      <c r="A368" s="79"/>
      <c r="B368" s="46" t="s">
        <v>1029</v>
      </c>
      <c r="C368" s="45">
        <v>-6</v>
      </c>
      <c r="D368" s="32">
        <v>2.41</v>
      </c>
      <c r="E368" s="32">
        <v>2.25</v>
      </c>
      <c r="F368" s="60"/>
      <c r="G368" s="33"/>
      <c r="H368" s="34">
        <f t="shared" si="8"/>
        <v>-32.534999999999997</v>
      </c>
      <c r="I368" s="33"/>
      <c r="J368" s="59"/>
      <c r="K368" s="58"/>
    </row>
    <row r="369" spans="1:11">
      <c r="A369" s="79"/>
      <c r="B369" s="44" t="s">
        <v>1196</v>
      </c>
      <c r="C369" s="45">
        <v>2</v>
      </c>
      <c r="D369" s="32">
        <v>15</v>
      </c>
      <c r="E369" s="32">
        <v>3.25</v>
      </c>
      <c r="F369" s="60"/>
      <c r="G369" s="33"/>
      <c r="H369" s="34">
        <f t="shared" si="8"/>
        <v>97.5</v>
      </c>
      <c r="I369" s="33"/>
      <c r="J369" s="59"/>
      <c r="K369" s="58"/>
    </row>
    <row r="370" spans="1:11">
      <c r="A370" s="79"/>
      <c r="B370" s="44" t="s">
        <v>1197</v>
      </c>
      <c r="C370" s="45">
        <v>2</v>
      </c>
      <c r="D370" s="32">
        <v>15</v>
      </c>
      <c r="E370" s="32">
        <v>3.25</v>
      </c>
      <c r="F370" s="60"/>
      <c r="G370" s="33"/>
      <c r="H370" s="34">
        <f t="shared" si="8"/>
        <v>97.5</v>
      </c>
      <c r="I370" s="33"/>
      <c r="J370" s="59"/>
      <c r="K370" s="58"/>
    </row>
    <row r="371" spans="1:11">
      <c r="A371" s="79"/>
      <c r="B371" s="44" t="s">
        <v>1198</v>
      </c>
      <c r="C371" s="45">
        <v>2</v>
      </c>
      <c r="D371" s="32">
        <v>15</v>
      </c>
      <c r="E371" s="32">
        <v>3.25</v>
      </c>
      <c r="F371" s="60"/>
      <c r="G371" s="33"/>
      <c r="H371" s="34">
        <f t="shared" si="8"/>
        <v>97.5</v>
      </c>
      <c r="I371" s="33"/>
      <c r="J371" s="59"/>
      <c r="K371" s="58"/>
    </row>
    <row r="372" spans="1:11">
      <c r="A372" s="79"/>
      <c r="B372" s="80" t="s">
        <v>1199</v>
      </c>
      <c r="C372" s="45"/>
      <c r="D372" s="32"/>
      <c r="E372" s="32"/>
      <c r="F372" s="60"/>
      <c r="G372" s="33"/>
      <c r="H372" s="34">
        <f t="shared" si="8"/>
        <v>0</v>
      </c>
      <c r="I372" s="33"/>
      <c r="J372" s="59"/>
      <c r="K372" s="58"/>
    </row>
    <row r="373" spans="1:11">
      <c r="A373" s="79"/>
      <c r="B373" s="44" t="s">
        <v>1194</v>
      </c>
      <c r="C373" s="45">
        <v>2</v>
      </c>
      <c r="D373" s="32">
        <v>75</v>
      </c>
      <c r="E373" s="32">
        <v>3.25</v>
      </c>
      <c r="F373" s="60"/>
      <c r="G373" s="33"/>
      <c r="H373" s="34">
        <f t="shared" si="8"/>
        <v>487.5</v>
      </c>
      <c r="I373" s="33"/>
      <c r="J373" s="59"/>
      <c r="K373" s="58"/>
    </row>
    <row r="374" spans="1:11">
      <c r="A374" s="79"/>
      <c r="B374" s="46" t="s">
        <v>1195</v>
      </c>
      <c r="C374" s="45">
        <v>-2</v>
      </c>
      <c r="D374" s="32">
        <v>2.5</v>
      </c>
      <c r="E374" s="32">
        <v>2.41</v>
      </c>
      <c r="F374" s="60"/>
      <c r="G374" s="33"/>
      <c r="H374" s="34">
        <f t="shared" si="8"/>
        <v>-12.05</v>
      </c>
      <c r="I374" s="33"/>
      <c r="J374" s="59"/>
      <c r="K374" s="58"/>
    </row>
    <row r="375" spans="1:11">
      <c r="A375" s="79"/>
      <c r="B375" s="46" t="s">
        <v>1029</v>
      </c>
      <c r="C375" s="45">
        <v>-6</v>
      </c>
      <c r="D375" s="32">
        <v>2.41</v>
      </c>
      <c r="E375" s="32">
        <v>3.25</v>
      </c>
      <c r="F375" s="60"/>
      <c r="G375" s="33"/>
      <c r="H375" s="34">
        <f t="shared" si="8"/>
        <v>-46.994999999999997</v>
      </c>
      <c r="I375" s="33"/>
      <c r="J375" s="59"/>
      <c r="K375" s="58"/>
    </row>
    <row r="376" spans="1:11">
      <c r="A376" s="79"/>
      <c r="B376" s="44" t="s">
        <v>1196</v>
      </c>
      <c r="C376" s="45">
        <v>2</v>
      </c>
      <c r="D376" s="32">
        <v>14.5</v>
      </c>
      <c r="E376" s="32">
        <v>3.25</v>
      </c>
      <c r="F376" s="60"/>
      <c r="G376" s="33"/>
      <c r="H376" s="34">
        <f t="shared" si="8"/>
        <v>94.25</v>
      </c>
      <c r="I376" s="33"/>
      <c r="J376" s="59"/>
      <c r="K376" s="58"/>
    </row>
    <row r="377" spans="1:11">
      <c r="A377" s="79"/>
      <c r="B377" s="44" t="s">
        <v>1197</v>
      </c>
      <c r="C377" s="45">
        <v>2</v>
      </c>
      <c r="D377" s="32">
        <v>14.5</v>
      </c>
      <c r="E377" s="32">
        <v>3.25</v>
      </c>
      <c r="F377" s="60"/>
      <c r="G377" s="33"/>
      <c r="H377" s="34">
        <f t="shared" si="8"/>
        <v>94.25</v>
      </c>
      <c r="I377" s="33"/>
      <c r="J377" s="59"/>
      <c r="K377" s="58"/>
    </row>
    <row r="378" spans="1:11">
      <c r="A378" s="79"/>
      <c r="B378" s="44" t="s">
        <v>1198</v>
      </c>
      <c r="C378" s="45">
        <v>2</v>
      </c>
      <c r="D378" s="32">
        <v>15.25</v>
      </c>
      <c r="E378" s="32">
        <v>3.25</v>
      </c>
      <c r="F378" s="60"/>
      <c r="G378" s="33"/>
      <c r="H378" s="34">
        <f t="shared" si="8"/>
        <v>99.125</v>
      </c>
      <c r="I378" s="33"/>
      <c r="J378" s="59"/>
      <c r="K378" s="58"/>
    </row>
    <row r="379" spans="1:11">
      <c r="A379" s="79"/>
      <c r="B379" s="80" t="s">
        <v>1178</v>
      </c>
      <c r="C379" s="45"/>
      <c r="D379" s="32"/>
      <c r="E379" s="32"/>
      <c r="F379" s="60"/>
      <c r="G379" s="33"/>
      <c r="H379" s="34">
        <f t="shared" si="8"/>
        <v>0</v>
      </c>
      <c r="I379" s="33"/>
      <c r="J379" s="59"/>
      <c r="K379" s="58"/>
    </row>
    <row r="380" spans="1:11">
      <c r="A380" s="79"/>
      <c r="B380" s="44" t="s">
        <v>1200</v>
      </c>
      <c r="C380" s="45">
        <v>2</v>
      </c>
      <c r="D380" s="32">
        <v>53.66</v>
      </c>
      <c r="E380" s="32">
        <v>3.25</v>
      </c>
      <c r="F380" s="60"/>
      <c r="G380" s="33"/>
      <c r="H380" s="34">
        <f t="shared" si="8"/>
        <v>348.79</v>
      </c>
      <c r="I380" s="33"/>
      <c r="J380" s="59"/>
      <c r="K380" s="58"/>
    </row>
    <row r="381" spans="1:11">
      <c r="A381" s="79"/>
      <c r="B381" s="44" t="s">
        <v>1201</v>
      </c>
      <c r="C381" s="45">
        <v>2</v>
      </c>
      <c r="D381" s="32">
        <v>9</v>
      </c>
      <c r="E381" s="32">
        <v>2</v>
      </c>
      <c r="F381" s="60"/>
      <c r="G381" s="33"/>
      <c r="H381" s="34">
        <f t="shared" si="8"/>
        <v>36</v>
      </c>
      <c r="I381" s="33"/>
      <c r="J381" s="59"/>
      <c r="K381" s="58"/>
    </row>
    <row r="382" spans="1:11">
      <c r="A382" s="79"/>
      <c r="B382" s="44" t="s">
        <v>1201</v>
      </c>
      <c r="C382" s="45">
        <v>2</v>
      </c>
      <c r="D382" s="32">
        <v>14.5</v>
      </c>
      <c r="E382" s="32">
        <v>2</v>
      </c>
      <c r="F382" s="60"/>
      <c r="G382" s="33"/>
      <c r="H382" s="34">
        <f t="shared" si="8"/>
        <v>58</v>
      </c>
      <c r="I382" s="33"/>
      <c r="J382" s="59"/>
      <c r="K382" s="58"/>
    </row>
    <row r="383" spans="1:11">
      <c r="A383" s="79"/>
      <c r="B383" s="44" t="s">
        <v>1201</v>
      </c>
      <c r="C383" s="45">
        <v>2</v>
      </c>
      <c r="D383" s="32">
        <v>9.25</v>
      </c>
      <c r="E383" s="32">
        <v>2</v>
      </c>
      <c r="F383" s="60"/>
      <c r="G383" s="33"/>
      <c r="H383" s="34">
        <f t="shared" si="8"/>
        <v>37</v>
      </c>
      <c r="I383" s="33"/>
      <c r="J383" s="59"/>
      <c r="K383" s="58"/>
    </row>
    <row r="384" spans="1:11">
      <c r="A384" s="79"/>
      <c r="B384" s="44" t="s">
        <v>1201</v>
      </c>
      <c r="C384" s="45">
        <v>2</v>
      </c>
      <c r="D384" s="32">
        <v>13.75</v>
      </c>
      <c r="E384" s="32">
        <v>2</v>
      </c>
      <c r="F384" s="60"/>
      <c r="G384" s="33"/>
      <c r="H384" s="34">
        <f t="shared" si="8"/>
        <v>55</v>
      </c>
      <c r="I384" s="33"/>
      <c r="J384" s="59"/>
      <c r="K384" s="58"/>
    </row>
    <row r="385" spans="1:11">
      <c r="A385" s="79"/>
      <c r="B385" s="44" t="s">
        <v>1202</v>
      </c>
      <c r="C385" s="45">
        <v>2</v>
      </c>
      <c r="D385" s="32">
        <v>5</v>
      </c>
      <c r="E385" s="32">
        <v>2</v>
      </c>
      <c r="F385" s="60"/>
      <c r="G385" s="33"/>
      <c r="H385" s="34">
        <f t="shared" si="8"/>
        <v>20</v>
      </c>
      <c r="I385" s="33"/>
      <c r="J385" s="59"/>
      <c r="K385" s="58"/>
    </row>
    <row r="386" spans="1:11">
      <c r="A386" s="79"/>
      <c r="B386" s="80" t="s">
        <v>1203</v>
      </c>
      <c r="C386" s="45"/>
      <c r="D386" s="32"/>
      <c r="E386" s="45"/>
      <c r="F386" s="60"/>
      <c r="G386" s="33"/>
      <c r="H386" s="34">
        <f t="shared" si="8"/>
        <v>0</v>
      </c>
      <c r="I386" s="33"/>
      <c r="J386" s="59"/>
      <c r="K386" s="58"/>
    </row>
    <row r="387" spans="1:11">
      <c r="A387" s="79"/>
      <c r="B387" s="44" t="s">
        <v>1162</v>
      </c>
      <c r="C387" s="45">
        <v>1</v>
      </c>
      <c r="D387" s="32">
        <v>2.75</v>
      </c>
      <c r="E387" s="45">
        <v>0.25</v>
      </c>
      <c r="F387" s="60"/>
      <c r="G387" s="33"/>
      <c r="H387" s="34">
        <f t="shared" si="8"/>
        <v>0.6875</v>
      </c>
      <c r="I387" s="33"/>
      <c r="J387" s="59"/>
      <c r="K387" s="58"/>
    </row>
    <row r="388" spans="1:11">
      <c r="A388" s="79"/>
      <c r="B388" s="44" t="s">
        <v>1163</v>
      </c>
      <c r="C388" s="45">
        <v>1</v>
      </c>
      <c r="D388" s="32">
        <v>12</v>
      </c>
      <c r="E388" s="45">
        <v>5</v>
      </c>
      <c r="F388" s="60"/>
      <c r="G388" s="33"/>
      <c r="H388" s="34">
        <f t="shared" si="8"/>
        <v>60</v>
      </c>
      <c r="I388" s="33"/>
      <c r="J388" s="59"/>
      <c r="K388" s="58"/>
    </row>
    <row r="389" spans="1:11">
      <c r="A389" s="79"/>
      <c r="B389" s="46" t="s">
        <v>1164</v>
      </c>
      <c r="C389" s="45">
        <v>1</v>
      </c>
      <c r="D389" s="32">
        <v>7</v>
      </c>
      <c r="E389" s="45">
        <v>0.5</v>
      </c>
      <c r="F389" s="60"/>
      <c r="G389" s="33"/>
      <c r="H389" s="34">
        <f t="shared" si="8"/>
        <v>3.5</v>
      </c>
      <c r="I389" s="33"/>
      <c r="J389" s="59"/>
      <c r="K389" s="58"/>
    </row>
    <row r="390" spans="1:11">
      <c r="A390" s="79"/>
      <c r="B390" s="46" t="s">
        <v>1165</v>
      </c>
      <c r="C390" s="45">
        <v>-1</v>
      </c>
      <c r="D390" s="32">
        <v>0.75</v>
      </c>
      <c r="E390" s="45">
        <v>0.75</v>
      </c>
      <c r="F390" s="60"/>
      <c r="G390" s="33"/>
      <c r="H390" s="34">
        <f t="shared" si="8"/>
        <v>-0.5625</v>
      </c>
      <c r="I390" s="33"/>
      <c r="J390" s="59"/>
      <c r="K390" s="58"/>
    </row>
    <row r="391" spans="1:11">
      <c r="A391" s="79"/>
      <c r="B391" s="46" t="s">
        <v>1166</v>
      </c>
      <c r="C391" s="45">
        <v>-1</v>
      </c>
      <c r="D391" s="32">
        <v>3</v>
      </c>
      <c r="E391" s="45">
        <v>0.33</v>
      </c>
      <c r="F391" s="60"/>
      <c r="G391" s="33"/>
      <c r="H391" s="34">
        <f t="shared" ref="H391:H417" si="9">+C391*D391*E391</f>
        <v>-0.99</v>
      </c>
      <c r="I391" s="33"/>
      <c r="J391" s="59"/>
      <c r="K391" s="58"/>
    </row>
    <row r="392" spans="1:11">
      <c r="A392" s="79"/>
      <c r="B392" s="46" t="s">
        <v>1167</v>
      </c>
      <c r="C392" s="45">
        <v>-1</v>
      </c>
      <c r="D392" s="32">
        <v>3.58</v>
      </c>
      <c r="E392" s="45">
        <v>1.25</v>
      </c>
      <c r="F392" s="60"/>
      <c r="G392" s="33"/>
      <c r="H392" s="34">
        <f t="shared" si="9"/>
        <v>-4.4749999999999996</v>
      </c>
      <c r="I392" s="33"/>
      <c r="J392" s="59"/>
      <c r="K392" s="58"/>
    </row>
    <row r="393" spans="1:11">
      <c r="A393" s="79"/>
      <c r="B393" s="44" t="s">
        <v>1168</v>
      </c>
      <c r="C393" s="45">
        <v>1</v>
      </c>
      <c r="D393" s="32">
        <v>17.5</v>
      </c>
      <c r="E393" s="45">
        <v>7</v>
      </c>
      <c r="F393" s="60"/>
      <c r="G393" s="33"/>
      <c r="H393" s="34">
        <f t="shared" si="9"/>
        <v>122.5</v>
      </c>
      <c r="I393" s="33"/>
      <c r="J393" s="59"/>
      <c r="K393" s="58"/>
    </row>
    <row r="394" spans="1:11">
      <c r="A394" s="79"/>
      <c r="B394" s="46" t="s">
        <v>1169</v>
      </c>
      <c r="C394" s="45">
        <v>-1</v>
      </c>
      <c r="D394" s="32">
        <v>4.33</v>
      </c>
      <c r="E394" s="45">
        <v>2.08</v>
      </c>
      <c r="F394" s="60"/>
      <c r="G394" s="33"/>
      <c r="H394" s="34">
        <f t="shared" si="9"/>
        <v>-9.0063999999999993</v>
      </c>
      <c r="I394" s="33"/>
      <c r="J394" s="59"/>
      <c r="K394" s="58"/>
    </row>
    <row r="395" spans="1:11">
      <c r="A395" s="79"/>
      <c r="B395" s="46" t="s">
        <v>1167</v>
      </c>
      <c r="C395" s="45">
        <v>-1</v>
      </c>
      <c r="D395" s="32">
        <v>2</v>
      </c>
      <c r="E395" s="45">
        <v>1.83</v>
      </c>
      <c r="F395" s="60"/>
      <c r="G395" s="33"/>
      <c r="H395" s="34">
        <f t="shared" si="9"/>
        <v>-3.66</v>
      </c>
      <c r="I395" s="33"/>
      <c r="J395" s="59"/>
      <c r="K395" s="58"/>
    </row>
    <row r="396" spans="1:11">
      <c r="A396" s="79"/>
      <c r="B396" s="44" t="s">
        <v>1170</v>
      </c>
      <c r="C396" s="45">
        <v>1</v>
      </c>
      <c r="D396" s="32">
        <v>4.66</v>
      </c>
      <c r="E396" s="45">
        <v>4.33</v>
      </c>
      <c r="F396" s="60"/>
      <c r="G396" s="33"/>
      <c r="H396" s="34">
        <f t="shared" si="9"/>
        <v>20.177800000000001</v>
      </c>
      <c r="I396" s="33"/>
      <c r="J396" s="59"/>
      <c r="K396" s="58"/>
    </row>
    <row r="397" spans="1:11">
      <c r="A397" s="79"/>
      <c r="B397" s="44" t="s">
        <v>1171</v>
      </c>
      <c r="C397" s="45">
        <v>3</v>
      </c>
      <c r="D397" s="32">
        <v>2.5</v>
      </c>
      <c r="E397" s="45">
        <v>0.57999999999999996</v>
      </c>
      <c r="F397" s="60"/>
      <c r="G397" s="33"/>
      <c r="H397" s="34">
        <f t="shared" si="9"/>
        <v>4.3499999999999996</v>
      </c>
      <c r="I397" s="33"/>
      <c r="J397" s="59"/>
      <c r="K397" s="58"/>
    </row>
    <row r="398" spans="1:11">
      <c r="A398" s="79"/>
      <c r="B398" s="44" t="s">
        <v>1172</v>
      </c>
      <c r="C398" s="45">
        <v>1</v>
      </c>
      <c r="D398" s="32">
        <v>4.66</v>
      </c>
      <c r="E398" s="45">
        <v>4.33</v>
      </c>
      <c r="F398" s="60"/>
      <c r="G398" s="33"/>
      <c r="H398" s="34">
        <f t="shared" si="9"/>
        <v>20.177800000000001</v>
      </c>
      <c r="I398" s="33"/>
      <c r="J398" s="59"/>
      <c r="K398" s="58"/>
    </row>
    <row r="399" spans="1:11">
      <c r="A399" s="79"/>
      <c r="B399" s="44" t="s">
        <v>1173</v>
      </c>
      <c r="C399" s="45">
        <v>1</v>
      </c>
      <c r="D399" s="32">
        <v>4.66</v>
      </c>
      <c r="E399" s="45">
        <v>4.33</v>
      </c>
      <c r="F399" s="60"/>
      <c r="G399" s="33"/>
      <c r="H399" s="34">
        <f t="shared" si="9"/>
        <v>20.177800000000001</v>
      </c>
      <c r="I399" s="33"/>
      <c r="J399" s="59"/>
      <c r="K399" s="58"/>
    </row>
    <row r="400" spans="1:11">
      <c r="A400" s="79"/>
      <c r="B400" s="80" t="s">
        <v>1174</v>
      </c>
      <c r="C400" s="45"/>
      <c r="D400" s="32"/>
      <c r="E400" s="45"/>
      <c r="F400" s="60"/>
      <c r="G400" s="33"/>
      <c r="H400" s="34">
        <f t="shared" si="9"/>
        <v>0</v>
      </c>
      <c r="I400" s="33"/>
      <c r="J400" s="59"/>
      <c r="K400" s="58"/>
    </row>
    <row r="401" spans="1:11">
      <c r="A401" s="79"/>
      <c r="B401" s="44" t="s">
        <v>1175</v>
      </c>
      <c r="C401" s="45">
        <v>1</v>
      </c>
      <c r="D401" s="32">
        <v>2.58</v>
      </c>
      <c r="E401" s="45">
        <v>0.33</v>
      </c>
      <c r="F401" s="60"/>
      <c r="G401" s="33"/>
      <c r="H401" s="34">
        <f t="shared" si="9"/>
        <v>0.85140000000000005</v>
      </c>
      <c r="I401" s="33"/>
      <c r="J401" s="59"/>
      <c r="K401" s="58"/>
    </row>
    <row r="402" spans="1:11">
      <c r="A402" s="79"/>
      <c r="B402" s="44" t="s">
        <v>1168</v>
      </c>
      <c r="C402" s="45">
        <v>1</v>
      </c>
      <c r="D402" s="32">
        <v>18.16</v>
      </c>
      <c r="E402" s="45">
        <v>7.66</v>
      </c>
      <c r="F402" s="60"/>
      <c r="G402" s="33"/>
      <c r="H402" s="34">
        <f t="shared" si="9"/>
        <v>139.10560000000001</v>
      </c>
      <c r="I402" s="33"/>
      <c r="J402" s="59"/>
      <c r="K402" s="58"/>
    </row>
    <row r="403" spans="1:11">
      <c r="A403" s="79"/>
      <c r="B403" s="46" t="s">
        <v>1167</v>
      </c>
      <c r="C403" s="45">
        <v>-1</v>
      </c>
      <c r="D403" s="32">
        <v>2.58</v>
      </c>
      <c r="E403" s="45">
        <v>2</v>
      </c>
      <c r="F403" s="60"/>
      <c r="G403" s="33"/>
      <c r="H403" s="34">
        <f t="shared" si="9"/>
        <v>-5.16</v>
      </c>
      <c r="I403" s="33"/>
      <c r="J403" s="59"/>
      <c r="K403" s="58"/>
    </row>
    <row r="404" spans="1:11">
      <c r="A404" s="79"/>
      <c r="B404" s="46" t="s">
        <v>1176</v>
      </c>
      <c r="C404" s="45">
        <v>-1</v>
      </c>
      <c r="D404" s="32">
        <v>4</v>
      </c>
      <c r="E404" s="45">
        <v>1.58</v>
      </c>
      <c r="F404" s="60"/>
      <c r="G404" s="33"/>
      <c r="H404" s="34">
        <f t="shared" si="9"/>
        <v>-6.32</v>
      </c>
      <c r="I404" s="33"/>
      <c r="J404" s="59"/>
      <c r="K404" s="58"/>
    </row>
    <row r="405" spans="1:11">
      <c r="A405" s="79"/>
      <c r="B405" s="46" t="s">
        <v>1169</v>
      </c>
      <c r="C405" s="45">
        <v>-1</v>
      </c>
      <c r="D405" s="32">
        <v>4.16</v>
      </c>
      <c r="E405" s="45">
        <v>2.75</v>
      </c>
      <c r="F405" s="60"/>
      <c r="G405" s="33"/>
      <c r="H405" s="34">
        <f t="shared" si="9"/>
        <v>-11.44</v>
      </c>
      <c r="I405" s="33"/>
      <c r="J405" s="59"/>
      <c r="K405" s="58"/>
    </row>
    <row r="406" spans="1:11">
      <c r="A406" s="79"/>
      <c r="B406" s="44" t="s">
        <v>1177</v>
      </c>
      <c r="C406" s="45">
        <v>1</v>
      </c>
      <c r="D406" s="32">
        <v>11.91</v>
      </c>
      <c r="E406" s="45">
        <v>4.25</v>
      </c>
      <c r="F406" s="60"/>
      <c r="G406" s="33"/>
      <c r="H406" s="34">
        <f t="shared" si="9"/>
        <v>50.6175</v>
      </c>
      <c r="I406" s="33"/>
      <c r="J406" s="59"/>
      <c r="K406" s="58"/>
    </row>
    <row r="407" spans="1:11">
      <c r="A407" s="79"/>
      <c r="B407" s="46" t="s">
        <v>1167</v>
      </c>
      <c r="C407" s="45">
        <v>-1</v>
      </c>
      <c r="D407" s="32">
        <v>1.83</v>
      </c>
      <c r="E407" s="45">
        <v>1.83</v>
      </c>
      <c r="F407" s="60"/>
      <c r="G407" s="33"/>
      <c r="H407" s="34">
        <f t="shared" si="9"/>
        <v>-3.3489</v>
      </c>
      <c r="I407" s="33"/>
      <c r="J407" s="59"/>
      <c r="K407" s="58"/>
    </row>
    <row r="408" spans="1:11">
      <c r="A408" s="79"/>
      <c r="B408" s="44" t="s">
        <v>1170</v>
      </c>
      <c r="C408" s="45">
        <v>1</v>
      </c>
      <c r="D408" s="32">
        <v>4.16</v>
      </c>
      <c r="E408" s="45">
        <v>3.91</v>
      </c>
      <c r="F408" s="60"/>
      <c r="G408" s="33"/>
      <c r="H408" s="34">
        <f t="shared" si="9"/>
        <v>16.265599999999999</v>
      </c>
      <c r="I408" s="33"/>
      <c r="J408" s="59"/>
      <c r="K408" s="58"/>
    </row>
    <row r="409" spans="1:11">
      <c r="A409" s="79"/>
      <c r="B409" s="44" t="s">
        <v>1171</v>
      </c>
      <c r="C409" s="45">
        <v>3</v>
      </c>
      <c r="D409" s="32">
        <v>2.5</v>
      </c>
      <c r="E409" s="45">
        <v>0.57999999999999996</v>
      </c>
      <c r="F409" s="60"/>
      <c r="G409" s="33"/>
      <c r="H409" s="34">
        <f t="shared" si="9"/>
        <v>4.3499999999999996</v>
      </c>
      <c r="I409" s="33"/>
      <c r="J409" s="59"/>
      <c r="K409" s="58"/>
    </row>
    <row r="410" spans="1:11">
      <c r="A410" s="79"/>
      <c r="B410" s="44" t="s">
        <v>1172</v>
      </c>
      <c r="C410" s="45">
        <v>1</v>
      </c>
      <c r="D410" s="32">
        <v>4.16</v>
      </c>
      <c r="E410" s="45">
        <v>3.91</v>
      </c>
      <c r="F410" s="60"/>
      <c r="G410" s="33"/>
      <c r="H410" s="34">
        <f t="shared" si="9"/>
        <v>16.265599999999999</v>
      </c>
      <c r="I410" s="33"/>
      <c r="J410" s="59"/>
      <c r="K410" s="58"/>
    </row>
    <row r="411" spans="1:11">
      <c r="A411" s="79"/>
      <c r="B411" s="44" t="s">
        <v>1173</v>
      </c>
      <c r="C411" s="45">
        <v>1</v>
      </c>
      <c r="D411" s="32">
        <v>5.5</v>
      </c>
      <c r="E411" s="45">
        <v>3.5</v>
      </c>
      <c r="F411" s="60"/>
      <c r="G411" s="33"/>
      <c r="H411" s="34">
        <f t="shared" si="9"/>
        <v>19.25</v>
      </c>
      <c r="I411" s="33"/>
      <c r="J411" s="59"/>
      <c r="K411" s="58"/>
    </row>
    <row r="412" spans="1:11">
      <c r="A412" s="79"/>
      <c r="B412" s="80" t="s">
        <v>1178</v>
      </c>
      <c r="C412" s="45"/>
      <c r="D412" s="32"/>
      <c r="E412" s="45"/>
      <c r="F412" s="60"/>
      <c r="G412" s="33"/>
      <c r="H412" s="34">
        <f t="shared" si="9"/>
        <v>0</v>
      </c>
      <c r="I412" s="33"/>
      <c r="J412" s="59"/>
      <c r="K412" s="58"/>
    </row>
    <row r="413" spans="1:11">
      <c r="A413" s="79"/>
      <c r="B413" s="44" t="s">
        <v>1179</v>
      </c>
      <c r="C413" s="45">
        <v>1</v>
      </c>
      <c r="D413" s="32">
        <v>14</v>
      </c>
      <c r="E413" s="45">
        <v>6.91</v>
      </c>
      <c r="F413" s="60"/>
      <c r="G413" s="33"/>
      <c r="H413" s="34">
        <f t="shared" si="9"/>
        <v>96.74</v>
      </c>
      <c r="I413" s="33"/>
      <c r="J413" s="59"/>
      <c r="K413" s="58"/>
    </row>
    <row r="414" spans="1:11">
      <c r="A414" s="79"/>
      <c r="B414" s="46" t="s">
        <v>1180</v>
      </c>
      <c r="C414" s="45">
        <v>-1</v>
      </c>
      <c r="D414" s="32">
        <v>1.91</v>
      </c>
      <c r="E414" s="45">
        <v>0.25</v>
      </c>
      <c r="F414" s="60"/>
      <c r="G414" s="33"/>
      <c r="H414" s="34">
        <f t="shared" si="9"/>
        <v>-0.47749999999999998</v>
      </c>
      <c r="I414" s="33"/>
      <c r="J414" s="59"/>
      <c r="K414" s="58"/>
    </row>
    <row r="415" spans="1:11">
      <c r="A415" s="79"/>
      <c r="B415" s="46" t="s">
        <v>1180</v>
      </c>
      <c r="C415" s="45">
        <v>-1</v>
      </c>
      <c r="D415" s="32">
        <v>2.25</v>
      </c>
      <c r="E415" s="45">
        <v>0.25</v>
      </c>
      <c r="F415" s="60"/>
      <c r="G415" s="33"/>
      <c r="H415" s="34">
        <f t="shared" si="9"/>
        <v>-0.5625</v>
      </c>
      <c r="I415" s="33"/>
      <c r="J415" s="59"/>
      <c r="K415" s="58"/>
    </row>
    <row r="416" spans="1:11">
      <c r="A416" s="79"/>
      <c r="B416" s="46" t="s">
        <v>1167</v>
      </c>
      <c r="C416" s="45">
        <v>-1</v>
      </c>
      <c r="D416" s="32">
        <v>2.25</v>
      </c>
      <c r="E416" s="45">
        <v>0.5</v>
      </c>
      <c r="F416" s="60"/>
      <c r="G416" s="33"/>
      <c r="H416" s="34">
        <f t="shared" si="9"/>
        <v>-1.125</v>
      </c>
      <c r="I416" s="33"/>
      <c r="J416" s="59"/>
      <c r="K416" s="58"/>
    </row>
    <row r="417" spans="1:11">
      <c r="A417" s="79"/>
      <c r="B417" s="44" t="s">
        <v>1181</v>
      </c>
      <c r="C417" s="45">
        <v>1</v>
      </c>
      <c r="D417" s="32">
        <v>3</v>
      </c>
      <c r="E417" s="45">
        <v>0.33</v>
      </c>
      <c r="F417" s="60"/>
      <c r="G417" s="33"/>
      <c r="H417" s="34">
        <f t="shared" si="9"/>
        <v>0.99</v>
      </c>
      <c r="I417" s="33"/>
      <c r="J417" s="59"/>
      <c r="K417" s="58"/>
    </row>
    <row r="418" spans="1:11">
      <c r="A418" s="79"/>
      <c r="B418" s="46" t="s">
        <v>1050</v>
      </c>
      <c r="C418" s="32"/>
      <c r="D418" s="32"/>
      <c r="E418" s="32"/>
      <c r="F418" s="60"/>
      <c r="G418" s="33"/>
      <c r="H418" s="34">
        <v>-479.64</v>
      </c>
      <c r="I418" s="33"/>
      <c r="J418" s="59"/>
      <c r="K418" s="58"/>
    </row>
    <row r="419" spans="1:11">
      <c r="A419" s="79"/>
      <c r="B419" s="46" t="s">
        <v>989</v>
      </c>
      <c r="C419" s="32"/>
      <c r="D419" s="32"/>
      <c r="E419" s="32"/>
      <c r="F419" s="60"/>
      <c r="G419" s="33"/>
      <c r="H419" s="34">
        <v>-876.85900000000004</v>
      </c>
      <c r="I419" s="33">
        <f>SUM(H327:H419)</f>
        <v>4454.0267999999996</v>
      </c>
      <c r="J419" s="59" t="s">
        <v>655</v>
      </c>
      <c r="K419" s="58"/>
    </row>
    <row r="420" spans="1:11">
      <c r="A420" s="64"/>
      <c r="B420" s="38"/>
      <c r="C420" s="32"/>
      <c r="D420" s="32"/>
      <c r="E420" s="32"/>
      <c r="F420" s="33"/>
      <c r="G420" s="33"/>
      <c r="H420" s="34"/>
      <c r="I420" s="33"/>
      <c r="J420" s="59"/>
      <c r="K420" s="58"/>
    </row>
    <row r="421" spans="1:11">
      <c r="A421" s="64" t="s">
        <v>1204</v>
      </c>
      <c r="B421" s="37" t="s">
        <v>1205</v>
      </c>
      <c r="C421" s="32"/>
      <c r="D421" s="32"/>
      <c r="E421" s="32"/>
      <c r="F421" s="33"/>
      <c r="G421" s="33"/>
      <c r="H421" s="34"/>
      <c r="I421" s="33"/>
      <c r="J421" s="59"/>
      <c r="K421" s="58"/>
    </row>
    <row r="422" spans="1:11">
      <c r="A422" s="64"/>
      <c r="B422" s="73" t="s">
        <v>1178</v>
      </c>
      <c r="C422" s="71"/>
      <c r="D422" s="84"/>
      <c r="E422" s="76"/>
      <c r="F422" s="33"/>
      <c r="G422" s="33"/>
      <c r="H422" s="34"/>
      <c r="I422" s="33"/>
      <c r="J422" s="59"/>
      <c r="K422" s="58"/>
    </row>
    <row r="423" spans="1:11">
      <c r="A423" s="64"/>
      <c r="B423" s="44" t="s">
        <v>1179</v>
      </c>
      <c r="C423" s="45">
        <v>1</v>
      </c>
      <c r="D423" s="32">
        <v>14</v>
      </c>
      <c r="E423" s="45">
        <v>6.91</v>
      </c>
      <c r="F423" s="33"/>
      <c r="G423" s="33"/>
      <c r="H423" s="34">
        <f t="shared" ref="H423:H428" si="10">+C423*D423*E423</f>
        <v>96.74</v>
      </c>
      <c r="I423" s="33"/>
      <c r="J423" s="59"/>
      <c r="K423" s="58"/>
    </row>
    <row r="424" spans="1:11">
      <c r="A424" s="64"/>
      <c r="B424" s="46" t="s">
        <v>1180</v>
      </c>
      <c r="C424" s="45">
        <v>-1</v>
      </c>
      <c r="D424" s="32">
        <v>1.91</v>
      </c>
      <c r="E424" s="45">
        <v>0.25</v>
      </c>
      <c r="F424" s="33"/>
      <c r="G424" s="33"/>
      <c r="H424" s="34">
        <f t="shared" si="10"/>
        <v>-0.47749999999999998</v>
      </c>
      <c r="I424" s="33"/>
      <c r="J424" s="59"/>
      <c r="K424" s="58"/>
    </row>
    <row r="425" spans="1:11">
      <c r="A425" s="64"/>
      <c r="B425" s="46" t="s">
        <v>1180</v>
      </c>
      <c r="C425" s="45">
        <v>-1</v>
      </c>
      <c r="D425" s="32">
        <v>2.25</v>
      </c>
      <c r="E425" s="45">
        <v>0.25</v>
      </c>
      <c r="F425" s="33"/>
      <c r="G425" s="33"/>
      <c r="H425" s="34">
        <f t="shared" si="10"/>
        <v>-0.5625</v>
      </c>
      <c r="I425" s="33"/>
      <c r="J425" s="59"/>
      <c r="K425" s="58"/>
    </row>
    <row r="426" spans="1:11">
      <c r="A426" s="64"/>
      <c r="B426" s="46" t="s">
        <v>1167</v>
      </c>
      <c r="C426" s="45">
        <v>-1</v>
      </c>
      <c r="D426" s="32">
        <v>2.25</v>
      </c>
      <c r="E426" s="45">
        <v>0.5</v>
      </c>
      <c r="F426" s="33"/>
      <c r="G426" s="33"/>
      <c r="H426" s="34">
        <f t="shared" si="10"/>
        <v>-1.125</v>
      </c>
      <c r="I426" s="33"/>
      <c r="J426" s="59"/>
      <c r="K426" s="58"/>
    </row>
    <row r="427" spans="1:11">
      <c r="A427" s="64"/>
      <c r="B427" s="44" t="s">
        <v>1181</v>
      </c>
      <c r="C427" s="45">
        <v>1</v>
      </c>
      <c r="D427" s="32">
        <v>3</v>
      </c>
      <c r="E427" s="45">
        <v>0.33</v>
      </c>
      <c r="F427" s="33"/>
      <c r="G427" s="33"/>
      <c r="H427" s="34">
        <f t="shared" si="10"/>
        <v>0.99</v>
      </c>
      <c r="I427" s="33"/>
      <c r="J427" s="59"/>
      <c r="K427" s="58"/>
    </row>
    <row r="428" spans="1:11">
      <c r="A428" s="64"/>
      <c r="B428" s="44" t="s">
        <v>1206</v>
      </c>
      <c r="C428" s="45">
        <v>1</v>
      </c>
      <c r="D428" s="32">
        <v>53.5</v>
      </c>
      <c r="E428" s="32">
        <v>2.5</v>
      </c>
      <c r="F428" s="33"/>
      <c r="G428" s="33"/>
      <c r="H428" s="34">
        <f t="shared" si="10"/>
        <v>133.75</v>
      </c>
      <c r="I428" s="33">
        <f>SUM(H423:H428)</f>
        <v>229.315</v>
      </c>
      <c r="J428" s="59" t="s">
        <v>655</v>
      </c>
      <c r="K428" s="58"/>
    </row>
    <row r="429" spans="1:11">
      <c r="A429" s="64"/>
      <c r="B429" s="37"/>
      <c r="C429" s="32"/>
      <c r="D429" s="32"/>
      <c r="E429" s="32"/>
      <c r="F429" s="33"/>
      <c r="G429" s="33"/>
      <c r="H429" s="34"/>
      <c r="I429" s="33"/>
      <c r="J429" s="59"/>
      <c r="K429" s="58"/>
    </row>
    <row r="430" spans="1:11">
      <c r="A430" s="70" t="s">
        <v>902</v>
      </c>
      <c r="B430" s="40" t="s">
        <v>903</v>
      </c>
      <c r="C430" s="41"/>
      <c r="D430" s="41"/>
      <c r="E430" s="41"/>
      <c r="F430" s="42"/>
      <c r="G430" s="42"/>
      <c r="H430" s="66"/>
      <c r="I430" s="33"/>
      <c r="J430" s="59"/>
      <c r="K430" s="58"/>
    </row>
    <row r="431" spans="1:11">
      <c r="A431" s="64"/>
      <c r="B431" s="44" t="s">
        <v>1207</v>
      </c>
      <c r="C431" s="45">
        <v>1</v>
      </c>
      <c r="D431" s="32">
        <v>116.25</v>
      </c>
      <c r="E431" s="45">
        <v>116.25</v>
      </c>
      <c r="F431" s="33"/>
      <c r="G431" s="33"/>
      <c r="H431" s="34">
        <f t="shared" ref="H431:H471" si="11">+C431*D431*E431</f>
        <v>13514.0625</v>
      </c>
      <c r="I431" s="33"/>
      <c r="J431" s="59"/>
      <c r="K431" s="58"/>
    </row>
    <row r="432" spans="1:11">
      <c r="A432" s="64"/>
      <c r="B432" s="46" t="s">
        <v>1208</v>
      </c>
      <c r="C432" s="45">
        <v>-16</v>
      </c>
      <c r="D432" s="32">
        <v>1.75</v>
      </c>
      <c r="E432" s="45">
        <v>0.5</v>
      </c>
      <c r="F432" s="33"/>
      <c r="G432" s="33"/>
      <c r="H432" s="34">
        <f t="shared" si="11"/>
        <v>-14</v>
      </c>
      <c r="I432" s="33"/>
      <c r="J432" s="59"/>
      <c r="K432" s="58"/>
    </row>
    <row r="433" spans="1:11">
      <c r="A433" s="64"/>
      <c r="B433" s="46" t="s">
        <v>1209</v>
      </c>
      <c r="C433" s="45">
        <v>-1</v>
      </c>
      <c r="D433" s="32">
        <v>24.41</v>
      </c>
      <c r="E433" s="45">
        <v>21.83</v>
      </c>
      <c r="F433" s="33"/>
      <c r="G433" s="33"/>
      <c r="H433" s="34">
        <f t="shared" si="11"/>
        <v>-532.87030000000004</v>
      </c>
      <c r="I433" s="33"/>
      <c r="J433" s="59"/>
      <c r="K433" s="58"/>
    </row>
    <row r="434" spans="1:11">
      <c r="A434" s="64"/>
      <c r="B434" s="46" t="s">
        <v>1210</v>
      </c>
      <c r="C434" s="45">
        <v>-1</v>
      </c>
      <c r="D434" s="32">
        <v>24.41</v>
      </c>
      <c r="E434" s="45">
        <v>22</v>
      </c>
      <c r="F434" s="33"/>
      <c r="G434" s="33"/>
      <c r="H434" s="34">
        <f t="shared" si="11"/>
        <v>-537.02</v>
      </c>
      <c r="I434" s="33"/>
      <c r="J434" s="59"/>
      <c r="K434" s="58"/>
    </row>
    <row r="435" spans="1:11">
      <c r="A435" s="64"/>
      <c r="B435" s="44" t="s">
        <v>1211</v>
      </c>
      <c r="C435" s="45">
        <v>-1</v>
      </c>
      <c r="D435" s="32">
        <v>24.41</v>
      </c>
      <c r="E435" s="45">
        <v>22</v>
      </c>
      <c r="F435" s="33"/>
      <c r="G435" s="33"/>
      <c r="H435" s="34">
        <f t="shared" si="11"/>
        <v>-537.02</v>
      </c>
      <c r="I435" s="33"/>
      <c r="J435" s="59"/>
      <c r="K435" s="58"/>
    </row>
    <row r="436" spans="1:11">
      <c r="A436" s="64"/>
      <c r="B436" s="44" t="s">
        <v>1212</v>
      </c>
      <c r="C436" s="45">
        <v>-1</v>
      </c>
      <c r="D436" s="32">
        <v>24.41</v>
      </c>
      <c r="E436" s="45">
        <v>22</v>
      </c>
      <c r="F436" s="33"/>
      <c r="G436" s="33"/>
      <c r="H436" s="34">
        <f t="shared" si="11"/>
        <v>-537.02</v>
      </c>
      <c r="I436" s="33"/>
      <c r="J436" s="59"/>
      <c r="K436" s="58"/>
    </row>
    <row r="437" spans="1:11">
      <c r="A437" s="64"/>
      <c r="B437" s="44" t="s">
        <v>1213</v>
      </c>
      <c r="C437" s="45">
        <v>1</v>
      </c>
      <c r="D437" s="32">
        <v>14</v>
      </c>
      <c r="E437" s="45">
        <v>6.91</v>
      </c>
      <c r="F437" s="33"/>
      <c r="G437" s="33"/>
      <c r="H437" s="34">
        <f t="shared" si="11"/>
        <v>96.74</v>
      </c>
      <c r="I437" s="33"/>
      <c r="J437" s="59"/>
      <c r="K437" s="58"/>
    </row>
    <row r="438" spans="1:11">
      <c r="A438" s="64"/>
      <c r="B438" s="46" t="s">
        <v>1180</v>
      </c>
      <c r="C438" s="45">
        <v>-1</v>
      </c>
      <c r="D438" s="32">
        <v>2.25</v>
      </c>
      <c r="E438" s="45">
        <v>0.25</v>
      </c>
      <c r="F438" s="33"/>
      <c r="G438" s="33"/>
      <c r="H438" s="34">
        <f t="shared" si="11"/>
        <v>-0.5625</v>
      </c>
      <c r="I438" s="33"/>
      <c r="J438" s="59"/>
      <c r="K438" s="58"/>
    </row>
    <row r="439" spans="1:11">
      <c r="A439" s="64"/>
      <c r="B439" s="46" t="s">
        <v>1180</v>
      </c>
      <c r="C439" s="45">
        <v>-1</v>
      </c>
      <c r="D439" s="32">
        <v>1.91</v>
      </c>
      <c r="E439" s="45">
        <v>0.25</v>
      </c>
      <c r="F439" s="33"/>
      <c r="G439" s="33"/>
      <c r="H439" s="34">
        <f t="shared" si="11"/>
        <v>-0.47749999999999998</v>
      </c>
      <c r="I439" s="33"/>
      <c r="J439" s="59"/>
      <c r="K439" s="58"/>
    </row>
    <row r="440" spans="1:11">
      <c r="A440" s="64"/>
      <c r="B440" s="46" t="s">
        <v>1167</v>
      </c>
      <c r="C440" s="45">
        <v>-1</v>
      </c>
      <c r="D440" s="32">
        <v>2</v>
      </c>
      <c r="E440" s="45">
        <v>0.5</v>
      </c>
      <c r="F440" s="33"/>
      <c r="G440" s="33"/>
      <c r="H440" s="34">
        <f t="shared" si="11"/>
        <v>-1</v>
      </c>
      <c r="I440" s="33"/>
      <c r="J440" s="59"/>
      <c r="K440" s="58"/>
    </row>
    <row r="441" spans="1:11">
      <c r="A441" s="64"/>
      <c r="B441" s="44" t="s">
        <v>1214</v>
      </c>
      <c r="C441" s="45">
        <v>1</v>
      </c>
      <c r="D441" s="32">
        <v>10.91</v>
      </c>
      <c r="E441" s="45">
        <v>2.66</v>
      </c>
      <c r="F441" s="33"/>
      <c r="G441" s="33"/>
      <c r="H441" s="34">
        <f t="shared" si="11"/>
        <v>29.020600000000002</v>
      </c>
      <c r="I441" s="33"/>
      <c r="J441" s="59"/>
      <c r="K441" s="58"/>
    </row>
    <row r="442" spans="1:11">
      <c r="A442" s="64"/>
      <c r="B442" s="44" t="s">
        <v>1215</v>
      </c>
      <c r="C442" s="45">
        <v>6</v>
      </c>
      <c r="D442" s="32">
        <v>2.58</v>
      </c>
      <c r="E442" s="45">
        <v>1</v>
      </c>
      <c r="F442" s="33"/>
      <c r="G442" s="33"/>
      <c r="H442" s="34">
        <f t="shared" si="11"/>
        <v>15.48</v>
      </c>
      <c r="I442" s="33"/>
      <c r="J442" s="59"/>
      <c r="K442" s="58"/>
    </row>
    <row r="443" spans="1:11">
      <c r="A443" s="64"/>
      <c r="B443" s="80" t="s">
        <v>1216</v>
      </c>
      <c r="C443" s="45"/>
      <c r="D443" s="32"/>
      <c r="E443" s="45"/>
      <c r="F443" s="33"/>
      <c r="G443" s="33"/>
      <c r="H443" s="34">
        <f t="shared" si="11"/>
        <v>0</v>
      </c>
      <c r="I443" s="33"/>
      <c r="J443" s="59"/>
      <c r="K443" s="58"/>
    </row>
    <row r="444" spans="1:11">
      <c r="A444" s="64"/>
      <c r="B444" s="44" t="s">
        <v>1162</v>
      </c>
      <c r="C444" s="45">
        <v>2</v>
      </c>
      <c r="D444" s="32">
        <v>2.75</v>
      </c>
      <c r="E444" s="45">
        <v>0.25</v>
      </c>
      <c r="F444" s="33"/>
      <c r="G444" s="33"/>
      <c r="H444" s="34">
        <f t="shared" si="11"/>
        <v>1.375</v>
      </c>
      <c r="I444" s="33"/>
      <c r="J444" s="59"/>
      <c r="K444" s="58"/>
    </row>
    <row r="445" spans="1:11">
      <c r="A445" s="64"/>
      <c r="B445" s="44" t="s">
        <v>1163</v>
      </c>
      <c r="C445" s="45">
        <v>2</v>
      </c>
      <c r="D445" s="32">
        <v>12</v>
      </c>
      <c r="E445" s="45">
        <v>5</v>
      </c>
      <c r="F445" s="33"/>
      <c r="G445" s="33"/>
      <c r="H445" s="34">
        <f t="shared" si="11"/>
        <v>120</v>
      </c>
      <c r="I445" s="33"/>
      <c r="J445" s="59"/>
      <c r="K445" s="58"/>
    </row>
    <row r="446" spans="1:11">
      <c r="A446" s="64"/>
      <c r="B446" s="46" t="s">
        <v>1164</v>
      </c>
      <c r="C446" s="45">
        <v>2</v>
      </c>
      <c r="D446" s="32">
        <v>7</v>
      </c>
      <c r="E446" s="45">
        <v>0.5</v>
      </c>
      <c r="F446" s="33"/>
      <c r="G446" s="33"/>
      <c r="H446" s="34">
        <f t="shared" si="11"/>
        <v>7</v>
      </c>
      <c r="I446" s="33"/>
      <c r="J446" s="59"/>
      <c r="K446" s="58"/>
    </row>
    <row r="447" spans="1:11">
      <c r="A447" s="64"/>
      <c r="B447" s="46" t="s">
        <v>1165</v>
      </c>
      <c r="C447" s="45">
        <v>-2</v>
      </c>
      <c r="D447" s="32">
        <v>0.75</v>
      </c>
      <c r="E447" s="45">
        <v>0.75</v>
      </c>
      <c r="F447" s="33"/>
      <c r="G447" s="33"/>
      <c r="H447" s="34">
        <f t="shared" si="11"/>
        <v>-1.125</v>
      </c>
      <c r="I447" s="33"/>
      <c r="J447" s="59"/>
      <c r="K447" s="58"/>
    </row>
    <row r="448" spans="1:11">
      <c r="A448" s="64"/>
      <c r="B448" s="46" t="s">
        <v>1166</v>
      </c>
      <c r="C448" s="45">
        <v>-2</v>
      </c>
      <c r="D448" s="32">
        <v>3</v>
      </c>
      <c r="E448" s="45">
        <v>0.33</v>
      </c>
      <c r="F448" s="33"/>
      <c r="G448" s="33"/>
      <c r="H448" s="34">
        <f t="shared" si="11"/>
        <v>-1.98</v>
      </c>
      <c r="I448" s="33"/>
      <c r="J448" s="59"/>
      <c r="K448" s="58"/>
    </row>
    <row r="449" spans="1:11">
      <c r="A449" s="64"/>
      <c r="B449" s="46" t="s">
        <v>1167</v>
      </c>
      <c r="C449" s="45">
        <v>-2</v>
      </c>
      <c r="D449" s="32">
        <v>3.58</v>
      </c>
      <c r="E449" s="45">
        <v>1.25</v>
      </c>
      <c r="F449" s="33"/>
      <c r="G449" s="33"/>
      <c r="H449" s="34">
        <f t="shared" si="11"/>
        <v>-8.9499999999999993</v>
      </c>
      <c r="I449" s="33"/>
      <c r="J449" s="59"/>
      <c r="K449" s="58"/>
    </row>
    <row r="450" spans="1:11">
      <c r="A450" s="64"/>
      <c r="B450" s="44" t="s">
        <v>1168</v>
      </c>
      <c r="C450" s="45">
        <v>2</v>
      </c>
      <c r="D450" s="32">
        <v>17.5</v>
      </c>
      <c r="E450" s="45">
        <v>7</v>
      </c>
      <c r="F450" s="33"/>
      <c r="G450" s="33"/>
      <c r="H450" s="34">
        <f t="shared" si="11"/>
        <v>245</v>
      </c>
      <c r="I450" s="33"/>
      <c r="J450" s="59"/>
      <c r="K450" s="58"/>
    </row>
    <row r="451" spans="1:11">
      <c r="A451" s="64"/>
      <c r="B451" s="46" t="s">
        <v>1169</v>
      </c>
      <c r="C451" s="45">
        <v>-2</v>
      </c>
      <c r="D451" s="32">
        <v>4.33</v>
      </c>
      <c r="E451" s="45">
        <v>2.08</v>
      </c>
      <c r="F451" s="33"/>
      <c r="G451" s="33"/>
      <c r="H451" s="34">
        <f t="shared" si="11"/>
        <v>-18.012799999999999</v>
      </c>
      <c r="I451" s="33"/>
      <c r="J451" s="59"/>
      <c r="K451" s="58"/>
    </row>
    <row r="452" spans="1:11">
      <c r="A452" s="64"/>
      <c r="B452" s="46" t="s">
        <v>1167</v>
      </c>
      <c r="C452" s="45">
        <v>-2</v>
      </c>
      <c r="D452" s="32">
        <v>2</v>
      </c>
      <c r="E452" s="45">
        <v>1.83</v>
      </c>
      <c r="F452" s="33"/>
      <c r="G452" s="33"/>
      <c r="H452" s="34">
        <f t="shared" si="11"/>
        <v>-7.32</v>
      </c>
      <c r="I452" s="33"/>
      <c r="J452" s="59"/>
      <c r="K452" s="58"/>
    </row>
    <row r="453" spans="1:11">
      <c r="A453" s="64"/>
      <c r="B453" s="44" t="s">
        <v>1170</v>
      </c>
      <c r="C453" s="45">
        <v>2</v>
      </c>
      <c r="D453" s="32">
        <v>4.66</v>
      </c>
      <c r="E453" s="45">
        <v>4.33</v>
      </c>
      <c r="F453" s="33"/>
      <c r="G453" s="33"/>
      <c r="H453" s="34">
        <f t="shared" si="11"/>
        <v>40.355600000000003</v>
      </c>
      <c r="I453" s="33"/>
      <c r="J453" s="59"/>
      <c r="K453" s="58"/>
    </row>
    <row r="454" spans="1:11">
      <c r="A454" s="64"/>
      <c r="B454" s="44" t="s">
        <v>1171</v>
      </c>
      <c r="C454" s="45">
        <v>6</v>
      </c>
      <c r="D454" s="32">
        <v>2.5</v>
      </c>
      <c r="E454" s="45">
        <v>0.57999999999999996</v>
      </c>
      <c r="F454" s="33"/>
      <c r="G454" s="33"/>
      <c r="H454" s="34">
        <f t="shared" si="11"/>
        <v>8.6999999999999993</v>
      </c>
      <c r="I454" s="33"/>
      <c r="J454" s="59"/>
      <c r="K454" s="58"/>
    </row>
    <row r="455" spans="1:11">
      <c r="A455" s="64"/>
      <c r="B455" s="44" t="s">
        <v>1172</v>
      </c>
      <c r="C455" s="45">
        <v>2</v>
      </c>
      <c r="D455" s="32">
        <v>4.66</v>
      </c>
      <c r="E455" s="45">
        <v>4.33</v>
      </c>
      <c r="F455" s="33"/>
      <c r="G455" s="33"/>
      <c r="H455" s="34">
        <f t="shared" si="11"/>
        <v>40.355600000000003</v>
      </c>
      <c r="I455" s="33"/>
      <c r="J455" s="59"/>
      <c r="K455" s="58"/>
    </row>
    <row r="456" spans="1:11">
      <c r="A456" s="64"/>
      <c r="B456" s="44" t="s">
        <v>1173</v>
      </c>
      <c r="C456" s="45">
        <v>2</v>
      </c>
      <c r="D456" s="32">
        <v>4.66</v>
      </c>
      <c r="E456" s="45">
        <v>4.33</v>
      </c>
      <c r="F456" s="33"/>
      <c r="G456" s="33"/>
      <c r="H456" s="34">
        <f t="shared" si="11"/>
        <v>40.355600000000003</v>
      </c>
      <c r="I456" s="33"/>
      <c r="J456" s="59"/>
      <c r="K456" s="58"/>
    </row>
    <row r="457" spans="1:11">
      <c r="A457" s="64"/>
      <c r="B457" s="80" t="s">
        <v>1217</v>
      </c>
      <c r="C457" s="45"/>
      <c r="D457" s="32"/>
      <c r="E457" s="45"/>
      <c r="F457" s="33"/>
      <c r="G457" s="33"/>
      <c r="H457" s="34">
        <f t="shared" si="11"/>
        <v>0</v>
      </c>
      <c r="I457" s="33"/>
      <c r="J457" s="59"/>
      <c r="K457" s="58"/>
    </row>
    <row r="458" spans="1:11">
      <c r="A458" s="64"/>
      <c r="B458" s="44" t="s">
        <v>1218</v>
      </c>
      <c r="C458" s="45">
        <v>2</v>
      </c>
      <c r="D458" s="32">
        <v>2.58</v>
      </c>
      <c r="E458" s="45">
        <v>0.33</v>
      </c>
      <c r="F458" s="33"/>
      <c r="G458" s="33"/>
      <c r="H458" s="34">
        <f t="shared" si="11"/>
        <v>1.7028000000000001</v>
      </c>
      <c r="I458" s="33"/>
      <c r="J458" s="59"/>
      <c r="K458" s="58"/>
    </row>
    <row r="459" spans="1:11">
      <c r="A459" s="64"/>
      <c r="B459" s="44" t="s">
        <v>1168</v>
      </c>
      <c r="C459" s="45">
        <v>2</v>
      </c>
      <c r="D459" s="32">
        <v>18.16</v>
      </c>
      <c r="E459" s="45">
        <v>7.66</v>
      </c>
      <c r="F459" s="33"/>
      <c r="G459" s="33"/>
      <c r="H459" s="34">
        <f t="shared" si="11"/>
        <v>278.21120000000002</v>
      </c>
      <c r="I459" s="33"/>
      <c r="J459" s="59"/>
      <c r="K459" s="58"/>
    </row>
    <row r="460" spans="1:11">
      <c r="A460" s="64"/>
      <c r="B460" s="46" t="s">
        <v>1167</v>
      </c>
      <c r="C460" s="45">
        <v>-2</v>
      </c>
      <c r="D460" s="32">
        <v>2.58</v>
      </c>
      <c r="E460" s="45">
        <v>2</v>
      </c>
      <c r="F460" s="33"/>
      <c r="G460" s="33"/>
      <c r="H460" s="34">
        <f t="shared" si="11"/>
        <v>-10.32</v>
      </c>
      <c r="I460" s="33"/>
      <c r="J460" s="59"/>
      <c r="K460" s="58"/>
    </row>
    <row r="461" spans="1:11">
      <c r="A461" s="64"/>
      <c r="B461" s="46" t="s">
        <v>1176</v>
      </c>
      <c r="C461" s="45">
        <v>-2</v>
      </c>
      <c r="D461" s="32">
        <v>4</v>
      </c>
      <c r="E461" s="45">
        <v>1.58</v>
      </c>
      <c r="F461" s="33"/>
      <c r="G461" s="33"/>
      <c r="H461" s="34">
        <f t="shared" si="11"/>
        <v>-12.64</v>
      </c>
      <c r="I461" s="33"/>
      <c r="J461" s="59"/>
      <c r="K461" s="58"/>
    </row>
    <row r="462" spans="1:11">
      <c r="A462" s="64"/>
      <c r="B462" s="46" t="s">
        <v>1169</v>
      </c>
      <c r="C462" s="45">
        <v>-2</v>
      </c>
      <c r="D462" s="32">
        <v>4.16</v>
      </c>
      <c r="E462" s="45">
        <v>2.75</v>
      </c>
      <c r="F462" s="33"/>
      <c r="G462" s="33"/>
      <c r="H462" s="34">
        <f t="shared" si="11"/>
        <v>-22.88</v>
      </c>
      <c r="I462" s="33"/>
      <c r="J462" s="59"/>
      <c r="K462" s="58"/>
    </row>
    <row r="463" spans="1:11">
      <c r="A463" s="64"/>
      <c r="B463" s="44" t="s">
        <v>1177</v>
      </c>
      <c r="C463" s="45">
        <v>2</v>
      </c>
      <c r="D463" s="32">
        <v>11.91</v>
      </c>
      <c r="E463" s="45">
        <v>4.25</v>
      </c>
      <c r="F463" s="33"/>
      <c r="G463" s="33"/>
      <c r="H463" s="34">
        <f t="shared" si="11"/>
        <v>101.235</v>
      </c>
      <c r="I463" s="33"/>
      <c r="J463" s="59"/>
      <c r="K463" s="58"/>
    </row>
    <row r="464" spans="1:11">
      <c r="A464" s="64"/>
      <c r="B464" s="46" t="s">
        <v>1167</v>
      </c>
      <c r="C464" s="45">
        <v>-2</v>
      </c>
      <c r="D464" s="32">
        <v>1.83</v>
      </c>
      <c r="E464" s="45">
        <v>1.83</v>
      </c>
      <c r="F464" s="33"/>
      <c r="G464" s="33"/>
      <c r="H464" s="34">
        <f t="shared" si="11"/>
        <v>-6.6978</v>
      </c>
      <c r="I464" s="33"/>
      <c r="J464" s="59"/>
      <c r="K464" s="58"/>
    </row>
    <row r="465" spans="1:11">
      <c r="A465" s="64"/>
      <c r="B465" s="44" t="s">
        <v>1170</v>
      </c>
      <c r="C465" s="45">
        <v>2</v>
      </c>
      <c r="D465" s="32">
        <v>4.16</v>
      </c>
      <c r="E465" s="45">
        <v>3.91</v>
      </c>
      <c r="F465" s="33"/>
      <c r="G465" s="33"/>
      <c r="H465" s="34">
        <f t="shared" si="11"/>
        <v>32.531199999999998</v>
      </c>
      <c r="I465" s="33"/>
      <c r="J465" s="59"/>
      <c r="K465" s="58"/>
    </row>
    <row r="466" spans="1:11">
      <c r="A466" s="64"/>
      <c r="B466" s="44" t="s">
        <v>1171</v>
      </c>
      <c r="C466" s="45">
        <v>6</v>
      </c>
      <c r="D466" s="32">
        <v>2.5</v>
      </c>
      <c r="E466" s="45">
        <v>0.57999999999999996</v>
      </c>
      <c r="F466" s="33"/>
      <c r="G466" s="33"/>
      <c r="H466" s="34">
        <f t="shared" si="11"/>
        <v>8.6999999999999993</v>
      </c>
      <c r="I466" s="33"/>
      <c r="J466" s="59"/>
      <c r="K466" s="58"/>
    </row>
    <row r="467" spans="1:11">
      <c r="A467" s="64"/>
      <c r="B467" s="44" t="s">
        <v>1172</v>
      </c>
      <c r="C467" s="45">
        <v>2</v>
      </c>
      <c r="D467" s="32">
        <v>4.16</v>
      </c>
      <c r="E467" s="45">
        <v>3.91</v>
      </c>
      <c r="F467" s="33"/>
      <c r="G467" s="33"/>
      <c r="H467" s="34">
        <f t="shared" si="11"/>
        <v>32.531199999999998</v>
      </c>
      <c r="I467" s="33"/>
      <c r="J467" s="59"/>
      <c r="K467" s="58"/>
    </row>
    <row r="468" spans="1:11">
      <c r="A468" s="64"/>
      <c r="B468" s="44" t="s">
        <v>1173</v>
      </c>
      <c r="C468" s="45">
        <v>2</v>
      </c>
      <c r="D468" s="32">
        <v>5.5</v>
      </c>
      <c r="E468" s="45">
        <v>3.5</v>
      </c>
      <c r="F468" s="33"/>
      <c r="G468" s="33"/>
      <c r="H468" s="34">
        <f t="shared" si="11"/>
        <v>38.5</v>
      </c>
      <c r="I468" s="33"/>
      <c r="J468" s="59"/>
      <c r="K468" s="58"/>
    </row>
    <row r="469" spans="1:11">
      <c r="A469" s="64"/>
      <c r="B469" s="44" t="s">
        <v>1219</v>
      </c>
      <c r="C469" s="45">
        <v>1</v>
      </c>
      <c r="D469" s="32">
        <v>30.33</v>
      </c>
      <c r="E469" s="45">
        <v>15</v>
      </c>
      <c r="F469" s="33"/>
      <c r="G469" s="33"/>
      <c r="H469" s="34">
        <f t="shared" si="11"/>
        <v>454.95</v>
      </c>
      <c r="I469" s="33"/>
      <c r="J469" s="59"/>
      <c r="K469" s="58"/>
    </row>
    <row r="470" spans="1:11">
      <c r="A470" s="64"/>
      <c r="B470" s="44" t="s">
        <v>1220</v>
      </c>
      <c r="C470" s="45">
        <v>2</v>
      </c>
      <c r="D470" s="32">
        <v>5.33</v>
      </c>
      <c r="E470" s="45">
        <v>4.08</v>
      </c>
      <c r="F470" s="33"/>
      <c r="G470" s="33"/>
      <c r="H470" s="34">
        <f t="shared" si="11"/>
        <v>43.492800000000003</v>
      </c>
      <c r="I470" s="33"/>
      <c r="J470" s="59"/>
      <c r="K470" s="58"/>
    </row>
    <row r="471" spans="1:11">
      <c r="A471" s="64"/>
      <c r="B471" s="44" t="s">
        <v>1221</v>
      </c>
      <c r="C471" s="45">
        <v>1</v>
      </c>
      <c r="D471" s="32">
        <v>600</v>
      </c>
      <c r="E471" s="32">
        <v>1</v>
      </c>
      <c r="F471" s="33"/>
      <c r="G471" s="33"/>
      <c r="H471" s="34">
        <f t="shared" si="11"/>
        <v>600</v>
      </c>
      <c r="I471" s="33"/>
      <c r="J471" s="59"/>
      <c r="K471" s="58"/>
    </row>
    <row r="472" spans="1:11">
      <c r="A472" s="64"/>
      <c r="B472" s="46" t="s">
        <v>1050</v>
      </c>
      <c r="C472" s="32"/>
      <c r="D472" s="32"/>
      <c r="E472" s="32"/>
      <c r="F472" s="60"/>
      <c r="G472" s="33"/>
      <c r="H472" s="34">
        <v>-9781.2109999999993</v>
      </c>
      <c r="I472" s="33"/>
      <c r="J472" s="59"/>
      <c r="K472" s="58"/>
    </row>
    <row r="473" spans="1:11">
      <c r="A473" s="64"/>
      <c r="B473" s="46" t="s">
        <v>989</v>
      </c>
      <c r="C473" s="32"/>
      <c r="D473" s="32"/>
      <c r="E473" s="32"/>
      <c r="F473" s="60"/>
      <c r="G473" s="33"/>
      <c r="H473" s="34">
        <v>-1859.1110000000001</v>
      </c>
      <c r="I473" s="33">
        <f>SUM(H431:H473)</f>
        <v>1860.0812000000001</v>
      </c>
      <c r="J473" s="59" t="s">
        <v>655</v>
      </c>
      <c r="K473" s="58"/>
    </row>
    <row r="474" spans="1:11">
      <c r="A474" s="64"/>
      <c r="B474" s="37"/>
      <c r="C474" s="32"/>
      <c r="D474" s="32"/>
      <c r="E474" s="32"/>
      <c r="F474" s="33"/>
      <c r="G474" s="33"/>
      <c r="H474" s="34"/>
      <c r="I474" s="33"/>
      <c r="J474" s="59"/>
      <c r="K474" s="58"/>
    </row>
    <row r="475" spans="1:11">
      <c r="A475" s="64" t="s">
        <v>1222</v>
      </c>
      <c r="B475" s="37" t="s">
        <v>1223</v>
      </c>
      <c r="C475" s="32"/>
      <c r="D475" s="32"/>
      <c r="E475" s="32"/>
      <c r="F475" s="33"/>
      <c r="G475" s="33"/>
      <c r="H475" s="34"/>
      <c r="I475" s="33"/>
      <c r="J475" s="59"/>
      <c r="K475" s="58"/>
    </row>
    <row r="476" spans="1:11">
      <c r="A476" s="63"/>
      <c r="B476" s="37" t="s">
        <v>1224</v>
      </c>
      <c r="C476" s="32"/>
      <c r="D476" s="32"/>
      <c r="E476" s="32"/>
      <c r="F476" s="33"/>
      <c r="G476" s="33"/>
      <c r="H476" s="34"/>
      <c r="I476" s="33"/>
      <c r="J476" s="67"/>
      <c r="K476" s="58"/>
    </row>
    <row r="477" spans="1:11" ht="31.5">
      <c r="A477" s="63"/>
      <c r="B477" s="37" t="s">
        <v>1225</v>
      </c>
      <c r="C477" s="32"/>
      <c r="D477" s="32"/>
      <c r="E477" s="32"/>
      <c r="F477" s="33"/>
      <c r="G477" s="33"/>
      <c r="H477" s="34"/>
      <c r="I477" s="33"/>
      <c r="J477" s="67"/>
      <c r="K477" s="58"/>
    </row>
    <row r="478" spans="1:11">
      <c r="A478" s="63"/>
      <c r="B478" s="48" t="s">
        <v>1226</v>
      </c>
      <c r="C478" s="85">
        <v>1</v>
      </c>
      <c r="D478" s="85">
        <v>77.33</v>
      </c>
      <c r="E478" s="85">
        <v>28.33</v>
      </c>
      <c r="F478" s="86"/>
      <c r="G478" s="86"/>
      <c r="H478" s="87">
        <f>+C478*D478*E478</f>
        <v>2190.7588999999998</v>
      </c>
      <c r="I478" s="33"/>
      <c r="J478" s="67"/>
      <c r="K478" s="58"/>
    </row>
    <row r="479" spans="1:11">
      <c r="A479" s="63"/>
      <c r="B479" s="88" t="s">
        <v>1227</v>
      </c>
      <c r="C479" s="85">
        <v>-1</v>
      </c>
      <c r="D479" s="85">
        <v>12.17</v>
      </c>
      <c r="E479" s="85">
        <v>17.829999999999998</v>
      </c>
      <c r="F479" s="86"/>
      <c r="G479" s="86"/>
      <c r="H479" s="87">
        <f t="shared" ref="H479:H493" si="12">+C479*D479*E479</f>
        <v>-216.99109999999999</v>
      </c>
      <c r="I479" s="33"/>
      <c r="J479" s="67"/>
      <c r="K479" s="58"/>
    </row>
    <row r="480" spans="1:11">
      <c r="A480" s="63"/>
      <c r="B480" s="48"/>
      <c r="C480" s="85">
        <v>1</v>
      </c>
      <c r="D480" s="85">
        <v>6.17</v>
      </c>
      <c r="E480" s="85">
        <v>4.42</v>
      </c>
      <c r="F480" s="86"/>
      <c r="G480" s="86"/>
      <c r="H480" s="87">
        <f t="shared" si="12"/>
        <v>27.2714</v>
      </c>
      <c r="I480" s="33"/>
      <c r="J480" s="67"/>
      <c r="K480" s="58"/>
    </row>
    <row r="481" spans="1:11">
      <c r="A481" s="63"/>
      <c r="B481" s="88" t="s">
        <v>1227</v>
      </c>
      <c r="C481" s="85">
        <v>-1</v>
      </c>
      <c r="D481" s="85">
        <v>10.92</v>
      </c>
      <c r="E481" s="85">
        <v>5.17</v>
      </c>
      <c r="F481" s="86"/>
      <c r="G481" s="86"/>
      <c r="H481" s="87">
        <f t="shared" si="12"/>
        <v>-56.456400000000002</v>
      </c>
      <c r="I481" s="33"/>
      <c r="J481" s="67"/>
      <c r="K481" s="58"/>
    </row>
    <row r="482" spans="1:11">
      <c r="A482" s="63"/>
      <c r="B482" s="48"/>
      <c r="C482" s="85">
        <v>1</v>
      </c>
      <c r="D482" s="85">
        <v>17.170000000000002</v>
      </c>
      <c r="E482" s="85">
        <v>24.2459016393443</v>
      </c>
      <c r="F482" s="86"/>
      <c r="G482" s="86"/>
      <c r="H482" s="87">
        <f t="shared" si="12"/>
        <v>416.30213114754201</v>
      </c>
      <c r="I482" s="33"/>
      <c r="J482" s="67"/>
      <c r="K482" s="58"/>
    </row>
    <row r="483" spans="1:11">
      <c r="A483" s="63"/>
      <c r="B483" s="48" t="s">
        <v>1228</v>
      </c>
      <c r="C483" s="85">
        <v>1</v>
      </c>
      <c r="D483" s="85">
        <v>30.82</v>
      </c>
      <c r="E483" s="85">
        <v>48.58</v>
      </c>
      <c r="F483" s="86"/>
      <c r="G483" s="86"/>
      <c r="H483" s="87">
        <f t="shared" si="12"/>
        <v>1497.2356</v>
      </c>
      <c r="I483" s="33"/>
      <c r="J483" s="67"/>
      <c r="K483" s="58"/>
    </row>
    <row r="484" spans="1:11">
      <c r="A484" s="63"/>
      <c r="B484" s="88" t="s">
        <v>1227</v>
      </c>
      <c r="C484" s="85">
        <v>-1</v>
      </c>
      <c r="D484" s="85">
        <v>7.17</v>
      </c>
      <c r="E484" s="85">
        <v>14.5</v>
      </c>
      <c r="F484" s="86"/>
      <c r="G484" s="86"/>
      <c r="H484" s="87">
        <f t="shared" si="12"/>
        <v>-103.965</v>
      </c>
      <c r="I484" s="33"/>
      <c r="J484" s="67"/>
      <c r="K484" s="58"/>
    </row>
    <row r="485" spans="1:11">
      <c r="A485" s="63"/>
      <c r="B485" s="48" t="s">
        <v>1229</v>
      </c>
      <c r="C485" s="85">
        <v>1</v>
      </c>
      <c r="D485" s="85">
        <v>73.819999999999993</v>
      </c>
      <c r="E485" s="85">
        <v>28.33</v>
      </c>
      <c r="F485" s="86"/>
      <c r="G485" s="86"/>
      <c r="H485" s="87">
        <f t="shared" si="12"/>
        <v>2091.3206</v>
      </c>
      <c r="I485" s="33"/>
      <c r="J485" s="67"/>
      <c r="K485" s="58"/>
    </row>
    <row r="486" spans="1:11">
      <c r="A486" s="63"/>
      <c r="B486" s="88" t="s">
        <v>1227</v>
      </c>
      <c r="C486" s="85">
        <v>-1</v>
      </c>
      <c r="D486" s="85">
        <v>15.33</v>
      </c>
      <c r="E486" s="85">
        <v>11.5</v>
      </c>
      <c r="F486" s="86"/>
      <c r="G486" s="86"/>
      <c r="H486" s="87">
        <f t="shared" si="12"/>
        <v>-176.29499999999999</v>
      </c>
      <c r="I486" s="33"/>
      <c r="J486" s="67"/>
      <c r="K486" s="58"/>
    </row>
    <row r="487" spans="1:11">
      <c r="A487" s="63"/>
      <c r="B487" s="88" t="s">
        <v>1227</v>
      </c>
      <c r="C487" s="85">
        <v>-1</v>
      </c>
      <c r="D487" s="85">
        <v>7.67</v>
      </c>
      <c r="E487" s="85">
        <v>11.2459016393443</v>
      </c>
      <c r="F487" s="86"/>
      <c r="G487" s="86"/>
      <c r="H487" s="87">
        <f t="shared" si="12"/>
        <v>-86.256065573770798</v>
      </c>
      <c r="I487" s="33"/>
      <c r="J487" s="67"/>
      <c r="K487" s="58"/>
    </row>
    <row r="488" spans="1:11">
      <c r="A488" s="63"/>
      <c r="B488" s="48"/>
      <c r="C488" s="85">
        <v>1</v>
      </c>
      <c r="D488" s="85">
        <v>19</v>
      </c>
      <c r="E488" s="85">
        <v>23.57</v>
      </c>
      <c r="F488" s="86"/>
      <c r="G488" s="86"/>
      <c r="H488" s="87">
        <f t="shared" si="12"/>
        <v>447.83</v>
      </c>
      <c r="I488" s="33"/>
      <c r="J488" s="67"/>
      <c r="K488" s="58"/>
    </row>
    <row r="489" spans="1:11">
      <c r="A489" s="63"/>
      <c r="B489" s="88" t="s">
        <v>1227</v>
      </c>
      <c r="C489" s="85">
        <v>-1</v>
      </c>
      <c r="D489" s="85">
        <v>11.82</v>
      </c>
      <c r="E489" s="85">
        <v>10.17</v>
      </c>
      <c r="F489" s="86"/>
      <c r="G489" s="86"/>
      <c r="H489" s="87">
        <f t="shared" si="12"/>
        <v>-120.2094</v>
      </c>
      <c r="I489" s="33"/>
      <c r="J489" s="67"/>
      <c r="K489" s="58"/>
    </row>
    <row r="490" spans="1:11">
      <c r="A490" s="63"/>
      <c r="B490" s="88" t="s">
        <v>1227</v>
      </c>
      <c r="C490" s="85">
        <v>-1</v>
      </c>
      <c r="D490" s="85">
        <v>9.82</v>
      </c>
      <c r="E490" s="85">
        <v>11.5</v>
      </c>
      <c r="F490" s="86"/>
      <c r="G490" s="86"/>
      <c r="H490" s="87">
        <f t="shared" si="12"/>
        <v>-112.93</v>
      </c>
      <c r="I490" s="33"/>
      <c r="J490" s="67"/>
      <c r="K490" s="58"/>
    </row>
    <row r="491" spans="1:11">
      <c r="A491" s="63"/>
      <c r="B491" s="48" t="s">
        <v>1230</v>
      </c>
      <c r="C491" s="85">
        <v>1</v>
      </c>
      <c r="D491" s="85">
        <v>13.5</v>
      </c>
      <c r="E491" s="85">
        <v>28</v>
      </c>
      <c r="F491" s="86"/>
      <c r="G491" s="86"/>
      <c r="H491" s="87">
        <f t="shared" si="12"/>
        <v>378</v>
      </c>
      <c r="I491" s="33"/>
      <c r="J491" s="67"/>
      <c r="K491" s="58"/>
    </row>
    <row r="492" spans="1:11">
      <c r="A492" s="63"/>
      <c r="B492" s="88" t="s">
        <v>1227</v>
      </c>
      <c r="C492" s="85">
        <v>-1</v>
      </c>
      <c r="D492" s="85">
        <v>1.6721311475409799</v>
      </c>
      <c r="E492" s="85">
        <v>1.5</v>
      </c>
      <c r="F492" s="86"/>
      <c r="G492" s="86"/>
      <c r="H492" s="87">
        <f t="shared" si="12"/>
        <v>-2.50819672131147</v>
      </c>
      <c r="I492" s="33"/>
      <c r="J492" s="67"/>
      <c r="K492" s="58"/>
    </row>
    <row r="493" spans="1:11">
      <c r="A493" s="63"/>
      <c r="B493" s="48" t="s">
        <v>1231</v>
      </c>
      <c r="C493" s="85">
        <v>1</v>
      </c>
      <c r="D493" s="85">
        <v>13.5</v>
      </c>
      <c r="E493" s="85">
        <v>12.5</v>
      </c>
      <c r="F493" s="86"/>
      <c r="G493" s="86"/>
      <c r="H493" s="87">
        <f t="shared" si="12"/>
        <v>168.75</v>
      </c>
      <c r="I493" s="33">
        <f>SUM(H478:H493)</f>
        <v>6341.8574688524604</v>
      </c>
      <c r="J493" s="59" t="s">
        <v>52</v>
      </c>
      <c r="K493" s="58"/>
    </row>
    <row r="494" spans="1:11">
      <c r="A494" s="63"/>
      <c r="B494" s="37"/>
      <c r="C494" s="32"/>
      <c r="D494" s="32"/>
      <c r="E494" s="32"/>
      <c r="F494" s="33"/>
      <c r="G494" s="33"/>
      <c r="H494" s="34"/>
      <c r="I494" s="33"/>
      <c r="J494" s="67"/>
      <c r="K494" s="58"/>
    </row>
    <row r="495" spans="1:11">
      <c r="A495" s="35"/>
      <c r="B495" s="35"/>
      <c r="C495" s="32"/>
      <c r="D495" s="32"/>
      <c r="E495" s="32"/>
      <c r="F495" s="33"/>
      <c r="G495" s="33"/>
      <c r="H495" s="34"/>
      <c r="I495" s="33"/>
      <c r="J495" s="44"/>
      <c r="K495" s="58"/>
    </row>
    <row r="496" spans="1:11">
      <c r="A496" s="89"/>
      <c r="B496" s="62" t="s">
        <v>1232</v>
      </c>
      <c r="C496" s="32"/>
      <c r="D496" s="32"/>
      <c r="E496" s="32"/>
      <c r="F496" s="33"/>
      <c r="G496" s="33"/>
      <c r="H496" s="34"/>
      <c r="I496" s="33"/>
      <c r="J496" s="90"/>
      <c r="K496" s="58"/>
    </row>
    <row r="497" spans="1:11">
      <c r="A497" s="35"/>
      <c r="B497" s="35"/>
      <c r="C497" s="32"/>
      <c r="D497" s="32"/>
      <c r="E497" s="32"/>
      <c r="F497" s="33"/>
      <c r="G497" s="33"/>
      <c r="H497" s="34"/>
      <c r="I497" s="33"/>
      <c r="J497" s="44"/>
      <c r="K497" s="58"/>
    </row>
    <row r="498" spans="1:11">
      <c r="A498" s="30" t="s">
        <v>14</v>
      </c>
      <c r="B498" s="31" t="s">
        <v>1233</v>
      </c>
      <c r="C498" s="32"/>
      <c r="D498" s="32"/>
      <c r="E498" s="32"/>
      <c r="F498" s="33"/>
      <c r="G498" s="33"/>
      <c r="H498" s="34"/>
      <c r="I498" s="33"/>
      <c r="J498" s="90"/>
      <c r="K498" s="58"/>
    </row>
    <row r="499" spans="1:11">
      <c r="A499" s="35"/>
      <c r="B499" s="35"/>
      <c r="C499" s="32"/>
      <c r="D499" s="32"/>
      <c r="E499" s="32"/>
      <c r="F499" s="33"/>
      <c r="G499" s="33"/>
      <c r="H499" s="34"/>
      <c r="I499" s="33"/>
      <c r="J499" s="44"/>
      <c r="K499" s="58"/>
    </row>
    <row r="500" spans="1:11">
      <c r="A500" s="63"/>
      <c r="B500" s="37" t="s">
        <v>1234</v>
      </c>
      <c r="C500" s="32"/>
      <c r="D500" s="32"/>
      <c r="E500" s="32"/>
      <c r="F500" s="33"/>
      <c r="G500" s="33"/>
      <c r="H500" s="34"/>
      <c r="I500" s="33"/>
      <c r="J500" s="67"/>
      <c r="K500" s="58"/>
    </row>
    <row r="501" spans="1:11" ht="47.25">
      <c r="A501" s="37"/>
      <c r="B501" s="37" t="s">
        <v>1235</v>
      </c>
      <c r="C501" s="32"/>
      <c r="D501" s="32"/>
      <c r="E501" s="32"/>
      <c r="F501" s="33"/>
      <c r="G501" s="33"/>
      <c r="H501" s="34"/>
      <c r="I501" s="33"/>
      <c r="J501" s="48"/>
      <c r="K501" s="58"/>
    </row>
    <row r="502" spans="1:11" ht="31.5">
      <c r="A502" s="63"/>
      <c r="B502" s="37" t="s">
        <v>1236</v>
      </c>
      <c r="C502" s="32"/>
      <c r="D502" s="32"/>
      <c r="E502" s="32"/>
      <c r="F502" s="33"/>
      <c r="G502" s="33"/>
      <c r="H502" s="34"/>
      <c r="I502" s="33"/>
      <c r="J502" s="67"/>
      <c r="K502" s="58"/>
    </row>
    <row r="503" spans="1:11" ht="31.5">
      <c r="A503" s="63"/>
      <c r="B503" s="37" t="s">
        <v>1237</v>
      </c>
      <c r="C503" s="32"/>
      <c r="D503" s="32"/>
      <c r="E503" s="32"/>
      <c r="F503" s="33"/>
      <c r="G503" s="33"/>
      <c r="H503" s="34"/>
      <c r="I503" s="33"/>
      <c r="J503" s="67"/>
      <c r="K503" s="58"/>
    </row>
    <row r="504" spans="1:11" ht="31.5">
      <c r="A504" s="63"/>
      <c r="B504" s="37" t="s">
        <v>1238</v>
      </c>
      <c r="C504" s="32"/>
      <c r="D504" s="32"/>
      <c r="E504" s="32"/>
      <c r="F504" s="33"/>
      <c r="G504" s="33"/>
      <c r="H504" s="34"/>
      <c r="I504" s="33"/>
      <c r="J504" s="67"/>
      <c r="K504" s="58"/>
    </row>
    <row r="505" spans="1:11">
      <c r="A505" s="35"/>
      <c r="B505" s="35"/>
      <c r="C505" s="32"/>
      <c r="D505" s="32"/>
      <c r="E505" s="32"/>
      <c r="F505" s="33"/>
      <c r="G505" s="33"/>
      <c r="H505" s="34"/>
      <c r="I505" s="33"/>
      <c r="J505" s="44"/>
      <c r="K505" s="58"/>
    </row>
    <row r="506" spans="1:11" ht="31.5">
      <c r="A506" s="63"/>
      <c r="B506" s="37" t="s">
        <v>1239</v>
      </c>
      <c r="C506" s="32"/>
      <c r="D506" s="32"/>
      <c r="E506" s="32"/>
      <c r="F506" s="33"/>
      <c r="G506" s="33"/>
      <c r="H506" s="34"/>
      <c r="I506" s="33"/>
      <c r="J506" s="67"/>
      <c r="K506" s="58"/>
    </row>
    <row r="507" spans="1:11">
      <c r="A507" s="35"/>
      <c r="B507" s="35"/>
      <c r="C507" s="32"/>
      <c r="D507" s="32"/>
      <c r="E507" s="32"/>
      <c r="F507" s="33"/>
      <c r="G507" s="33"/>
      <c r="H507" s="34"/>
      <c r="I507" s="33"/>
      <c r="J507" s="44"/>
      <c r="K507" s="58"/>
    </row>
    <row r="508" spans="1:11">
      <c r="A508" s="63"/>
      <c r="B508" s="37" t="s">
        <v>1240</v>
      </c>
      <c r="C508" s="32"/>
      <c r="D508" s="32"/>
      <c r="E508" s="32"/>
      <c r="F508" s="33"/>
      <c r="G508" s="33"/>
      <c r="H508" s="34"/>
      <c r="I508" s="33"/>
      <c r="J508" s="67"/>
      <c r="K508" s="58"/>
    </row>
    <row r="509" spans="1:11">
      <c r="A509" s="35"/>
      <c r="B509" s="37" t="s">
        <v>1241</v>
      </c>
      <c r="C509" s="32"/>
      <c r="D509" s="32"/>
      <c r="E509" s="32"/>
      <c r="F509" s="33"/>
      <c r="G509" s="33"/>
      <c r="H509" s="34"/>
      <c r="I509" s="33"/>
      <c r="J509" s="44"/>
      <c r="K509" s="58"/>
    </row>
    <row r="510" spans="1:11">
      <c r="A510" s="35"/>
      <c r="B510" s="37" t="s">
        <v>1242</v>
      </c>
      <c r="C510" s="32"/>
      <c r="D510" s="32"/>
      <c r="E510" s="32"/>
      <c r="F510" s="33"/>
      <c r="G510" s="33"/>
      <c r="H510" s="34"/>
      <c r="I510" s="33"/>
      <c r="J510" s="44"/>
      <c r="K510" s="58"/>
    </row>
    <row r="511" spans="1:11">
      <c r="A511" s="63"/>
      <c r="B511" s="37" t="s">
        <v>1243</v>
      </c>
      <c r="C511" s="32"/>
      <c r="D511" s="32"/>
      <c r="E511" s="32"/>
      <c r="F511" s="33"/>
      <c r="G511" s="33"/>
      <c r="H511" s="34"/>
      <c r="I511" s="33"/>
      <c r="J511" s="67"/>
      <c r="K511" s="58"/>
    </row>
    <row r="512" spans="1:11">
      <c r="A512" s="35"/>
      <c r="B512" s="35"/>
      <c r="C512" s="32"/>
      <c r="D512" s="32"/>
      <c r="E512" s="32"/>
      <c r="F512" s="33"/>
      <c r="G512" s="33"/>
      <c r="H512" s="34"/>
      <c r="I512" s="33"/>
      <c r="J512" s="44"/>
      <c r="K512" s="58"/>
    </row>
    <row r="513" spans="1:11">
      <c r="A513" s="36">
        <v>2.1</v>
      </c>
      <c r="B513" s="64" t="s">
        <v>1244</v>
      </c>
      <c r="C513" s="32"/>
      <c r="D513" s="32"/>
      <c r="E513" s="32"/>
      <c r="F513" s="33"/>
      <c r="G513" s="33"/>
      <c r="H513" s="34"/>
      <c r="I513" s="33"/>
      <c r="J513" s="67"/>
      <c r="K513" s="58"/>
    </row>
    <row r="514" spans="1:11">
      <c r="A514" s="59" t="s">
        <v>50</v>
      </c>
      <c r="B514" s="91" t="s">
        <v>1245</v>
      </c>
      <c r="C514" s="41"/>
      <c r="D514" s="41"/>
      <c r="E514" s="41"/>
      <c r="F514" s="33"/>
      <c r="G514" s="33"/>
      <c r="H514" s="34"/>
      <c r="I514" s="33"/>
      <c r="J514" s="59"/>
      <c r="K514" s="58"/>
    </row>
    <row r="515" spans="1:11">
      <c r="A515" s="92"/>
      <c r="B515" s="44" t="s">
        <v>1246</v>
      </c>
      <c r="C515" s="45">
        <v>1</v>
      </c>
      <c r="D515" s="32">
        <v>30.41</v>
      </c>
      <c r="E515" s="45">
        <v>15</v>
      </c>
      <c r="F515" s="60"/>
      <c r="G515" s="33"/>
      <c r="H515" s="87">
        <f t="shared" ref="H515:H535" si="13">+C515*D515*E515</f>
        <v>456.15</v>
      </c>
      <c r="I515" s="33"/>
      <c r="J515" s="59"/>
      <c r="K515" s="58"/>
    </row>
    <row r="516" spans="1:11">
      <c r="A516" s="92"/>
      <c r="B516" s="46" t="s">
        <v>1167</v>
      </c>
      <c r="C516" s="45">
        <v>-1</v>
      </c>
      <c r="D516" s="32">
        <v>1.75</v>
      </c>
      <c r="E516" s="45">
        <v>1.58</v>
      </c>
      <c r="F516" s="60"/>
      <c r="G516" s="33"/>
      <c r="H516" s="87">
        <f t="shared" si="13"/>
        <v>-2.7650000000000001</v>
      </c>
      <c r="I516" s="33"/>
      <c r="J516" s="59"/>
      <c r="K516" s="58"/>
    </row>
    <row r="517" spans="1:11">
      <c r="A517" s="92"/>
      <c r="B517" s="44" t="s">
        <v>1247</v>
      </c>
      <c r="C517" s="45">
        <v>1</v>
      </c>
      <c r="D517" s="32">
        <v>10.16</v>
      </c>
      <c r="E517" s="45">
        <v>1.66</v>
      </c>
      <c r="F517" s="60"/>
      <c r="G517" s="33"/>
      <c r="H517" s="87">
        <f t="shared" si="13"/>
        <v>16.865600000000001</v>
      </c>
      <c r="I517" s="33"/>
      <c r="J517" s="59"/>
      <c r="K517" s="58"/>
    </row>
    <row r="518" spans="1:11">
      <c r="A518" s="92"/>
      <c r="B518" s="44" t="s">
        <v>1248</v>
      </c>
      <c r="C518" s="45">
        <v>1</v>
      </c>
      <c r="D518" s="32">
        <v>23.08</v>
      </c>
      <c r="E518" s="45">
        <v>15.83</v>
      </c>
      <c r="F518" s="60"/>
      <c r="G518" s="33"/>
      <c r="H518" s="87">
        <f t="shared" si="13"/>
        <v>365.35640000000001</v>
      </c>
      <c r="I518" s="33"/>
      <c r="J518" s="59"/>
      <c r="K518" s="58"/>
    </row>
    <row r="519" spans="1:11">
      <c r="A519" s="92"/>
      <c r="B519" s="44" t="s">
        <v>1249</v>
      </c>
      <c r="C519" s="45">
        <v>1</v>
      </c>
      <c r="D519" s="32">
        <v>39.409999999999997</v>
      </c>
      <c r="E519" s="45">
        <v>6.33</v>
      </c>
      <c r="F519" s="60"/>
      <c r="G519" s="33"/>
      <c r="H519" s="87">
        <f t="shared" si="13"/>
        <v>249.46530000000001</v>
      </c>
      <c r="I519" s="33"/>
      <c r="J519" s="59"/>
      <c r="K519" s="58"/>
    </row>
    <row r="520" spans="1:11">
      <c r="A520" s="92"/>
      <c r="B520" s="44" t="s">
        <v>1250</v>
      </c>
      <c r="C520" s="45">
        <v>1</v>
      </c>
      <c r="D520" s="32">
        <v>3.33</v>
      </c>
      <c r="E520" s="45">
        <v>0.5</v>
      </c>
      <c r="F520" s="60"/>
      <c r="G520" s="33"/>
      <c r="H520" s="87">
        <f t="shared" si="13"/>
        <v>1.665</v>
      </c>
      <c r="I520" s="33"/>
      <c r="J520" s="59"/>
      <c r="K520" s="58"/>
    </row>
    <row r="521" spans="1:11">
      <c r="A521" s="92"/>
      <c r="B521" s="44" t="s">
        <v>1215</v>
      </c>
      <c r="C521" s="45">
        <v>6</v>
      </c>
      <c r="D521" s="32">
        <v>2.58</v>
      </c>
      <c r="E521" s="45">
        <v>1.08</v>
      </c>
      <c r="F521" s="60"/>
      <c r="G521" s="33"/>
      <c r="H521" s="87">
        <f t="shared" si="13"/>
        <v>16.718399999999999</v>
      </c>
      <c r="I521" s="33"/>
      <c r="J521" s="59"/>
      <c r="K521" s="58"/>
    </row>
    <row r="522" spans="1:11">
      <c r="A522" s="92"/>
      <c r="B522" s="44" t="s">
        <v>1251</v>
      </c>
      <c r="C522" s="45">
        <v>2</v>
      </c>
      <c r="D522" s="32">
        <v>2.91</v>
      </c>
      <c r="E522" s="45">
        <v>0.57999999999999996</v>
      </c>
      <c r="F522" s="60"/>
      <c r="G522" s="33"/>
      <c r="H522" s="87">
        <f t="shared" si="13"/>
        <v>3.3755999999999999</v>
      </c>
      <c r="I522" s="33"/>
      <c r="J522" s="59"/>
      <c r="K522" s="58"/>
    </row>
    <row r="523" spans="1:11">
      <c r="A523" s="92"/>
      <c r="B523" s="44" t="s">
        <v>1252</v>
      </c>
      <c r="C523" s="45">
        <v>1</v>
      </c>
      <c r="D523" s="32">
        <v>9.58</v>
      </c>
      <c r="E523" s="45">
        <v>6.41</v>
      </c>
      <c r="F523" s="60"/>
      <c r="G523" s="33"/>
      <c r="H523" s="87">
        <f t="shared" si="13"/>
        <v>61.407800000000002</v>
      </c>
      <c r="I523" s="33"/>
      <c r="J523" s="59"/>
      <c r="K523" s="58"/>
    </row>
    <row r="524" spans="1:11">
      <c r="A524" s="92"/>
      <c r="B524" s="44" t="s">
        <v>1253</v>
      </c>
      <c r="C524" s="45">
        <v>1</v>
      </c>
      <c r="D524" s="32">
        <v>2.91</v>
      </c>
      <c r="E524" s="45">
        <v>0.57999999999999996</v>
      </c>
      <c r="F524" s="60"/>
      <c r="G524" s="33"/>
      <c r="H524" s="87">
        <f t="shared" si="13"/>
        <v>1.6878</v>
      </c>
      <c r="I524" s="33"/>
      <c r="J524" s="59"/>
      <c r="K524" s="58"/>
    </row>
    <row r="525" spans="1:11">
      <c r="A525" s="92"/>
      <c r="B525" s="44" t="s">
        <v>1254</v>
      </c>
      <c r="C525" s="45">
        <v>1</v>
      </c>
      <c r="D525" s="32">
        <v>3</v>
      </c>
      <c r="E525" s="45">
        <v>0.33</v>
      </c>
      <c r="F525" s="60"/>
      <c r="G525" s="33"/>
      <c r="H525" s="87">
        <f t="shared" si="13"/>
        <v>0.99</v>
      </c>
      <c r="I525" s="33"/>
      <c r="J525" s="59"/>
      <c r="K525" s="58"/>
    </row>
    <row r="526" spans="1:11">
      <c r="A526" s="92"/>
      <c r="B526" s="44" t="s">
        <v>1255</v>
      </c>
      <c r="C526" s="45">
        <v>1</v>
      </c>
      <c r="D526" s="32">
        <v>2.41</v>
      </c>
      <c r="E526" s="45">
        <v>0.5</v>
      </c>
      <c r="F526" s="60"/>
      <c r="G526" s="33"/>
      <c r="H526" s="87">
        <f t="shared" si="13"/>
        <v>1.2050000000000001</v>
      </c>
      <c r="I526" s="33"/>
      <c r="J526" s="59"/>
      <c r="K526" s="58"/>
    </row>
    <row r="527" spans="1:11">
      <c r="A527" s="92"/>
      <c r="B527" s="44" t="s">
        <v>1256</v>
      </c>
      <c r="C527" s="45">
        <v>1</v>
      </c>
      <c r="D527" s="32">
        <v>9.5</v>
      </c>
      <c r="E527" s="45">
        <v>6.33</v>
      </c>
      <c r="F527" s="60"/>
      <c r="G527" s="33"/>
      <c r="H527" s="87">
        <f t="shared" si="13"/>
        <v>60.134999999999998</v>
      </c>
      <c r="I527" s="33"/>
      <c r="J527" s="59"/>
      <c r="K527" s="58"/>
    </row>
    <row r="528" spans="1:11">
      <c r="A528" s="92"/>
      <c r="B528" s="44" t="s">
        <v>1254</v>
      </c>
      <c r="C528" s="45">
        <v>1</v>
      </c>
      <c r="D528" s="32">
        <v>4.25</v>
      </c>
      <c r="E528" s="45">
        <v>0.33</v>
      </c>
      <c r="F528" s="60"/>
      <c r="G528" s="33"/>
      <c r="H528" s="87">
        <f t="shared" si="13"/>
        <v>1.4025000000000001</v>
      </c>
      <c r="I528" s="33"/>
      <c r="J528" s="59"/>
      <c r="K528" s="58"/>
    </row>
    <row r="529" spans="1:11">
      <c r="A529" s="92"/>
      <c r="B529" s="44" t="s">
        <v>1253</v>
      </c>
      <c r="C529" s="45">
        <v>1</v>
      </c>
      <c r="D529" s="32">
        <v>2.83</v>
      </c>
      <c r="E529" s="45">
        <v>0.57999999999999996</v>
      </c>
      <c r="F529" s="60"/>
      <c r="G529" s="33"/>
      <c r="H529" s="87">
        <f t="shared" si="13"/>
        <v>1.6414</v>
      </c>
      <c r="I529" s="33"/>
      <c r="J529" s="59"/>
      <c r="K529" s="58"/>
    </row>
    <row r="530" spans="1:11">
      <c r="A530" s="92"/>
      <c r="B530" s="44" t="s">
        <v>1255</v>
      </c>
      <c r="C530" s="45">
        <v>1</v>
      </c>
      <c r="D530" s="32">
        <v>2.33</v>
      </c>
      <c r="E530" s="45">
        <v>0.5</v>
      </c>
      <c r="F530" s="60"/>
      <c r="G530" s="33"/>
      <c r="H530" s="87">
        <f t="shared" si="13"/>
        <v>1.165</v>
      </c>
      <c r="I530" s="33"/>
      <c r="J530" s="59"/>
      <c r="K530" s="58"/>
    </row>
    <row r="531" spans="1:11">
      <c r="A531" s="92"/>
      <c r="B531" s="44" t="s">
        <v>1257</v>
      </c>
      <c r="C531" s="45">
        <v>1</v>
      </c>
      <c r="D531" s="32">
        <v>14</v>
      </c>
      <c r="E531" s="45">
        <v>6.75</v>
      </c>
      <c r="F531" s="60"/>
      <c r="G531" s="33"/>
      <c r="H531" s="87">
        <f t="shared" si="13"/>
        <v>94.5</v>
      </c>
      <c r="I531" s="33"/>
      <c r="J531" s="59"/>
      <c r="K531" s="58"/>
    </row>
    <row r="532" spans="1:11">
      <c r="A532" s="92"/>
      <c r="B532" s="46" t="s">
        <v>1180</v>
      </c>
      <c r="C532" s="45">
        <v>-1</v>
      </c>
      <c r="D532" s="32">
        <v>2.25</v>
      </c>
      <c r="E532" s="45">
        <v>0.25</v>
      </c>
      <c r="F532" s="60"/>
      <c r="G532" s="33"/>
      <c r="H532" s="87">
        <f t="shared" si="13"/>
        <v>-0.5625</v>
      </c>
      <c r="I532" s="33"/>
      <c r="J532" s="59"/>
      <c r="K532" s="58"/>
    </row>
    <row r="533" spans="1:11">
      <c r="A533" s="92"/>
      <c r="B533" s="46" t="s">
        <v>1180</v>
      </c>
      <c r="C533" s="45">
        <v>-1</v>
      </c>
      <c r="D533" s="32">
        <v>1.91</v>
      </c>
      <c r="E533" s="45">
        <v>0.25</v>
      </c>
      <c r="F533" s="60"/>
      <c r="G533" s="33"/>
      <c r="H533" s="87">
        <f t="shared" si="13"/>
        <v>-0.47749999999999998</v>
      </c>
      <c r="I533" s="33"/>
      <c r="J533" s="59"/>
      <c r="K533" s="58"/>
    </row>
    <row r="534" spans="1:11">
      <c r="A534" s="92"/>
      <c r="B534" s="44" t="s">
        <v>1258</v>
      </c>
      <c r="C534" s="45">
        <v>1</v>
      </c>
      <c r="D534" s="32">
        <v>2.83</v>
      </c>
      <c r="E534" s="45">
        <v>0.57999999999999996</v>
      </c>
      <c r="F534" s="60"/>
      <c r="G534" s="33"/>
      <c r="H534" s="87">
        <f t="shared" si="13"/>
        <v>1.6414</v>
      </c>
      <c r="I534" s="33"/>
      <c r="J534" s="59"/>
      <c r="K534" s="58"/>
    </row>
    <row r="535" spans="1:11">
      <c r="A535" s="92"/>
      <c r="B535" s="44" t="s">
        <v>1181</v>
      </c>
      <c r="C535" s="45">
        <v>1</v>
      </c>
      <c r="D535" s="32">
        <v>2.91</v>
      </c>
      <c r="E535" s="45">
        <v>0.33</v>
      </c>
      <c r="F535" s="60"/>
      <c r="G535" s="33"/>
      <c r="H535" s="87">
        <f t="shared" si="13"/>
        <v>0.96030000000000004</v>
      </c>
      <c r="I535" s="33"/>
      <c r="J535" s="59"/>
      <c r="K535" s="58"/>
    </row>
    <row r="536" spans="1:11">
      <c r="A536" s="59"/>
      <c r="B536" s="46" t="s">
        <v>989</v>
      </c>
      <c r="C536" s="32"/>
      <c r="D536" s="32"/>
      <c r="E536" s="32"/>
      <c r="F536" s="60"/>
      <c r="G536" s="33"/>
      <c r="H536" s="34">
        <v>-750</v>
      </c>
      <c r="I536" s="33">
        <f>SUM(H515:H536)</f>
        <v>582.52750000000003</v>
      </c>
      <c r="J536" s="59" t="s">
        <v>655</v>
      </c>
      <c r="K536" s="58"/>
    </row>
    <row r="537" spans="1:11">
      <c r="A537" s="59"/>
      <c r="B537" s="37"/>
      <c r="C537" s="32"/>
      <c r="D537" s="32"/>
      <c r="E537" s="32"/>
      <c r="F537" s="33"/>
      <c r="G537" s="33"/>
      <c r="H537" s="34"/>
      <c r="I537" s="33"/>
      <c r="J537" s="59"/>
      <c r="K537" s="58"/>
    </row>
    <row r="538" spans="1:11">
      <c r="A538" s="59" t="s">
        <v>53</v>
      </c>
      <c r="B538" s="37" t="s">
        <v>1259</v>
      </c>
      <c r="C538" s="32"/>
      <c r="D538" s="32"/>
      <c r="E538" s="32"/>
      <c r="F538" s="33"/>
      <c r="G538" s="33"/>
      <c r="H538" s="34"/>
      <c r="I538" s="33"/>
      <c r="J538" s="59" t="s">
        <v>52</v>
      </c>
      <c r="K538" s="58"/>
    </row>
    <row r="539" spans="1:11">
      <c r="A539" s="59" t="s">
        <v>55</v>
      </c>
      <c r="B539" s="37" t="s">
        <v>1260</v>
      </c>
      <c r="C539" s="32"/>
      <c r="D539" s="32"/>
      <c r="E539" s="32"/>
      <c r="F539" s="33"/>
      <c r="G539" s="33"/>
      <c r="H539" s="34"/>
      <c r="I539" s="33"/>
      <c r="J539" s="59" t="s">
        <v>52</v>
      </c>
      <c r="K539" s="58"/>
    </row>
    <row r="540" spans="1:11">
      <c r="A540" s="59" t="s">
        <v>57</v>
      </c>
      <c r="B540" s="37" t="s">
        <v>1261</v>
      </c>
      <c r="C540" s="32"/>
      <c r="D540" s="32"/>
      <c r="E540" s="32"/>
      <c r="F540" s="33"/>
      <c r="G540" s="33"/>
      <c r="H540" s="34"/>
      <c r="I540" s="33"/>
      <c r="J540" s="59" t="s">
        <v>52</v>
      </c>
      <c r="K540" s="58"/>
    </row>
    <row r="541" spans="1:11">
      <c r="A541" s="59" t="s">
        <v>59</v>
      </c>
      <c r="B541" s="40" t="s">
        <v>1262</v>
      </c>
      <c r="C541" s="41"/>
      <c r="D541" s="41"/>
      <c r="E541" s="41"/>
      <c r="F541" s="33"/>
      <c r="G541" s="33"/>
      <c r="H541" s="34"/>
      <c r="I541" s="33"/>
      <c r="J541" s="59" t="s">
        <v>52</v>
      </c>
      <c r="K541" s="58"/>
    </row>
    <row r="542" spans="1:11">
      <c r="A542" s="92"/>
      <c r="B542" s="80" t="s">
        <v>1174</v>
      </c>
      <c r="C542" s="71"/>
      <c r="D542" s="84"/>
      <c r="E542" s="76"/>
      <c r="F542" s="60"/>
      <c r="G542" s="33"/>
      <c r="H542" s="34"/>
      <c r="I542" s="33"/>
      <c r="J542" s="59"/>
      <c r="K542" s="58"/>
    </row>
    <row r="543" spans="1:11">
      <c r="A543" s="92"/>
      <c r="B543" s="44" t="s">
        <v>1175</v>
      </c>
      <c r="C543" s="45">
        <v>1</v>
      </c>
      <c r="D543" s="32">
        <v>2.58</v>
      </c>
      <c r="E543" s="45">
        <v>0.33</v>
      </c>
      <c r="F543" s="60"/>
      <c r="G543" s="33"/>
      <c r="H543" s="87">
        <f t="shared" ref="H543:H573" si="14">+C543*D543*E543</f>
        <v>0.85140000000000005</v>
      </c>
      <c r="I543" s="33"/>
      <c r="J543" s="59"/>
      <c r="K543" s="58"/>
    </row>
    <row r="544" spans="1:11">
      <c r="A544" s="92"/>
      <c r="B544" s="44" t="s">
        <v>1168</v>
      </c>
      <c r="C544" s="45">
        <v>1</v>
      </c>
      <c r="D544" s="32">
        <v>18.16</v>
      </c>
      <c r="E544" s="45">
        <v>7.58</v>
      </c>
      <c r="F544" s="60"/>
      <c r="G544" s="33"/>
      <c r="H544" s="87">
        <f t="shared" si="14"/>
        <v>137.65280000000001</v>
      </c>
      <c r="I544" s="33"/>
      <c r="J544" s="59"/>
      <c r="K544" s="58"/>
    </row>
    <row r="545" spans="1:11">
      <c r="A545" s="92"/>
      <c r="B545" s="46" t="s">
        <v>1167</v>
      </c>
      <c r="C545" s="45">
        <v>-1</v>
      </c>
      <c r="D545" s="32">
        <v>2.58</v>
      </c>
      <c r="E545" s="45">
        <v>1.91</v>
      </c>
      <c r="F545" s="60"/>
      <c r="G545" s="33"/>
      <c r="H545" s="87">
        <f t="shared" si="14"/>
        <v>-4.9278000000000004</v>
      </c>
      <c r="I545" s="33"/>
      <c r="J545" s="59"/>
      <c r="K545" s="58"/>
    </row>
    <row r="546" spans="1:11">
      <c r="A546" s="92"/>
      <c r="B546" s="46" t="s">
        <v>1176</v>
      </c>
      <c r="C546" s="45">
        <v>-1</v>
      </c>
      <c r="D546" s="32">
        <v>4</v>
      </c>
      <c r="E546" s="45">
        <v>1.58</v>
      </c>
      <c r="F546" s="60"/>
      <c r="G546" s="33"/>
      <c r="H546" s="87">
        <f t="shared" si="14"/>
        <v>-6.32</v>
      </c>
      <c r="I546" s="33"/>
      <c r="J546" s="59"/>
      <c r="K546" s="58"/>
    </row>
    <row r="547" spans="1:11">
      <c r="A547" s="92"/>
      <c r="B547" s="46" t="s">
        <v>1169</v>
      </c>
      <c r="C547" s="45">
        <v>-1</v>
      </c>
      <c r="D547" s="32">
        <v>4.16</v>
      </c>
      <c r="E547" s="45">
        <v>2.75</v>
      </c>
      <c r="F547" s="60"/>
      <c r="G547" s="33"/>
      <c r="H547" s="87">
        <f t="shared" si="14"/>
        <v>-11.44</v>
      </c>
      <c r="I547" s="33"/>
      <c r="J547" s="59"/>
      <c r="K547" s="58"/>
    </row>
    <row r="548" spans="1:11">
      <c r="A548" s="92"/>
      <c r="B548" s="44" t="s">
        <v>1177</v>
      </c>
      <c r="C548" s="45">
        <v>1</v>
      </c>
      <c r="D548" s="32">
        <v>11.91</v>
      </c>
      <c r="E548" s="45">
        <v>4.25</v>
      </c>
      <c r="F548" s="60"/>
      <c r="G548" s="33"/>
      <c r="H548" s="87">
        <f t="shared" si="14"/>
        <v>50.6175</v>
      </c>
      <c r="I548" s="33"/>
      <c r="J548" s="59"/>
      <c r="K548" s="58"/>
    </row>
    <row r="549" spans="1:11">
      <c r="A549" s="92"/>
      <c r="B549" s="46" t="s">
        <v>1167</v>
      </c>
      <c r="C549" s="45">
        <v>-1</v>
      </c>
      <c r="D549" s="32">
        <v>2.33</v>
      </c>
      <c r="E549" s="45">
        <v>1.91</v>
      </c>
      <c r="F549" s="60"/>
      <c r="G549" s="33"/>
      <c r="H549" s="87">
        <f t="shared" si="14"/>
        <v>-4.4503000000000004</v>
      </c>
      <c r="I549" s="33"/>
      <c r="J549" s="59"/>
      <c r="K549" s="58"/>
    </row>
    <row r="550" spans="1:11">
      <c r="A550" s="92"/>
      <c r="B550" s="44" t="s">
        <v>1170</v>
      </c>
      <c r="C550" s="45">
        <v>1</v>
      </c>
      <c r="D550" s="32">
        <v>4.16</v>
      </c>
      <c r="E550" s="45">
        <v>3.83</v>
      </c>
      <c r="F550" s="60"/>
      <c r="G550" s="33"/>
      <c r="H550" s="87">
        <f t="shared" si="14"/>
        <v>15.9328</v>
      </c>
      <c r="I550" s="33"/>
      <c r="J550" s="59"/>
      <c r="K550" s="58"/>
    </row>
    <row r="551" spans="1:11">
      <c r="A551" s="92"/>
      <c r="B551" s="44" t="s">
        <v>1172</v>
      </c>
      <c r="C551" s="45">
        <v>1</v>
      </c>
      <c r="D551" s="32">
        <v>4.16</v>
      </c>
      <c r="E551" s="45">
        <v>3.91</v>
      </c>
      <c r="F551" s="60"/>
      <c r="G551" s="33"/>
      <c r="H551" s="87">
        <f t="shared" si="14"/>
        <v>16.265599999999999</v>
      </c>
      <c r="I551" s="33"/>
      <c r="J551" s="59"/>
      <c r="K551" s="58"/>
    </row>
    <row r="552" spans="1:11">
      <c r="A552" s="92"/>
      <c r="B552" s="44" t="s">
        <v>1173</v>
      </c>
      <c r="C552" s="45">
        <v>1</v>
      </c>
      <c r="D552" s="32">
        <v>4.83</v>
      </c>
      <c r="E552" s="45">
        <v>3.5</v>
      </c>
      <c r="F552" s="60"/>
      <c r="G552" s="33"/>
      <c r="H552" s="87">
        <f t="shared" si="14"/>
        <v>16.905000000000001</v>
      </c>
      <c r="I552" s="33"/>
      <c r="J552" s="59"/>
      <c r="K552" s="58"/>
    </row>
    <row r="553" spans="1:11">
      <c r="A553" s="92"/>
      <c r="B553" s="80" t="s">
        <v>1161</v>
      </c>
      <c r="C553" s="45"/>
      <c r="D553" s="32"/>
      <c r="E553" s="45"/>
      <c r="F553" s="60"/>
      <c r="G553" s="33"/>
      <c r="H553" s="87">
        <f t="shared" si="14"/>
        <v>0</v>
      </c>
      <c r="I553" s="33"/>
      <c r="J553" s="59"/>
      <c r="K553" s="58"/>
    </row>
    <row r="554" spans="1:11">
      <c r="A554" s="92"/>
      <c r="B554" s="44" t="s">
        <v>1263</v>
      </c>
      <c r="C554" s="45">
        <v>1</v>
      </c>
      <c r="D554" s="32">
        <v>2.91</v>
      </c>
      <c r="E554" s="45">
        <v>0.25</v>
      </c>
      <c r="F554" s="60"/>
      <c r="G554" s="33"/>
      <c r="H554" s="87">
        <f t="shared" si="14"/>
        <v>0.72750000000000004</v>
      </c>
      <c r="I554" s="33"/>
      <c r="J554" s="59"/>
      <c r="K554" s="58"/>
    </row>
    <row r="555" spans="1:11">
      <c r="A555" s="92"/>
      <c r="B555" s="44" t="s">
        <v>1163</v>
      </c>
      <c r="C555" s="45">
        <v>1</v>
      </c>
      <c r="D555" s="32">
        <v>11.91</v>
      </c>
      <c r="E555" s="45">
        <v>5</v>
      </c>
      <c r="F555" s="60"/>
      <c r="G555" s="33"/>
      <c r="H555" s="87">
        <f t="shared" si="14"/>
        <v>59.55</v>
      </c>
      <c r="I555" s="33"/>
      <c r="J555" s="59"/>
      <c r="K555" s="58"/>
    </row>
    <row r="556" spans="1:11">
      <c r="A556" s="92"/>
      <c r="B556" s="46" t="s">
        <v>1164</v>
      </c>
      <c r="C556" s="45">
        <v>-1</v>
      </c>
      <c r="D556" s="32">
        <v>7</v>
      </c>
      <c r="E556" s="45">
        <v>0.5</v>
      </c>
      <c r="F556" s="60"/>
      <c r="G556" s="33"/>
      <c r="H556" s="87">
        <f t="shared" si="14"/>
        <v>-3.5</v>
      </c>
      <c r="I556" s="33"/>
      <c r="J556" s="59"/>
      <c r="K556" s="58"/>
    </row>
    <row r="557" spans="1:11">
      <c r="A557" s="92"/>
      <c r="B557" s="46" t="s">
        <v>1165</v>
      </c>
      <c r="C557" s="45">
        <v>-1</v>
      </c>
      <c r="D557" s="32">
        <v>0.75</v>
      </c>
      <c r="E557" s="45">
        <v>0.75</v>
      </c>
      <c r="F557" s="60"/>
      <c r="G557" s="33"/>
      <c r="H557" s="87">
        <f t="shared" si="14"/>
        <v>-0.5625</v>
      </c>
      <c r="I557" s="33"/>
      <c r="J557" s="59"/>
      <c r="K557" s="58"/>
    </row>
    <row r="558" spans="1:11">
      <c r="A558" s="92"/>
      <c r="B558" s="46" t="s">
        <v>1166</v>
      </c>
      <c r="C558" s="45">
        <v>-1</v>
      </c>
      <c r="D558" s="32">
        <v>3</v>
      </c>
      <c r="E558" s="45">
        <v>0.33</v>
      </c>
      <c r="F558" s="60"/>
      <c r="G558" s="33"/>
      <c r="H558" s="87">
        <f t="shared" si="14"/>
        <v>-0.99</v>
      </c>
      <c r="I558" s="33"/>
      <c r="J558" s="59"/>
      <c r="K558" s="58"/>
    </row>
    <row r="559" spans="1:11">
      <c r="A559" s="92"/>
      <c r="B559" s="46" t="s">
        <v>1167</v>
      </c>
      <c r="C559" s="45">
        <v>-1</v>
      </c>
      <c r="D559" s="32">
        <v>3.58</v>
      </c>
      <c r="E559" s="45">
        <v>1.33</v>
      </c>
      <c r="F559" s="60"/>
      <c r="G559" s="33"/>
      <c r="H559" s="87">
        <f t="shared" si="14"/>
        <v>-4.7614000000000001</v>
      </c>
      <c r="I559" s="33"/>
      <c r="J559" s="59"/>
      <c r="K559" s="58"/>
    </row>
    <row r="560" spans="1:11">
      <c r="A560" s="92"/>
      <c r="B560" s="44" t="s">
        <v>1168</v>
      </c>
      <c r="C560" s="45">
        <v>1</v>
      </c>
      <c r="D560" s="32">
        <v>17.5</v>
      </c>
      <c r="E560" s="45">
        <v>7</v>
      </c>
      <c r="F560" s="60"/>
      <c r="G560" s="33"/>
      <c r="H560" s="87">
        <f t="shared" si="14"/>
        <v>122.5</v>
      </c>
      <c r="I560" s="33"/>
      <c r="J560" s="59"/>
      <c r="K560" s="58"/>
    </row>
    <row r="561" spans="1:11">
      <c r="A561" s="92"/>
      <c r="B561" s="46" t="s">
        <v>1169</v>
      </c>
      <c r="C561" s="45">
        <v>-1</v>
      </c>
      <c r="D561" s="32">
        <v>4.33</v>
      </c>
      <c r="E561" s="45">
        <v>2.08</v>
      </c>
      <c r="F561" s="60"/>
      <c r="G561" s="33"/>
      <c r="H561" s="87">
        <f t="shared" si="14"/>
        <v>-9.0063999999999993</v>
      </c>
      <c r="I561" s="33"/>
      <c r="J561" s="59"/>
      <c r="K561" s="58"/>
    </row>
    <row r="562" spans="1:11">
      <c r="A562" s="92"/>
      <c r="B562" s="46" t="s">
        <v>1167</v>
      </c>
      <c r="C562" s="45">
        <v>-1</v>
      </c>
      <c r="D562" s="32">
        <v>2.08</v>
      </c>
      <c r="E562" s="45">
        <v>2</v>
      </c>
      <c r="F562" s="60"/>
      <c r="G562" s="33"/>
      <c r="H562" s="87">
        <f t="shared" si="14"/>
        <v>-4.16</v>
      </c>
      <c r="I562" s="33"/>
      <c r="J562" s="59"/>
      <c r="K562" s="58"/>
    </row>
    <row r="563" spans="1:11">
      <c r="A563" s="92"/>
      <c r="B563" s="44" t="s">
        <v>1170</v>
      </c>
      <c r="C563" s="45">
        <v>1</v>
      </c>
      <c r="D563" s="32">
        <v>4.33</v>
      </c>
      <c r="E563" s="45">
        <v>3.91</v>
      </c>
      <c r="F563" s="60"/>
      <c r="G563" s="33"/>
      <c r="H563" s="87">
        <f t="shared" si="14"/>
        <v>16.930299999999999</v>
      </c>
      <c r="I563" s="33"/>
      <c r="J563" s="59"/>
      <c r="K563" s="58"/>
    </row>
    <row r="564" spans="1:11">
      <c r="A564" s="92"/>
      <c r="B564" s="44" t="s">
        <v>1172</v>
      </c>
      <c r="C564" s="45">
        <v>1</v>
      </c>
      <c r="D564" s="32">
        <v>4.33</v>
      </c>
      <c r="E564" s="45">
        <v>3.91</v>
      </c>
      <c r="F564" s="60"/>
      <c r="G564" s="33"/>
      <c r="H564" s="87">
        <f t="shared" si="14"/>
        <v>16.930299999999999</v>
      </c>
      <c r="I564" s="33"/>
      <c r="J564" s="59"/>
      <c r="K564" s="58"/>
    </row>
    <row r="565" spans="1:11">
      <c r="A565" s="92"/>
      <c r="B565" s="44" t="s">
        <v>1173</v>
      </c>
      <c r="C565" s="45">
        <v>1</v>
      </c>
      <c r="D565" s="32">
        <v>4.08</v>
      </c>
      <c r="E565" s="45">
        <v>4.08</v>
      </c>
      <c r="F565" s="60"/>
      <c r="G565" s="33"/>
      <c r="H565" s="87">
        <f t="shared" si="14"/>
        <v>16.6464</v>
      </c>
      <c r="I565" s="33"/>
      <c r="J565" s="59"/>
      <c r="K565" s="58"/>
    </row>
    <row r="566" spans="1:11">
      <c r="A566" s="92"/>
      <c r="B566" s="44" t="s">
        <v>1264</v>
      </c>
      <c r="C566" s="45">
        <v>1</v>
      </c>
      <c r="D566" s="32">
        <v>23.5</v>
      </c>
      <c r="E566" s="45">
        <v>6.83</v>
      </c>
      <c r="F566" s="60"/>
      <c r="G566" s="33"/>
      <c r="H566" s="87">
        <f t="shared" si="14"/>
        <v>160.505</v>
      </c>
      <c r="I566" s="33"/>
      <c r="J566" s="59"/>
      <c r="K566" s="58"/>
    </row>
    <row r="567" spans="1:11">
      <c r="A567" s="92"/>
      <c r="B567" s="44" t="s">
        <v>1265</v>
      </c>
      <c r="C567" s="45">
        <v>1</v>
      </c>
      <c r="D567" s="32">
        <v>4.75</v>
      </c>
      <c r="E567" s="45">
        <v>0.5</v>
      </c>
      <c r="F567" s="60"/>
      <c r="G567" s="33"/>
      <c r="H567" s="87">
        <f t="shared" si="14"/>
        <v>2.375</v>
      </c>
      <c r="I567" s="33"/>
      <c r="J567" s="59"/>
      <c r="K567" s="58"/>
    </row>
    <row r="568" spans="1:11">
      <c r="A568" s="92"/>
      <c r="B568" s="46" t="s">
        <v>1167</v>
      </c>
      <c r="C568" s="45">
        <v>-1</v>
      </c>
      <c r="D568" s="32">
        <v>2.08</v>
      </c>
      <c r="E568" s="45">
        <v>1.25</v>
      </c>
      <c r="F568" s="60"/>
      <c r="G568" s="33"/>
      <c r="H568" s="87">
        <f t="shared" si="14"/>
        <v>-2.6</v>
      </c>
      <c r="I568" s="33"/>
      <c r="J568" s="59"/>
      <c r="K568" s="58"/>
    </row>
    <row r="569" spans="1:11">
      <c r="A569" s="92"/>
      <c r="B569" s="44" t="s">
        <v>1266</v>
      </c>
      <c r="C569" s="45">
        <v>1</v>
      </c>
      <c r="D569" s="32">
        <v>3.25</v>
      </c>
      <c r="E569" s="45">
        <v>0.16</v>
      </c>
      <c r="F569" s="60"/>
      <c r="G569" s="33"/>
      <c r="H569" s="87">
        <f t="shared" si="14"/>
        <v>0.52</v>
      </c>
      <c r="I569" s="33"/>
      <c r="J569" s="59"/>
      <c r="K569" s="58"/>
    </row>
    <row r="570" spans="1:11">
      <c r="A570" s="92"/>
      <c r="B570" s="44" t="s">
        <v>1267</v>
      </c>
      <c r="C570" s="45">
        <v>1</v>
      </c>
      <c r="D570" s="32">
        <v>2.66</v>
      </c>
      <c r="E570" s="45">
        <v>0.5</v>
      </c>
      <c r="F570" s="60"/>
      <c r="G570" s="33"/>
      <c r="H570" s="87">
        <f t="shared" si="14"/>
        <v>1.33</v>
      </c>
      <c r="I570" s="33"/>
      <c r="J570" s="59"/>
      <c r="K570" s="58"/>
    </row>
    <row r="571" spans="1:11">
      <c r="A571" s="92"/>
      <c r="B571" s="44" t="s">
        <v>1268</v>
      </c>
      <c r="C571" s="45">
        <v>1</v>
      </c>
      <c r="D571" s="32">
        <v>3.25</v>
      </c>
      <c r="E571" s="45">
        <v>0.41</v>
      </c>
      <c r="F571" s="60"/>
      <c r="G571" s="33"/>
      <c r="H571" s="87">
        <f t="shared" si="14"/>
        <v>1.3325</v>
      </c>
      <c r="I571" s="33"/>
      <c r="J571" s="59"/>
      <c r="K571" s="58"/>
    </row>
    <row r="572" spans="1:11">
      <c r="A572" s="92"/>
      <c r="B572" s="44" t="s">
        <v>1266</v>
      </c>
      <c r="C572" s="45">
        <v>1</v>
      </c>
      <c r="D572" s="32">
        <v>4.75</v>
      </c>
      <c r="E572" s="45">
        <v>0.5</v>
      </c>
      <c r="F572" s="60"/>
      <c r="G572" s="33"/>
      <c r="H572" s="87">
        <f t="shared" si="14"/>
        <v>2.375</v>
      </c>
      <c r="I572" s="33"/>
      <c r="J572" s="59"/>
      <c r="K572" s="58"/>
    </row>
    <row r="573" spans="1:11">
      <c r="A573" s="92"/>
      <c r="B573" s="44" t="s">
        <v>1269</v>
      </c>
      <c r="C573" s="45">
        <v>1</v>
      </c>
      <c r="D573" s="32">
        <v>4.83</v>
      </c>
      <c r="E573" s="45">
        <v>1.1599999999999999</v>
      </c>
      <c r="F573" s="60"/>
      <c r="G573" s="33"/>
      <c r="H573" s="87">
        <f t="shared" si="14"/>
        <v>5.6028000000000002</v>
      </c>
      <c r="I573" s="33"/>
      <c r="J573" s="59"/>
      <c r="K573" s="58"/>
    </row>
    <row r="574" spans="1:11">
      <c r="A574" s="59"/>
      <c r="B574" s="46" t="s">
        <v>989</v>
      </c>
      <c r="C574" s="32"/>
      <c r="D574" s="32"/>
      <c r="E574" s="32"/>
      <c r="F574" s="60"/>
      <c r="G574" s="33"/>
      <c r="H574" s="34">
        <v>-454.21899999999999</v>
      </c>
      <c r="I574" s="33">
        <f>SUM(H543:H574)</f>
        <v>138.61250000000001</v>
      </c>
      <c r="J574" s="59" t="s">
        <v>655</v>
      </c>
      <c r="K574" s="58"/>
    </row>
    <row r="575" spans="1:11">
      <c r="A575" s="59"/>
      <c r="B575" s="37"/>
      <c r="C575" s="32"/>
      <c r="D575" s="32"/>
      <c r="E575" s="32"/>
      <c r="F575" s="33"/>
      <c r="G575" s="33"/>
      <c r="H575" s="34"/>
      <c r="I575" s="33"/>
      <c r="J575" s="59"/>
      <c r="K575" s="58"/>
    </row>
    <row r="576" spans="1:11">
      <c r="A576" s="59" t="s">
        <v>61</v>
      </c>
      <c r="B576" s="37" t="s">
        <v>1270</v>
      </c>
      <c r="C576" s="32"/>
      <c r="D576" s="32"/>
      <c r="E576" s="32"/>
      <c r="F576" s="33"/>
      <c r="G576" s="33"/>
      <c r="H576" s="34"/>
      <c r="I576" s="33"/>
      <c r="J576" s="67"/>
      <c r="K576" s="58"/>
    </row>
    <row r="577" spans="1:11">
      <c r="A577" s="59" t="s">
        <v>63</v>
      </c>
      <c r="B577" s="40" t="s">
        <v>1271</v>
      </c>
      <c r="C577" s="41"/>
      <c r="D577" s="41"/>
      <c r="E577" s="41"/>
      <c r="F577" s="33"/>
      <c r="G577" s="33"/>
      <c r="H577" s="34"/>
      <c r="I577" s="33"/>
      <c r="J577" s="59"/>
      <c r="K577" s="58"/>
    </row>
    <row r="578" spans="1:11">
      <c r="A578" s="92"/>
      <c r="B578" s="44" t="s">
        <v>1272</v>
      </c>
      <c r="C578" s="45">
        <v>1</v>
      </c>
      <c r="D578" s="32">
        <v>14.91</v>
      </c>
      <c r="E578" s="45">
        <v>11.08</v>
      </c>
      <c r="F578" s="60"/>
      <c r="G578" s="33"/>
      <c r="H578" s="87">
        <f t="shared" ref="H578:H597" si="15">+C578*D578*E578</f>
        <v>165.2028</v>
      </c>
      <c r="I578" s="33"/>
      <c r="J578" s="59"/>
      <c r="K578" s="58"/>
    </row>
    <row r="579" spans="1:11">
      <c r="A579" s="92"/>
      <c r="B579" s="44" t="s">
        <v>1181</v>
      </c>
      <c r="C579" s="45">
        <v>1</v>
      </c>
      <c r="D579" s="32">
        <v>3</v>
      </c>
      <c r="E579" s="45">
        <v>0.57999999999999996</v>
      </c>
      <c r="F579" s="60"/>
      <c r="G579" s="33"/>
      <c r="H579" s="87">
        <f t="shared" si="15"/>
        <v>1.74</v>
      </c>
      <c r="I579" s="33"/>
      <c r="J579" s="59"/>
      <c r="K579" s="58"/>
    </row>
    <row r="580" spans="1:11">
      <c r="A580" s="92"/>
      <c r="B580" s="44" t="s">
        <v>1273</v>
      </c>
      <c r="C580" s="45">
        <v>1</v>
      </c>
      <c r="D580" s="32">
        <v>8.58</v>
      </c>
      <c r="E580" s="45">
        <v>8</v>
      </c>
      <c r="F580" s="60"/>
      <c r="G580" s="33"/>
      <c r="H580" s="87">
        <f t="shared" si="15"/>
        <v>68.64</v>
      </c>
      <c r="I580" s="33"/>
      <c r="J580" s="59"/>
      <c r="K580" s="58"/>
    </row>
    <row r="581" spans="1:11">
      <c r="A581" s="92"/>
      <c r="B581" s="46" t="s">
        <v>1167</v>
      </c>
      <c r="C581" s="45">
        <v>-1</v>
      </c>
      <c r="D581" s="32">
        <v>2.08</v>
      </c>
      <c r="E581" s="45">
        <v>0.91</v>
      </c>
      <c r="F581" s="60"/>
      <c r="G581" s="33"/>
      <c r="H581" s="87">
        <f t="shared" si="15"/>
        <v>-1.8928</v>
      </c>
      <c r="I581" s="33"/>
      <c r="J581" s="59"/>
      <c r="K581" s="58"/>
    </row>
    <row r="582" spans="1:11">
      <c r="A582" s="92"/>
      <c r="B582" s="44" t="s">
        <v>1181</v>
      </c>
      <c r="C582" s="45">
        <v>1</v>
      </c>
      <c r="D582" s="32">
        <v>2.75</v>
      </c>
      <c r="E582" s="45">
        <v>0.16</v>
      </c>
      <c r="F582" s="60"/>
      <c r="G582" s="33"/>
      <c r="H582" s="87">
        <f t="shared" si="15"/>
        <v>0.44</v>
      </c>
      <c r="I582" s="33"/>
      <c r="J582" s="59"/>
      <c r="K582" s="58"/>
    </row>
    <row r="583" spans="1:11">
      <c r="A583" s="92"/>
      <c r="B583" s="44" t="s">
        <v>1274</v>
      </c>
      <c r="C583" s="45">
        <v>1</v>
      </c>
      <c r="D583" s="32">
        <v>15.33</v>
      </c>
      <c r="E583" s="45">
        <v>8.66</v>
      </c>
      <c r="F583" s="60"/>
      <c r="G583" s="33"/>
      <c r="H583" s="87">
        <f t="shared" si="15"/>
        <v>132.7578</v>
      </c>
      <c r="I583" s="33"/>
      <c r="J583" s="59"/>
      <c r="K583" s="58"/>
    </row>
    <row r="584" spans="1:11">
      <c r="A584" s="92"/>
      <c r="B584" s="46" t="s">
        <v>1167</v>
      </c>
      <c r="C584" s="45">
        <v>-1</v>
      </c>
      <c r="D584" s="32">
        <v>2.33</v>
      </c>
      <c r="E584" s="45">
        <v>0.5</v>
      </c>
      <c r="F584" s="60"/>
      <c r="G584" s="33"/>
      <c r="H584" s="87">
        <f t="shared" si="15"/>
        <v>-1.165</v>
      </c>
      <c r="I584" s="33"/>
      <c r="J584" s="59"/>
      <c r="K584" s="58"/>
    </row>
    <row r="585" spans="1:11">
      <c r="A585" s="92"/>
      <c r="B585" s="44" t="s">
        <v>1181</v>
      </c>
      <c r="C585" s="45">
        <v>1</v>
      </c>
      <c r="D585" s="32">
        <v>3.25</v>
      </c>
      <c r="E585" s="45">
        <v>0.16</v>
      </c>
      <c r="F585" s="60"/>
      <c r="G585" s="33"/>
      <c r="H585" s="87">
        <f t="shared" si="15"/>
        <v>0.52</v>
      </c>
      <c r="I585" s="33"/>
      <c r="J585" s="59"/>
      <c r="K585" s="58"/>
    </row>
    <row r="586" spans="1:11">
      <c r="A586" s="92"/>
      <c r="B586" s="44" t="s">
        <v>1275</v>
      </c>
      <c r="C586" s="45">
        <v>1</v>
      </c>
      <c r="D586" s="32">
        <v>16.829999999999998</v>
      </c>
      <c r="E586" s="45">
        <v>12.83</v>
      </c>
      <c r="F586" s="60"/>
      <c r="G586" s="33"/>
      <c r="H586" s="87">
        <f t="shared" si="15"/>
        <v>215.9289</v>
      </c>
      <c r="I586" s="33"/>
      <c r="J586" s="59"/>
      <c r="K586" s="58"/>
    </row>
    <row r="587" spans="1:11">
      <c r="A587" s="92"/>
      <c r="B587" s="46" t="s">
        <v>1167</v>
      </c>
      <c r="C587" s="45">
        <v>-1</v>
      </c>
      <c r="D587" s="32">
        <v>6.58</v>
      </c>
      <c r="E587" s="45">
        <v>1.58</v>
      </c>
      <c r="F587" s="60"/>
      <c r="G587" s="33"/>
      <c r="H587" s="87">
        <f t="shared" si="15"/>
        <v>-10.3964</v>
      </c>
      <c r="I587" s="33"/>
      <c r="J587" s="59"/>
      <c r="K587" s="58"/>
    </row>
    <row r="588" spans="1:11">
      <c r="A588" s="92"/>
      <c r="B588" s="44" t="s">
        <v>1181</v>
      </c>
      <c r="C588" s="45">
        <v>1</v>
      </c>
      <c r="D588" s="32">
        <v>2.91</v>
      </c>
      <c r="E588" s="45">
        <v>0.33</v>
      </c>
      <c r="F588" s="60"/>
      <c r="G588" s="33"/>
      <c r="H588" s="87">
        <f t="shared" si="15"/>
        <v>0.96030000000000004</v>
      </c>
      <c r="I588" s="33"/>
      <c r="J588" s="59"/>
      <c r="K588" s="58"/>
    </row>
    <row r="589" spans="1:11">
      <c r="A589" s="92"/>
      <c r="B589" s="44" t="s">
        <v>1276</v>
      </c>
      <c r="C589" s="45">
        <v>1</v>
      </c>
      <c r="D589" s="32">
        <v>3.75</v>
      </c>
      <c r="E589" s="45">
        <v>2.66</v>
      </c>
      <c r="F589" s="60"/>
      <c r="G589" s="33"/>
      <c r="H589" s="87">
        <f t="shared" si="15"/>
        <v>9.9749999999999996</v>
      </c>
      <c r="I589" s="33"/>
      <c r="J589" s="59"/>
      <c r="K589" s="58"/>
    </row>
    <row r="590" spans="1:11">
      <c r="A590" s="92"/>
      <c r="B590" s="44" t="s">
        <v>1276</v>
      </c>
      <c r="C590" s="45">
        <v>1</v>
      </c>
      <c r="D590" s="32">
        <v>5.5</v>
      </c>
      <c r="E590" s="45">
        <v>1.75</v>
      </c>
      <c r="F590" s="60"/>
      <c r="G590" s="33"/>
      <c r="H590" s="87">
        <f t="shared" si="15"/>
        <v>9.625</v>
      </c>
      <c r="I590" s="33"/>
      <c r="J590" s="59"/>
      <c r="K590" s="58"/>
    </row>
    <row r="591" spans="1:11">
      <c r="A591" s="92"/>
      <c r="B591" s="44" t="s">
        <v>1276</v>
      </c>
      <c r="C591" s="45">
        <v>1</v>
      </c>
      <c r="D591" s="32">
        <v>3.75</v>
      </c>
      <c r="E591" s="45">
        <v>2.66</v>
      </c>
      <c r="F591" s="60"/>
      <c r="G591" s="33"/>
      <c r="H591" s="87">
        <f t="shared" si="15"/>
        <v>9.9749999999999996</v>
      </c>
      <c r="I591" s="33"/>
      <c r="J591" s="59"/>
      <c r="K591" s="58"/>
    </row>
    <row r="592" spans="1:11">
      <c r="A592" s="92"/>
      <c r="B592" s="44" t="s">
        <v>1277</v>
      </c>
      <c r="C592" s="45">
        <v>1</v>
      </c>
      <c r="D592" s="32">
        <v>12.83</v>
      </c>
      <c r="E592" s="45">
        <v>5.83</v>
      </c>
      <c r="F592" s="60"/>
      <c r="G592" s="33"/>
      <c r="H592" s="87">
        <f t="shared" si="15"/>
        <v>74.798900000000003</v>
      </c>
      <c r="I592" s="33"/>
      <c r="J592" s="59"/>
      <c r="K592" s="58"/>
    </row>
    <row r="593" spans="1:11">
      <c r="A593" s="92"/>
      <c r="B593" s="46" t="s">
        <v>1167</v>
      </c>
      <c r="C593" s="45">
        <v>-1</v>
      </c>
      <c r="D593" s="32">
        <v>1.75</v>
      </c>
      <c r="E593" s="45">
        <v>1.75</v>
      </c>
      <c r="F593" s="60"/>
      <c r="G593" s="33"/>
      <c r="H593" s="87">
        <f t="shared" si="15"/>
        <v>-3.0625</v>
      </c>
      <c r="I593" s="33"/>
      <c r="J593" s="59"/>
      <c r="K593" s="58"/>
    </row>
    <row r="594" spans="1:11">
      <c r="A594" s="92"/>
      <c r="B594" s="44" t="s">
        <v>1181</v>
      </c>
      <c r="C594" s="45">
        <v>1</v>
      </c>
      <c r="D594" s="32">
        <v>3</v>
      </c>
      <c r="E594" s="45">
        <v>0.33</v>
      </c>
      <c r="F594" s="60"/>
      <c r="G594" s="33"/>
      <c r="H594" s="87">
        <f t="shared" si="15"/>
        <v>0.99</v>
      </c>
      <c r="I594" s="33"/>
      <c r="J594" s="59"/>
      <c r="K594" s="58"/>
    </row>
    <row r="595" spans="1:11">
      <c r="A595" s="92"/>
      <c r="B595" s="44" t="s">
        <v>1181</v>
      </c>
      <c r="C595" s="45">
        <v>1</v>
      </c>
      <c r="D595" s="32">
        <v>3.16</v>
      </c>
      <c r="E595" s="45">
        <v>0.33</v>
      </c>
      <c r="F595" s="60"/>
      <c r="G595" s="33"/>
      <c r="H595" s="87">
        <f t="shared" si="15"/>
        <v>1.0427999999999999</v>
      </c>
      <c r="I595" s="33"/>
      <c r="J595" s="59"/>
      <c r="K595" s="58"/>
    </row>
    <row r="596" spans="1:11">
      <c r="A596" s="92"/>
      <c r="B596" s="44" t="s">
        <v>1278</v>
      </c>
      <c r="C596" s="45">
        <v>1</v>
      </c>
      <c r="D596" s="32">
        <v>10.33</v>
      </c>
      <c r="E596" s="45">
        <v>5</v>
      </c>
      <c r="F596" s="60"/>
      <c r="G596" s="33"/>
      <c r="H596" s="87">
        <f t="shared" si="15"/>
        <v>51.65</v>
      </c>
      <c r="I596" s="33"/>
      <c r="J596" s="59"/>
      <c r="K596" s="58"/>
    </row>
    <row r="597" spans="1:11">
      <c r="A597" s="92"/>
      <c r="B597" s="44" t="s">
        <v>1181</v>
      </c>
      <c r="C597" s="45">
        <v>1</v>
      </c>
      <c r="D597" s="32">
        <v>3</v>
      </c>
      <c r="E597" s="45">
        <v>0.83</v>
      </c>
      <c r="F597" s="60"/>
      <c r="G597" s="33"/>
      <c r="H597" s="87">
        <f t="shared" si="15"/>
        <v>2.4900000000000002</v>
      </c>
      <c r="I597" s="33"/>
      <c r="J597" s="59"/>
      <c r="K597" s="58"/>
    </row>
    <row r="598" spans="1:11">
      <c r="A598" s="59"/>
      <c r="B598" s="46" t="s">
        <v>1050</v>
      </c>
      <c r="C598" s="32"/>
      <c r="D598" s="32"/>
      <c r="E598" s="32"/>
      <c r="F598" s="60"/>
      <c r="G598" s="33"/>
      <c r="H598" s="34">
        <v>-452.52300000000002</v>
      </c>
      <c r="I598" s="33"/>
      <c r="J598" s="59"/>
      <c r="K598" s="58"/>
    </row>
    <row r="599" spans="1:11">
      <c r="A599" s="59"/>
      <c r="B599" s="46" t="s">
        <v>989</v>
      </c>
      <c r="C599" s="32"/>
      <c r="D599" s="32"/>
      <c r="E599" s="32"/>
      <c r="F599" s="60"/>
      <c r="G599" s="33"/>
      <c r="H599" s="34">
        <v>-260.43799999999999</v>
      </c>
      <c r="I599" s="33">
        <f>SUM(H578:H599)</f>
        <v>17.2588000000001</v>
      </c>
      <c r="J599" s="59" t="s">
        <v>655</v>
      </c>
      <c r="K599" s="58"/>
    </row>
    <row r="600" spans="1:11">
      <c r="A600" s="59"/>
      <c r="B600" s="37"/>
      <c r="C600" s="32"/>
      <c r="D600" s="32"/>
      <c r="E600" s="32"/>
      <c r="F600" s="33"/>
      <c r="G600" s="33"/>
      <c r="H600" s="34"/>
      <c r="I600" s="33"/>
      <c r="J600" s="59"/>
      <c r="K600" s="58"/>
    </row>
    <row r="601" spans="1:11">
      <c r="A601" s="36">
        <v>2.2000000000000002</v>
      </c>
      <c r="B601" s="37" t="s">
        <v>1279</v>
      </c>
      <c r="C601" s="32"/>
      <c r="D601" s="32"/>
      <c r="E601" s="32"/>
      <c r="F601" s="33"/>
      <c r="G601" s="33"/>
      <c r="H601" s="34"/>
      <c r="I601" s="33"/>
      <c r="J601" s="67"/>
      <c r="K601" s="58"/>
    </row>
    <row r="602" spans="1:11">
      <c r="A602" s="63"/>
      <c r="B602" s="37" t="s">
        <v>1280</v>
      </c>
      <c r="C602" s="32"/>
      <c r="D602" s="32"/>
      <c r="E602" s="32"/>
      <c r="F602" s="33"/>
      <c r="G602" s="33"/>
      <c r="H602" s="34"/>
      <c r="I602" s="33"/>
      <c r="J602" s="67"/>
      <c r="K602" s="58"/>
    </row>
    <row r="603" spans="1:11">
      <c r="A603" s="63"/>
      <c r="B603" s="37" t="s">
        <v>1281</v>
      </c>
      <c r="C603" s="32"/>
      <c r="D603" s="32"/>
      <c r="E603" s="32"/>
      <c r="F603" s="33"/>
      <c r="G603" s="33"/>
      <c r="H603" s="34"/>
      <c r="I603" s="33"/>
      <c r="J603" s="67"/>
      <c r="K603" s="58"/>
    </row>
    <row r="604" spans="1:11">
      <c r="A604" s="63"/>
      <c r="B604" s="37" t="s">
        <v>1282</v>
      </c>
      <c r="C604" s="32"/>
      <c r="D604" s="32"/>
      <c r="E604" s="32"/>
      <c r="F604" s="33"/>
      <c r="G604" s="33"/>
      <c r="H604" s="34"/>
      <c r="I604" s="33"/>
      <c r="J604" s="67"/>
      <c r="K604" s="58"/>
    </row>
    <row r="605" spans="1:11">
      <c r="A605" s="63"/>
      <c r="B605" s="63"/>
      <c r="C605" s="32"/>
      <c r="D605" s="32"/>
      <c r="E605" s="32"/>
      <c r="F605" s="33"/>
      <c r="G605" s="33"/>
      <c r="H605" s="34"/>
      <c r="I605" s="33"/>
      <c r="J605" s="67"/>
      <c r="K605" s="58"/>
    </row>
    <row r="606" spans="1:11">
      <c r="A606" s="64" t="s">
        <v>1283</v>
      </c>
      <c r="B606" s="37" t="s">
        <v>1284</v>
      </c>
      <c r="C606" s="32"/>
      <c r="D606" s="32"/>
      <c r="E606" s="32"/>
      <c r="F606" s="33"/>
      <c r="G606" s="33"/>
      <c r="H606" s="34"/>
      <c r="I606" s="33"/>
      <c r="J606" s="67"/>
      <c r="K606" s="58"/>
    </row>
    <row r="607" spans="1:11">
      <c r="A607" s="93" t="s">
        <v>50</v>
      </c>
      <c r="B607" s="37" t="s">
        <v>1285</v>
      </c>
      <c r="C607" s="32"/>
      <c r="D607" s="32"/>
      <c r="E607" s="32"/>
      <c r="F607" s="33"/>
      <c r="G607" s="33"/>
      <c r="H607" s="34"/>
      <c r="I607" s="33"/>
      <c r="J607" s="59" t="s">
        <v>136</v>
      </c>
      <c r="K607" s="58"/>
    </row>
    <row r="608" spans="1:11">
      <c r="A608" s="93"/>
      <c r="B608" s="37"/>
      <c r="C608" s="32"/>
      <c r="D608" s="32"/>
      <c r="E608" s="32"/>
      <c r="F608" s="33"/>
      <c r="G608" s="33"/>
      <c r="H608" s="34"/>
      <c r="I608" s="33"/>
      <c r="J608" s="59"/>
      <c r="K608" s="58"/>
    </row>
    <row r="609" spans="1:11">
      <c r="A609" s="59" t="s">
        <v>53</v>
      </c>
      <c r="B609" s="37" t="s">
        <v>1286</v>
      </c>
      <c r="C609" s="32"/>
      <c r="D609" s="32"/>
      <c r="E609" s="32"/>
      <c r="F609" s="33"/>
      <c r="G609" s="33"/>
      <c r="H609" s="34"/>
      <c r="I609" s="33">
        <v>0</v>
      </c>
      <c r="J609" s="59" t="s">
        <v>136</v>
      </c>
      <c r="K609" s="58"/>
    </row>
    <row r="610" spans="1:11">
      <c r="A610" s="63"/>
      <c r="B610" s="63"/>
      <c r="C610" s="32"/>
      <c r="D610" s="32"/>
      <c r="E610" s="32"/>
      <c r="F610" s="33"/>
      <c r="G610" s="33"/>
      <c r="H610" s="34"/>
      <c r="I610" s="33"/>
      <c r="J610" s="67"/>
      <c r="K610" s="58"/>
    </row>
    <row r="611" spans="1:11" ht="31.5">
      <c r="A611" s="64" t="s">
        <v>1287</v>
      </c>
      <c r="B611" s="37" t="s">
        <v>1288</v>
      </c>
      <c r="C611" s="32"/>
      <c r="D611" s="32"/>
      <c r="E611" s="32"/>
      <c r="F611" s="33"/>
      <c r="G611" s="33"/>
      <c r="H611" s="34"/>
      <c r="I611" s="33"/>
      <c r="J611" s="67"/>
      <c r="K611" s="58"/>
    </row>
    <row r="612" spans="1:11">
      <c r="A612" s="59" t="s">
        <v>50</v>
      </c>
      <c r="B612" s="91" t="s">
        <v>1289</v>
      </c>
      <c r="C612" s="41"/>
      <c r="D612" s="41"/>
      <c r="E612" s="32"/>
      <c r="F612" s="33"/>
      <c r="G612" s="33"/>
      <c r="H612" s="34"/>
      <c r="I612" s="33"/>
      <c r="J612" s="59"/>
      <c r="K612" s="58"/>
    </row>
    <row r="613" spans="1:11">
      <c r="A613" s="92"/>
      <c r="B613" s="44" t="s">
        <v>1290</v>
      </c>
      <c r="C613" s="71"/>
      <c r="D613" s="32"/>
      <c r="E613" s="94"/>
      <c r="F613" s="33"/>
      <c r="G613" s="33"/>
      <c r="H613" s="34"/>
      <c r="I613" s="33"/>
      <c r="J613" s="59"/>
      <c r="K613" s="58"/>
    </row>
    <row r="614" spans="1:11">
      <c r="A614" s="92"/>
      <c r="B614" s="44" t="s">
        <v>1291</v>
      </c>
      <c r="C614" s="45">
        <v>6</v>
      </c>
      <c r="D614" s="32">
        <v>7.75</v>
      </c>
      <c r="E614" s="94"/>
      <c r="F614" s="33"/>
      <c r="G614" s="33"/>
      <c r="H614" s="34">
        <f>+C614*D614</f>
        <v>46.5</v>
      </c>
      <c r="I614" s="33"/>
      <c r="J614" s="59"/>
      <c r="K614" s="58"/>
    </row>
    <row r="615" spans="1:11">
      <c r="A615" s="92"/>
      <c r="B615" s="44" t="s">
        <v>1292</v>
      </c>
      <c r="C615" s="45"/>
      <c r="D615" s="32"/>
      <c r="E615" s="94"/>
      <c r="F615" s="33"/>
      <c r="G615" s="33"/>
      <c r="H615" s="34"/>
      <c r="I615" s="33"/>
      <c r="J615" s="59"/>
      <c r="K615" s="58"/>
    </row>
    <row r="616" spans="1:11">
      <c r="A616" s="92"/>
      <c r="B616" s="44" t="s">
        <v>1293</v>
      </c>
      <c r="C616" s="45">
        <v>6</v>
      </c>
      <c r="D616" s="32">
        <v>7.75</v>
      </c>
      <c r="E616" s="94"/>
      <c r="F616" s="33"/>
      <c r="G616" s="33"/>
      <c r="H616" s="34">
        <f>+C616*D616</f>
        <v>46.5</v>
      </c>
      <c r="I616" s="33">
        <f>SUM(H614:H616)</f>
        <v>93</v>
      </c>
      <c r="J616" s="59" t="s">
        <v>136</v>
      </c>
      <c r="K616" s="58"/>
    </row>
    <row r="617" spans="1:11">
      <c r="A617" s="59"/>
      <c r="B617" s="95"/>
      <c r="C617" s="81"/>
      <c r="D617" s="81"/>
      <c r="E617" s="32"/>
      <c r="F617" s="33"/>
      <c r="G617" s="33"/>
      <c r="H617" s="34"/>
      <c r="I617" s="33"/>
      <c r="J617" s="59"/>
      <c r="K617" s="58"/>
    </row>
    <row r="618" spans="1:11">
      <c r="A618" s="64" t="s">
        <v>1294</v>
      </c>
      <c r="B618" s="37" t="s">
        <v>1295</v>
      </c>
      <c r="C618" s="32"/>
      <c r="D618" s="32"/>
      <c r="E618" s="32"/>
      <c r="F618" s="33"/>
      <c r="G618" s="33"/>
      <c r="H618" s="34"/>
      <c r="I618" s="33"/>
      <c r="J618" s="59"/>
      <c r="K618" s="58"/>
    </row>
    <row r="619" spans="1:11">
      <c r="A619" s="63"/>
      <c r="B619" s="63"/>
      <c r="C619" s="32"/>
      <c r="D619" s="32"/>
      <c r="E619" s="32"/>
      <c r="F619" s="33"/>
      <c r="G619" s="33"/>
      <c r="H619" s="34"/>
      <c r="I619" s="33"/>
      <c r="J619" s="67"/>
      <c r="K619" s="58"/>
    </row>
    <row r="620" spans="1:11">
      <c r="A620" s="64" t="s">
        <v>1296</v>
      </c>
      <c r="B620" s="37" t="s">
        <v>1297</v>
      </c>
      <c r="C620" s="32"/>
      <c r="D620" s="32"/>
      <c r="E620" s="32"/>
      <c r="F620" s="33"/>
      <c r="G620" s="33"/>
      <c r="H620" s="34"/>
      <c r="I620" s="33"/>
      <c r="J620" s="67"/>
      <c r="K620" s="58"/>
    </row>
    <row r="621" spans="1:11">
      <c r="A621" s="63"/>
      <c r="B621" s="37" t="s">
        <v>1298</v>
      </c>
      <c r="C621" s="32"/>
      <c r="D621" s="32"/>
      <c r="E621" s="32"/>
      <c r="F621" s="33"/>
      <c r="G621" s="33"/>
      <c r="H621" s="34"/>
      <c r="I621" s="33"/>
      <c r="J621" s="67"/>
      <c r="K621" s="58"/>
    </row>
    <row r="622" spans="1:11">
      <c r="A622" s="59" t="s">
        <v>50</v>
      </c>
      <c r="B622" s="40" t="s">
        <v>1299</v>
      </c>
      <c r="C622" s="41"/>
      <c r="D622" s="41"/>
      <c r="E622" s="32"/>
      <c r="F622" s="33"/>
      <c r="G622" s="33"/>
      <c r="H622" s="34"/>
      <c r="I622" s="33"/>
      <c r="J622" s="59"/>
      <c r="K622" s="58"/>
    </row>
    <row r="623" spans="1:11">
      <c r="A623" s="92"/>
      <c r="B623" s="44" t="s">
        <v>1292</v>
      </c>
      <c r="C623" s="45"/>
      <c r="D623" s="32"/>
      <c r="E623" s="94"/>
      <c r="F623" s="33"/>
      <c r="G623" s="33"/>
      <c r="H623" s="34"/>
      <c r="I623" s="33"/>
      <c r="J623" s="59"/>
      <c r="K623" s="58"/>
    </row>
    <row r="624" spans="1:11">
      <c r="A624" s="92"/>
      <c r="B624" s="44" t="s">
        <v>1300</v>
      </c>
      <c r="C624" s="45">
        <v>3</v>
      </c>
      <c r="D624" s="32">
        <v>2.5</v>
      </c>
      <c r="E624" s="94"/>
      <c r="F624" s="33"/>
      <c r="G624" s="33"/>
      <c r="H624" s="34">
        <f t="shared" ref="H624:H662" si="16">+C624*D624</f>
        <v>7.5</v>
      </c>
      <c r="I624" s="33"/>
      <c r="J624" s="59"/>
      <c r="K624" s="58"/>
    </row>
    <row r="625" spans="1:11">
      <c r="A625" s="92"/>
      <c r="B625" s="44" t="s">
        <v>1301</v>
      </c>
      <c r="C625" s="45">
        <v>3</v>
      </c>
      <c r="D625" s="32">
        <v>2.5</v>
      </c>
      <c r="E625" s="94"/>
      <c r="F625" s="33"/>
      <c r="G625" s="33"/>
      <c r="H625" s="34">
        <f t="shared" si="16"/>
        <v>7.5</v>
      </c>
      <c r="I625" s="33"/>
      <c r="J625" s="59"/>
      <c r="K625" s="58"/>
    </row>
    <row r="626" spans="1:11">
      <c r="A626" s="92"/>
      <c r="B626" s="44" t="s">
        <v>1290</v>
      </c>
      <c r="C626" s="45"/>
      <c r="D626" s="32"/>
      <c r="E626" s="94"/>
      <c r="F626" s="33"/>
      <c r="G626" s="33"/>
      <c r="H626" s="34">
        <f t="shared" si="16"/>
        <v>0</v>
      </c>
      <c r="I626" s="33"/>
      <c r="J626" s="59"/>
      <c r="K626" s="58"/>
    </row>
    <row r="627" spans="1:11">
      <c r="A627" s="92"/>
      <c r="B627" s="44" t="s">
        <v>1300</v>
      </c>
      <c r="C627" s="45">
        <v>3</v>
      </c>
      <c r="D627" s="32">
        <v>2.5</v>
      </c>
      <c r="E627" s="94"/>
      <c r="F627" s="33"/>
      <c r="G627" s="33"/>
      <c r="H627" s="34">
        <f t="shared" si="16"/>
        <v>7.5</v>
      </c>
      <c r="I627" s="33"/>
      <c r="J627" s="59"/>
      <c r="K627" s="58"/>
    </row>
    <row r="628" spans="1:11">
      <c r="A628" s="92"/>
      <c r="B628" s="44" t="s">
        <v>1301</v>
      </c>
      <c r="C628" s="45">
        <v>3</v>
      </c>
      <c r="D628" s="32">
        <v>2.5</v>
      </c>
      <c r="E628" s="94"/>
      <c r="F628" s="33"/>
      <c r="G628" s="33"/>
      <c r="H628" s="34">
        <f t="shared" si="16"/>
        <v>7.5</v>
      </c>
      <c r="I628" s="33"/>
      <c r="J628" s="59"/>
      <c r="K628" s="58"/>
    </row>
    <row r="629" spans="1:11">
      <c r="A629" s="92"/>
      <c r="B629" s="96" t="s">
        <v>1302</v>
      </c>
      <c r="C629" s="97">
        <v>1</v>
      </c>
      <c r="D629" s="41">
        <v>7.83</v>
      </c>
      <c r="E629" s="94"/>
      <c r="F629" s="33"/>
      <c r="G629" s="33"/>
      <c r="H629" s="34">
        <f t="shared" si="16"/>
        <v>7.83</v>
      </c>
      <c r="I629" s="33"/>
      <c r="J629" s="59"/>
      <c r="K629" s="58"/>
    </row>
    <row r="630" spans="1:11">
      <c r="A630" s="92"/>
      <c r="B630" s="44" t="s">
        <v>1303</v>
      </c>
      <c r="C630" s="45">
        <v>2</v>
      </c>
      <c r="D630" s="32">
        <v>10.5</v>
      </c>
      <c r="E630" s="94"/>
      <c r="F630" s="33"/>
      <c r="G630" s="33"/>
      <c r="H630" s="34">
        <f t="shared" si="16"/>
        <v>21</v>
      </c>
      <c r="I630" s="33"/>
      <c r="J630" s="59"/>
      <c r="K630" s="58"/>
    </row>
    <row r="631" spans="1:11">
      <c r="A631" s="92"/>
      <c r="B631" s="44" t="s">
        <v>1304</v>
      </c>
      <c r="C631" s="45">
        <v>2</v>
      </c>
      <c r="D631" s="32">
        <v>7.91</v>
      </c>
      <c r="E631" s="94"/>
      <c r="F631" s="33"/>
      <c r="G631" s="33"/>
      <c r="H631" s="34">
        <f t="shared" si="16"/>
        <v>15.82</v>
      </c>
      <c r="I631" s="33"/>
      <c r="J631" s="59"/>
      <c r="K631" s="58"/>
    </row>
    <row r="632" spans="1:11">
      <c r="A632" s="92"/>
      <c r="B632" s="44" t="s">
        <v>1305</v>
      </c>
      <c r="C632" s="45">
        <v>2</v>
      </c>
      <c r="D632" s="32">
        <v>7.91</v>
      </c>
      <c r="E632" s="94"/>
      <c r="F632" s="33"/>
      <c r="G632" s="33"/>
      <c r="H632" s="34">
        <f t="shared" si="16"/>
        <v>15.82</v>
      </c>
      <c r="I632" s="33"/>
      <c r="J632" s="59"/>
      <c r="K632" s="58"/>
    </row>
    <row r="633" spans="1:11">
      <c r="A633" s="92"/>
      <c r="B633" s="44" t="s">
        <v>1306</v>
      </c>
      <c r="C633" s="45">
        <v>1</v>
      </c>
      <c r="D633" s="32">
        <v>10.16</v>
      </c>
      <c r="E633" s="94"/>
      <c r="F633" s="33"/>
      <c r="G633" s="33"/>
      <c r="H633" s="34">
        <f t="shared" si="16"/>
        <v>10.16</v>
      </c>
      <c r="I633" s="33"/>
      <c r="J633" s="59"/>
      <c r="K633" s="58"/>
    </row>
    <row r="634" spans="1:11">
      <c r="A634" s="92"/>
      <c r="B634" s="44" t="s">
        <v>1306</v>
      </c>
      <c r="C634" s="45">
        <v>1</v>
      </c>
      <c r="D634" s="32">
        <v>2.08</v>
      </c>
      <c r="E634" s="94"/>
      <c r="F634" s="33"/>
      <c r="G634" s="33"/>
      <c r="H634" s="34">
        <f t="shared" si="16"/>
        <v>2.08</v>
      </c>
      <c r="I634" s="33"/>
      <c r="J634" s="59"/>
      <c r="K634" s="58"/>
    </row>
    <row r="635" spans="1:11">
      <c r="A635" s="92"/>
      <c r="B635" s="98" t="s">
        <v>1307</v>
      </c>
      <c r="C635" s="99">
        <v>1</v>
      </c>
      <c r="D635" s="81">
        <v>1.5</v>
      </c>
      <c r="E635" s="94"/>
      <c r="F635" s="33"/>
      <c r="G635" s="33"/>
      <c r="H635" s="34">
        <f t="shared" si="16"/>
        <v>1.5</v>
      </c>
      <c r="I635" s="33"/>
      <c r="J635" s="59"/>
      <c r="K635" s="58"/>
    </row>
    <row r="636" spans="1:11">
      <c r="A636" s="92"/>
      <c r="B636" s="98"/>
      <c r="C636" s="99">
        <v>1</v>
      </c>
      <c r="D636" s="81">
        <v>1.5</v>
      </c>
      <c r="E636" s="94"/>
      <c r="F636" s="33"/>
      <c r="G636" s="33"/>
      <c r="H636" s="34">
        <f t="shared" si="16"/>
        <v>1.5</v>
      </c>
      <c r="I636" s="33"/>
      <c r="J636" s="59"/>
      <c r="K636" s="58"/>
    </row>
    <row r="637" spans="1:11">
      <c r="A637" s="92"/>
      <c r="B637" s="98" t="s">
        <v>1308</v>
      </c>
      <c r="C637" s="99">
        <v>1</v>
      </c>
      <c r="D637" s="81">
        <v>1.5</v>
      </c>
      <c r="E637" s="94"/>
      <c r="F637" s="33"/>
      <c r="G637" s="33"/>
      <c r="H637" s="34">
        <f t="shared" si="16"/>
        <v>1.5</v>
      </c>
      <c r="I637" s="33"/>
      <c r="J637" s="59"/>
      <c r="K637" s="58"/>
    </row>
    <row r="638" spans="1:11">
      <c r="A638" s="92"/>
      <c r="B638" s="98"/>
      <c r="C638" s="99">
        <v>1</v>
      </c>
      <c r="D638" s="81">
        <v>1.75</v>
      </c>
      <c r="E638" s="94"/>
      <c r="F638" s="33"/>
      <c r="G638" s="33"/>
      <c r="H638" s="34">
        <f t="shared" si="16"/>
        <v>1.75</v>
      </c>
      <c r="I638" s="33"/>
      <c r="J638" s="59"/>
      <c r="K638" s="58"/>
    </row>
    <row r="639" spans="1:11">
      <c r="A639" s="92"/>
      <c r="B639" s="98"/>
      <c r="C639" s="99">
        <v>1</v>
      </c>
      <c r="D639" s="81">
        <v>1.58</v>
      </c>
      <c r="E639" s="94"/>
      <c r="F639" s="33"/>
      <c r="G639" s="33"/>
      <c r="H639" s="34">
        <f t="shared" si="16"/>
        <v>1.58</v>
      </c>
      <c r="I639" s="33"/>
      <c r="J639" s="59"/>
      <c r="K639" s="58"/>
    </row>
    <row r="640" spans="1:11">
      <c r="A640" s="92"/>
      <c r="B640" s="98" t="s">
        <v>1309</v>
      </c>
      <c r="C640" s="99">
        <v>1</v>
      </c>
      <c r="D640" s="81">
        <v>1</v>
      </c>
      <c r="E640" s="94"/>
      <c r="F640" s="33"/>
      <c r="G640" s="33"/>
      <c r="H640" s="34">
        <f t="shared" si="16"/>
        <v>1</v>
      </c>
      <c r="I640" s="33"/>
      <c r="J640" s="59"/>
      <c r="K640" s="58"/>
    </row>
    <row r="641" spans="1:11">
      <c r="A641" s="92"/>
      <c r="B641" s="98"/>
      <c r="C641" s="99">
        <v>1</v>
      </c>
      <c r="D641" s="81">
        <v>1.5</v>
      </c>
      <c r="E641" s="94"/>
      <c r="F641" s="33"/>
      <c r="G641" s="33"/>
      <c r="H641" s="34">
        <f t="shared" si="16"/>
        <v>1.5</v>
      </c>
      <c r="I641" s="33"/>
      <c r="J641" s="59"/>
      <c r="K641" s="58"/>
    </row>
    <row r="642" spans="1:11">
      <c r="A642" s="92"/>
      <c r="B642" s="98" t="s">
        <v>1310</v>
      </c>
      <c r="C642" s="99">
        <v>1</v>
      </c>
      <c r="D642" s="81">
        <v>1.75</v>
      </c>
      <c r="E642" s="94"/>
      <c r="F642" s="33"/>
      <c r="G642" s="33"/>
      <c r="H642" s="34">
        <f t="shared" si="16"/>
        <v>1.75</v>
      </c>
      <c r="I642" s="33"/>
      <c r="J642" s="59"/>
      <c r="K642" s="58"/>
    </row>
    <row r="643" spans="1:11">
      <c r="A643" s="92"/>
      <c r="B643" s="98" t="s">
        <v>1311</v>
      </c>
      <c r="C643" s="99">
        <v>1</v>
      </c>
      <c r="D643" s="81">
        <v>1</v>
      </c>
      <c r="E643" s="94"/>
      <c r="F643" s="33"/>
      <c r="G643" s="33"/>
      <c r="H643" s="34">
        <f t="shared" si="16"/>
        <v>1</v>
      </c>
      <c r="I643" s="33"/>
      <c r="J643" s="59"/>
      <c r="K643" s="58"/>
    </row>
    <row r="644" spans="1:11">
      <c r="A644" s="92"/>
      <c r="B644" s="98" t="s">
        <v>1311</v>
      </c>
      <c r="C644" s="99">
        <v>1</v>
      </c>
      <c r="D644" s="81">
        <v>1</v>
      </c>
      <c r="E644" s="94"/>
      <c r="F644" s="33"/>
      <c r="G644" s="33"/>
      <c r="H644" s="34">
        <f t="shared" si="16"/>
        <v>1</v>
      </c>
      <c r="I644" s="33"/>
      <c r="J644" s="59"/>
      <c r="K644" s="58"/>
    </row>
    <row r="645" spans="1:11">
      <c r="A645" s="92"/>
      <c r="B645" s="98" t="s">
        <v>1312</v>
      </c>
      <c r="C645" s="99">
        <v>1</v>
      </c>
      <c r="D645" s="81">
        <v>1.75</v>
      </c>
      <c r="E645" s="94"/>
      <c r="F645" s="33"/>
      <c r="G645" s="33"/>
      <c r="H645" s="34">
        <f t="shared" si="16"/>
        <v>1.75</v>
      </c>
      <c r="I645" s="33"/>
      <c r="J645" s="59"/>
      <c r="K645" s="58"/>
    </row>
    <row r="646" spans="1:11">
      <c r="A646" s="92"/>
      <c r="B646" s="98" t="s">
        <v>1311</v>
      </c>
      <c r="C646" s="99">
        <v>1</v>
      </c>
      <c r="D646" s="81">
        <v>1</v>
      </c>
      <c r="E646" s="94"/>
      <c r="F646" s="33"/>
      <c r="G646" s="33"/>
      <c r="H646" s="34">
        <f t="shared" si="16"/>
        <v>1</v>
      </c>
      <c r="I646" s="33"/>
      <c r="J646" s="59"/>
      <c r="K646" s="58"/>
    </row>
    <row r="647" spans="1:11">
      <c r="A647" s="92"/>
      <c r="B647" s="98" t="s">
        <v>1309</v>
      </c>
      <c r="C647" s="99">
        <v>1</v>
      </c>
      <c r="D647" s="81">
        <v>1</v>
      </c>
      <c r="E647" s="94"/>
      <c r="F647" s="33"/>
      <c r="G647" s="33"/>
      <c r="H647" s="34">
        <f t="shared" si="16"/>
        <v>1</v>
      </c>
      <c r="I647" s="33"/>
      <c r="J647" s="59"/>
      <c r="K647" s="58"/>
    </row>
    <row r="648" spans="1:11">
      <c r="A648" s="92"/>
      <c r="B648" s="98"/>
      <c r="C648" s="99">
        <v>1</v>
      </c>
      <c r="D648" s="81">
        <v>1.5</v>
      </c>
      <c r="E648" s="94"/>
      <c r="F648" s="33"/>
      <c r="G648" s="33"/>
      <c r="H648" s="34">
        <f t="shared" si="16"/>
        <v>1.5</v>
      </c>
      <c r="I648" s="33"/>
      <c r="J648" s="59"/>
      <c r="K648" s="58"/>
    </row>
    <row r="649" spans="1:11">
      <c r="A649" s="92"/>
      <c r="B649" s="98" t="s">
        <v>1313</v>
      </c>
      <c r="C649" s="99">
        <v>3</v>
      </c>
      <c r="D649" s="81">
        <v>1.67</v>
      </c>
      <c r="E649" s="94"/>
      <c r="F649" s="33"/>
      <c r="G649" s="33"/>
      <c r="H649" s="34">
        <f t="shared" si="16"/>
        <v>5.01</v>
      </c>
      <c r="I649" s="33"/>
      <c r="J649" s="59"/>
      <c r="K649" s="58"/>
    </row>
    <row r="650" spans="1:11">
      <c r="A650" s="92"/>
      <c r="B650" s="98" t="s">
        <v>1314</v>
      </c>
      <c r="C650" s="99">
        <v>1</v>
      </c>
      <c r="D650" s="81">
        <v>1.67</v>
      </c>
      <c r="E650" s="94"/>
      <c r="F650" s="33"/>
      <c r="G650" s="33"/>
      <c r="H650" s="34">
        <f t="shared" si="16"/>
        <v>1.67</v>
      </c>
      <c r="I650" s="33"/>
      <c r="J650" s="59"/>
      <c r="K650" s="58"/>
    </row>
    <row r="651" spans="1:11">
      <c r="A651" s="92"/>
      <c r="B651" s="98"/>
      <c r="C651" s="99">
        <v>1</v>
      </c>
      <c r="D651" s="81">
        <v>1.75</v>
      </c>
      <c r="E651" s="94"/>
      <c r="F651" s="33"/>
      <c r="G651" s="33"/>
      <c r="H651" s="34">
        <f t="shared" si="16"/>
        <v>1.75</v>
      </c>
      <c r="I651" s="33"/>
      <c r="J651" s="59"/>
      <c r="K651" s="58"/>
    </row>
    <row r="652" spans="1:11">
      <c r="A652" s="92"/>
      <c r="B652" s="98"/>
      <c r="C652" s="99">
        <v>1</v>
      </c>
      <c r="D652" s="81">
        <v>1.67</v>
      </c>
      <c r="E652" s="94"/>
      <c r="F652" s="33"/>
      <c r="G652" s="33"/>
      <c r="H652" s="34">
        <f t="shared" si="16"/>
        <v>1.67</v>
      </c>
      <c r="I652" s="33"/>
      <c r="J652" s="59"/>
      <c r="K652" s="58"/>
    </row>
    <row r="653" spans="1:11">
      <c r="A653" s="92"/>
      <c r="B653" s="98" t="s">
        <v>1315</v>
      </c>
      <c r="C653" s="99">
        <v>1</v>
      </c>
      <c r="D653" s="81">
        <v>1.58</v>
      </c>
      <c r="E653" s="94"/>
      <c r="F653" s="33"/>
      <c r="G653" s="33"/>
      <c r="H653" s="34">
        <f t="shared" si="16"/>
        <v>1.58</v>
      </c>
      <c r="I653" s="33"/>
      <c r="J653" s="59"/>
      <c r="K653" s="58"/>
    </row>
    <row r="654" spans="1:11">
      <c r="A654" s="92"/>
      <c r="B654" s="98"/>
      <c r="C654" s="99">
        <v>1</v>
      </c>
      <c r="D654" s="81">
        <v>1.42</v>
      </c>
      <c r="E654" s="94"/>
      <c r="F654" s="33"/>
      <c r="G654" s="33"/>
      <c r="H654" s="34">
        <f t="shared" si="16"/>
        <v>1.42</v>
      </c>
      <c r="I654" s="33"/>
      <c r="J654" s="59"/>
      <c r="K654" s="58"/>
    </row>
    <row r="655" spans="1:11">
      <c r="A655" s="92"/>
      <c r="B655" s="98" t="s">
        <v>1316</v>
      </c>
      <c r="C655" s="99">
        <v>1</v>
      </c>
      <c r="D655" s="81">
        <v>1</v>
      </c>
      <c r="E655" s="94"/>
      <c r="F655" s="33"/>
      <c r="G655" s="33"/>
      <c r="H655" s="34">
        <f t="shared" si="16"/>
        <v>1</v>
      </c>
      <c r="I655" s="33"/>
      <c r="J655" s="59"/>
      <c r="K655" s="58"/>
    </row>
    <row r="656" spans="1:11">
      <c r="A656" s="92"/>
      <c r="B656" s="98"/>
      <c r="C656" s="99">
        <v>1</v>
      </c>
      <c r="D656" s="81">
        <v>1.75</v>
      </c>
      <c r="E656" s="94"/>
      <c r="F656" s="33"/>
      <c r="G656" s="33"/>
      <c r="H656" s="34">
        <f t="shared" si="16"/>
        <v>1.75</v>
      </c>
      <c r="I656" s="33"/>
      <c r="J656" s="59"/>
      <c r="K656" s="58"/>
    </row>
    <row r="657" spans="1:11">
      <c r="A657" s="92"/>
      <c r="B657" s="98" t="s">
        <v>1317</v>
      </c>
      <c r="C657" s="99">
        <v>2</v>
      </c>
      <c r="D657" s="81">
        <v>1</v>
      </c>
      <c r="E657" s="94"/>
      <c r="F657" s="33"/>
      <c r="G657" s="33"/>
      <c r="H657" s="34">
        <f t="shared" si="16"/>
        <v>2</v>
      </c>
      <c r="I657" s="33"/>
      <c r="J657" s="59"/>
      <c r="K657" s="58"/>
    </row>
    <row r="658" spans="1:11">
      <c r="A658" s="92"/>
      <c r="B658" s="98"/>
      <c r="C658" s="99">
        <v>1</v>
      </c>
      <c r="D658" s="81">
        <v>1.75</v>
      </c>
      <c r="E658" s="94"/>
      <c r="F658" s="33"/>
      <c r="G658" s="33"/>
      <c r="H658" s="34">
        <f t="shared" si="16"/>
        <v>1.75</v>
      </c>
      <c r="I658" s="33"/>
      <c r="J658" s="59"/>
      <c r="K658" s="58"/>
    </row>
    <row r="659" spans="1:11">
      <c r="A659" s="92"/>
      <c r="B659" s="98" t="s">
        <v>1317</v>
      </c>
      <c r="C659" s="99">
        <v>2</v>
      </c>
      <c r="D659" s="81">
        <v>1</v>
      </c>
      <c r="E659" s="94"/>
      <c r="F659" s="33"/>
      <c r="G659" s="33"/>
      <c r="H659" s="34">
        <f t="shared" si="16"/>
        <v>2</v>
      </c>
      <c r="I659" s="33"/>
      <c r="J659" s="59"/>
      <c r="K659" s="58"/>
    </row>
    <row r="660" spans="1:11">
      <c r="A660" s="92"/>
      <c r="B660" s="98"/>
      <c r="C660" s="99">
        <v>1</v>
      </c>
      <c r="D660" s="81">
        <v>1.75</v>
      </c>
      <c r="E660" s="94"/>
      <c r="F660" s="33"/>
      <c r="G660" s="33"/>
      <c r="H660" s="34">
        <f t="shared" si="16"/>
        <v>1.75</v>
      </c>
      <c r="I660" s="33"/>
      <c r="J660" s="59"/>
      <c r="K660" s="58"/>
    </row>
    <row r="661" spans="1:11">
      <c r="A661" s="92"/>
      <c r="B661" s="98" t="s">
        <v>1309</v>
      </c>
      <c r="C661" s="99">
        <v>1</v>
      </c>
      <c r="D661" s="81">
        <v>1</v>
      </c>
      <c r="E661" s="94"/>
      <c r="F661" s="33"/>
      <c r="G661" s="33"/>
      <c r="H661" s="34">
        <f t="shared" si="16"/>
        <v>1</v>
      </c>
      <c r="I661" s="33"/>
      <c r="J661" s="59"/>
      <c r="K661" s="58"/>
    </row>
    <row r="662" spans="1:11">
      <c r="A662" s="92"/>
      <c r="B662" s="98"/>
      <c r="C662" s="99">
        <v>1</v>
      </c>
      <c r="D662" s="81">
        <v>1.5</v>
      </c>
      <c r="E662" s="94"/>
      <c r="F662" s="33"/>
      <c r="G662" s="33"/>
      <c r="H662" s="34">
        <f t="shared" si="16"/>
        <v>1.5</v>
      </c>
      <c r="I662" s="33">
        <f>SUM(H624:H662)</f>
        <v>147.88999999999999</v>
      </c>
      <c r="J662" s="59" t="s">
        <v>136</v>
      </c>
      <c r="K662" s="58"/>
    </row>
    <row r="663" spans="1:11">
      <c r="A663" s="92"/>
      <c r="B663" s="98"/>
      <c r="C663" s="99"/>
      <c r="D663" s="81"/>
      <c r="E663" s="94"/>
      <c r="F663" s="33"/>
      <c r="G663" s="33"/>
      <c r="H663" s="34"/>
      <c r="I663" s="33"/>
      <c r="J663" s="59"/>
      <c r="K663" s="58"/>
    </row>
    <row r="664" spans="1:11">
      <c r="A664" s="92"/>
      <c r="B664" s="98"/>
      <c r="C664" s="99"/>
      <c r="D664" s="81"/>
      <c r="E664" s="94"/>
      <c r="F664" s="33"/>
      <c r="G664" s="33"/>
      <c r="H664" s="34"/>
      <c r="I664" s="33"/>
      <c r="J664" s="59"/>
      <c r="K664" s="58"/>
    </row>
    <row r="665" spans="1:11">
      <c r="A665" s="59"/>
      <c r="B665" s="95"/>
      <c r="C665" s="81"/>
      <c r="D665" s="81"/>
      <c r="E665" s="32"/>
      <c r="F665" s="33"/>
      <c r="G665" s="33"/>
      <c r="H665" s="34"/>
      <c r="I665" s="33"/>
      <c r="J665" s="59"/>
      <c r="K665" s="58"/>
    </row>
    <row r="666" spans="1:11">
      <c r="A666" s="59" t="s">
        <v>53</v>
      </c>
      <c r="B666" s="37" t="s">
        <v>1318</v>
      </c>
      <c r="C666" s="32"/>
      <c r="D666" s="32"/>
      <c r="E666" s="32"/>
      <c r="F666" s="33"/>
      <c r="G666" s="33"/>
      <c r="H666" s="34"/>
      <c r="I666" s="33"/>
      <c r="J666" s="59" t="s">
        <v>136</v>
      </c>
      <c r="K666" s="58"/>
    </row>
    <row r="667" spans="1:11">
      <c r="A667" s="63"/>
      <c r="B667" s="63"/>
      <c r="C667" s="32"/>
      <c r="D667" s="32"/>
      <c r="E667" s="32"/>
      <c r="F667" s="33"/>
      <c r="G667" s="33"/>
      <c r="H667" s="34"/>
      <c r="I667" s="33"/>
      <c r="J667" s="67"/>
      <c r="K667" s="58"/>
    </row>
    <row r="668" spans="1:11">
      <c r="A668" s="36">
        <v>2.5</v>
      </c>
      <c r="B668" s="37" t="s">
        <v>1319</v>
      </c>
      <c r="C668" s="32"/>
      <c r="D668" s="32"/>
      <c r="E668" s="32"/>
      <c r="F668" s="33"/>
      <c r="G668" s="33"/>
      <c r="H668" s="34"/>
      <c r="I668" s="33"/>
      <c r="J668" s="67"/>
      <c r="K668" s="58"/>
    </row>
    <row r="669" spans="1:11">
      <c r="A669" s="67" t="s">
        <v>50</v>
      </c>
      <c r="B669" s="40" t="s">
        <v>1320</v>
      </c>
      <c r="C669" s="41"/>
      <c r="D669" s="41"/>
      <c r="E669" s="41"/>
      <c r="F669" s="33"/>
      <c r="G669" s="33"/>
      <c r="H669" s="34"/>
      <c r="I669" s="33"/>
      <c r="J669" s="59"/>
      <c r="K669" s="58"/>
    </row>
    <row r="670" spans="1:11">
      <c r="A670" s="100"/>
      <c r="B670" s="44" t="s">
        <v>1321</v>
      </c>
      <c r="C670" s="71"/>
      <c r="D670" s="72"/>
      <c r="E670" s="32"/>
      <c r="F670" s="60"/>
      <c r="G670" s="33"/>
      <c r="H670" s="34"/>
      <c r="I670" s="33"/>
      <c r="J670" s="59"/>
      <c r="K670" s="58"/>
    </row>
    <row r="671" spans="1:11">
      <c r="A671" s="100"/>
      <c r="B671" s="44" t="s">
        <v>1322</v>
      </c>
      <c r="C671" s="45">
        <v>1</v>
      </c>
      <c r="D671" s="32">
        <v>2.66</v>
      </c>
      <c r="E671" s="45">
        <v>7.91</v>
      </c>
      <c r="F671" s="60"/>
      <c r="G671" s="33"/>
      <c r="H671" s="87">
        <f t="shared" ref="H671:H702" si="17">+C671*D671*E671</f>
        <v>21.040600000000001</v>
      </c>
      <c r="I671" s="33"/>
      <c r="J671" s="59"/>
      <c r="K671" s="58"/>
    </row>
    <row r="672" spans="1:11">
      <c r="A672" s="100"/>
      <c r="B672" s="44" t="s">
        <v>1323</v>
      </c>
      <c r="C672" s="45">
        <v>1</v>
      </c>
      <c r="D672" s="32">
        <v>1.08</v>
      </c>
      <c r="E672" s="45">
        <v>7.91</v>
      </c>
      <c r="F672" s="60"/>
      <c r="G672" s="33"/>
      <c r="H672" s="87">
        <f t="shared" si="17"/>
        <v>8.5427999999999997</v>
      </c>
      <c r="I672" s="33"/>
      <c r="J672" s="59"/>
      <c r="K672" s="58"/>
    </row>
    <row r="673" spans="1:11">
      <c r="A673" s="100"/>
      <c r="B673" s="44" t="s">
        <v>1323</v>
      </c>
      <c r="C673" s="45">
        <v>1</v>
      </c>
      <c r="D673" s="32">
        <v>1.41</v>
      </c>
      <c r="E673" s="45">
        <v>7.91</v>
      </c>
      <c r="F673" s="60"/>
      <c r="G673" s="33"/>
      <c r="H673" s="87">
        <f t="shared" si="17"/>
        <v>11.1531</v>
      </c>
      <c r="I673" s="33"/>
      <c r="J673" s="59"/>
      <c r="K673" s="58"/>
    </row>
    <row r="674" spans="1:11">
      <c r="A674" s="100"/>
      <c r="B674" s="44" t="s">
        <v>1323</v>
      </c>
      <c r="C674" s="45">
        <v>1</v>
      </c>
      <c r="D674" s="32">
        <v>1.41</v>
      </c>
      <c r="E674" s="45">
        <v>7.91</v>
      </c>
      <c r="F674" s="60"/>
      <c r="G674" s="33"/>
      <c r="H674" s="87">
        <f t="shared" si="17"/>
        <v>11.1531</v>
      </c>
      <c r="I674" s="33"/>
      <c r="J674" s="59"/>
      <c r="K674" s="58"/>
    </row>
    <row r="675" spans="1:11">
      <c r="A675" s="100"/>
      <c r="B675" s="44" t="s">
        <v>1323</v>
      </c>
      <c r="C675" s="45">
        <v>1</v>
      </c>
      <c r="D675" s="32">
        <v>1.41</v>
      </c>
      <c r="E675" s="45">
        <v>7.91</v>
      </c>
      <c r="F675" s="60"/>
      <c r="G675" s="33"/>
      <c r="H675" s="87">
        <f t="shared" si="17"/>
        <v>11.1531</v>
      </c>
      <c r="I675" s="33"/>
      <c r="J675" s="59"/>
      <c r="K675" s="58"/>
    </row>
    <row r="676" spans="1:11">
      <c r="A676" s="100"/>
      <c r="B676" s="44" t="s">
        <v>1323</v>
      </c>
      <c r="C676" s="45">
        <v>1</v>
      </c>
      <c r="D676" s="32">
        <v>1.41</v>
      </c>
      <c r="E676" s="45">
        <v>7.91</v>
      </c>
      <c r="F676" s="60"/>
      <c r="G676" s="33"/>
      <c r="H676" s="87">
        <f t="shared" si="17"/>
        <v>11.1531</v>
      </c>
      <c r="I676" s="33"/>
      <c r="J676" s="59"/>
      <c r="K676" s="58"/>
    </row>
    <row r="677" spans="1:11">
      <c r="A677" s="100"/>
      <c r="B677" s="44" t="s">
        <v>1323</v>
      </c>
      <c r="C677" s="45">
        <v>1</v>
      </c>
      <c r="D677" s="32">
        <v>5.66</v>
      </c>
      <c r="E677" s="45">
        <v>7.91</v>
      </c>
      <c r="F677" s="60"/>
      <c r="G677" s="33"/>
      <c r="H677" s="87">
        <f t="shared" si="17"/>
        <v>44.770600000000002</v>
      </c>
      <c r="I677" s="33"/>
      <c r="J677" s="59"/>
      <c r="K677" s="58"/>
    </row>
    <row r="678" spans="1:11">
      <c r="A678" s="100"/>
      <c r="B678" s="44" t="s">
        <v>1324</v>
      </c>
      <c r="C678" s="45">
        <v>1</v>
      </c>
      <c r="D678" s="32">
        <v>11.83</v>
      </c>
      <c r="E678" s="45">
        <v>7.91</v>
      </c>
      <c r="F678" s="60"/>
      <c r="G678" s="33"/>
      <c r="H678" s="87">
        <f t="shared" si="17"/>
        <v>93.575299999999999</v>
      </c>
      <c r="I678" s="33"/>
      <c r="J678" s="59"/>
      <c r="K678" s="58"/>
    </row>
    <row r="679" spans="1:11">
      <c r="A679" s="100"/>
      <c r="B679" s="46" t="s">
        <v>969</v>
      </c>
      <c r="C679" s="45">
        <v>-1</v>
      </c>
      <c r="D679" s="32">
        <v>2.08</v>
      </c>
      <c r="E679" s="45">
        <v>6.75</v>
      </c>
      <c r="F679" s="60"/>
      <c r="G679" s="33"/>
      <c r="H679" s="87">
        <f t="shared" si="17"/>
        <v>-14.04</v>
      </c>
      <c r="I679" s="33"/>
      <c r="J679" s="59"/>
      <c r="K679" s="58"/>
    </row>
    <row r="680" spans="1:11">
      <c r="A680" s="100"/>
      <c r="B680" s="46" t="s">
        <v>969</v>
      </c>
      <c r="C680" s="45">
        <v>-1</v>
      </c>
      <c r="D680" s="32">
        <v>3.91</v>
      </c>
      <c r="E680" s="45">
        <v>6.75</v>
      </c>
      <c r="F680" s="60"/>
      <c r="G680" s="33"/>
      <c r="H680" s="87">
        <f t="shared" si="17"/>
        <v>-26.392499999999998</v>
      </c>
      <c r="I680" s="33"/>
      <c r="J680" s="59"/>
      <c r="K680" s="58"/>
    </row>
    <row r="681" spans="1:11">
      <c r="A681" s="100"/>
      <c r="B681" s="44" t="s">
        <v>1325</v>
      </c>
      <c r="C681" s="45">
        <v>1</v>
      </c>
      <c r="D681" s="32">
        <v>1.5</v>
      </c>
      <c r="E681" s="45">
        <v>7.91</v>
      </c>
      <c r="F681" s="60"/>
      <c r="G681" s="33"/>
      <c r="H681" s="87">
        <f t="shared" si="17"/>
        <v>11.865</v>
      </c>
      <c r="I681" s="33"/>
      <c r="J681" s="59"/>
      <c r="K681" s="58"/>
    </row>
    <row r="682" spans="1:11">
      <c r="A682" s="100"/>
      <c r="B682" s="44" t="s">
        <v>1325</v>
      </c>
      <c r="C682" s="45">
        <v>1</v>
      </c>
      <c r="D682" s="32">
        <v>1.83</v>
      </c>
      <c r="E682" s="45">
        <v>7.91</v>
      </c>
      <c r="F682" s="60"/>
      <c r="G682" s="33"/>
      <c r="H682" s="87">
        <f t="shared" si="17"/>
        <v>14.475300000000001</v>
      </c>
      <c r="I682" s="33"/>
      <c r="J682" s="59"/>
      <c r="K682" s="58"/>
    </row>
    <row r="683" spans="1:11">
      <c r="A683" s="100"/>
      <c r="B683" s="44" t="s">
        <v>1326</v>
      </c>
      <c r="C683" s="45">
        <v>1</v>
      </c>
      <c r="D683" s="32">
        <v>8.83</v>
      </c>
      <c r="E683" s="45">
        <v>7.91</v>
      </c>
      <c r="F683" s="60"/>
      <c r="G683" s="33"/>
      <c r="H683" s="87">
        <f t="shared" si="17"/>
        <v>69.845299999999995</v>
      </c>
      <c r="I683" s="33"/>
      <c r="J683" s="59"/>
      <c r="K683" s="58"/>
    </row>
    <row r="684" spans="1:11">
      <c r="A684" s="100"/>
      <c r="B684" s="44" t="s">
        <v>1327</v>
      </c>
      <c r="C684" s="45">
        <v>1</v>
      </c>
      <c r="D684" s="32">
        <v>11.83</v>
      </c>
      <c r="E684" s="45">
        <v>7.91</v>
      </c>
      <c r="F684" s="60"/>
      <c r="G684" s="33"/>
      <c r="H684" s="87">
        <f t="shared" si="17"/>
        <v>93.575299999999999</v>
      </c>
      <c r="I684" s="33"/>
      <c r="J684" s="59"/>
      <c r="K684" s="58"/>
    </row>
    <row r="685" spans="1:11">
      <c r="A685" s="100"/>
      <c r="B685" s="46" t="s">
        <v>969</v>
      </c>
      <c r="C685" s="45">
        <v>-1</v>
      </c>
      <c r="D685" s="32">
        <v>2.08</v>
      </c>
      <c r="E685" s="45">
        <v>6.75</v>
      </c>
      <c r="F685" s="60"/>
      <c r="G685" s="33"/>
      <c r="H685" s="87">
        <f t="shared" si="17"/>
        <v>-14.04</v>
      </c>
      <c r="I685" s="33"/>
      <c r="J685" s="59"/>
      <c r="K685" s="58"/>
    </row>
    <row r="686" spans="1:11">
      <c r="A686" s="100"/>
      <c r="B686" s="46" t="s">
        <v>969</v>
      </c>
      <c r="C686" s="45">
        <v>-1</v>
      </c>
      <c r="D686" s="32">
        <v>3.91</v>
      </c>
      <c r="E686" s="45">
        <v>6.75</v>
      </c>
      <c r="F686" s="60"/>
      <c r="G686" s="33"/>
      <c r="H686" s="87">
        <f t="shared" si="17"/>
        <v>-26.392499999999998</v>
      </c>
      <c r="I686" s="33"/>
      <c r="J686" s="59"/>
      <c r="K686" s="58"/>
    </row>
    <row r="687" spans="1:11">
      <c r="A687" s="100"/>
      <c r="B687" s="44" t="s">
        <v>1086</v>
      </c>
      <c r="C687" s="45">
        <v>1</v>
      </c>
      <c r="D687" s="32">
        <v>1.5</v>
      </c>
      <c r="E687" s="45">
        <v>7.91</v>
      </c>
      <c r="F687" s="60"/>
      <c r="G687" s="33"/>
      <c r="H687" s="87">
        <f t="shared" si="17"/>
        <v>11.865</v>
      </c>
      <c r="I687" s="33"/>
      <c r="J687" s="59"/>
      <c r="K687" s="58"/>
    </row>
    <row r="688" spans="1:11">
      <c r="A688" s="100"/>
      <c r="B688" s="44" t="s">
        <v>1086</v>
      </c>
      <c r="C688" s="45">
        <v>1</v>
      </c>
      <c r="D688" s="32">
        <v>1.91</v>
      </c>
      <c r="E688" s="45">
        <v>7.91</v>
      </c>
      <c r="F688" s="60"/>
      <c r="G688" s="33"/>
      <c r="H688" s="87">
        <f t="shared" si="17"/>
        <v>15.1081</v>
      </c>
      <c r="I688" s="33"/>
      <c r="J688" s="59"/>
      <c r="K688" s="58"/>
    </row>
    <row r="689" spans="1:11">
      <c r="A689" s="100"/>
      <c r="B689" s="44" t="s">
        <v>1328</v>
      </c>
      <c r="C689" s="45">
        <v>1</v>
      </c>
      <c r="D689" s="32">
        <v>8.83</v>
      </c>
      <c r="E689" s="45">
        <v>7.91</v>
      </c>
      <c r="F689" s="60"/>
      <c r="G689" s="33"/>
      <c r="H689" s="87">
        <f t="shared" si="17"/>
        <v>69.845299999999995</v>
      </c>
      <c r="I689" s="33"/>
      <c r="J689" s="59"/>
      <c r="K689" s="58"/>
    </row>
    <row r="690" spans="1:11">
      <c r="A690" s="100"/>
      <c r="B690" s="44" t="s">
        <v>1329</v>
      </c>
      <c r="C690" s="45">
        <v>1</v>
      </c>
      <c r="D690" s="32">
        <v>2.41</v>
      </c>
      <c r="E690" s="45">
        <v>7.91</v>
      </c>
      <c r="F690" s="60"/>
      <c r="G690" s="33"/>
      <c r="H690" s="87">
        <f t="shared" si="17"/>
        <v>19.063099999999999</v>
      </c>
      <c r="I690" s="33"/>
      <c r="J690" s="59"/>
      <c r="K690" s="58"/>
    </row>
    <row r="691" spans="1:11">
      <c r="A691" s="100"/>
      <c r="B691" s="44" t="s">
        <v>1329</v>
      </c>
      <c r="C691" s="45">
        <v>4</v>
      </c>
      <c r="D691" s="32">
        <v>1.25</v>
      </c>
      <c r="E691" s="45">
        <v>7.91</v>
      </c>
      <c r="F691" s="60"/>
      <c r="G691" s="33"/>
      <c r="H691" s="87">
        <f t="shared" si="17"/>
        <v>39.549999999999997</v>
      </c>
      <c r="I691" s="33"/>
      <c r="J691" s="59"/>
      <c r="K691" s="58"/>
    </row>
    <row r="692" spans="1:11">
      <c r="A692" s="100"/>
      <c r="B692" s="44" t="s">
        <v>1329</v>
      </c>
      <c r="C692" s="45">
        <v>1</v>
      </c>
      <c r="D692" s="32">
        <v>4.41</v>
      </c>
      <c r="E692" s="45">
        <v>7.91</v>
      </c>
      <c r="F692" s="60"/>
      <c r="G692" s="33"/>
      <c r="H692" s="87">
        <f t="shared" si="17"/>
        <v>34.883099999999999</v>
      </c>
      <c r="I692" s="33"/>
      <c r="J692" s="59"/>
      <c r="K692" s="58"/>
    </row>
    <row r="693" spans="1:11">
      <c r="A693" s="100"/>
      <c r="B693" s="44" t="s">
        <v>1330</v>
      </c>
      <c r="C693" s="45">
        <v>1</v>
      </c>
      <c r="D693" s="32">
        <v>2.91</v>
      </c>
      <c r="E693" s="45">
        <v>7.91</v>
      </c>
      <c r="F693" s="60"/>
      <c r="G693" s="33"/>
      <c r="H693" s="87">
        <f t="shared" si="17"/>
        <v>23.0181</v>
      </c>
      <c r="I693" s="33"/>
      <c r="J693" s="59"/>
      <c r="K693" s="58"/>
    </row>
    <row r="694" spans="1:11">
      <c r="A694" s="100"/>
      <c r="B694" s="44" t="s">
        <v>1331</v>
      </c>
      <c r="C694" s="45">
        <v>1</v>
      </c>
      <c r="D694" s="32">
        <v>1.66</v>
      </c>
      <c r="E694" s="45">
        <v>7.75</v>
      </c>
      <c r="F694" s="60"/>
      <c r="G694" s="33"/>
      <c r="H694" s="87">
        <f t="shared" si="17"/>
        <v>12.865</v>
      </c>
      <c r="I694" s="33"/>
      <c r="J694" s="59"/>
      <c r="K694" s="58"/>
    </row>
    <row r="695" spans="1:11">
      <c r="A695" s="100"/>
      <c r="B695" s="44" t="s">
        <v>1332</v>
      </c>
      <c r="C695" s="45">
        <v>1</v>
      </c>
      <c r="D695" s="32">
        <v>10.16</v>
      </c>
      <c r="E695" s="45">
        <v>1.66</v>
      </c>
      <c r="F695" s="60"/>
      <c r="G695" s="33"/>
      <c r="H695" s="87">
        <f t="shared" si="17"/>
        <v>16.865600000000001</v>
      </c>
      <c r="I695" s="33"/>
      <c r="J695" s="59"/>
      <c r="K695" s="58"/>
    </row>
    <row r="696" spans="1:11">
      <c r="A696" s="100"/>
      <c r="B696" s="44" t="s">
        <v>1333</v>
      </c>
      <c r="C696" s="45">
        <v>1</v>
      </c>
      <c r="D696" s="32">
        <v>1.66</v>
      </c>
      <c r="E696" s="45">
        <v>7.75</v>
      </c>
      <c r="F696" s="60"/>
      <c r="G696" s="33"/>
      <c r="H696" s="87">
        <f t="shared" si="17"/>
        <v>12.865</v>
      </c>
      <c r="I696" s="33"/>
      <c r="J696" s="59"/>
      <c r="K696" s="58"/>
    </row>
    <row r="697" spans="1:11">
      <c r="A697" s="100"/>
      <c r="B697" s="44" t="s">
        <v>1334</v>
      </c>
      <c r="C697" s="45">
        <v>1</v>
      </c>
      <c r="D697" s="32">
        <v>31.5</v>
      </c>
      <c r="E697" s="45">
        <v>7.83</v>
      </c>
      <c r="F697" s="60"/>
      <c r="G697" s="33"/>
      <c r="H697" s="87">
        <f t="shared" si="17"/>
        <v>246.64500000000001</v>
      </c>
      <c r="I697" s="33"/>
      <c r="J697" s="59"/>
      <c r="K697" s="58"/>
    </row>
    <row r="698" spans="1:11">
      <c r="A698" s="100"/>
      <c r="B698" s="46" t="s">
        <v>1031</v>
      </c>
      <c r="C698" s="45">
        <v>-1</v>
      </c>
      <c r="D698" s="32">
        <v>2.66</v>
      </c>
      <c r="E698" s="45">
        <v>7.5</v>
      </c>
      <c r="F698" s="60"/>
      <c r="G698" s="33"/>
      <c r="H698" s="87">
        <f t="shared" si="17"/>
        <v>-19.95</v>
      </c>
      <c r="I698" s="33"/>
      <c r="J698" s="59"/>
      <c r="K698" s="58"/>
    </row>
    <row r="699" spans="1:11">
      <c r="A699" s="100"/>
      <c r="B699" s="46" t="s">
        <v>1335</v>
      </c>
      <c r="C699" s="45">
        <v>-1</v>
      </c>
      <c r="D699" s="32">
        <v>4.41</v>
      </c>
      <c r="E699" s="45">
        <v>7.83</v>
      </c>
      <c r="F699" s="60"/>
      <c r="G699" s="33"/>
      <c r="H699" s="87">
        <f t="shared" si="17"/>
        <v>-34.530299999999997</v>
      </c>
      <c r="I699" s="33"/>
      <c r="J699" s="59"/>
      <c r="K699" s="58"/>
    </row>
    <row r="700" spans="1:11">
      <c r="A700" s="100"/>
      <c r="B700" s="44" t="s">
        <v>1163</v>
      </c>
      <c r="C700" s="45">
        <v>1</v>
      </c>
      <c r="D700" s="32">
        <v>20.66</v>
      </c>
      <c r="E700" s="45">
        <v>7.83</v>
      </c>
      <c r="F700" s="60"/>
      <c r="G700" s="33"/>
      <c r="H700" s="87">
        <f t="shared" si="17"/>
        <v>161.76779999999999</v>
      </c>
      <c r="I700" s="33"/>
      <c r="J700" s="59"/>
      <c r="K700" s="58"/>
    </row>
    <row r="701" spans="1:11">
      <c r="A701" s="100"/>
      <c r="B701" s="46" t="s">
        <v>1031</v>
      </c>
      <c r="C701" s="45">
        <v>-1</v>
      </c>
      <c r="D701" s="32">
        <v>2.66</v>
      </c>
      <c r="E701" s="45">
        <v>7.5</v>
      </c>
      <c r="F701" s="60"/>
      <c r="G701" s="33"/>
      <c r="H701" s="87">
        <f t="shared" si="17"/>
        <v>-19.95</v>
      </c>
      <c r="I701" s="33"/>
      <c r="J701" s="59"/>
      <c r="K701" s="58"/>
    </row>
    <row r="702" spans="1:11">
      <c r="A702" s="100"/>
      <c r="B702" s="46" t="s">
        <v>1031</v>
      </c>
      <c r="C702" s="45">
        <v>-1</v>
      </c>
      <c r="D702" s="32">
        <v>3</v>
      </c>
      <c r="E702" s="45">
        <v>7.5</v>
      </c>
      <c r="F702" s="60"/>
      <c r="G702" s="33"/>
      <c r="H702" s="87">
        <f t="shared" si="17"/>
        <v>-22.5</v>
      </c>
      <c r="I702" s="33">
        <f>SUM(H671:H702)</f>
        <v>888.84839999999997</v>
      </c>
      <c r="J702" s="59" t="s">
        <v>655</v>
      </c>
      <c r="K702" s="58"/>
    </row>
    <row r="703" spans="1:11">
      <c r="A703" s="67"/>
      <c r="B703" s="95"/>
      <c r="C703" s="81"/>
      <c r="D703" s="81"/>
      <c r="E703" s="81"/>
      <c r="F703" s="33"/>
      <c r="G703" s="33"/>
      <c r="H703" s="34"/>
      <c r="I703" s="33"/>
      <c r="J703" s="59"/>
      <c r="K703" s="58"/>
    </row>
    <row r="704" spans="1:11">
      <c r="A704" s="59" t="s">
        <v>53</v>
      </c>
      <c r="B704" s="37" t="s">
        <v>1336</v>
      </c>
      <c r="C704" s="32"/>
      <c r="D704" s="32"/>
      <c r="E704" s="32"/>
      <c r="F704" s="33"/>
      <c r="G704" s="33"/>
      <c r="H704" s="34"/>
      <c r="I704" s="33"/>
      <c r="J704" s="59" t="s">
        <v>52</v>
      </c>
      <c r="K704" s="58"/>
    </row>
    <row r="705" spans="1:11">
      <c r="A705" s="59"/>
      <c r="B705" s="37"/>
      <c r="C705" s="32"/>
      <c r="D705" s="32"/>
      <c r="E705" s="32"/>
      <c r="F705" s="33"/>
      <c r="G705" s="33"/>
      <c r="H705" s="34"/>
      <c r="I705" s="33"/>
      <c r="J705" s="59"/>
      <c r="K705" s="58"/>
    </row>
    <row r="706" spans="1:11">
      <c r="A706" s="59" t="s">
        <v>55</v>
      </c>
      <c r="B706" s="40" t="s">
        <v>1337</v>
      </c>
      <c r="C706" s="41"/>
      <c r="D706" s="41"/>
      <c r="E706" s="41"/>
      <c r="F706" s="33"/>
      <c r="G706" s="33"/>
      <c r="H706" s="34"/>
      <c r="I706" s="33"/>
      <c r="J706" s="59"/>
      <c r="K706" s="58"/>
    </row>
    <row r="707" spans="1:11">
      <c r="A707" s="92"/>
      <c r="B707" s="80" t="s">
        <v>1338</v>
      </c>
      <c r="C707" s="71"/>
      <c r="D707" s="72"/>
      <c r="E707" s="32"/>
      <c r="F707" s="60"/>
      <c r="G707" s="33"/>
      <c r="H707" s="34"/>
      <c r="I707" s="33"/>
      <c r="J707" s="59"/>
      <c r="K707" s="58"/>
    </row>
    <row r="708" spans="1:11">
      <c r="A708" s="92"/>
      <c r="B708" s="44" t="s">
        <v>1339</v>
      </c>
      <c r="C708" s="71">
        <v>1</v>
      </c>
      <c r="D708" s="72">
        <v>3.75</v>
      </c>
      <c r="E708" s="71">
        <v>7.91</v>
      </c>
      <c r="F708" s="60"/>
      <c r="G708" s="33"/>
      <c r="H708" s="87">
        <f t="shared" ref="H708:H718" si="18">+C708*D708*E708</f>
        <v>29.662500000000001</v>
      </c>
      <c r="I708" s="33"/>
      <c r="J708" s="59"/>
      <c r="K708" s="58"/>
    </row>
    <row r="709" spans="1:11">
      <c r="A709" s="92"/>
      <c r="B709" s="44" t="s">
        <v>1340</v>
      </c>
      <c r="C709" s="71">
        <v>1</v>
      </c>
      <c r="D709" s="84">
        <v>6.5</v>
      </c>
      <c r="E709" s="71">
        <v>7.58</v>
      </c>
      <c r="F709" s="60"/>
      <c r="G709" s="33"/>
      <c r="H709" s="87">
        <f t="shared" si="18"/>
        <v>49.27</v>
      </c>
      <c r="I709" s="33"/>
      <c r="J709" s="59"/>
      <c r="K709" s="58"/>
    </row>
    <row r="710" spans="1:11">
      <c r="A710" s="92"/>
      <c r="B710" s="44" t="s">
        <v>1341</v>
      </c>
      <c r="C710" s="71">
        <v>1</v>
      </c>
      <c r="D710" s="72">
        <v>10.91</v>
      </c>
      <c r="E710" s="71">
        <v>7.58</v>
      </c>
      <c r="F710" s="60"/>
      <c r="G710" s="33"/>
      <c r="H710" s="87">
        <f t="shared" si="18"/>
        <v>82.697800000000001</v>
      </c>
      <c r="I710" s="33"/>
      <c r="J710" s="59"/>
      <c r="K710" s="58"/>
    </row>
    <row r="711" spans="1:11">
      <c r="A711" s="92"/>
      <c r="B711" s="44" t="s">
        <v>1342</v>
      </c>
      <c r="C711" s="71">
        <v>1</v>
      </c>
      <c r="D711" s="84">
        <v>6.5</v>
      </c>
      <c r="E711" s="71">
        <v>7.58</v>
      </c>
      <c r="F711" s="60"/>
      <c r="G711" s="33"/>
      <c r="H711" s="87">
        <f t="shared" si="18"/>
        <v>49.27</v>
      </c>
      <c r="I711" s="33"/>
      <c r="J711" s="59"/>
      <c r="K711" s="58"/>
    </row>
    <row r="712" spans="1:11">
      <c r="A712" s="92"/>
      <c r="B712" s="44" t="s">
        <v>1343</v>
      </c>
      <c r="C712" s="71">
        <v>1</v>
      </c>
      <c r="D712" s="72">
        <v>10.66</v>
      </c>
      <c r="E712" s="71">
        <v>7.91</v>
      </c>
      <c r="F712" s="60"/>
      <c r="G712" s="33"/>
      <c r="H712" s="87">
        <f t="shared" si="18"/>
        <v>84.320599999999999</v>
      </c>
      <c r="I712" s="33"/>
      <c r="J712" s="59"/>
      <c r="K712" s="58"/>
    </row>
    <row r="713" spans="1:11">
      <c r="A713" s="92"/>
      <c r="B713" s="44" t="s">
        <v>1344</v>
      </c>
      <c r="C713" s="71">
        <v>1</v>
      </c>
      <c r="D713" s="72">
        <v>12.83</v>
      </c>
      <c r="E713" s="71">
        <v>7.91</v>
      </c>
      <c r="F713" s="60"/>
      <c r="G713" s="33"/>
      <c r="H713" s="87">
        <f t="shared" si="18"/>
        <v>101.4853</v>
      </c>
      <c r="I713" s="33"/>
      <c r="J713" s="59"/>
      <c r="K713" s="58"/>
    </row>
    <row r="714" spans="1:11">
      <c r="A714" s="92"/>
      <c r="B714" s="44" t="s">
        <v>1345</v>
      </c>
      <c r="C714" s="71">
        <v>1</v>
      </c>
      <c r="D714" s="84">
        <v>5</v>
      </c>
      <c r="E714" s="71">
        <v>7.91</v>
      </c>
      <c r="F714" s="60"/>
      <c r="G714" s="33"/>
      <c r="H714" s="87">
        <f t="shared" si="18"/>
        <v>39.549999999999997</v>
      </c>
      <c r="I714" s="33"/>
      <c r="J714" s="59"/>
      <c r="K714" s="58"/>
    </row>
    <row r="715" spans="1:11">
      <c r="A715" s="92"/>
      <c r="B715" s="44" t="s">
        <v>1346</v>
      </c>
      <c r="C715" s="71">
        <v>1</v>
      </c>
      <c r="D715" s="72">
        <v>3.08</v>
      </c>
      <c r="E715" s="71">
        <v>0.25</v>
      </c>
      <c r="F715" s="60"/>
      <c r="G715" s="33"/>
      <c r="H715" s="87">
        <f t="shared" si="18"/>
        <v>0.77</v>
      </c>
      <c r="I715" s="33"/>
      <c r="J715" s="59"/>
      <c r="K715" s="58"/>
    </row>
    <row r="716" spans="1:11">
      <c r="A716" s="92"/>
      <c r="B716" s="80" t="s">
        <v>1347</v>
      </c>
      <c r="C716" s="71"/>
      <c r="D716" s="72"/>
      <c r="E716" s="71"/>
      <c r="F716" s="60"/>
      <c r="G716" s="33"/>
      <c r="H716" s="87">
        <f t="shared" si="18"/>
        <v>0</v>
      </c>
      <c r="I716" s="33"/>
      <c r="J716" s="59"/>
      <c r="K716" s="58"/>
    </row>
    <row r="717" spans="1:11">
      <c r="A717" s="92"/>
      <c r="B717" s="44" t="s">
        <v>1348</v>
      </c>
      <c r="C717" s="71">
        <v>1</v>
      </c>
      <c r="D717" s="84">
        <v>35</v>
      </c>
      <c r="E717" s="71">
        <v>7.91</v>
      </c>
      <c r="F717" s="60"/>
      <c r="G717" s="33"/>
      <c r="H717" s="87">
        <f t="shared" si="18"/>
        <v>276.85000000000002</v>
      </c>
      <c r="I717" s="33"/>
      <c r="J717" s="59"/>
      <c r="K717" s="58"/>
    </row>
    <row r="718" spans="1:11">
      <c r="A718" s="92"/>
      <c r="B718" s="44" t="s">
        <v>1349</v>
      </c>
      <c r="C718" s="71">
        <v>1</v>
      </c>
      <c r="D718" s="72">
        <v>5.83</v>
      </c>
      <c r="E718" s="71">
        <v>7.91</v>
      </c>
      <c r="F718" s="60"/>
      <c r="G718" s="33"/>
      <c r="H718" s="87">
        <f t="shared" si="18"/>
        <v>46.115299999999998</v>
      </c>
      <c r="I718" s="33"/>
      <c r="J718" s="59"/>
      <c r="K718" s="58"/>
    </row>
    <row r="719" spans="1:11">
      <c r="A719" s="59"/>
      <c r="B719" s="46" t="s">
        <v>989</v>
      </c>
      <c r="C719" s="32"/>
      <c r="D719" s="32"/>
      <c r="E719" s="32"/>
      <c r="F719" s="60"/>
      <c r="G719" s="33"/>
      <c r="H719" s="34">
        <v>-698.64</v>
      </c>
      <c r="I719" s="33">
        <f>SUM(H708:H719)</f>
        <v>61.351500000000101</v>
      </c>
      <c r="J719" s="59" t="s">
        <v>655</v>
      </c>
      <c r="K719" s="58"/>
    </row>
    <row r="720" spans="1:11">
      <c r="A720" s="59"/>
      <c r="B720" s="37"/>
      <c r="C720" s="32"/>
      <c r="D720" s="32"/>
      <c r="E720" s="32"/>
      <c r="F720" s="33"/>
      <c r="G720" s="33"/>
      <c r="H720" s="34"/>
      <c r="I720" s="33"/>
      <c r="J720" s="59"/>
      <c r="K720" s="58"/>
    </row>
    <row r="721" spans="1:11">
      <c r="A721" s="36">
        <v>2.6</v>
      </c>
      <c r="B721" s="64" t="s">
        <v>1350</v>
      </c>
      <c r="C721" s="32"/>
      <c r="D721" s="32"/>
      <c r="E721" s="32"/>
      <c r="F721" s="33"/>
      <c r="G721" s="33"/>
      <c r="H721" s="34"/>
      <c r="I721" s="33"/>
      <c r="J721" s="67"/>
      <c r="K721" s="58"/>
    </row>
    <row r="722" spans="1:11">
      <c r="A722" s="63"/>
      <c r="B722" s="63"/>
      <c r="C722" s="32"/>
      <c r="D722" s="32"/>
      <c r="E722" s="32"/>
      <c r="F722" s="33"/>
      <c r="G722" s="33"/>
      <c r="H722" s="34"/>
      <c r="I722" s="33"/>
      <c r="J722" s="67"/>
      <c r="K722" s="58"/>
    </row>
    <row r="723" spans="1:11">
      <c r="A723" s="64" t="s">
        <v>1351</v>
      </c>
      <c r="B723" s="37" t="s">
        <v>1352</v>
      </c>
      <c r="C723" s="32"/>
      <c r="D723" s="32"/>
      <c r="E723" s="32"/>
      <c r="F723" s="33"/>
      <c r="G723" s="33"/>
      <c r="H723" s="34"/>
      <c r="I723" s="33"/>
      <c r="J723" s="59" t="s">
        <v>136</v>
      </c>
      <c r="K723" s="58"/>
    </row>
    <row r="724" spans="1:11">
      <c r="A724" s="63"/>
      <c r="B724" s="37" t="s">
        <v>1353</v>
      </c>
      <c r="C724" s="32"/>
      <c r="D724" s="32"/>
      <c r="E724" s="32"/>
      <c r="F724" s="33"/>
      <c r="G724" s="33"/>
      <c r="H724" s="34"/>
      <c r="I724" s="33"/>
      <c r="J724" s="67"/>
      <c r="K724" s="58"/>
    </row>
    <row r="725" spans="1:11">
      <c r="A725" s="35"/>
      <c r="B725" s="37" t="s">
        <v>1354</v>
      </c>
      <c r="C725" s="32"/>
      <c r="D725" s="32"/>
      <c r="E725" s="32"/>
      <c r="F725" s="33"/>
      <c r="G725" s="33"/>
      <c r="H725" s="34"/>
      <c r="I725" s="33"/>
      <c r="J725" s="44"/>
      <c r="K725" s="58"/>
    </row>
    <row r="726" spans="1:11" ht="31.5">
      <c r="A726" s="63"/>
      <c r="B726" s="37" t="s">
        <v>1355</v>
      </c>
      <c r="C726" s="32"/>
      <c r="D726" s="32"/>
      <c r="E726" s="32"/>
      <c r="F726" s="33"/>
      <c r="G726" s="33"/>
      <c r="H726" s="34"/>
      <c r="I726" s="33"/>
      <c r="J726" s="67"/>
      <c r="K726" s="58"/>
    </row>
    <row r="727" spans="1:11">
      <c r="A727" s="63"/>
      <c r="B727" s="63"/>
      <c r="C727" s="32"/>
      <c r="D727" s="32"/>
      <c r="E727" s="32"/>
      <c r="F727" s="33"/>
      <c r="G727" s="33"/>
      <c r="H727" s="34"/>
      <c r="I727" s="33"/>
      <c r="J727" s="67"/>
      <c r="K727" s="58"/>
    </row>
    <row r="728" spans="1:11">
      <c r="A728" s="64" t="s">
        <v>1356</v>
      </c>
      <c r="B728" s="37" t="s">
        <v>1357</v>
      </c>
      <c r="C728" s="32"/>
      <c r="D728" s="32"/>
      <c r="E728" s="32"/>
      <c r="F728" s="33"/>
      <c r="G728" s="33"/>
      <c r="H728" s="34"/>
      <c r="I728" s="33"/>
      <c r="J728" s="59"/>
      <c r="K728" s="58"/>
    </row>
    <row r="729" spans="1:11">
      <c r="A729" s="63"/>
      <c r="B729" s="37" t="s">
        <v>1358</v>
      </c>
      <c r="C729" s="32"/>
      <c r="D729" s="32"/>
      <c r="E729" s="32"/>
      <c r="F729" s="33"/>
      <c r="G729" s="33"/>
      <c r="H729" s="34"/>
      <c r="I729" s="33"/>
      <c r="J729" s="67"/>
      <c r="K729" s="58"/>
    </row>
    <row r="730" spans="1:11">
      <c r="A730" s="63"/>
      <c r="B730" s="37" t="s">
        <v>1359</v>
      </c>
      <c r="C730" s="32"/>
      <c r="D730" s="32"/>
      <c r="E730" s="32"/>
      <c r="F730" s="33"/>
      <c r="G730" s="33"/>
      <c r="H730" s="34"/>
      <c r="I730" s="33"/>
      <c r="J730" s="67"/>
      <c r="K730" s="58"/>
    </row>
    <row r="731" spans="1:11">
      <c r="A731" s="63"/>
      <c r="B731" s="48" t="s">
        <v>1161</v>
      </c>
      <c r="C731" s="32"/>
      <c r="D731" s="32"/>
      <c r="E731" s="32"/>
      <c r="F731" s="33"/>
      <c r="G731" s="33"/>
      <c r="H731" s="34"/>
      <c r="I731" s="33"/>
      <c r="J731" s="67"/>
      <c r="K731" s="58"/>
    </row>
    <row r="732" spans="1:11">
      <c r="A732" s="63"/>
      <c r="B732" s="48" t="s">
        <v>1360</v>
      </c>
      <c r="C732" s="32"/>
      <c r="D732" s="32"/>
      <c r="E732" s="32"/>
      <c r="F732" s="33"/>
      <c r="G732" s="33"/>
      <c r="H732" s="34"/>
      <c r="I732" s="33">
        <f>SUM(H731:H732)</f>
        <v>0</v>
      </c>
      <c r="J732" s="59" t="s">
        <v>136</v>
      </c>
      <c r="K732" s="58"/>
    </row>
    <row r="733" spans="1:11">
      <c r="A733" s="35"/>
      <c r="B733" s="35"/>
      <c r="C733" s="32"/>
      <c r="D733" s="32"/>
      <c r="E733" s="32"/>
      <c r="F733" s="33"/>
      <c r="G733" s="33"/>
      <c r="H733" s="34"/>
      <c r="I733" s="33"/>
      <c r="J733" s="44"/>
      <c r="K733" s="58"/>
    </row>
    <row r="734" spans="1:11">
      <c r="A734" s="64" t="s">
        <v>1361</v>
      </c>
      <c r="B734" s="37" t="s">
        <v>1362</v>
      </c>
      <c r="C734" s="32">
        <v>1</v>
      </c>
      <c r="D734" s="32">
        <v>4.5</v>
      </c>
      <c r="E734" s="32"/>
      <c r="F734" s="33"/>
      <c r="G734" s="33"/>
      <c r="H734" s="34"/>
      <c r="I734" s="33">
        <f>+C734*D734</f>
        <v>4.5</v>
      </c>
      <c r="J734" s="59" t="s">
        <v>136</v>
      </c>
      <c r="K734" s="58"/>
    </row>
    <row r="735" spans="1:11">
      <c r="A735" s="35"/>
      <c r="B735" s="37" t="s">
        <v>1358</v>
      </c>
      <c r="C735" s="32"/>
      <c r="D735" s="32"/>
      <c r="E735" s="32"/>
      <c r="F735" s="33"/>
      <c r="G735" s="33"/>
      <c r="H735" s="34"/>
      <c r="I735" s="33"/>
      <c r="J735" s="44"/>
      <c r="K735" s="58"/>
    </row>
    <row r="736" spans="1:11">
      <c r="A736" s="35"/>
      <c r="B736" s="37" t="s">
        <v>1363</v>
      </c>
      <c r="C736" s="32"/>
      <c r="D736" s="32"/>
      <c r="E736" s="32"/>
      <c r="F736" s="33"/>
      <c r="G736" s="33"/>
      <c r="H736" s="34"/>
      <c r="I736" s="33"/>
      <c r="J736" s="44"/>
      <c r="K736" s="58"/>
    </row>
    <row r="737" spans="1:11">
      <c r="A737" s="35"/>
      <c r="B737" s="37"/>
      <c r="C737" s="32"/>
      <c r="D737" s="32"/>
      <c r="E737" s="32"/>
      <c r="F737" s="33"/>
      <c r="G737" s="33"/>
      <c r="H737" s="34"/>
      <c r="I737" s="33"/>
      <c r="J737" s="44"/>
      <c r="K737" s="58"/>
    </row>
    <row r="738" spans="1:11">
      <c r="A738" s="74"/>
      <c r="B738" s="40"/>
      <c r="C738" s="32"/>
      <c r="D738" s="32"/>
      <c r="E738" s="32"/>
      <c r="F738" s="33"/>
      <c r="G738" s="33"/>
      <c r="H738" s="34"/>
      <c r="I738" s="33"/>
      <c r="J738" s="44"/>
      <c r="K738" s="58"/>
    </row>
    <row r="739" spans="1:11">
      <c r="A739" s="101" t="s">
        <v>1364</v>
      </c>
      <c r="B739" s="102" t="s">
        <v>1365</v>
      </c>
      <c r="C739" s="103"/>
      <c r="D739" s="41"/>
      <c r="E739" s="32"/>
      <c r="F739" s="33"/>
      <c r="G739" s="33"/>
      <c r="H739" s="34"/>
      <c r="I739" s="33"/>
      <c r="J739" s="44"/>
      <c r="K739" s="58"/>
    </row>
    <row r="740" spans="1:11">
      <c r="A740" s="104"/>
      <c r="B740" s="105" t="s">
        <v>1366</v>
      </c>
      <c r="C740" s="45">
        <v>1</v>
      </c>
      <c r="D740" s="32">
        <v>5</v>
      </c>
      <c r="E740" s="94"/>
      <c r="F740" s="33"/>
      <c r="G740" s="33"/>
      <c r="H740" s="34"/>
      <c r="I740" s="33">
        <f>+C740*D740</f>
        <v>5</v>
      </c>
      <c r="J740" s="59" t="s">
        <v>136</v>
      </c>
      <c r="K740" s="58"/>
    </row>
    <row r="741" spans="1:11">
      <c r="A741" s="35"/>
      <c r="B741" s="37"/>
      <c r="C741" s="32"/>
      <c r="D741" s="32"/>
      <c r="E741" s="32"/>
      <c r="F741" s="33"/>
      <c r="G741" s="33"/>
      <c r="H741" s="34"/>
      <c r="I741" s="33"/>
      <c r="J741" s="44"/>
      <c r="K741" s="58"/>
    </row>
    <row r="742" spans="1:11">
      <c r="A742" s="80" t="s">
        <v>1367</v>
      </c>
      <c r="B742" s="38" t="s">
        <v>1368</v>
      </c>
      <c r="C742" s="32"/>
      <c r="D742" s="32"/>
      <c r="E742" s="32"/>
      <c r="F742" s="33"/>
      <c r="G742" s="33"/>
      <c r="H742" s="34"/>
      <c r="I742" s="33"/>
      <c r="J742" s="44"/>
      <c r="K742" s="58"/>
    </row>
    <row r="743" spans="1:11">
      <c r="A743" s="35"/>
      <c r="B743" s="69" t="s">
        <v>1369</v>
      </c>
      <c r="C743" s="45">
        <v>1</v>
      </c>
      <c r="D743" s="32">
        <v>7</v>
      </c>
      <c r="E743" s="45">
        <v>2.5</v>
      </c>
      <c r="F743" s="33"/>
      <c r="G743" s="33"/>
      <c r="H743" s="34">
        <f>+C743*D743*E743</f>
        <v>17.5</v>
      </c>
      <c r="I743" s="33"/>
      <c r="J743" s="44"/>
      <c r="K743" s="58"/>
    </row>
    <row r="744" spans="1:11">
      <c r="A744" s="35"/>
      <c r="B744" s="69" t="s">
        <v>1370</v>
      </c>
      <c r="C744" s="45">
        <v>1</v>
      </c>
      <c r="D744" s="32">
        <v>23.91</v>
      </c>
      <c r="E744" s="45">
        <v>0.5</v>
      </c>
      <c r="F744" s="33"/>
      <c r="G744" s="33"/>
      <c r="H744" s="34">
        <f>+C744*D744*E744</f>
        <v>11.955</v>
      </c>
      <c r="I744" s="33">
        <f>SUM(H743:H744)</f>
        <v>29.454999999999998</v>
      </c>
      <c r="J744" s="44" t="s">
        <v>655</v>
      </c>
      <c r="K744" s="58"/>
    </row>
    <row r="745" spans="1:11">
      <c r="A745" s="35"/>
      <c r="B745" s="106"/>
      <c r="C745" s="32"/>
      <c r="D745" s="32"/>
      <c r="E745" s="32"/>
      <c r="F745" s="33"/>
      <c r="G745" s="33"/>
      <c r="H745" s="34"/>
      <c r="I745" s="33"/>
      <c r="J745" s="44"/>
      <c r="K745" s="58"/>
    </row>
    <row r="746" spans="1:11">
      <c r="A746" s="35"/>
      <c r="B746" s="37"/>
      <c r="C746" s="32"/>
      <c r="D746" s="32"/>
      <c r="E746" s="32"/>
      <c r="F746" s="33"/>
      <c r="G746" s="33"/>
      <c r="H746" s="34"/>
      <c r="I746" s="33"/>
      <c r="J746" s="44"/>
      <c r="K746" s="58"/>
    </row>
    <row r="747" spans="1:11">
      <c r="A747" s="107" t="s">
        <v>1371</v>
      </c>
      <c r="B747" s="38" t="s">
        <v>1372</v>
      </c>
      <c r="C747" s="32"/>
      <c r="D747" s="32"/>
      <c r="E747" s="32"/>
      <c r="F747" s="33"/>
      <c r="G747" s="33"/>
      <c r="H747" s="34"/>
      <c r="I747" s="33"/>
      <c r="J747" s="44"/>
      <c r="K747" s="58"/>
    </row>
    <row r="748" spans="1:11">
      <c r="A748" s="35"/>
      <c r="B748" s="69" t="s">
        <v>1373</v>
      </c>
      <c r="C748" s="45">
        <v>1</v>
      </c>
      <c r="D748" s="32">
        <v>51</v>
      </c>
      <c r="E748" s="32"/>
      <c r="F748" s="33"/>
      <c r="G748" s="33"/>
      <c r="H748" s="34"/>
      <c r="I748" s="33">
        <f>+C748*D748</f>
        <v>51</v>
      </c>
      <c r="J748" s="59" t="s">
        <v>136</v>
      </c>
      <c r="K748" s="58"/>
    </row>
    <row r="749" spans="1:11">
      <c r="A749" s="74"/>
      <c r="B749" s="40"/>
      <c r="C749" s="41"/>
      <c r="D749" s="41"/>
      <c r="E749" s="41"/>
      <c r="F749" s="42"/>
      <c r="G749" s="33"/>
      <c r="H749" s="34"/>
      <c r="I749" s="33"/>
      <c r="J749" s="44"/>
      <c r="K749" s="58"/>
    </row>
    <row r="750" spans="1:11">
      <c r="A750" s="107" t="s">
        <v>1374</v>
      </c>
      <c r="B750" s="38" t="s">
        <v>1375</v>
      </c>
      <c r="C750" s="32"/>
      <c r="D750" s="32"/>
      <c r="E750" s="32"/>
      <c r="F750" s="33"/>
      <c r="G750" s="33"/>
      <c r="H750" s="34"/>
      <c r="I750" s="33"/>
      <c r="J750" s="44"/>
      <c r="K750" s="58"/>
    </row>
    <row r="751" spans="1:11">
      <c r="A751" s="80" t="s">
        <v>50</v>
      </c>
      <c r="B751" s="38" t="s">
        <v>1376</v>
      </c>
      <c r="C751" s="32"/>
      <c r="D751" s="32"/>
      <c r="E751" s="32"/>
      <c r="F751" s="33"/>
      <c r="G751" s="33"/>
      <c r="H751" s="34"/>
      <c r="I751" s="33"/>
      <c r="J751" s="44"/>
      <c r="K751" s="58"/>
    </row>
    <row r="752" spans="1:11">
      <c r="A752" s="80"/>
      <c r="B752" s="44" t="s">
        <v>1377</v>
      </c>
      <c r="C752" s="45">
        <v>1</v>
      </c>
      <c r="D752" s="32">
        <v>18.66</v>
      </c>
      <c r="E752" s="32"/>
      <c r="F752" s="33"/>
      <c r="G752" s="33"/>
      <c r="H752" s="34"/>
      <c r="I752" s="33">
        <f>+C752*D752</f>
        <v>18.66</v>
      </c>
      <c r="J752" s="59" t="s">
        <v>136</v>
      </c>
      <c r="K752" s="58"/>
    </row>
    <row r="753" spans="1:11">
      <c r="A753" s="80" t="s">
        <v>53</v>
      </c>
      <c r="B753" s="38" t="s">
        <v>1378</v>
      </c>
      <c r="C753" s="32"/>
      <c r="D753" s="32"/>
      <c r="E753" s="32"/>
      <c r="F753" s="33"/>
      <c r="G753" s="33"/>
      <c r="H753" s="34"/>
      <c r="I753" s="33"/>
      <c r="J753" s="44"/>
      <c r="K753" s="58"/>
    </row>
    <row r="754" spans="1:11">
      <c r="A754" s="80"/>
      <c r="B754" s="44" t="s">
        <v>1272</v>
      </c>
      <c r="C754" s="45">
        <v>1</v>
      </c>
      <c r="D754" s="32">
        <v>11</v>
      </c>
      <c r="E754" s="32"/>
      <c r="F754" s="33"/>
      <c r="G754" s="33"/>
      <c r="H754" s="34">
        <f>+C754*D754</f>
        <v>11</v>
      </c>
      <c r="I754" s="33"/>
      <c r="J754" s="44"/>
      <c r="K754" s="58"/>
    </row>
    <row r="755" spans="1:11">
      <c r="A755" s="80"/>
      <c r="B755" s="44" t="s">
        <v>1272</v>
      </c>
      <c r="C755" s="45">
        <v>1</v>
      </c>
      <c r="D755" s="32">
        <v>11.08</v>
      </c>
      <c r="E755" s="32"/>
      <c r="F755" s="33"/>
      <c r="G755" s="33"/>
      <c r="H755" s="34">
        <f t="shared" ref="H755:H775" si="19">+C755*D755</f>
        <v>11.08</v>
      </c>
      <c r="I755" s="33"/>
      <c r="J755" s="44"/>
      <c r="K755" s="58"/>
    </row>
    <row r="756" spans="1:11">
      <c r="A756" s="80"/>
      <c r="B756" s="44" t="s">
        <v>1272</v>
      </c>
      <c r="C756" s="45">
        <v>1</v>
      </c>
      <c r="D756" s="32">
        <v>11</v>
      </c>
      <c r="E756" s="32"/>
      <c r="F756" s="33"/>
      <c r="G756" s="33"/>
      <c r="H756" s="34">
        <f t="shared" si="19"/>
        <v>11</v>
      </c>
      <c r="I756" s="33"/>
      <c r="J756" s="44"/>
      <c r="K756" s="58"/>
    </row>
    <row r="757" spans="1:11">
      <c r="A757" s="80"/>
      <c r="B757" s="44" t="s">
        <v>1272</v>
      </c>
      <c r="C757" s="45">
        <v>1</v>
      </c>
      <c r="D757" s="32">
        <v>3.58</v>
      </c>
      <c r="E757" s="32"/>
      <c r="F757" s="33"/>
      <c r="G757" s="33"/>
      <c r="H757" s="34">
        <f t="shared" si="19"/>
        <v>3.58</v>
      </c>
      <c r="I757" s="33"/>
      <c r="J757" s="44"/>
      <c r="K757" s="58"/>
    </row>
    <row r="758" spans="1:11">
      <c r="A758" s="80"/>
      <c r="B758" s="44" t="s">
        <v>1272</v>
      </c>
      <c r="C758" s="45">
        <v>1</v>
      </c>
      <c r="D758" s="32">
        <v>0.33</v>
      </c>
      <c r="E758" s="32"/>
      <c r="F758" s="33"/>
      <c r="G758" s="33"/>
      <c r="H758" s="34">
        <f t="shared" si="19"/>
        <v>0.33</v>
      </c>
      <c r="I758" s="33"/>
      <c r="J758" s="44"/>
      <c r="K758" s="58"/>
    </row>
    <row r="759" spans="1:11">
      <c r="A759" s="80"/>
      <c r="B759" s="44" t="s">
        <v>1272</v>
      </c>
      <c r="C759" s="45">
        <v>1</v>
      </c>
      <c r="D759" s="32">
        <v>3.41</v>
      </c>
      <c r="E759" s="32"/>
      <c r="F759" s="33"/>
      <c r="G759" s="33"/>
      <c r="H759" s="34">
        <f t="shared" si="19"/>
        <v>3.41</v>
      </c>
      <c r="I759" s="33"/>
      <c r="J759" s="44"/>
      <c r="K759" s="58"/>
    </row>
    <row r="760" spans="1:11">
      <c r="A760" s="80"/>
      <c r="B760" s="44" t="s">
        <v>1272</v>
      </c>
      <c r="C760" s="45">
        <v>1</v>
      </c>
      <c r="D760" s="32">
        <v>3.41</v>
      </c>
      <c r="E760" s="32"/>
      <c r="F760" s="33"/>
      <c r="G760" s="33"/>
      <c r="H760" s="34">
        <f t="shared" si="19"/>
        <v>3.41</v>
      </c>
      <c r="I760" s="33"/>
      <c r="J760" s="44"/>
      <c r="K760" s="58"/>
    </row>
    <row r="761" spans="1:11">
      <c r="A761" s="80"/>
      <c r="B761" s="44" t="s">
        <v>1272</v>
      </c>
      <c r="C761" s="45">
        <v>1</v>
      </c>
      <c r="D761" s="32">
        <v>8</v>
      </c>
      <c r="E761" s="32"/>
      <c r="F761" s="33"/>
      <c r="G761" s="33"/>
      <c r="H761" s="34">
        <f t="shared" si="19"/>
        <v>8</v>
      </c>
      <c r="I761" s="33"/>
      <c r="J761" s="44"/>
      <c r="K761" s="58"/>
    </row>
    <row r="762" spans="1:11">
      <c r="A762" s="80"/>
      <c r="B762" s="44" t="s">
        <v>1379</v>
      </c>
      <c r="C762" s="45">
        <v>1</v>
      </c>
      <c r="D762" s="32">
        <v>4.5</v>
      </c>
      <c r="E762" s="32"/>
      <c r="F762" s="33"/>
      <c r="G762" s="33"/>
      <c r="H762" s="34">
        <f t="shared" si="19"/>
        <v>4.5</v>
      </c>
      <c r="I762" s="33"/>
      <c r="J762" s="44"/>
      <c r="K762" s="58"/>
    </row>
    <row r="763" spans="1:11">
      <c r="A763" s="80"/>
      <c r="B763" s="44" t="s">
        <v>1379</v>
      </c>
      <c r="C763" s="45">
        <v>1</v>
      </c>
      <c r="D763" s="32">
        <v>9.66</v>
      </c>
      <c r="E763" s="32"/>
      <c r="F763" s="33"/>
      <c r="G763" s="33"/>
      <c r="H763" s="34">
        <f t="shared" si="19"/>
        <v>9.66</v>
      </c>
      <c r="I763" s="33"/>
      <c r="J763" s="44"/>
      <c r="K763" s="58"/>
    </row>
    <row r="764" spans="1:11">
      <c r="A764" s="80"/>
      <c r="B764" s="44" t="s">
        <v>1379</v>
      </c>
      <c r="C764" s="45">
        <v>1</v>
      </c>
      <c r="D764" s="32">
        <v>7</v>
      </c>
      <c r="E764" s="32"/>
      <c r="F764" s="33"/>
      <c r="G764" s="33"/>
      <c r="H764" s="34">
        <f t="shared" si="19"/>
        <v>7</v>
      </c>
      <c r="I764" s="33"/>
      <c r="J764" s="44"/>
      <c r="K764" s="58"/>
    </row>
    <row r="765" spans="1:11">
      <c r="A765" s="80"/>
      <c r="B765" s="44" t="s">
        <v>1379</v>
      </c>
      <c r="C765" s="45">
        <v>1</v>
      </c>
      <c r="D765" s="32">
        <v>8.66</v>
      </c>
      <c r="E765" s="32"/>
      <c r="F765" s="33"/>
      <c r="G765" s="33"/>
      <c r="H765" s="34">
        <f t="shared" si="19"/>
        <v>8.66</v>
      </c>
      <c r="I765" s="33"/>
      <c r="J765" s="44"/>
      <c r="K765" s="58"/>
    </row>
    <row r="766" spans="1:11">
      <c r="A766" s="80"/>
      <c r="B766" s="44" t="s">
        <v>1379</v>
      </c>
      <c r="C766" s="45">
        <v>1</v>
      </c>
      <c r="D766" s="32">
        <v>0.5</v>
      </c>
      <c r="E766" s="32"/>
      <c r="F766" s="33"/>
      <c r="G766" s="33"/>
      <c r="H766" s="34">
        <f t="shared" si="19"/>
        <v>0.5</v>
      </c>
      <c r="I766" s="33"/>
      <c r="J766" s="44"/>
      <c r="K766" s="58"/>
    </row>
    <row r="767" spans="1:11">
      <c r="A767" s="80"/>
      <c r="B767" s="44" t="s">
        <v>1380</v>
      </c>
      <c r="C767" s="45">
        <v>1</v>
      </c>
      <c r="D767" s="32">
        <v>5.5</v>
      </c>
      <c r="E767" s="32"/>
      <c r="F767" s="33"/>
      <c r="G767" s="33"/>
      <c r="H767" s="34">
        <f t="shared" si="19"/>
        <v>5.5</v>
      </c>
      <c r="I767" s="33"/>
      <c r="J767" s="44"/>
      <c r="K767" s="58"/>
    </row>
    <row r="768" spans="1:11">
      <c r="A768" s="80"/>
      <c r="B768" s="44" t="s">
        <v>1380</v>
      </c>
      <c r="C768" s="45">
        <v>1</v>
      </c>
      <c r="D768" s="32">
        <v>8.66</v>
      </c>
      <c r="E768" s="32"/>
      <c r="F768" s="33"/>
      <c r="G768" s="33"/>
      <c r="H768" s="34">
        <f t="shared" si="19"/>
        <v>8.66</v>
      </c>
      <c r="I768" s="33"/>
      <c r="J768" s="44"/>
      <c r="K768" s="58"/>
    </row>
    <row r="769" spans="1:11">
      <c r="A769" s="80"/>
      <c r="B769" s="44" t="s">
        <v>1380</v>
      </c>
      <c r="C769" s="45">
        <v>1</v>
      </c>
      <c r="D769" s="32">
        <v>14.83</v>
      </c>
      <c r="E769" s="32"/>
      <c r="F769" s="33"/>
      <c r="G769" s="33"/>
      <c r="H769" s="34">
        <f t="shared" si="19"/>
        <v>14.83</v>
      </c>
      <c r="I769" s="33"/>
      <c r="J769" s="44"/>
      <c r="K769" s="58"/>
    </row>
    <row r="770" spans="1:11">
      <c r="A770" s="80"/>
      <c r="B770" s="44" t="s">
        <v>1380</v>
      </c>
      <c r="C770" s="45">
        <v>1</v>
      </c>
      <c r="D770" s="32">
        <v>9</v>
      </c>
      <c r="E770" s="32"/>
      <c r="F770" s="33"/>
      <c r="G770" s="33"/>
      <c r="H770" s="34">
        <f t="shared" si="19"/>
        <v>9</v>
      </c>
      <c r="I770" s="33"/>
      <c r="J770" s="44"/>
      <c r="K770" s="58"/>
    </row>
    <row r="771" spans="1:11">
      <c r="A771" s="80"/>
      <c r="B771" s="44" t="s">
        <v>1380</v>
      </c>
      <c r="C771" s="45">
        <v>1</v>
      </c>
      <c r="D771" s="32">
        <v>6.5</v>
      </c>
      <c r="E771" s="32"/>
      <c r="F771" s="33"/>
      <c r="G771" s="33"/>
      <c r="H771" s="34">
        <f t="shared" si="19"/>
        <v>6.5</v>
      </c>
      <c r="I771" s="33"/>
      <c r="J771" s="44"/>
      <c r="K771" s="58"/>
    </row>
    <row r="772" spans="1:11">
      <c r="A772" s="80"/>
      <c r="B772" s="44" t="s">
        <v>1381</v>
      </c>
      <c r="C772" s="45">
        <v>1</v>
      </c>
      <c r="D772" s="32">
        <v>11.16</v>
      </c>
      <c r="E772" s="32"/>
      <c r="F772" s="33"/>
      <c r="G772" s="33"/>
      <c r="H772" s="34">
        <f t="shared" si="19"/>
        <v>11.16</v>
      </c>
      <c r="I772" s="33"/>
      <c r="J772" s="44"/>
      <c r="K772" s="58"/>
    </row>
    <row r="773" spans="1:11">
      <c r="A773" s="80"/>
      <c r="B773" s="44" t="s">
        <v>1381</v>
      </c>
      <c r="C773" s="45">
        <v>1</v>
      </c>
      <c r="D773" s="32">
        <v>14.33</v>
      </c>
      <c r="E773" s="32"/>
      <c r="F773" s="33"/>
      <c r="G773" s="33"/>
      <c r="H773" s="34">
        <f t="shared" si="19"/>
        <v>14.33</v>
      </c>
      <c r="I773" s="33"/>
      <c r="J773" s="44"/>
      <c r="K773" s="58"/>
    </row>
    <row r="774" spans="1:11">
      <c r="A774" s="80"/>
      <c r="B774" s="44" t="s">
        <v>1382</v>
      </c>
      <c r="C774" s="45">
        <v>1</v>
      </c>
      <c r="D774" s="32">
        <v>6</v>
      </c>
      <c r="E774" s="32"/>
      <c r="F774" s="33"/>
      <c r="G774" s="33"/>
      <c r="H774" s="34">
        <f t="shared" si="19"/>
        <v>6</v>
      </c>
      <c r="I774" s="33"/>
      <c r="J774" s="44"/>
      <c r="K774" s="58"/>
    </row>
    <row r="775" spans="1:11">
      <c r="A775" s="80"/>
      <c r="B775" s="44" t="s">
        <v>1383</v>
      </c>
      <c r="C775" s="45">
        <v>2</v>
      </c>
      <c r="D775" s="32">
        <v>5.33</v>
      </c>
      <c r="E775" s="32"/>
      <c r="F775" s="33"/>
      <c r="G775" s="33"/>
      <c r="H775" s="34">
        <f t="shared" si="19"/>
        <v>10.66</v>
      </c>
      <c r="I775" s="33">
        <f>SUM(H754:H775)</f>
        <v>168.77</v>
      </c>
      <c r="J775" s="59" t="s">
        <v>136</v>
      </c>
      <c r="K775" s="58"/>
    </row>
    <row r="776" spans="1:11">
      <c r="A776" s="80"/>
      <c r="B776" s="38"/>
      <c r="C776" s="32"/>
      <c r="D776" s="32"/>
      <c r="E776" s="32"/>
      <c r="F776" s="33"/>
      <c r="G776" s="33"/>
      <c r="H776" s="34"/>
      <c r="I776" s="33"/>
      <c r="J776" s="44"/>
      <c r="K776" s="58"/>
    </row>
    <row r="777" spans="1:11">
      <c r="A777" s="35"/>
      <c r="B777" s="35"/>
      <c r="C777" s="32"/>
      <c r="D777" s="32"/>
      <c r="E777" s="32"/>
      <c r="F777" s="33"/>
      <c r="G777" s="33"/>
      <c r="H777" s="34"/>
      <c r="I777" s="33"/>
      <c r="J777" s="44"/>
      <c r="K777" s="58"/>
    </row>
    <row r="778" spans="1:11">
      <c r="A778" s="89"/>
      <c r="B778" s="62" t="s">
        <v>1384</v>
      </c>
      <c r="C778" s="32"/>
      <c r="D778" s="32"/>
      <c r="E778" s="32"/>
      <c r="F778" s="33"/>
      <c r="G778" s="33"/>
      <c r="H778" s="34"/>
      <c r="I778" s="33"/>
      <c r="J778" s="90"/>
      <c r="K778" s="58"/>
    </row>
    <row r="779" spans="1:11">
      <c r="A779" s="35"/>
      <c r="B779" s="35"/>
      <c r="C779" s="32"/>
      <c r="D779" s="32"/>
      <c r="E779" s="32"/>
      <c r="F779" s="33"/>
      <c r="G779" s="33"/>
      <c r="H779" s="34"/>
      <c r="I779" s="33"/>
      <c r="J779" s="44"/>
      <c r="K779" s="58"/>
    </row>
    <row r="780" spans="1:11">
      <c r="A780" s="30" t="s">
        <v>16</v>
      </c>
      <c r="B780" s="31" t="s">
        <v>909</v>
      </c>
      <c r="C780" s="32"/>
      <c r="D780" s="32"/>
      <c r="E780" s="32"/>
      <c r="F780" s="33"/>
      <c r="G780" s="33"/>
      <c r="H780" s="34"/>
      <c r="I780" s="33"/>
      <c r="J780" s="90"/>
      <c r="K780" s="58"/>
    </row>
    <row r="781" spans="1:11">
      <c r="A781" s="35"/>
      <c r="B781" s="35"/>
      <c r="C781" s="32"/>
      <c r="D781" s="32"/>
      <c r="E781" s="32"/>
      <c r="F781" s="33"/>
      <c r="G781" s="33"/>
      <c r="H781" s="34"/>
      <c r="I781" s="33"/>
      <c r="J781" s="44"/>
      <c r="K781" s="58"/>
    </row>
    <row r="782" spans="1:11">
      <c r="A782" s="63"/>
      <c r="B782" s="37" t="s">
        <v>910</v>
      </c>
      <c r="C782" s="32"/>
      <c r="D782" s="32"/>
      <c r="E782" s="32"/>
      <c r="F782" s="33"/>
      <c r="G782" s="33"/>
      <c r="H782" s="34"/>
      <c r="I782" s="33"/>
      <c r="J782" s="67"/>
      <c r="K782" s="58"/>
    </row>
    <row r="783" spans="1:11">
      <c r="A783" s="35"/>
      <c r="B783" s="37" t="s">
        <v>911</v>
      </c>
      <c r="C783" s="32"/>
      <c r="D783" s="32"/>
      <c r="E783" s="32"/>
      <c r="F783" s="33"/>
      <c r="G783" s="33"/>
      <c r="H783" s="34"/>
      <c r="I783" s="33"/>
      <c r="J783" s="44"/>
      <c r="K783" s="58"/>
    </row>
    <row r="784" spans="1:11" ht="31.5">
      <c r="A784" s="63"/>
      <c r="B784" s="37" t="s">
        <v>912</v>
      </c>
      <c r="C784" s="32"/>
      <c r="D784" s="32"/>
      <c r="E784" s="32"/>
      <c r="F784" s="33"/>
      <c r="G784" s="33"/>
      <c r="H784" s="34"/>
      <c r="I784" s="33"/>
      <c r="J784" s="67"/>
      <c r="K784" s="58"/>
    </row>
    <row r="785" spans="1:11">
      <c r="A785" s="35"/>
      <c r="B785" s="35"/>
      <c r="C785" s="32"/>
      <c r="D785" s="32"/>
      <c r="E785" s="32"/>
      <c r="F785" s="33"/>
      <c r="G785" s="33"/>
      <c r="H785" s="34"/>
      <c r="I785" s="33"/>
      <c r="J785" s="44"/>
      <c r="K785" s="58"/>
    </row>
    <row r="786" spans="1:11">
      <c r="A786" s="43">
        <v>3.1</v>
      </c>
      <c r="B786" s="37" t="s">
        <v>913</v>
      </c>
      <c r="C786" s="32"/>
      <c r="D786" s="32"/>
      <c r="E786" s="32"/>
      <c r="F786" s="33"/>
      <c r="G786" s="33"/>
      <c r="H786" s="34"/>
      <c r="I786" s="33"/>
      <c r="J786" s="59"/>
      <c r="K786" s="58"/>
    </row>
    <row r="787" spans="1:11">
      <c r="A787" s="43"/>
      <c r="B787" s="72" t="s">
        <v>1385</v>
      </c>
      <c r="C787" s="45">
        <v>1</v>
      </c>
      <c r="D787" s="32">
        <v>19.5</v>
      </c>
      <c r="E787" s="45">
        <v>11.75</v>
      </c>
      <c r="F787" s="33"/>
      <c r="G787" s="33"/>
      <c r="H787" s="34">
        <f>+C787*D787*E787</f>
        <v>229.125</v>
      </c>
      <c r="I787" s="33"/>
      <c r="J787" s="59"/>
      <c r="K787" s="58"/>
    </row>
    <row r="788" spans="1:11">
      <c r="A788" s="43"/>
      <c r="B788" s="72" t="s">
        <v>1386</v>
      </c>
      <c r="C788" s="45">
        <v>2</v>
      </c>
      <c r="D788" s="32">
        <v>19.5</v>
      </c>
      <c r="E788" s="45">
        <v>0.75</v>
      </c>
      <c r="F788" s="33"/>
      <c r="G788" s="33"/>
      <c r="H788" s="34">
        <f t="shared" ref="H788:H851" si="20">+C788*D788*E788</f>
        <v>29.25</v>
      </c>
      <c r="I788" s="33"/>
      <c r="J788" s="59"/>
      <c r="K788" s="58"/>
    </row>
    <row r="789" spans="1:11">
      <c r="A789" s="43"/>
      <c r="B789" s="72" t="s">
        <v>1387</v>
      </c>
      <c r="C789" s="45">
        <v>2</v>
      </c>
      <c r="D789" s="32">
        <v>11.5</v>
      </c>
      <c r="E789" s="45">
        <v>10.5</v>
      </c>
      <c r="F789" s="33"/>
      <c r="G789" s="33"/>
      <c r="H789" s="34">
        <f t="shared" si="20"/>
        <v>241.5</v>
      </c>
      <c r="I789" s="33"/>
      <c r="J789" s="59"/>
      <c r="K789" s="58"/>
    </row>
    <row r="790" spans="1:11">
      <c r="A790" s="43"/>
      <c r="B790" s="72" t="s">
        <v>1386</v>
      </c>
      <c r="C790" s="45">
        <v>4</v>
      </c>
      <c r="D790" s="32">
        <v>10.5</v>
      </c>
      <c r="E790" s="45">
        <v>0.75</v>
      </c>
      <c r="F790" s="33"/>
      <c r="G790" s="33"/>
      <c r="H790" s="34">
        <f t="shared" si="20"/>
        <v>31.5</v>
      </c>
      <c r="I790" s="33"/>
      <c r="J790" s="59"/>
      <c r="K790" s="58"/>
    </row>
    <row r="791" spans="1:11">
      <c r="A791" s="43"/>
      <c r="B791" s="72" t="s">
        <v>1388</v>
      </c>
      <c r="C791" s="45">
        <v>1</v>
      </c>
      <c r="D791" s="32">
        <v>11.75</v>
      </c>
      <c r="E791" s="45">
        <v>9.75</v>
      </c>
      <c r="F791" s="33"/>
      <c r="G791" s="33"/>
      <c r="H791" s="34">
        <f t="shared" si="20"/>
        <v>114.5625</v>
      </c>
      <c r="I791" s="33"/>
      <c r="J791" s="59"/>
      <c r="K791" s="58"/>
    </row>
    <row r="792" spans="1:11">
      <c r="A792" s="43"/>
      <c r="B792" s="72" t="s">
        <v>1386</v>
      </c>
      <c r="C792" s="45">
        <v>2</v>
      </c>
      <c r="D792" s="32">
        <v>9.75</v>
      </c>
      <c r="E792" s="45">
        <v>0.75</v>
      </c>
      <c r="F792" s="33"/>
      <c r="G792" s="33"/>
      <c r="H792" s="34">
        <f t="shared" si="20"/>
        <v>14.625</v>
      </c>
      <c r="I792" s="33"/>
      <c r="J792" s="59"/>
      <c r="K792" s="58"/>
    </row>
    <row r="793" spans="1:11">
      <c r="A793" s="43"/>
      <c r="B793" s="72" t="s">
        <v>1389</v>
      </c>
      <c r="C793" s="45">
        <v>1</v>
      </c>
      <c r="D793" s="32">
        <v>9.83</v>
      </c>
      <c r="E793" s="45">
        <v>11.75</v>
      </c>
      <c r="F793" s="33"/>
      <c r="G793" s="33"/>
      <c r="H793" s="34">
        <f t="shared" si="20"/>
        <v>115.5025</v>
      </c>
      <c r="I793" s="33"/>
      <c r="J793" s="59"/>
      <c r="K793" s="58"/>
    </row>
    <row r="794" spans="1:11">
      <c r="A794" s="43"/>
      <c r="B794" s="72" t="s">
        <v>950</v>
      </c>
      <c r="C794" s="45">
        <v>2</v>
      </c>
      <c r="D794" s="32">
        <v>9.83</v>
      </c>
      <c r="E794" s="45">
        <v>1</v>
      </c>
      <c r="F794" s="33"/>
      <c r="G794" s="33"/>
      <c r="H794" s="34">
        <f t="shared" si="20"/>
        <v>19.66</v>
      </c>
      <c r="I794" s="33"/>
      <c r="J794" s="59"/>
      <c r="K794" s="58"/>
    </row>
    <row r="795" spans="1:11">
      <c r="A795" s="43"/>
      <c r="B795" s="72" t="s">
        <v>1390</v>
      </c>
      <c r="C795" s="45">
        <v>1</v>
      </c>
      <c r="D795" s="32">
        <v>10</v>
      </c>
      <c r="E795" s="45">
        <v>11.75</v>
      </c>
      <c r="F795" s="33"/>
      <c r="G795" s="33"/>
      <c r="H795" s="34">
        <f t="shared" si="20"/>
        <v>117.5</v>
      </c>
      <c r="I795" s="33"/>
      <c r="J795" s="59"/>
      <c r="K795" s="58"/>
    </row>
    <row r="796" spans="1:11">
      <c r="A796" s="43"/>
      <c r="B796" s="72" t="s">
        <v>1391</v>
      </c>
      <c r="C796" s="45">
        <v>1</v>
      </c>
      <c r="D796" s="32">
        <v>10</v>
      </c>
      <c r="E796" s="45">
        <v>11.75</v>
      </c>
      <c r="F796" s="33"/>
      <c r="G796" s="33"/>
      <c r="H796" s="34">
        <f t="shared" si="20"/>
        <v>117.5</v>
      </c>
      <c r="I796" s="33"/>
      <c r="J796" s="59"/>
      <c r="K796" s="58"/>
    </row>
    <row r="797" spans="1:11">
      <c r="A797" s="43"/>
      <c r="B797" s="72" t="s">
        <v>950</v>
      </c>
      <c r="C797" s="45">
        <v>2</v>
      </c>
      <c r="D797" s="32">
        <v>10</v>
      </c>
      <c r="E797" s="45">
        <v>0.75</v>
      </c>
      <c r="F797" s="33"/>
      <c r="G797" s="33"/>
      <c r="H797" s="34">
        <f t="shared" si="20"/>
        <v>15</v>
      </c>
      <c r="I797" s="33"/>
      <c r="J797" s="59"/>
      <c r="K797" s="58"/>
    </row>
    <row r="798" spans="1:11">
      <c r="A798" s="43"/>
      <c r="B798" s="72" t="s">
        <v>1392</v>
      </c>
      <c r="C798" s="45">
        <v>1</v>
      </c>
      <c r="D798" s="32">
        <v>10</v>
      </c>
      <c r="E798" s="45">
        <v>11.75</v>
      </c>
      <c r="F798" s="33"/>
      <c r="G798" s="33"/>
      <c r="H798" s="34">
        <f t="shared" si="20"/>
        <v>117.5</v>
      </c>
      <c r="I798" s="33"/>
      <c r="J798" s="59"/>
      <c r="K798" s="58"/>
    </row>
    <row r="799" spans="1:11">
      <c r="A799" s="43"/>
      <c r="B799" s="72" t="s">
        <v>950</v>
      </c>
      <c r="C799" s="45">
        <v>2</v>
      </c>
      <c r="D799" s="32">
        <v>0.75</v>
      </c>
      <c r="E799" s="45">
        <v>11.75</v>
      </c>
      <c r="F799" s="33"/>
      <c r="G799" s="33"/>
      <c r="H799" s="34">
        <f t="shared" si="20"/>
        <v>17.625</v>
      </c>
      <c r="I799" s="33"/>
      <c r="J799" s="59"/>
      <c r="K799" s="58"/>
    </row>
    <row r="800" spans="1:11">
      <c r="A800" s="43"/>
      <c r="B800" s="72" t="s">
        <v>1393</v>
      </c>
      <c r="C800" s="45">
        <v>1</v>
      </c>
      <c r="D800" s="32">
        <v>19.5</v>
      </c>
      <c r="E800" s="45">
        <v>12</v>
      </c>
      <c r="F800" s="33"/>
      <c r="G800" s="33"/>
      <c r="H800" s="34">
        <f t="shared" si="20"/>
        <v>234</v>
      </c>
      <c r="I800" s="33"/>
      <c r="J800" s="59"/>
      <c r="K800" s="58"/>
    </row>
    <row r="801" spans="1:11">
      <c r="A801" s="43"/>
      <c r="B801" s="72" t="s">
        <v>1394</v>
      </c>
      <c r="C801" s="45">
        <v>2</v>
      </c>
      <c r="D801" s="32">
        <v>19.5</v>
      </c>
      <c r="E801" s="45">
        <v>0.75</v>
      </c>
      <c r="F801" s="33"/>
      <c r="G801" s="33"/>
      <c r="H801" s="34">
        <f t="shared" si="20"/>
        <v>29.25</v>
      </c>
      <c r="I801" s="33"/>
      <c r="J801" s="59"/>
      <c r="K801" s="58"/>
    </row>
    <row r="802" spans="1:11">
      <c r="A802" s="43"/>
      <c r="B802" s="72" t="s">
        <v>1395</v>
      </c>
      <c r="C802" s="45">
        <v>1</v>
      </c>
      <c r="D802" s="32">
        <v>25.25</v>
      </c>
      <c r="E802" s="45">
        <v>4.5</v>
      </c>
      <c r="F802" s="33"/>
      <c r="G802" s="33"/>
      <c r="H802" s="34">
        <f t="shared" si="20"/>
        <v>113.625</v>
      </c>
      <c r="I802" s="33"/>
      <c r="J802" s="59"/>
      <c r="K802" s="58"/>
    </row>
    <row r="803" spans="1:11">
      <c r="A803" s="43"/>
      <c r="B803" s="72" t="s">
        <v>1396</v>
      </c>
      <c r="C803" s="45">
        <v>1</v>
      </c>
      <c r="D803" s="32">
        <v>28</v>
      </c>
      <c r="E803" s="45">
        <v>12</v>
      </c>
      <c r="F803" s="33"/>
      <c r="G803" s="33"/>
      <c r="H803" s="34">
        <f t="shared" si="20"/>
        <v>336</v>
      </c>
      <c r="I803" s="33"/>
      <c r="J803" s="59"/>
      <c r="K803" s="58"/>
    </row>
    <row r="804" spans="1:11">
      <c r="A804" s="43"/>
      <c r="B804" s="72" t="s">
        <v>1396</v>
      </c>
      <c r="C804" s="45">
        <v>1</v>
      </c>
      <c r="D804" s="32">
        <v>16.420000000000002</v>
      </c>
      <c r="E804" s="45">
        <v>37.83</v>
      </c>
      <c r="F804" s="33"/>
      <c r="G804" s="33"/>
      <c r="H804" s="34">
        <f t="shared" si="20"/>
        <v>621.16859999999997</v>
      </c>
      <c r="I804" s="33"/>
      <c r="J804" s="59"/>
      <c r="K804" s="58"/>
    </row>
    <row r="805" spans="1:11">
      <c r="A805" s="43"/>
      <c r="B805" s="72" t="s">
        <v>1396</v>
      </c>
      <c r="C805" s="45">
        <v>1</v>
      </c>
      <c r="D805" s="32">
        <v>10.83</v>
      </c>
      <c r="E805" s="45">
        <v>11.25</v>
      </c>
      <c r="F805" s="33"/>
      <c r="G805" s="33"/>
      <c r="H805" s="34">
        <f t="shared" si="20"/>
        <v>121.83750000000001</v>
      </c>
      <c r="I805" s="33"/>
      <c r="J805" s="59"/>
      <c r="K805" s="58"/>
    </row>
    <row r="806" spans="1:11">
      <c r="A806" s="43"/>
      <c r="B806" s="72" t="s">
        <v>1396</v>
      </c>
      <c r="C806" s="45">
        <v>1</v>
      </c>
      <c r="D806" s="32">
        <v>16</v>
      </c>
      <c r="E806" s="45">
        <v>17</v>
      </c>
      <c r="F806" s="33"/>
      <c r="G806" s="33"/>
      <c r="H806" s="34">
        <f t="shared" si="20"/>
        <v>272</v>
      </c>
      <c r="I806" s="33"/>
      <c r="J806" s="59"/>
      <c r="K806" s="58"/>
    </row>
    <row r="807" spans="1:11">
      <c r="A807" s="43"/>
      <c r="B807" s="72" t="s">
        <v>1397</v>
      </c>
      <c r="C807" s="45">
        <v>1</v>
      </c>
      <c r="D807" s="32">
        <v>25.5</v>
      </c>
      <c r="E807" s="45">
        <v>17</v>
      </c>
      <c r="F807" s="33"/>
      <c r="G807" s="33"/>
      <c r="H807" s="34">
        <f t="shared" si="20"/>
        <v>433.5</v>
      </c>
      <c r="I807" s="33"/>
      <c r="J807" s="59"/>
      <c r="K807" s="58"/>
    </row>
    <row r="808" spans="1:11">
      <c r="A808" s="43"/>
      <c r="B808" s="72" t="s">
        <v>1398</v>
      </c>
      <c r="C808" s="45">
        <v>1</v>
      </c>
      <c r="D808" s="32">
        <v>25.5</v>
      </c>
      <c r="E808" s="45">
        <v>17</v>
      </c>
      <c r="F808" s="33"/>
      <c r="G808" s="33"/>
      <c r="H808" s="34">
        <f t="shared" si="20"/>
        <v>433.5</v>
      </c>
      <c r="I808" s="33"/>
      <c r="J808" s="59"/>
      <c r="K808" s="58"/>
    </row>
    <row r="809" spans="1:11">
      <c r="A809" s="43"/>
      <c r="B809" s="72" t="s">
        <v>1399</v>
      </c>
      <c r="C809" s="45">
        <v>1</v>
      </c>
      <c r="D809" s="32">
        <v>25.5</v>
      </c>
      <c r="E809" s="45">
        <v>0.75</v>
      </c>
      <c r="F809" s="33"/>
      <c r="G809" s="33"/>
      <c r="H809" s="34">
        <f t="shared" si="20"/>
        <v>19.125</v>
      </c>
      <c r="I809" s="33"/>
      <c r="J809" s="59"/>
      <c r="K809" s="58"/>
    </row>
    <row r="810" spans="1:11">
      <c r="A810" s="43"/>
      <c r="B810" s="72" t="s">
        <v>950</v>
      </c>
      <c r="C810" s="45">
        <v>1</v>
      </c>
      <c r="D810" s="32">
        <v>10.67</v>
      </c>
      <c r="E810" s="45">
        <v>0.75</v>
      </c>
      <c r="F810" s="33"/>
      <c r="G810" s="33"/>
      <c r="H810" s="34">
        <f t="shared" si="20"/>
        <v>8.0024999999999995</v>
      </c>
      <c r="I810" s="33"/>
      <c r="J810" s="59"/>
      <c r="K810" s="58"/>
    </row>
    <row r="811" spans="1:11">
      <c r="A811" s="43"/>
      <c r="B811" s="72" t="s">
        <v>1400</v>
      </c>
      <c r="C811" s="45">
        <v>1</v>
      </c>
      <c r="D811" s="32">
        <v>13</v>
      </c>
      <c r="E811" s="45">
        <v>12.75</v>
      </c>
      <c r="F811" s="33"/>
      <c r="G811" s="33"/>
      <c r="H811" s="34">
        <f t="shared" si="20"/>
        <v>165.75</v>
      </c>
      <c r="I811" s="33"/>
      <c r="J811" s="59"/>
      <c r="K811" s="58"/>
    </row>
    <row r="812" spans="1:11">
      <c r="A812" s="43"/>
      <c r="B812" s="72" t="s">
        <v>950</v>
      </c>
      <c r="C812" s="45">
        <v>2</v>
      </c>
      <c r="D812" s="32">
        <v>12.75</v>
      </c>
      <c r="E812" s="45">
        <v>0.75</v>
      </c>
      <c r="F812" s="33"/>
      <c r="G812" s="33"/>
      <c r="H812" s="34">
        <f t="shared" si="20"/>
        <v>19.125</v>
      </c>
      <c r="I812" s="33"/>
      <c r="J812" s="59"/>
      <c r="K812" s="58"/>
    </row>
    <row r="813" spans="1:11">
      <c r="A813" s="43"/>
      <c r="B813" s="72" t="s">
        <v>1401</v>
      </c>
      <c r="C813" s="45">
        <v>1</v>
      </c>
      <c r="D813" s="32">
        <v>24.75</v>
      </c>
      <c r="E813" s="45">
        <v>9.5</v>
      </c>
      <c r="F813" s="33"/>
      <c r="G813" s="33"/>
      <c r="H813" s="34">
        <f t="shared" si="20"/>
        <v>235.125</v>
      </c>
      <c r="I813" s="33"/>
      <c r="J813" s="59"/>
      <c r="K813" s="58"/>
    </row>
    <row r="814" spans="1:11">
      <c r="A814" s="43"/>
      <c r="B814" s="72" t="s">
        <v>1402</v>
      </c>
      <c r="C814" s="45">
        <v>2</v>
      </c>
      <c r="D814" s="32">
        <v>24.75</v>
      </c>
      <c r="E814" s="45">
        <v>3.5</v>
      </c>
      <c r="F814" s="33"/>
      <c r="G814" s="33"/>
      <c r="H814" s="34">
        <f t="shared" si="20"/>
        <v>173.25</v>
      </c>
      <c r="I814" s="33"/>
      <c r="J814" s="59"/>
      <c r="K814" s="58"/>
    </row>
    <row r="815" spans="1:11">
      <c r="A815" s="43"/>
      <c r="B815" s="72" t="s">
        <v>1386</v>
      </c>
      <c r="C815" s="45">
        <v>2</v>
      </c>
      <c r="D815" s="32">
        <v>15</v>
      </c>
      <c r="E815" s="45">
        <v>3.5</v>
      </c>
      <c r="F815" s="33"/>
      <c r="G815" s="33"/>
      <c r="H815" s="34">
        <f t="shared" si="20"/>
        <v>105</v>
      </c>
      <c r="I815" s="33"/>
      <c r="J815" s="59"/>
      <c r="K815" s="58"/>
    </row>
    <row r="816" spans="1:11">
      <c r="A816" s="43"/>
      <c r="B816" s="72" t="s">
        <v>1403</v>
      </c>
      <c r="C816" s="45">
        <v>1</v>
      </c>
      <c r="D816" s="32">
        <v>20.170000000000002</v>
      </c>
      <c r="E816" s="45">
        <v>18.829999999999998</v>
      </c>
      <c r="F816" s="33"/>
      <c r="G816" s="33"/>
      <c r="H816" s="34">
        <f t="shared" si="20"/>
        <v>379.80110000000002</v>
      </c>
      <c r="I816" s="33"/>
      <c r="J816" s="59"/>
      <c r="K816" s="58"/>
    </row>
    <row r="817" spans="1:11">
      <c r="A817" s="43"/>
      <c r="B817" s="72" t="s">
        <v>1404</v>
      </c>
      <c r="C817" s="45">
        <v>1</v>
      </c>
      <c r="D817" s="32">
        <v>11</v>
      </c>
      <c r="E817" s="45">
        <v>5.58</v>
      </c>
      <c r="F817" s="33"/>
      <c r="G817" s="33"/>
      <c r="H817" s="34">
        <f t="shared" si="20"/>
        <v>61.38</v>
      </c>
      <c r="I817" s="33"/>
      <c r="J817" s="59"/>
      <c r="K817" s="58"/>
    </row>
    <row r="818" spans="1:11">
      <c r="A818" s="43"/>
      <c r="B818" s="72" t="s">
        <v>1405</v>
      </c>
      <c r="C818" s="45">
        <v>1</v>
      </c>
      <c r="D818" s="32">
        <v>18</v>
      </c>
      <c r="E818" s="45">
        <v>28</v>
      </c>
      <c r="F818" s="33"/>
      <c r="G818" s="33"/>
      <c r="H818" s="34">
        <f t="shared" si="20"/>
        <v>504</v>
      </c>
      <c r="I818" s="33"/>
      <c r="J818" s="59"/>
      <c r="K818" s="58"/>
    </row>
    <row r="819" spans="1:11">
      <c r="A819" s="43"/>
      <c r="B819" s="72" t="s">
        <v>950</v>
      </c>
      <c r="C819" s="45">
        <v>2</v>
      </c>
      <c r="D819" s="32">
        <v>11.25</v>
      </c>
      <c r="E819" s="45">
        <v>0.75</v>
      </c>
      <c r="F819" s="33"/>
      <c r="G819" s="33"/>
      <c r="H819" s="34">
        <f t="shared" si="20"/>
        <v>16.875</v>
      </c>
      <c r="I819" s="33"/>
      <c r="J819" s="59"/>
      <c r="K819" s="58"/>
    </row>
    <row r="820" spans="1:11">
      <c r="A820" s="43"/>
      <c r="B820" s="72" t="s">
        <v>950</v>
      </c>
      <c r="C820" s="45">
        <v>2</v>
      </c>
      <c r="D820" s="32">
        <v>22</v>
      </c>
      <c r="E820" s="45">
        <v>0.75</v>
      </c>
      <c r="F820" s="33"/>
      <c r="G820" s="33"/>
      <c r="H820" s="34">
        <f t="shared" si="20"/>
        <v>33</v>
      </c>
      <c r="I820" s="33"/>
      <c r="J820" s="59"/>
      <c r="K820" s="58"/>
    </row>
    <row r="821" spans="1:11">
      <c r="A821" s="43"/>
      <c r="B821" s="72" t="s">
        <v>1406</v>
      </c>
      <c r="C821" s="45">
        <v>1</v>
      </c>
      <c r="D821" s="32">
        <v>3.75</v>
      </c>
      <c r="E821" s="45">
        <v>6.58</v>
      </c>
      <c r="F821" s="33"/>
      <c r="G821" s="33"/>
      <c r="H821" s="34">
        <f t="shared" si="20"/>
        <v>24.675000000000001</v>
      </c>
      <c r="I821" s="33"/>
      <c r="J821" s="59"/>
      <c r="K821" s="58"/>
    </row>
    <row r="822" spans="1:11">
      <c r="A822" s="43"/>
      <c r="B822" s="72" t="s">
        <v>1407</v>
      </c>
      <c r="C822" s="45">
        <v>1</v>
      </c>
      <c r="D822" s="32">
        <v>9.83</v>
      </c>
      <c r="E822" s="45">
        <v>6.25</v>
      </c>
      <c r="F822" s="33"/>
      <c r="G822" s="33"/>
      <c r="H822" s="34">
        <f t="shared" si="20"/>
        <v>61.4375</v>
      </c>
      <c r="I822" s="33"/>
      <c r="J822" s="59"/>
      <c r="K822" s="58"/>
    </row>
    <row r="823" spans="1:11">
      <c r="A823" s="43"/>
      <c r="B823" s="72" t="s">
        <v>1408</v>
      </c>
      <c r="C823" s="45">
        <v>1</v>
      </c>
      <c r="D823" s="32">
        <v>11.75</v>
      </c>
      <c r="E823" s="45">
        <v>21</v>
      </c>
      <c r="F823" s="33"/>
      <c r="G823" s="33"/>
      <c r="H823" s="34">
        <f t="shared" si="20"/>
        <v>246.75</v>
      </c>
      <c r="I823" s="33"/>
      <c r="J823" s="59"/>
      <c r="K823" s="58"/>
    </row>
    <row r="824" spans="1:11">
      <c r="A824" s="43"/>
      <c r="B824" s="72" t="s">
        <v>950</v>
      </c>
      <c r="C824" s="45">
        <v>2</v>
      </c>
      <c r="D824" s="32">
        <v>21</v>
      </c>
      <c r="E824" s="45">
        <v>0.75</v>
      </c>
      <c r="F824" s="33"/>
      <c r="G824" s="33"/>
      <c r="H824" s="34">
        <f t="shared" si="20"/>
        <v>31.5</v>
      </c>
      <c r="I824" s="33"/>
      <c r="J824" s="59"/>
      <c r="K824" s="58"/>
    </row>
    <row r="825" spans="1:11">
      <c r="A825" s="43"/>
      <c r="B825" s="72" t="s">
        <v>1387</v>
      </c>
      <c r="C825" s="45">
        <v>1</v>
      </c>
      <c r="D825" s="32">
        <v>11.75</v>
      </c>
      <c r="E825" s="45">
        <v>9.75</v>
      </c>
      <c r="F825" s="33"/>
      <c r="G825" s="33"/>
      <c r="H825" s="34">
        <f t="shared" si="20"/>
        <v>114.5625</v>
      </c>
      <c r="I825" s="33"/>
      <c r="J825" s="59"/>
      <c r="K825" s="58"/>
    </row>
    <row r="826" spans="1:11">
      <c r="A826" s="43"/>
      <c r="B826" s="72" t="s">
        <v>950</v>
      </c>
      <c r="C826" s="45">
        <v>2</v>
      </c>
      <c r="D826" s="32">
        <v>9.75</v>
      </c>
      <c r="E826" s="45">
        <v>0.75</v>
      </c>
      <c r="F826" s="33"/>
      <c r="G826" s="33"/>
      <c r="H826" s="34">
        <f t="shared" si="20"/>
        <v>14.625</v>
      </c>
      <c r="I826" s="33"/>
      <c r="J826" s="59"/>
      <c r="K826" s="58"/>
    </row>
    <row r="827" spans="1:11">
      <c r="A827" s="43"/>
      <c r="B827" s="72" t="s">
        <v>1409</v>
      </c>
      <c r="C827" s="45">
        <v>1</v>
      </c>
      <c r="D827" s="32">
        <v>4</v>
      </c>
      <c r="E827" s="45">
        <v>7.5</v>
      </c>
      <c r="F827" s="33"/>
      <c r="G827" s="33"/>
      <c r="H827" s="34">
        <f t="shared" si="20"/>
        <v>30</v>
      </c>
      <c r="I827" s="33"/>
      <c r="J827" s="59"/>
      <c r="K827" s="58"/>
    </row>
    <row r="828" spans="1:11">
      <c r="A828" s="43"/>
      <c r="B828" s="72" t="s">
        <v>1410</v>
      </c>
      <c r="C828" s="45">
        <v>1</v>
      </c>
      <c r="D828" s="32">
        <v>11.75</v>
      </c>
      <c r="E828" s="45">
        <v>10.75</v>
      </c>
      <c r="F828" s="33"/>
      <c r="G828" s="33"/>
      <c r="H828" s="34">
        <f t="shared" si="20"/>
        <v>126.3125</v>
      </c>
      <c r="I828" s="33"/>
      <c r="J828" s="59"/>
      <c r="K828" s="58"/>
    </row>
    <row r="829" spans="1:11">
      <c r="A829" s="43"/>
      <c r="B829" s="72" t="s">
        <v>950</v>
      </c>
      <c r="C829" s="45">
        <v>2</v>
      </c>
      <c r="D829" s="32">
        <v>10.75</v>
      </c>
      <c r="E829" s="45">
        <v>0.75</v>
      </c>
      <c r="F829" s="33"/>
      <c r="G829" s="33"/>
      <c r="H829" s="34">
        <f t="shared" si="20"/>
        <v>16.125</v>
      </c>
      <c r="I829" s="33"/>
      <c r="J829" s="59"/>
      <c r="K829" s="58"/>
    </row>
    <row r="830" spans="1:11">
      <c r="A830" s="43"/>
      <c r="B830" s="72" t="s">
        <v>1408</v>
      </c>
      <c r="C830" s="45">
        <v>1</v>
      </c>
      <c r="D830" s="32">
        <v>11.75</v>
      </c>
      <c r="E830" s="45">
        <v>19.420000000000002</v>
      </c>
      <c r="F830" s="33"/>
      <c r="G830" s="33"/>
      <c r="H830" s="34">
        <f t="shared" si="20"/>
        <v>228.185</v>
      </c>
      <c r="I830" s="33"/>
      <c r="J830" s="59"/>
      <c r="K830" s="58"/>
    </row>
    <row r="831" spans="1:11">
      <c r="A831" s="43"/>
      <c r="B831" s="72" t="s">
        <v>950</v>
      </c>
      <c r="C831" s="45">
        <v>2</v>
      </c>
      <c r="D831" s="32">
        <v>19.420000000000002</v>
      </c>
      <c r="E831" s="45">
        <v>0.75</v>
      </c>
      <c r="F831" s="33"/>
      <c r="G831" s="33"/>
      <c r="H831" s="34">
        <f t="shared" si="20"/>
        <v>29.13</v>
      </c>
      <c r="I831" s="33"/>
      <c r="J831" s="59"/>
      <c r="K831" s="58"/>
    </row>
    <row r="832" spans="1:11">
      <c r="A832" s="43"/>
      <c r="B832" s="72" t="s">
        <v>1411</v>
      </c>
      <c r="C832" s="45">
        <v>2</v>
      </c>
      <c r="D832" s="32">
        <v>5.5</v>
      </c>
      <c r="E832" s="45">
        <v>4</v>
      </c>
      <c r="F832" s="33"/>
      <c r="G832" s="33"/>
      <c r="H832" s="34">
        <f t="shared" si="20"/>
        <v>44</v>
      </c>
      <c r="I832" s="33"/>
      <c r="J832" s="59"/>
      <c r="K832" s="58"/>
    </row>
    <row r="833" spans="1:11">
      <c r="A833" s="43"/>
      <c r="B833" s="72" t="s">
        <v>1412</v>
      </c>
      <c r="C833" s="45">
        <v>1</v>
      </c>
      <c r="D833" s="32">
        <v>7.5</v>
      </c>
      <c r="E833" s="45">
        <v>10.75</v>
      </c>
      <c r="F833" s="33"/>
      <c r="G833" s="33"/>
      <c r="H833" s="34">
        <f t="shared" si="20"/>
        <v>80.625</v>
      </c>
      <c r="I833" s="33"/>
      <c r="J833" s="59"/>
      <c r="K833" s="58"/>
    </row>
    <row r="834" spans="1:11">
      <c r="A834" s="43"/>
      <c r="B834" s="72" t="s">
        <v>950</v>
      </c>
      <c r="C834" s="45">
        <v>1</v>
      </c>
      <c r="D834" s="32">
        <v>2.83</v>
      </c>
      <c r="E834" s="45">
        <v>16</v>
      </c>
      <c r="F834" s="33"/>
      <c r="G834" s="33"/>
      <c r="H834" s="34">
        <f t="shared" si="20"/>
        <v>45.28</v>
      </c>
      <c r="I834" s="33"/>
      <c r="J834" s="59"/>
      <c r="K834" s="58"/>
    </row>
    <row r="835" spans="1:11">
      <c r="A835" s="43"/>
      <c r="B835" s="72" t="s">
        <v>1386</v>
      </c>
      <c r="C835" s="45">
        <v>1</v>
      </c>
      <c r="D835" s="32">
        <v>2</v>
      </c>
      <c r="E835" s="45">
        <v>16</v>
      </c>
      <c r="F835" s="33"/>
      <c r="G835" s="33"/>
      <c r="H835" s="34">
        <f t="shared" si="20"/>
        <v>32</v>
      </c>
      <c r="I835" s="33"/>
      <c r="J835" s="59"/>
      <c r="K835" s="58"/>
    </row>
    <row r="836" spans="1:11">
      <c r="A836" s="43"/>
      <c r="B836" s="72" t="s">
        <v>1386</v>
      </c>
      <c r="C836" s="45">
        <v>2</v>
      </c>
      <c r="D836" s="32">
        <v>3.5</v>
      </c>
      <c r="E836" s="45">
        <v>7</v>
      </c>
      <c r="F836" s="33"/>
      <c r="G836" s="33"/>
      <c r="H836" s="34">
        <f t="shared" si="20"/>
        <v>49</v>
      </c>
      <c r="I836" s="33"/>
      <c r="J836" s="59"/>
      <c r="K836" s="58"/>
    </row>
    <row r="837" spans="1:11">
      <c r="A837" s="43"/>
      <c r="B837" s="72" t="s">
        <v>1413</v>
      </c>
      <c r="C837" s="45">
        <v>1</v>
      </c>
      <c r="D837" s="32">
        <v>3.25</v>
      </c>
      <c r="E837" s="45">
        <v>1.58</v>
      </c>
      <c r="F837" s="33"/>
      <c r="G837" s="33"/>
      <c r="H837" s="34">
        <f t="shared" si="20"/>
        <v>5.1349999999999998</v>
      </c>
      <c r="I837" s="33"/>
      <c r="J837" s="59"/>
      <c r="K837" s="58"/>
    </row>
    <row r="838" spans="1:11">
      <c r="A838" s="43"/>
      <c r="B838" s="72" t="s">
        <v>1414</v>
      </c>
      <c r="C838" s="45">
        <v>4</v>
      </c>
      <c r="D838" s="32">
        <v>7.75</v>
      </c>
      <c r="E838" s="45">
        <v>0.75</v>
      </c>
      <c r="F838" s="33"/>
      <c r="G838" s="33"/>
      <c r="H838" s="34">
        <f t="shared" si="20"/>
        <v>23.25</v>
      </c>
      <c r="I838" s="33"/>
      <c r="J838" s="59"/>
      <c r="K838" s="58"/>
    </row>
    <row r="839" spans="1:11">
      <c r="A839" s="43"/>
      <c r="B839" s="72" t="s">
        <v>1414</v>
      </c>
      <c r="C839" s="45">
        <v>4</v>
      </c>
      <c r="D839" s="32">
        <v>10.75</v>
      </c>
      <c r="E839" s="45">
        <v>0.75</v>
      </c>
      <c r="F839" s="33"/>
      <c r="G839" s="33"/>
      <c r="H839" s="34">
        <f t="shared" si="20"/>
        <v>32.25</v>
      </c>
      <c r="I839" s="33"/>
      <c r="J839" s="59"/>
      <c r="K839" s="58"/>
    </row>
    <row r="840" spans="1:11">
      <c r="A840" s="43"/>
      <c r="B840" s="72" t="s">
        <v>1415</v>
      </c>
      <c r="C840" s="45">
        <v>4</v>
      </c>
      <c r="D840" s="32">
        <v>13</v>
      </c>
      <c r="E840" s="45">
        <v>2.5</v>
      </c>
      <c r="F840" s="33"/>
      <c r="G840" s="33"/>
      <c r="H840" s="34">
        <f t="shared" si="20"/>
        <v>130</v>
      </c>
      <c r="I840" s="33"/>
      <c r="J840" s="59"/>
      <c r="K840" s="58"/>
    </row>
    <row r="841" spans="1:11">
      <c r="A841" s="43"/>
      <c r="B841" s="72" t="s">
        <v>917</v>
      </c>
      <c r="C841" s="45">
        <v>2</v>
      </c>
      <c r="D841" s="32">
        <v>13</v>
      </c>
      <c r="E841" s="45">
        <v>0.75</v>
      </c>
      <c r="F841" s="33"/>
      <c r="G841" s="33"/>
      <c r="H841" s="34">
        <f t="shared" si="20"/>
        <v>19.5</v>
      </c>
      <c r="I841" s="33"/>
      <c r="J841" s="59"/>
      <c r="K841" s="58"/>
    </row>
    <row r="842" spans="1:11">
      <c r="A842" s="43"/>
      <c r="B842" s="72" t="s">
        <v>1416</v>
      </c>
      <c r="C842" s="45">
        <v>1</v>
      </c>
      <c r="D842" s="32">
        <v>4.33</v>
      </c>
      <c r="E842" s="45">
        <v>8.5</v>
      </c>
      <c r="F842" s="33"/>
      <c r="G842" s="33"/>
      <c r="H842" s="34">
        <f t="shared" si="20"/>
        <v>36.805</v>
      </c>
      <c r="I842" s="33"/>
      <c r="J842" s="59"/>
      <c r="K842" s="58"/>
    </row>
    <row r="843" spans="1:11">
      <c r="A843" s="43"/>
      <c r="B843" s="72" t="s">
        <v>1417</v>
      </c>
      <c r="C843" s="45"/>
      <c r="D843" s="32"/>
      <c r="E843" s="45"/>
      <c r="F843" s="33"/>
      <c r="G843" s="33"/>
      <c r="H843" s="34">
        <f t="shared" si="20"/>
        <v>0</v>
      </c>
      <c r="I843" s="33"/>
      <c r="J843" s="59"/>
      <c r="K843" s="58"/>
    </row>
    <row r="844" spans="1:11">
      <c r="A844" s="43"/>
      <c r="B844" s="72" t="s">
        <v>1418</v>
      </c>
      <c r="C844" s="45">
        <v>1</v>
      </c>
      <c r="D844" s="32">
        <v>6.5</v>
      </c>
      <c r="E844" s="45">
        <v>5.17</v>
      </c>
      <c r="F844" s="33"/>
      <c r="G844" s="33"/>
      <c r="H844" s="34">
        <f t="shared" si="20"/>
        <v>33.604999999999997</v>
      </c>
      <c r="I844" s="33"/>
      <c r="J844" s="59"/>
      <c r="K844" s="58"/>
    </row>
    <row r="845" spans="1:11">
      <c r="A845" s="43"/>
      <c r="B845" s="72" t="s">
        <v>1418</v>
      </c>
      <c r="C845" s="45">
        <v>1</v>
      </c>
      <c r="D845" s="32">
        <v>18.5</v>
      </c>
      <c r="E845" s="45">
        <v>13.5</v>
      </c>
      <c r="F845" s="33"/>
      <c r="G845" s="33"/>
      <c r="H845" s="34">
        <f t="shared" si="20"/>
        <v>249.75</v>
      </c>
      <c r="I845" s="33"/>
      <c r="J845" s="59"/>
      <c r="K845" s="58"/>
    </row>
    <row r="846" spans="1:11">
      <c r="A846" s="43"/>
      <c r="B846" s="72" t="s">
        <v>1419</v>
      </c>
      <c r="C846" s="45">
        <v>1</v>
      </c>
      <c r="D846" s="32">
        <v>17.5</v>
      </c>
      <c r="E846" s="45">
        <v>6.25</v>
      </c>
      <c r="F846" s="33"/>
      <c r="G846" s="33"/>
      <c r="H846" s="34">
        <f t="shared" si="20"/>
        <v>109.375</v>
      </c>
      <c r="I846" s="33"/>
      <c r="J846" s="59"/>
      <c r="K846" s="58"/>
    </row>
    <row r="847" spans="1:11">
      <c r="A847" s="43"/>
      <c r="B847" s="72" t="s">
        <v>1420</v>
      </c>
      <c r="C847" s="45">
        <v>1</v>
      </c>
      <c r="D847" s="32">
        <v>4.5</v>
      </c>
      <c r="E847" s="45">
        <v>11.67</v>
      </c>
      <c r="F847" s="33"/>
      <c r="G847" s="33"/>
      <c r="H847" s="34">
        <f t="shared" si="20"/>
        <v>52.515000000000001</v>
      </c>
      <c r="I847" s="33"/>
      <c r="J847" s="59"/>
      <c r="K847" s="58"/>
    </row>
    <row r="848" spans="1:11">
      <c r="A848" s="43"/>
      <c r="B848" s="72" t="s">
        <v>1421</v>
      </c>
      <c r="C848" s="45">
        <v>1</v>
      </c>
      <c r="D848" s="32">
        <v>16.75</v>
      </c>
      <c r="E848" s="45">
        <v>8.33</v>
      </c>
      <c r="F848" s="33"/>
      <c r="G848" s="33"/>
      <c r="H848" s="34">
        <f t="shared" si="20"/>
        <v>139.5275</v>
      </c>
      <c r="I848" s="33"/>
      <c r="J848" s="59"/>
      <c r="K848" s="58"/>
    </row>
    <row r="849" spans="1:11">
      <c r="A849" s="43"/>
      <c r="B849" s="72" t="s">
        <v>1422</v>
      </c>
      <c r="C849" s="45">
        <v>1</v>
      </c>
      <c r="D849" s="32">
        <v>11.75</v>
      </c>
      <c r="E849" s="45">
        <v>31</v>
      </c>
      <c r="F849" s="33"/>
      <c r="G849" s="33"/>
      <c r="H849" s="34">
        <f t="shared" si="20"/>
        <v>364.25</v>
      </c>
      <c r="I849" s="33"/>
      <c r="J849" s="59"/>
      <c r="K849" s="58"/>
    </row>
    <row r="850" spans="1:11">
      <c r="A850" s="43"/>
      <c r="B850" s="72" t="s">
        <v>1423</v>
      </c>
      <c r="C850" s="45">
        <v>1</v>
      </c>
      <c r="D850" s="32">
        <v>16.75</v>
      </c>
      <c r="E850" s="45">
        <v>31</v>
      </c>
      <c r="F850" s="33"/>
      <c r="G850" s="33"/>
      <c r="H850" s="34">
        <f t="shared" si="20"/>
        <v>519.25</v>
      </c>
      <c r="I850" s="33"/>
      <c r="J850" s="59"/>
      <c r="K850" s="58"/>
    </row>
    <row r="851" spans="1:11">
      <c r="A851" s="43"/>
      <c r="B851" s="72" t="s">
        <v>1424</v>
      </c>
      <c r="C851" s="45">
        <v>1</v>
      </c>
      <c r="D851" s="32">
        <v>16.25</v>
      </c>
      <c r="E851" s="45">
        <v>19.5</v>
      </c>
      <c r="F851" s="33"/>
      <c r="G851" s="33"/>
      <c r="H851" s="34">
        <f t="shared" si="20"/>
        <v>316.875</v>
      </c>
      <c r="I851" s="33"/>
      <c r="J851" s="59"/>
      <c r="K851" s="58"/>
    </row>
    <row r="852" spans="1:11">
      <c r="A852" s="43"/>
      <c r="B852" s="72" t="s">
        <v>1425</v>
      </c>
      <c r="C852" s="45">
        <v>1</v>
      </c>
      <c r="D852" s="32">
        <v>4.5</v>
      </c>
      <c r="E852" s="45">
        <v>13</v>
      </c>
      <c r="F852" s="33"/>
      <c r="G852" s="33"/>
      <c r="H852" s="34">
        <f t="shared" ref="H852:H896" si="21">+C852*D852*E852</f>
        <v>58.5</v>
      </c>
      <c r="I852" s="33"/>
      <c r="J852" s="59"/>
      <c r="K852" s="58"/>
    </row>
    <row r="853" spans="1:11">
      <c r="A853" s="43"/>
      <c r="B853" s="72" t="s">
        <v>1426</v>
      </c>
      <c r="C853" s="45">
        <v>1</v>
      </c>
      <c r="D853" s="32">
        <v>12.25</v>
      </c>
      <c r="E853" s="45">
        <v>35.25</v>
      </c>
      <c r="F853" s="33"/>
      <c r="G853" s="33"/>
      <c r="H853" s="34">
        <f t="shared" si="21"/>
        <v>431.8125</v>
      </c>
      <c r="I853" s="33"/>
      <c r="J853" s="59"/>
      <c r="K853" s="58"/>
    </row>
    <row r="854" spans="1:11">
      <c r="A854" s="43"/>
      <c r="B854" s="72" t="s">
        <v>1427</v>
      </c>
      <c r="C854" s="45">
        <v>1</v>
      </c>
      <c r="D854" s="32">
        <v>35.25</v>
      </c>
      <c r="E854" s="45">
        <v>1</v>
      </c>
      <c r="F854" s="33"/>
      <c r="G854" s="33"/>
      <c r="H854" s="34">
        <f t="shared" si="21"/>
        <v>35.25</v>
      </c>
      <c r="I854" s="33"/>
      <c r="J854" s="59"/>
      <c r="K854" s="58"/>
    </row>
    <row r="855" spans="1:11">
      <c r="A855" s="43"/>
      <c r="B855" s="72" t="s">
        <v>1428</v>
      </c>
      <c r="C855" s="45">
        <v>1</v>
      </c>
      <c r="D855" s="32">
        <v>11.25</v>
      </c>
      <c r="E855" s="45">
        <v>28.25</v>
      </c>
      <c r="F855" s="33"/>
      <c r="G855" s="33"/>
      <c r="H855" s="34">
        <f t="shared" si="21"/>
        <v>317.8125</v>
      </c>
      <c r="I855" s="33"/>
      <c r="J855" s="59"/>
      <c r="K855" s="58"/>
    </row>
    <row r="856" spans="1:11">
      <c r="A856" s="43"/>
      <c r="B856" s="72" t="s">
        <v>950</v>
      </c>
      <c r="C856" s="45">
        <v>2</v>
      </c>
      <c r="D856" s="32">
        <v>4</v>
      </c>
      <c r="E856" s="45">
        <v>35.25</v>
      </c>
      <c r="F856" s="33"/>
      <c r="G856" s="33"/>
      <c r="H856" s="34">
        <f t="shared" si="21"/>
        <v>282</v>
      </c>
      <c r="I856" s="33"/>
      <c r="J856" s="59"/>
      <c r="K856" s="58"/>
    </row>
    <row r="857" spans="1:11">
      <c r="A857" s="43"/>
      <c r="B857" s="72" t="s">
        <v>950</v>
      </c>
      <c r="C857" s="45">
        <v>2</v>
      </c>
      <c r="D857" s="32">
        <v>4</v>
      </c>
      <c r="E857" s="45">
        <v>11.25</v>
      </c>
      <c r="F857" s="33"/>
      <c r="G857" s="33"/>
      <c r="H857" s="34">
        <f t="shared" si="21"/>
        <v>90</v>
      </c>
      <c r="I857" s="33"/>
      <c r="J857" s="59"/>
      <c r="K857" s="58"/>
    </row>
    <row r="858" spans="1:11">
      <c r="A858" s="43"/>
      <c r="B858" s="72" t="s">
        <v>1429</v>
      </c>
      <c r="C858" s="45">
        <v>1</v>
      </c>
      <c r="D858" s="32">
        <v>13.5</v>
      </c>
      <c r="E858" s="45">
        <v>18</v>
      </c>
      <c r="F858" s="33"/>
      <c r="G858" s="33"/>
      <c r="H858" s="34">
        <f t="shared" si="21"/>
        <v>243</v>
      </c>
      <c r="I858" s="33"/>
      <c r="J858" s="59"/>
      <c r="K858" s="58"/>
    </row>
    <row r="859" spans="1:11">
      <c r="A859" s="43"/>
      <c r="B859" s="72" t="s">
        <v>950</v>
      </c>
      <c r="C859" s="45">
        <v>2</v>
      </c>
      <c r="D859" s="32">
        <v>18</v>
      </c>
      <c r="E859" s="45">
        <v>0.75</v>
      </c>
      <c r="F859" s="33"/>
      <c r="G859" s="33"/>
      <c r="H859" s="34">
        <f t="shared" si="21"/>
        <v>27</v>
      </c>
      <c r="I859" s="33"/>
      <c r="J859" s="59"/>
      <c r="K859" s="58"/>
    </row>
    <row r="860" spans="1:11">
      <c r="A860" s="43"/>
      <c r="B860" s="72" t="s">
        <v>1430</v>
      </c>
      <c r="C860" s="45">
        <v>1</v>
      </c>
      <c r="D860" s="32">
        <v>6.83</v>
      </c>
      <c r="E860" s="45">
        <v>23.75</v>
      </c>
      <c r="F860" s="33"/>
      <c r="G860" s="33"/>
      <c r="H860" s="34">
        <f t="shared" si="21"/>
        <v>162.21250000000001</v>
      </c>
      <c r="I860" s="33"/>
      <c r="J860" s="59"/>
      <c r="K860" s="58"/>
    </row>
    <row r="861" spans="1:11">
      <c r="A861" s="43"/>
      <c r="B861" s="72" t="s">
        <v>950</v>
      </c>
      <c r="C861" s="45">
        <v>1</v>
      </c>
      <c r="D861" s="32">
        <v>6.83</v>
      </c>
      <c r="E861" s="45">
        <v>0.75</v>
      </c>
      <c r="F861" s="33"/>
      <c r="G861" s="33"/>
      <c r="H861" s="34">
        <f t="shared" si="21"/>
        <v>5.1224999999999996</v>
      </c>
      <c r="I861" s="33"/>
      <c r="J861" s="59"/>
      <c r="K861" s="58"/>
    </row>
    <row r="862" spans="1:11">
      <c r="A862" s="43"/>
      <c r="B862" s="72" t="s">
        <v>1431</v>
      </c>
      <c r="C862" s="45">
        <v>1</v>
      </c>
      <c r="D862" s="32">
        <v>6.5</v>
      </c>
      <c r="E862" s="45">
        <v>9.5</v>
      </c>
      <c r="F862" s="33"/>
      <c r="G862" s="33"/>
      <c r="H862" s="34">
        <f t="shared" si="21"/>
        <v>61.75</v>
      </c>
      <c r="I862" s="33"/>
      <c r="J862" s="59"/>
      <c r="K862" s="58"/>
    </row>
    <row r="863" spans="1:11">
      <c r="A863" s="43"/>
      <c r="B863" s="72" t="s">
        <v>1432</v>
      </c>
      <c r="C863" s="45">
        <v>1</v>
      </c>
      <c r="D863" s="32">
        <v>2</v>
      </c>
      <c r="E863" s="45">
        <v>8</v>
      </c>
      <c r="F863" s="33"/>
      <c r="G863" s="33"/>
      <c r="H863" s="34">
        <f t="shared" si="21"/>
        <v>16</v>
      </c>
      <c r="I863" s="33"/>
      <c r="J863" s="59"/>
      <c r="K863" s="58"/>
    </row>
    <row r="864" spans="1:11">
      <c r="A864" s="43"/>
      <c r="B864" s="72" t="s">
        <v>1432</v>
      </c>
      <c r="C864" s="45">
        <v>3</v>
      </c>
      <c r="D864" s="32">
        <v>1</v>
      </c>
      <c r="E864" s="45">
        <v>8</v>
      </c>
      <c r="F864" s="33"/>
      <c r="G864" s="33"/>
      <c r="H864" s="34">
        <f t="shared" si="21"/>
        <v>24</v>
      </c>
      <c r="I864" s="33"/>
      <c r="J864" s="59"/>
      <c r="K864" s="58"/>
    </row>
    <row r="865" spans="1:11">
      <c r="A865" s="43"/>
      <c r="B865" s="72" t="s">
        <v>1432</v>
      </c>
      <c r="C865" s="45">
        <v>4</v>
      </c>
      <c r="D865" s="32">
        <v>3.67</v>
      </c>
      <c r="E865" s="45">
        <v>0.75</v>
      </c>
      <c r="F865" s="33"/>
      <c r="G865" s="33"/>
      <c r="H865" s="34">
        <f t="shared" si="21"/>
        <v>11.01</v>
      </c>
      <c r="I865" s="33"/>
      <c r="J865" s="59"/>
      <c r="K865" s="58"/>
    </row>
    <row r="866" spans="1:11">
      <c r="A866" s="43"/>
      <c r="B866" s="72" t="s">
        <v>1433</v>
      </c>
      <c r="C866" s="45">
        <v>1</v>
      </c>
      <c r="D866" s="32">
        <v>5</v>
      </c>
      <c r="E866" s="45">
        <v>12</v>
      </c>
      <c r="F866" s="33"/>
      <c r="G866" s="33"/>
      <c r="H866" s="34">
        <f t="shared" si="21"/>
        <v>60</v>
      </c>
      <c r="I866" s="33"/>
      <c r="J866" s="59"/>
      <c r="K866" s="58"/>
    </row>
    <row r="867" spans="1:11">
      <c r="A867" s="43"/>
      <c r="B867" s="72" t="s">
        <v>1432</v>
      </c>
      <c r="C867" s="45">
        <v>1</v>
      </c>
      <c r="D867" s="32">
        <v>9.58</v>
      </c>
      <c r="E867" s="45">
        <v>7</v>
      </c>
      <c r="F867" s="33"/>
      <c r="G867" s="33"/>
      <c r="H867" s="34">
        <f t="shared" si="21"/>
        <v>67.06</v>
      </c>
      <c r="I867" s="33"/>
      <c r="J867" s="59"/>
      <c r="K867" s="58"/>
    </row>
    <row r="868" spans="1:11">
      <c r="A868" s="43"/>
      <c r="B868" s="72" t="s">
        <v>1432</v>
      </c>
      <c r="C868" s="45">
        <v>1</v>
      </c>
      <c r="D868" s="32">
        <v>4.33</v>
      </c>
      <c r="E868" s="45">
        <v>4.83</v>
      </c>
      <c r="F868" s="33"/>
      <c r="G868" s="33"/>
      <c r="H868" s="34">
        <f t="shared" si="21"/>
        <v>20.913900000000002</v>
      </c>
      <c r="I868" s="33"/>
      <c r="J868" s="59"/>
      <c r="K868" s="58"/>
    </row>
    <row r="869" spans="1:11">
      <c r="A869" s="43"/>
      <c r="B869" s="72" t="s">
        <v>1432</v>
      </c>
      <c r="C869" s="45">
        <v>1</v>
      </c>
      <c r="D869" s="32">
        <v>4.33</v>
      </c>
      <c r="E869" s="45">
        <v>7</v>
      </c>
      <c r="F869" s="33"/>
      <c r="G869" s="33"/>
      <c r="H869" s="34">
        <f t="shared" si="21"/>
        <v>30.31</v>
      </c>
      <c r="I869" s="33"/>
      <c r="J869" s="59"/>
      <c r="K869" s="58"/>
    </row>
    <row r="870" spans="1:11">
      <c r="A870" s="43"/>
      <c r="B870" s="72" t="s">
        <v>1432</v>
      </c>
      <c r="C870" s="45">
        <v>1</v>
      </c>
      <c r="D870" s="32">
        <v>4</v>
      </c>
      <c r="E870" s="45">
        <v>4.33</v>
      </c>
      <c r="F870" s="33"/>
      <c r="G870" s="33"/>
      <c r="H870" s="34">
        <f t="shared" si="21"/>
        <v>17.32</v>
      </c>
      <c r="I870" s="33"/>
      <c r="J870" s="59"/>
      <c r="K870" s="58"/>
    </row>
    <row r="871" spans="1:11">
      <c r="A871" s="43"/>
      <c r="B871" s="72" t="s">
        <v>1432</v>
      </c>
      <c r="C871" s="45">
        <v>1</v>
      </c>
      <c r="D871" s="32">
        <v>4</v>
      </c>
      <c r="E871" s="45">
        <v>4.33</v>
      </c>
      <c r="F871" s="33"/>
      <c r="G871" s="33"/>
      <c r="H871" s="34">
        <f t="shared" si="21"/>
        <v>17.32</v>
      </c>
      <c r="I871" s="33"/>
      <c r="J871" s="59"/>
      <c r="K871" s="58"/>
    </row>
    <row r="872" spans="1:11">
      <c r="A872" s="43"/>
      <c r="B872" s="72" t="s">
        <v>1434</v>
      </c>
      <c r="C872" s="45">
        <v>2</v>
      </c>
      <c r="D872" s="32">
        <v>11.83</v>
      </c>
      <c r="E872" s="45">
        <v>6.25</v>
      </c>
      <c r="F872" s="33"/>
      <c r="G872" s="33"/>
      <c r="H872" s="34">
        <f t="shared" si="21"/>
        <v>147.875</v>
      </c>
      <c r="I872" s="33"/>
      <c r="J872" s="59"/>
      <c r="K872" s="58"/>
    </row>
    <row r="873" spans="1:11">
      <c r="A873" s="43"/>
      <c r="B873" s="72" t="s">
        <v>1435</v>
      </c>
      <c r="C873" s="45">
        <v>1</v>
      </c>
      <c r="D873" s="32">
        <v>12</v>
      </c>
      <c r="E873" s="45">
        <v>19.25</v>
      </c>
      <c r="F873" s="33"/>
      <c r="G873" s="33"/>
      <c r="H873" s="34">
        <f t="shared" si="21"/>
        <v>231</v>
      </c>
      <c r="I873" s="33"/>
      <c r="J873" s="59"/>
      <c r="K873" s="58"/>
    </row>
    <row r="874" spans="1:11">
      <c r="A874" s="43"/>
      <c r="B874" s="72" t="s">
        <v>950</v>
      </c>
      <c r="C874" s="45">
        <v>2</v>
      </c>
      <c r="D874" s="32">
        <v>2.5</v>
      </c>
      <c r="E874" s="45">
        <v>19.25</v>
      </c>
      <c r="F874" s="33"/>
      <c r="G874" s="33"/>
      <c r="H874" s="34">
        <f t="shared" si="21"/>
        <v>96.25</v>
      </c>
      <c r="I874" s="33"/>
      <c r="J874" s="59"/>
      <c r="K874" s="58"/>
    </row>
    <row r="875" spans="1:11">
      <c r="A875" s="43"/>
      <c r="B875" s="72" t="s">
        <v>950</v>
      </c>
      <c r="C875" s="45">
        <v>2</v>
      </c>
      <c r="D875" s="32">
        <v>2.5</v>
      </c>
      <c r="E875" s="45">
        <v>10.83</v>
      </c>
      <c r="F875" s="33"/>
      <c r="G875" s="33"/>
      <c r="H875" s="34">
        <f t="shared" si="21"/>
        <v>54.15</v>
      </c>
      <c r="I875" s="33"/>
      <c r="J875" s="59"/>
      <c r="K875" s="58"/>
    </row>
    <row r="876" spans="1:11">
      <c r="A876" s="43"/>
      <c r="B876" s="72" t="s">
        <v>1436</v>
      </c>
      <c r="C876" s="45">
        <v>4</v>
      </c>
      <c r="D876" s="32">
        <v>15</v>
      </c>
      <c r="E876" s="45">
        <v>0.75</v>
      </c>
      <c r="F876" s="33"/>
      <c r="G876" s="33"/>
      <c r="H876" s="34">
        <f t="shared" si="21"/>
        <v>45</v>
      </c>
      <c r="I876" s="33"/>
      <c r="J876" s="59"/>
      <c r="K876" s="58"/>
    </row>
    <row r="877" spans="1:11">
      <c r="A877" s="43"/>
      <c r="B877" s="72" t="s">
        <v>1437</v>
      </c>
      <c r="C877" s="45">
        <v>4</v>
      </c>
      <c r="D877" s="32">
        <v>10.83</v>
      </c>
      <c r="E877" s="45">
        <v>0.75</v>
      </c>
      <c r="F877" s="33"/>
      <c r="G877" s="33"/>
      <c r="H877" s="34">
        <f t="shared" si="21"/>
        <v>32.49</v>
      </c>
      <c r="I877" s="33"/>
      <c r="J877" s="59"/>
      <c r="K877" s="58"/>
    </row>
    <row r="878" spans="1:11">
      <c r="A878" s="43"/>
      <c r="B878" s="72" t="s">
        <v>1438</v>
      </c>
      <c r="C878" s="45">
        <v>1</v>
      </c>
      <c r="D878" s="32">
        <v>6.33</v>
      </c>
      <c r="E878" s="45">
        <v>9.5</v>
      </c>
      <c r="F878" s="33"/>
      <c r="G878" s="33"/>
      <c r="H878" s="34">
        <f t="shared" si="21"/>
        <v>60.134999999999998</v>
      </c>
      <c r="I878" s="33"/>
      <c r="J878" s="59"/>
      <c r="K878" s="58"/>
    </row>
    <row r="879" spans="1:11">
      <c r="A879" s="43"/>
      <c r="B879" s="72" t="s">
        <v>1439</v>
      </c>
      <c r="C879" s="45">
        <v>1</v>
      </c>
      <c r="D879" s="32">
        <v>5.67</v>
      </c>
      <c r="E879" s="45">
        <v>10</v>
      </c>
      <c r="F879" s="33"/>
      <c r="G879" s="33"/>
      <c r="H879" s="34">
        <f t="shared" si="21"/>
        <v>56.7</v>
      </c>
      <c r="I879" s="33"/>
      <c r="J879" s="59"/>
      <c r="K879" s="58"/>
    </row>
    <row r="880" spans="1:11">
      <c r="A880" s="43"/>
      <c r="B880" s="72" t="s">
        <v>1439</v>
      </c>
      <c r="C880" s="45">
        <v>1</v>
      </c>
      <c r="D880" s="32">
        <v>4</v>
      </c>
      <c r="E880" s="45">
        <v>4</v>
      </c>
      <c r="F880" s="33"/>
      <c r="G880" s="33"/>
      <c r="H880" s="34">
        <f t="shared" si="21"/>
        <v>16</v>
      </c>
      <c r="I880" s="33"/>
      <c r="J880" s="59"/>
      <c r="K880" s="58"/>
    </row>
    <row r="881" spans="1:11">
      <c r="A881" s="43"/>
      <c r="B881" s="72" t="s">
        <v>1439</v>
      </c>
      <c r="C881" s="45">
        <v>1</v>
      </c>
      <c r="D881" s="32">
        <v>4.25</v>
      </c>
      <c r="E881" s="45">
        <v>3</v>
      </c>
      <c r="F881" s="33"/>
      <c r="G881" s="33"/>
      <c r="H881" s="34">
        <f t="shared" si="21"/>
        <v>12.75</v>
      </c>
      <c r="I881" s="33"/>
      <c r="J881" s="59"/>
      <c r="K881" s="58"/>
    </row>
    <row r="882" spans="1:11">
      <c r="A882" s="43"/>
      <c r="B882" s="72" t="s">
        <v>1439</v>
      </c>
      <c r="C882" s="45">
        <v>1</v>
      </c>
      <c r="D882" s="32">
        <v>10.25</v>
      </c>
      <c r="E882" s="45">
        <v>2.83</v>
      </c>
      <c r="F882" s="33"/>
      <c r="G882" s="33"/>
      <c r="H882" s="34">
        <f t="shared" si="21"/>
        <v>29.0075</v>
      </c>
      <c r="I882" s="33"/>
      <c r="J882" s="59"/>
      <c r="K882" s="58"/>
    </row>
    <row r="883" spans="1:11">
      <c r="A883" s="43"/>
      <c r="B883" s="72" t="s">
        <v>1439</v>
      </c>
      <c r="C883" s="45">
        <v>1</v>
      </c>
      <c r="D883" s="32">
        <v>3.58</v>
      </c>
      <c r="E883" s="45">
        <v>4.83</v>
      </c>
      <c r="F883" s="33"/>
      <c r="G883" s="33"/>
      <c r="H883" s="34">
        <f t="shared" si="21"/>
        <v>17.291399999999999</v>
      </c>
      <c r="I883" s="33"/>
      <c r="J883" s="59"/>
      <c r="K883" s="58"/>
    </row>
    <row r="884" spans="1:11">
      <c r="A884" s="43"/>
      <c r="B884" s="72" t="s">
        <v>1439</v>
      </c>
      <c r="C884" s="45">
        <v>1</v>
      </c>
      <c r="D884" s="32">
        <v>3.83</v>
      </c>
      <c r="E884" s="45">
        <v>4.25</v>
      </c>
      <c r="F884" s="33"/>
      <c r="G884" s="33"/>
      <c r="H884" s="34">
        <f t="shared" si="21"/>
        <v>16.2775</v>
      </c>
      <c r="I884" s="33"/>
      <c r="J884" s="59"/>
      <c r="K884" s="58"/>
    </row>
    <row r="885" spans="1:11">
      <c r="A885" s="43"/>
      <c r="B885" s="72" t="s">
        <v>1439</v>
      </c>
      <c r="C885" s="45">
        <v>1</v>
      </c>
      <c r="D885" s="32">
        <v>3.83</v>
      </c>
      <c r="E885" s="45">
        <v>4.25</v>
      </c>
      <c r="F885" s="33"/>
      <c r="G885" s="33"/>
      <c r="H885" s="34">
        <f t="shared" si="21"/>
        <v>16.2775</v>
      </c>
      <c r="I885" s="33"/>
      <c r="J885" s="59"/>
      <c r="K885" s="58"/>
    </row>
    <row r="886" spans="1:11">
      <c r="A886" s="43"/>
      <c r="B886" s="108" t="s">
        <v>1432</v>
      </c>
      <c r="C886" s="109">
        <v>1</v>
      </c>
      <c r="D886" s="3">
        <v>4</v>
      </c>
      <c r="E886" s="109">
        <v>4.33</v>
      </c>
      <c r="F886" s="33"/>
      <c r="G886" s="33"/>
      <c r="H886" s="34">
        <f t="shared" si="21"/>
        <v>17.32</v>
      </c>
      <c r="I886" s="33"/>
      <c r="J886" s="59"/>
      <c r="K886" s="58"/>
    </row>
    <row r="887" spans="1:11">
      <c r="A887" s="43"/>
      <c r="B887" s="48" t="s">
        <v>1440</v>
      </c>
      <c r="C887" s="85"/>
      <c r="D887" s="85"/>
      <c r="E887" s="85"/>
      <c r="F887" s="33"/>
      <c r="G887" s="33"/>
      <c r="H887" s="34">
        <f t="shared" si="21"/>
        <v>0</v>
      </c>
      <c r="I887" s="33"/>
      <c r="J887" s="59"/>
      <c r="K887" s="58"/>
    </row>
    <row r="888" spans="1:11">
      <c r="A888" s="43"/>
      <c r="B888" s="72" t="s">
        <v>1441</v>
      </c>
      <c r="C888" s="110">
        <f>1*0.8</f>
        <v>0.8</v>
      </c>
      <c r="D888" s="85">
        <v>28.5</v>
      </c>
      <c r="E888" s="110">
        <v>13.17</v>
      </c>
      <c r="F888" s="33"/>
      <c r="G888" s="33"/>
      <c r="H888" s="34">
        <f t="shared" si="21"/>
        <v>300.27600000000001</v>
      </c>
      <c r="I888" s="33"/>
      <c r="J888" s="59"/>
      <c r="K888" s="58"/>
    </row>
    <row r="889" spans="1:11">
      <c r="A889" s="43"/>
      <c r="B889" s="72" t="s">
        <v>1442</v>
      </c>
      <c r="C889" s="110">
        <f>1*0.8</f>
        <v>0.8</v>
      </c>
      <c r="D889" s="85">
        <v>20.170000000000002</v>
      </c>
      <c r="E889" s="110">
        <v>6</v>
      </c>
      <c r="F889" s="33"/>
      <c r="G889" s="33"/>
      <c r="H889" s="34">
        <f t="shared" si="21"/>
        <v>96.816000000000003</v>
      </c>
      <c r="I889" s="33"/>
      <c r="J889" s="59"/>
      <c r="K889" s="58"/>
    </row>
    <row r="890" spans="1:11">
      <c r="A890" s="43"/>
      <c r="B890" s="72" t="s">
        <v>1443</v>
      </c>
      <c r="C890" s="110">
        <f>1*0.8</f>
        <v>0.8</v>
      </c>
      <c r="D890" s="85">
        <v>18.5</v>
      </c>
      <c r="E890" s="110">
        <v>13.5</v>
      </c>
      <c r="F890" s="33"/>
      <c r="G890" s="33"/>
      <c r="H890" s="34">
        <f t="shared" si="21"/>
        <v>199.8</v>
      </c>
      <c r="I890" s="33"/>
      <c r="J890" s="59"/>
      <c r="K890" s="58"/>
    </row>
    <row r="891" spans="1:11">
      <c r="A891" s="43"/>
      <c r="B891" s="72" t="s">
        <v>1444</v>
      </c>
      <c r="C891" s="110">
        <f>5*0.8</f>
        <v>4</v>
      </c>
      <c r="D891" s="85">
        <v>6</v>
      </c>
      <c r="E891" s="110">
        <v>4</v>
      </c>
      <c r="F891" s="33"/>
      <c r="G891" s="33"/>
      <c r="H891" s="34">
        <f t="shared" si="21"/>
        <v>96</v>
      </c>
      <c r="I891" s="33"/>
      <c r="J891" s="59"/>
      <c r="K891" s="58"/>
    </row>
    <row r="892" spans="1:11">
      <c r="A892" s="43"/>
      <c r="B892" s="72" t="s">
        <v>1445</v>
      </c>
      <c r="C892" s="110">
        <f>1*0.8</f>
        <v>0.8</v>
      </c>
      <c r="D892" s="85">
        <v>17.5</v>
      </c>
      <c r="E892" s="110">
        <v>6.25</v>
      </c>
      <c r="F892" s="33"/>
      <c r="G892" s="33"/>
      <c r="H892" s="34">
        <f t="shared" si="21"/>
        <v>87.5</v>
      </c>
      <c r="I892" s="33"/>
      <c r="J892" s="59"/>
      <c r="K892" s="58"/>
    </row>
    <row r="893" spans="1:11">
      <c r="A893" s="43"/>
      <c r="B893" s="72" t="s">
        <v>1446</v>
      </c>
      <c r="C893" s="110">
        <f>1*0.8</f>
        <v>0.8</v>
      </c>
      <c r="D893" s="85">
        <v>13.5</v>
      </c>
      <c r="E893" s="110">
        <v>18</v>
      </c>
      <c r="F893" s="33"/>
      <c r="G893" s="33"/>
      <c r="H893" s="34">
        <f t="shared" si="21"/>
        <v>194.4</v>
      </c>
      <c r="I893" s="33"/>
      <c r="J893" s="59"/>
      <c r="K893" s="58"/>
    </row>
    <row r="894" spans="1:11">
      <c r="A894" s="43"/>
      <c r="B894" s="72" t="s">
        <v>1447</v>
      </c>
      <c r="C894" s="110">
        <v>5</v>
      </c>
      <c r="D894" s="85">
        <v>3.5</v>
      </c>
      <c r="E894" s="110">
        <v>1</v>
      </c>
      <c r="F894" s="33"/>
      <c r="G894" s="33"/>
      <c r="H894" s="34">
        <f t="shared" si="21"/>
        <v>17.5</v>
      </c>
      <c r="I894" s="33"/>
      <c r="J894" s="59"/>
      <c r="K894" s="58"/>
    </row>
    <row r="895" spans="1:11">
      <c r="A895" s="43"/>
      <c r="B895" s="72" t="s">
        <v>1448</v>
      </c>
      <c r="C895" s="110">
        <v>5</v>
      </c>
      <c r="D895" s="85">
        <v>3.5</v>
      </c>
      <c r="E895" s="110">
        <v>1</v>
      </c>
      <c r="F895" s="33"/>
      <c r="G895" s="33"/>
      <c r="H895" s="34">
        <f t="shared" si="21"/>
        <v>17.5</v>
      </c>
      <c r="I895" s="33"/>
      <c r="J895" s="59"/>
      <c r="K895" s="58"/>
    </row>
    <row r="896" spans="1:11">
      <c r="A896" s="43"/>
      <c r="B896" s="72" t="s">
        <v>1449</v>
      </c>
      <c r="C896" s="110">
        <v>1</v>
      </c>
      <c r="D896" s="85">
        <v>6</v>
      </c>
      <c r="E896" s="110">
        <v>1.17</v>
      </c>
      <c r="F896" s="33"/>
      <c r="G896" s="33"/>
      <c r="H896" s="34">
        <f t="shared" si="21"/>
        <v>7.02</v>
      </c>
      <c r="I896" s="33"/>
      <c r="J896" s="59"/>
      <c r="K896" s="58"/>
    </row>
    <row r="897" spans="1:11">
      <c r="A897" s="43"/>
      <c r="B897" s="46" t="s">
        <v>989</v>
      </c>
      <c r="C897" s="32"/>
      <c r="D897" s="32"/>
      <c r="E897" s="32"/>
      <c r="F897" s="60"/>
      <c r="G897" s="33"/>
      <c r="H897" s="34">
        <v>-6511.2449999999999</v>
      </c>
      <c r="I897" s="33">
        <f>SUM(H787:H897)</f>
        <v>6034.9444999999996</v>
      </c>
      <c r="J897" s="59" t="s">
        <v>655</v>
      </c>
      <c r="K897" s="58"/>
    </row>
    <row r="898" spans="1:11">
      <c r="A898" s="43"/>
      <c r="B898" s="37"/>
      <c r="C898" s="32"/>
      <c r="D898" s="32"/>
      <c r="E898" s="32"/>
      <c r="F898" s="33"/>
      <c r="G898" s="33"/>
      <c r="H898" s="34"/>
      <c r="I898" s="33"/>
      <c r="J898" s="59"/>
      <c r="K898" s="58"/>
    </row>
    <row r="899" spans="1:11">
      <c r="A899" s="43">
        <v>3.2</v>
      </c>
      <c r="B899" s="37" t="s">
        <v>1450</v>
      </c>
      <c r="C899" s="32"/>
      <c r="D899" s="32"/>
      <c r="E899" s="32"/>
      <c r="F899" s="33"/>
      <c r="G899" s="33"/>
      <c r="H899" s="34"/>
      <c r="I899" s="33"/>
      <c r="J899" s="67"/>
      <c r="K899" s="58"/>
    </row>
    <row r="900" spans="1:11">
      <c r="A900" s="43"/>
      <c r="B900" s="37" t="s">
        <v>1451</v>
      </c>
      <c r="C900" s="32">
        <v>1.5</v>
      </c>
      <c r="D900" s="32">
        <v>70</v>
      </c>
      <c r="E900" s="32"/>
      <c r="F900" s="33"/>
      <c r="G900" s="33"/>
      <c r="H900" s="34">
        <f>+C900*D900</f>
        <v>105</v>
      </c>
      <c r="I900" s="33"/>
      <c r="J900" s="67"/>
      <c r="K900" s="58"/>
    </row>
    <row r="901" spans="1:11">
      <c r="A901" s="43"/>
      <c r="B901" s="37" t="s">
        <v>1452</v>
      </c>
      <c r="C901" s="32">
        <v>2</v>
      </c>
      <c r="D901" s="32">
        <v>19.5</v>
      </c>
      <c r="E901" s="32"/>
      <c r="F901" s="33"/>
      <c r="G901" s="33"/>
      <c r="H901" s="34">
        <f>+C901*D901</f>
        <v>39</v>
      </c>
      <c r="I901" s="33"/>
      <c r="J901" s="67"/>
      <c r="K901" s="58"/>
    </row>
    <row r="902" spans="1:11">
      <c r="A902" s="43"/>
      <c r="B902" s="37"/>
      <c r="C902" s="32">
        <v>2</v>
      </c>
      <c r="D902" s="32">
        <v>12</v>
      </c>
      <c r="E902" s="32"/>
      <c r="F902" s="33"/>
      <c r="G902" s="33"/>
      <c r="H902" s="34">
        <f>+C902*D902</f>
        <v>24</v>
      </c>
      <c r="I902" s="33">
        <f>SUM(H900:H902)</f>
        <v>168</v>
      </c>
      <c r="J902" s="59" t="s">
        <v>136</v>
      </c>
      <c r="K902" s="58"/>
    </row>
    <row r="903" spans="1:11">
      <c r="A903" s="43"/>
      <c r="B903" s="37"/>
      <c r="C903" s="32"/>
      <c r="D903" s="32"/>
      <c r="E903" s="32"/>
      <c r="F903" s="33"/>
      <c r="G903" s="33"/>
      <c r="H903" s="34"/>
      <c r="I903" s="33"/>
      <c r="J903" s="67"/>
      <c r="K903" s="58"/>
    </row>
    <row r="904" spans="1:11">
      <c r="A904" s="63"/>
      <c r="B904" s="37"/>
      <c r="C904" s="32"/>
      <c r="D904" s="32"/>
      <c r="E904" s="32"/>
      <c r="F904" s="33"/>
      <c r="G904" s="33"/>
      <c r="H904" s="34"/>
      <c r="I904" s="33"/>
      <c r="J904" s="59"/>
      <c r="K904" s="58"/>
    </row>
    <row r="905" spans="1:11">
      <c r="A905" s="35"/>
      <c r="B905" s="35"/>
      <c r="C905" s="32"/>
      <c r="D905" s="32"/>
      <c r="E905" s="32"/>
      <c r="F905" s="33"/>
      <c r="G905" s="33"/>
      <c r="H905" s="34"/>
      <c r="I905" s="33"/>
      <c r="J905" s="44"/>
      <c r="K905" s="58"/>
    </row>
    <row r="906" spans="1:11">
      <c r="A906" s="43">
        <v>3.3</v>
      </c>
      <c r="B906" s="37" t="s">
        <v>1453</v>
      </c>
      <c r="C906" s="32"/>
      <c r="D906" s="32"/>
      <c r="E906" s="32"/>
      <c r="F906" s="33"/>
      <c r="G906" s="33"/>
      <c r="H906" s="34"/>
      <c r="I906" s="33"/>
      <c r="J906" s="59" t="s">
        <v>52</v>
      </c>
      <c r="K906" s="58"/>
    </row>
    <row r="907" spans="1:11">
      <c r="A907" s="35"/>
      <c r="B907" s="37" t="s">
        <v>1454</v>
      </c>
      <c r="C907" s="32"/>
      <c r="D907" s="32"/>
      <c r="E907" s="32"/>
      <c r="F907" s="33"/>
      <c r="G907" s="33"/>
      <c r="H907" s="34"/>
      <c r="I907" s="33"/>
      <c r="J907" s="44"/>
      <c r="K907" s="58"/>
    </row>
    <row r="908" spans="1:11">
      <c r="A908" s="35"/>
      <c r="B908" s="37" t="s">
        <v>1455</v>
      </c>
      <c r="C908" s="32"/>
      <c r="D908" s="32"/>
      <c r="E908" s="32"/>
      <c r="F908" s="33"/>
      <c r="G908" s="33"/>
      <c r="H908" s="34"/>
      <c r="I908" s="33"/>
      <c r="J908" s="44"/>
      <c r="K908" s="58"/>
    </row>
    <row r="909" spans="1:11">
      <c r="A909" s="35"/>
      <c r="B909" s="37" t="s">
        <v>1456</v>
      </c>
      <c r="C909" s="32"/>
      <c r="D909" s="32"/>
      <c r="E909" s="32"/>
      <c r="F909" s="33"/>
      <c r="G909" s="33"/>
      <c r="H909" s="34"/>
      <c r="I909" s="33"/>
      <c r="J909" s="44"/>
      <c r="K909" s="58"/>
    </row>
    <row r="910" spans="1:11">
      <c r="A910" s="35"/>
      <c r="B910" s="72" t="s">
        <v>1457</v>
      </c>
      <c r="C910" s="45">
        <v>1</v>
      </c>
      <c r="D910" s="32">
        <v>25</v>
      </c>
      <c r="E910" s="45">
        <v>8.5</v>
      </c>
      <c r="F910" s="33"/>
      <c r="G910" s="33"/>
      <c r="H910" s="34">
        <f t="shared" ref="H910:H967" si="22">+C910*D910*E910</f>
        <v>212.5</v>
      </c>
      <c r="I910" s="33"/>
      <c r="J910" s="44"/>
      <c r="K910" s="58"/>
    </row>
    <row r="911" spans="1:11">
      <c r="A911" s="35"/>
      <c r="B911" s="72" t="s">
        <v>1458</v>
      </c>
      <c r="C911" s="45"/>
      <c r="D911" s="32"/>
      <c r="E911" s="45"/>
      <c r="F911" s="33"/>
      <c r="G911" s="33"/>
      <c r="H911" s="34">
        <f t="shared" si="22"/>
        <v>0</v>
      </c>
      <c r="I911" s="33"/>
      <c r="J911" s="44"/>
      <c r="K911" s="58"/>
    </row>
    <row r="912" spans="1:11">
      <c r="A912" s="35"/>
      <c r="B912" s="72" t="s">
        <v>1459</v>
      </c>
      <c r="C912" s="45">
        <v>1</v>
      </c>
      <c r="D912" s="32">
        <v>8</v>
      </c>
      <c r="E912" s="45">
        <v>8.5</v>
      </c>
      <c r="F912" s="33"/>
      <c r="G912" s="33"/>
      <c r="H912" s="34">
        <f t="shared" si="22"/>
        <v>68</v>
      </c>
      <c r="I912" s="33"/>
      <c r="J912" s="44"/>
      <c r="K912" s="58"/>
    </row>
    <row r="913" spans="1:11">
      <c r="A913" s="35"/>
      <c r="B913" s="72" t="s">
        <v>1460</v>
      </c>
      <c r="C913" s="45">
        <v>1</v>
      </c>
      <c r="D913" s="32">
        <v>7.33</v>
      </c>
      <c r="E913" s="45">
        <v>8.5</v>
      </c>
      <c r="F913" s="33"/>
      <c r="G913" s="33"/>
      <c r="H913" s="34">
        <f t="shared" si="22"/>
        <v>62.305</v>
      </c>
      <c r="I913" s="33"/>
      <c r="J913" s="44"/>
      <c r="K913" s="58"/>
    </row>
    <row r="914" spans="1:11">
      <c r="A914" s="35"/>
      <c r="B914" s="72" t="s">
        <v>1461</v>
      </c>
      <c r="C914" s="45">
        <v>1</v>
      </c>
      <c r="D914" s="32">
        <v>3.17</v>
      </c>
      <c r="E914" s="45">
        <v>8.5</v>
      </c>
      <c r="F914" s="33"/>
      <c r="G914" s="33"/>
      <c r="H914" s="34">
        <f t="shared" si="22"/>
        <v>26.945</v>
      </c>
      <c r="I914" s="33"/>
      <c r="J914" s="44"/>
      <c r="K914" s="58"/>
    </row>
    <row r="915" spans="1:11">
      <c r="A915" s="35"/>
      <c r="B915" s="72" t="s">
        <v>1462</v>
      </c>
      <c r="C915" s="45">
        <v>1</v>
      </c>
      <c r="D915" s="32">
        <v>2.5</v>
      </c>
      <c r="E915" s="45">
        <v>8</v>
      </c>
      <c r="F915" s="33"/>
      <c r="G915" s="33"/>
      <c r="H915" s="34">
        <f t="shared" si="22"/>
        <v>20</v>
      </c>
      <c r="I915" s="33"/>
      <c r="J915" s="44"/>
      <c r="K915" s="58"/>
    </row>
    <row r="916" spans="1:11">
      <c r="A916" s="35"/>
      <c r="B916" s="72" t="s">
        <v>1463</v>
      </c>
      <c r="C916" s="45">
        <v>1</v>
      </c>
      <c r="D916" s="32">
        <v>4.83</v>
      </c>
      <c r="E916" s="45">
        <v>8</v>
      </c>
      <c r="F916" s="33"/>
      <c r="G916" s="33"/>
      <c r="H916" s="34">
        <f t="shared" si="22"/>
        <v>38.64</v>
      </c>
      <c r="I916" s="33"/>
      <c r="J916" s="44"/>
      <c r="K916" s="58"/>
    </row>
    <row r="917" spans="1:11">
      <c r="A917" s="35"/>
      <c r="B917" s="72" t="s">
        <v>1464</v>
      </c>
      <c r="C917" s="45">
        <v>1</v>
      </c>
      <c r="D917" s="32">
        <v>13.83</v>
      </c>
      <c r="E917" s="45">
        <v>8.5</v>
      </c>
      <c r="F917" s="33"/>
      <c r="G917" s="33"/>
      <c r="H917" s="34">
        <f t="shared" si="22"/>
        <v>117.55500000000001</v>
      </c>
      <c r="I917" s="33"/>
      <c r="J917" s="44"/>
      <c r="K917" s="58"/>
    </row>
    <row r="918" spans="1:11">
      <c r="A918" s="35"/>
      <c r="B918" s="72" t="s">
        <v>1465</v>
      </c>
      <c r="C918" s="45">
        <v>1</v>
      </c>
      <c r="D918" s="32">
        <v>17.670000000000002</v>
      </c>
      <c r="E918" s="45">
        <v>8.5</v>
      </c>
      <c r="F918" s="33"/>
      <c r="G918" s="33"/>
      <c r="H918" s="34">
        <f t="shared" si="22"/>
        <v>150.19499999999999</v>
      </c>
      <c r="I918" s="33"/>
      <c r="J918" s="44"/>
      <c r="K918" s="58"/>
    </row>
    <row r="919" spans="1:11">
      <c r="A919" s="35"/>
      <c r="B919" s="72"/>
      <c r="C919" s="45">
        <v>1</v>
      </c>
      <c r="D919" s="32">
        <v>13.5</v>
      </c>
      <c r="E919" s="45">
        <v>8.5</v>
      </c>
      <c r="F919" s="33"/>
      <c r="G919" s="33"/>
      <c r="H919" s="34">
        <f t="shared" si="22"/>
        <v>114.75</v>
      </c>
      <c r="I919" s="33"/>
      <c r="J919" s="44"/>
      <c r="K919" s="58"/>
    </row>
    <row r="920" spans="1:11">
      <c r="A920" s="35"/>
      <c r="B920" s="72" t="s">
        <v>951</v>
      </c>
      <c r="C920" s="45">
        <v>1</v>
      </c>
      <c r="D920" s="32">
        <v>5.08</v>
      </c>
      <c r="E920" s="45">
        <v>8.5</v>
      </c>
      <c r="F920" s="33"/>
      <c r="G920" s="33"/>
      <c r="H920" s="34">
        <f t="shared" si="22"/>
        <v>43.18</v>
      </c>
      <c r="I920" s="33"/>
      <c r="J920" s="44"/>
      <c r="K920" s="58"/>
    </row>
    <row r="921" spans="1:11">
      <c r="A921" s="35"/>
      <c r="B921" s="72" t="s">
        <v>1466</v>
      </c>
      <c r="C921" s="45">
        <v>1</v>
      </c>
      <c r="D921" s="32">
        <v>4.91</v>
      </c>
      <c r="E921" s="45">
        <v>8</v>
      </c>
      <c r="F921" s="33"/>
      <c r="G921" s="33"/>
      <c r="H921" s="34">
        <f t="shared" si="22"/>
        <v>39.28</v>
      </c>
      <c r="I921" s="33"/>
      <c r="J921" s="44"/>
      <c r="K921" s="58"/>
    </row>
    <row r="922" spans="1:11">
      <c r="A922" s="35"/>
      <c r="B922" s="72" t="s">
        <v>1467</v>
      </c>
      <c r="C922" s="45">
        <v>1</v>
      </c>
      <c r="D922" s="32">
        <v>4.17</v>
      </c>
      <c r="E922" s="45">
        <v>8</v>
      </c>
      <c r="F922" s="33"/>
      <c r="G922" s="33"/>
      <c r="H922" s="34">
        <f t="shared" si="22"/>
        <v>33.36</v>
      </c>
      <c r="I922" s="33"/>
      <c r="J922" s="44"/>
      <c r="K922" s="58"/>
    </row>
    <row r="923" spans="1:11">
      <c r="A923" s="35"/>
      <c r="B923" s="72" t="s">
        <v>1468</v>
      </c>
      <c r="C923" s="45">
        <v>1</v>
      </c>
      <c r="D923" s="32">
        <v>2.5</v>
      </c>
      <c r="E923" s="45">
        <v>8</v>
      </c>
      <c r="F923" s="33"/>
      <c r="G923" s="33"/>
      <c r="H923" s="34">
        <f t="shared" si="22"/>
        <v>20</v>
      </c>
      <c r="I923" s="33"/>
      <c r="J923" s="44"/>
      <c r="K923" s="58"/>
    </row>
    <row r="924" spans="1:11">
      <c r="A924" s="35"/>
      <c r="B924" s="72" t="s">
        <v>1469</v>
      </c>
      <c r="C924" s="45">
        <v>1</v>
      </c>
      <c r="D924" s="32">
        <v>9.5</v>
      </c>
      <c r="E924" s="45">
        <v>8.5</v>
      </c>
      <c r="F924" s="33"/>
      <c r="G924" s="33"/>
      <c r="H924" s="34">
        <f t="shared" si="22"/>
        <v>80.75</v>
      </c>
      <c r="I924" s="33"/>
      <c r="J924" s="44"/>
      <c r="K924" s="58"/>
    </row>
    <row r="925" spans="1:11">
      <c r="A925" s="35"/>
      <c r="B925" s="111" t="s">
        <v>1470</v>
      </c>
      <c r="C925" s="45">
        <v>-1</v>
      </c>
      <c r="D925" s="32">
        <v>-2.5</v>
      </c>
      <c r="E925" s="45">
        <v>-7.58</v>
      </c>
      <c r="F925" s="33"/>
      <c r="G925" s="33"/>
      <c r="H925" s="34">
        <f t="shared" si="22"/>
        <v>-18.95</v>
      </c>
      <c r="I925" s="33"/>
      <c r="J925" s="44"/>
      <c r="K925" s="58"/>
    </row>
    <row r="926" spans="1:11">
      <c r="A926" s="35"/>
      <c r="B926" s="72" t="s">
        <v>1465</v>
      </c>
      <c r="C926" s="45">
        <v>1</v>
      </c>
      <c r="D926" s="32">
        <v>9.5</v>
      </c>
      <c r="E926" s="45">
        <v>8.5</v>
      </c>
      <c r="F926" s="33"/>
      <c r="G926" s="33"/>
      <c r="H926" s="34">
        <f t="shared" si="22"/>
        <v>80.75</v>
      </c>
      <c r="I926" s="33"/>
      <c r="J926" s="44"/>
      <c r="K926" s="58"/>
    </row>
    <row r="927" spans="1:11">
      <c r="A927" s="35"/>
      <c r="B927" s="72" t="s">
        <v>1465</v>
      </c>
      <c r="C927" s="45">
        <v>2</v>
      </c>
      <c r="D927" s="32">
        <v>1.17</v>
      </c>
      <c r="E927" s="45">
        <v>8.5</v>
      </c>
      <c r="F927" s="33"/>
      <c r="G927" s="33"/>
      <c r="H927" s="34">
        <f t="shared" si="22"/>
        <v>19.89</v>
      </c>
      <c r="I927" s="33"/>
      <c r="J927" s="44"/>
      <c r="K927" s="58"/>
    </row>
    <row r="928" spans="1:11">
      <c r="A928" s="35"/>
      <c r="B928" s="72" t="s">
        <v>1471</v>
      </c>
      <c r="C928" s="45">
        <v>1</v>
      </c>
      <c r="D928" s="32">
        <v>7.25</v>
      </c>
      <c r="E928" s="45">
        <v>8</v>
      </c>
      <c r="F928" s="33"/>
      <c r="G928" s="33"/>
      <c r="H928" s="34">
        <f t="shared" si="22"/>
        <v>58</v>
      </c>
      <c r="I928" s="33"/>
      <c r="J928" s="44"/>
      <c r="K928" s="58"/>
    </row>
    <row r="929" spans="1:11">
      <c r="A929" s="35"/>
      <c r="B929" s="72" t="s">
        <v>1472</v>
      </c>
      <c r="C929" s="45"/>
      <c r="D929" s="32"/>
      <c r="E929" s="45"/>
      <c r="F929" s="33"/>
      <c r="G929" s="33"/>
      <c r="H929" s="34">
        <f t="shared" si="22"/>
        <v>0</v>
      </c>
      <c r="I929" s="33"/>
      <c r="J929" s="44"/>
      <c r="K929" s="58"/>
    </row>
    <row r="930" spans="1:11">
      <c r="A930" s="35"/>
      <c r="B930" s="72" t="s">
        <v>1473</v>
      </c>
      <c r="C930" s="45">
        <v>1</v>
      </c>
      <c r="D930" s="32">
        <v>30.83</v>
      </c>
      <c r="E930" s="45">
        <v>8.5</v>
      </c>
      <c r="F930" s="33"/>
      <c r="G930" s="33"/>
      <c r="H930" s="34">
        <f t="shared" si="22"/>
        <v>262.05500000000001</v>
      </c>
      <c r="I930" s="33"/>
      <c r="J930" s="44"/>
      <c r="K930" s="58"/>
    </row>
    <row r="931" spans="1:11">
      <c r="A931" s="35"/>
      <c r="B931" s="72" t="s">
        <v>1474</v>
      </c>
      <c r="C931" s="45">
        <v>1</v>
      </c>
      <c r="D931" s="32">
        <v>7.33</v>
      </c>
      <c r="E931" s="45">
        <v>8</v>
      </c>
      <c r="F931" s="33"/>
      <c r="G931" s="33"/>
      <c r="H931" s="34">
        <f t="shared" si="22"/>
        <v>58.64</v>
      </c>
      <c r="I931" s="33"/>
      <c r="J931" s="44"/>
      <c r="K931" s="58"/>
    </row>
    <row r="932" spans="1:11">
      <c r="A932" s="35"/>
      <c r="B932" s="72" t="s">
        <v>1475</v>
      </c>
      <c r="C932" s="45">
        <v>1</v>
      </c>
      <c r="D932" s="32">
        <v>7.33</v>
      </c>
      <c r="E932" s="45">
        <v>8</v>
      </c>
      <c r="F932" s="33"/>
      <c r="G932" s="33"/>
      <c r="H932" s="34">
        <f t="shared" si="22"/>
        <v>58.64</v>
      </c>
      <c r="I932" s="33"/>
      <c r="J932" s="44"/>
      <c r="K932" s="58"/>
    </row>
    <row r="933" spans="1:11">
      <c r="A933" s="35"/>
      <c r="B933" s="72" t="s">
        <v>1476</v>
      </c>
      <c r="C933" s="45">
        <v>1</v>
      </c>
      <c r="D933" s="32">
        <v>11.5</v>
      </c>
      <c r="E933" s="45">
        <v>8.5</v>
      </c>
      <c r="F933" s="33"/>
      <c r="G933" s="33"/>
      <c r="H933" s="34">
        <f t="shared" si="22"/>
        <v>97.75</v>
      </c>
      <c r="I933" s="33"/>
      <c r="J933" s="44"/>
      <c r="K933" s="58"/>
    </row>
    <row r="934" spans="1:11">
      <c r="A934" s="35"/>
      <c r="B934" s="72" t="s">
        <v>1477</v>
      </c>
      <c r="C934" s="45">
        <v>1</v>
      </c>
      <c r="D934" s="32">
        <v>11.5</v>
      </c>
      <c r="E934" s="45">
        <v>8.5</v>
      </c>
      <c r="F934" s="33"/>
      <c r="G934" s="33"/>
      <c r="H934" s="34">
        <f t="shared" si="22"/>
        <v>97.75</v>
      </c>
      <c r="I934" s="33"/>
      <c r="J934" s="44"/>
      <c r="K934" s="58"/>
    </row>
    <row r="935" spans="1:11">
      <c r="A935" s="35"/>
      <c r="B935" s="72" t="s">
        <v>1478</v>
      </c>
      <c r="C935" s="45">
        <v>1</v>
      </c>
      <c r="D935" s="32">
        <v>8</v>
      </c>
      <c r="E935" s="45">
        <v>8</v>
      </c>
      <c r="F935" s="33"/>
      <c r="G935" s="33"/>
      <c r="H935" s="34">
        <f t="shared" si="22"/>
        <v>64</v>
      </c>
      <c r="I935" s="33"/>
      <c r="J935" s="44"/>
      <c r="K935" s="58"/>
    </row>
    <row r="936" spans="1:11">
      <c r="A936" s="35"/>
      <c r="B936" s="72" t="s">
        <v>1479</v>
      </c>
      <c r="C936" s="45">
        <v>1</v>
      </c>
      <c r="D936" s="32">
        <v>2.5</v>
      </c>
      <c r="E936" s="45">
        <v>8</v>
      </c>
      <c r="F936" s="33"/>
      <c r="G936" s="33"/>
      <c r="H936" s="34">
        <f t="shared" si="22"/>
        <v>20</v>
      </c>
      <c r="I936" s="33"/>
      <c r="J936" s="44"/>
      <c r="K936" s="58"/>
    </row>
    <row r="937" spans="1:11">
      <c r="A937" s="35"/>
      <c r="B937" s="72" t="s">
        <v>1480</v>
      </c>
      <c r="C937" s="45">
        <v>1</v>
      </c>
      <c r="D937" s="32">
        <v>5.17</v>
      </c>
      <c r="E937" s="45">
        <v>8</v>
      </c>
      <c r="F937" s="33"/>
      <c r="G937" s="33"/>
      <c r="H937" s="34">
        <f t="shared" si="22"/>
        <v>41.36</v>
      </c>
      <c r="I937" s="33"/>
      <c r="J937" s="44"/>
      <c r="K937" s="58"/>
    </row>
    <row r="938" spans="1:11">
      <c r="A938" s="35"/>
      <c r="B938" s="72" t="s">
        <v>1481</v>
      </c>
      <c r="C938" s="45">
        <v>1</v>
      </c>
      <c r="D938" s="32">
        <v>2.58</v>
      </c>
      <c r="E938" s="45">
        <v>8.5</v>
      </c>
      <c r="F938" s="33"/>
      <c r="G938" s="33"/>
      <c r="H938" s="34">
        <f t="shared" si="22"/>
        <v>21.93</v>
      </c>
      <c r="I938" s="33"/>
      <c r="J938" s="44"/>
      <c r="K938" s="58"/>
    </row>
    <row r="939" spans="1:11">
      <c r="A939" s="35"/>
      <c r="B939" s="72" t="s">
        <v>1482</v>
      </c>
      <c r="C939" s="45">
        <v>1</v>
      </c>
      <c r="D939" s="32">
        <v>2.42</v>
      </c>
      <c r="E939" s="45">
        <v>3.58</v>
      </c>
      <c r="F939" s="33"/>
      <c r="G939" s="33"/>
      <c r="H939" s="34">
        <f t="shared" si="22"/>
        <v>8.6636000000000006</v>
      </c>
      <c r="I939" s="33"/>
      <c r="J939" s="44"/>
      <c r="K939" s="58"/>
    </row>
    <row r="940" spans="1:11">
      <c r="A940" s="35"/>
      <c r="B940" s="72" t="s">
        <v>1483</v>
      </c>
      <c r="C940" s="45">
        <v>2</v>
      </c>
      <c r="D940" s="32">
        <v>1.17</v>
      </c>
      <c r="E940" s="45">
        <v>6.17</v>
      </c>
      <c r="F940" s="33"/>
      <c r="G940" s="33"/>
      <c r="H940" s="34">
        <f t="shared" si="22"/>
        <v>14.437799999999999</v>
      </c>
      <c r="I940" s="33"/>
      <c r="J940" s="44"/>
      <c r="K940" s="58"/>
    </row>
    <row r="941" spans="1:11">
      <c r="A941" s="35"/>
      <c r="B941" s="72" t="s">
        <v>1484</v>
      </c>
      <c r="C941" s="45">
        <v>2</v>
      </c>
      <c r="D941" s="32">
        <v>5.17</v>
      </c>
      <c r="E941" s="45">
        <v>8</v>
      </c>
      <c r="F941" s="33"/>
      <c r="G941" s="33"/>
      <c r="H941" s="34">
        <f t="shared" si="22"/>
        <v>82.72</v>
      </c>
      <c r="I941" s="33"/>
      <c r="J941" s="44"/>
      <c r="K941" s="58"/>
    </row>
    <row r="942" spans="1:11">
      <c r="A942" s="35"/>
      <c r="B942" s="72" t="s">
        <v>1485</v>
      </c>
      <c r="C942" s="45">
        <v>1</v>
      </c>
      <c r="D942" s="32">
        <v>19.5</v>
      </c>
      <c r="E942" s="45">
        <v>8.5</v>
      </c>
      <c r="F942" s="33"/>
      <c r="G942" s="33"/>
      <c r="H942" s="34">
        <f t="shared" si="22"/>
        <v>165.75</v>
      </c>
      <c r="I942" s="33"/>
      <c r="J942" s="44"/>
      <c r="K942" s="58"/>
    </row>
    <row r="943" spans="1:11">
      <c r="A943" s="35"/>
      <c r="B943" s="72" t="s">
        <v>1486</v>
      </c>
      <c r="C943" s="45">
        <v>1</v>
      </c>
      <c r="D943" s="32">
        <v>24.75</v>
      </c>
      <c r="E943" s="45">
        <v>8.5</v>
      </c>
      <c r="F943" s="33"/>
      <c r="G943" s="33"/>
      <c r="H943" s="34">
        <f t="shared" si="22"/>
        <v>210.375</v>
      </c>
      <c r="I943" s="33"/>
      <c r="J943" s="44"/>
      <c r="K943" s="58"/>
    </row>
    <row r="944" spans="1:11">
      <c r="A944" s="35"/>
      <c r="B944" s="72" t="s">
        <v>1467</v>
      </c>
      <c r="C944" s="45">
        <v>1</v>
      </c>
      <c r="D944" s="32">
        <v>5.17</v>
      </c>
      <c r="E944" s="45">
        <v>8</v>
      </c>
      <c r="F944" s="33"/>
      <c r="G944" s="33"/>
      <c r="H944" s="34">
        <f t="shared" si="22"/>
        <v>41.36</v>
      </c>
      <c r="I944" s="33"/>
      <c r="J944" s="44"/>
      <c r="K944" s="58"/>
    </row>
    <row r="945" spans="1:11">
      <c r="A945" s="35"/>
      <c r="B945" s="72" t="s">
        <v>1487</v>
      </c>
      <c r="C945" s="45">
        <v>1</v>
      </c>
      <c r="D945" s="32">
        <v>5.17</v>
      </c>
      <c r="E945" s="45">
        <v>8</v>
      </c>
      <c r="F945" s="33"/>
      <c r="G945" s="33"/>
      <c r="H945" s="34">
        <f t="shared" si="22"/>
        <v>41.36</v>
      </c>
      <c r="I945" s="33"/>
      <c r="J945" s="44"/>
      <c r="K945" s="58"/>
    </row>
    <row r="946" spans="1:11">
      <c r="A946" s="35"/>
      <c r="B946" s="72" t="s">
        <v>1488</v>
      </c>
      <c r="C946" s="45">
        <v>1</v>
      </c>
      <c r="D946" s="32">
        <v>8</v>
      </c>
      <c r="E946" s="45">
        <v>8</v>
      </c>
      <c r="F946" s="33"/>
      <c r="G946" s="33"/>
      <c r="H946" s="34">
        <f t="shared" si="22"/>
        <v>64</v>
      </c>
      <c r="I946" s="33"/>
      <c r="J946" s="44"/>
      <c r="K946" s="58"/>
    </row>
    <row r="947" spans="1:11">
      <c r="A947" s="35"/>
      <c r="B947" s="72" t="s">
        <v>1489</v>
      </c>
      <c r="C947" s="45">
        <v>1</v>
      </c>
      <c r="D947" s="32">
        <v>17.170000000000002</v>
      </c>
      <c r="E947" s="45">
        <v>8.5</v>
      </c>
      <c r="F947" s="33"/>
      <c r="G947" s="33"/>
      <c r="H947" s="34">
        <f t="shared" si="22"/>
        <v>145.94499999999999</v>
      </c>
      <c r="I947" s="33"/>
      <c r="J947" s="44"/>
      <c r="K947" s="58"/>
    </row>
    <row r="948" spans="1:11">
      <c r="A948" s="35"/>
      <c r="B948" s="72" t="s">
        <v>1490</v>
      </c>
      <c r="C948" s="45">
        <v>1</v>
      </c>
      <c r="D948" s="32">
        <v>2.5</v>
      </c>
      <c r="E948" s="45">
        <v>8</v>
      </c>
      <c r="F948" s="33"/>
      <c r="G948" s="33"/>
      <c r="H948" s="34">
        <f t="shared" si="22"/>
        <v>20</v>
      </c>
      <c r="I948" s="33"/>
      <c r="J948" s="44"/>
      <c r="K948" s="58"/>
    </row>
    <row r="949" spans="1:11">
      <c r="A949" s="35"/>
      <c r="B949" s="72" t="s">
        <v>1491</v>
      </c>
      <c r="C949" s="45">
        <v>1</v>
      </c>
      <c r="D949" s="32">
        <v>7.33</v>
      </c>
      <c r="E949" s="45">
        <v>8</v>
      </c>
      <c r="F949" s="33"/>
      <c r="G949" s="33"/>
      <c r="H949" s="34">
        <f t="shared" si="22"/>
        <v>58.64</v>
      </c>
      <c r="I949" s="33"/>
      <c r="J949" s="44"/>
      <c r="K949" s="58"/>
    </row>
    <row r="950" spans="1:11">
      <c r="A950" s="35"/>
      <c r="B950" s="72" t="s">
        <v>1492</v>
      </c>
      <c r="C950" s="45">
        <v>1</v>
      </c>
      <c r="D950" s="32">
        <v>7.33</v>
      </c>
      <c r="E950" s="45">
        <v>8</v>
      </c>
      <c r="F950" s="33"/>
      <c r="G950" s="33"/>
      <c r="H950" s="34">
        <f t="shared" si="22"/>
        <v>58.64</v>
      </c>
      <c r="I950" s="33"/>
      <c r="J950" s="44"/>
      <c r="K950" s="58"/>
    </row>
    <row r="951" spans="1:11">
      <c r="A951" s="35"/>
      <c r="B951" s="72" t="s">
        <v>1493</v>
      </c>
      <c r="C951" s="45">
        <v>1</v>
      </c>
      <c r="D951" s="32">
        <v>4.42</v>
      </c>
      <c r="E951" s="45">
        <v>8.5</v>
      </c>
      <c r="F951" s="33"/>
      <c r="G951" s="33"/>
      <c r="H951" s="34">
        <f t="shared" si="22"/>
        <v>37.57</v>
      </c>
      <c r="I951" s="33"/>
      <c r="J951" s="44"/>
      <c r="K951" s="58"/>
    </row>
    <row r="952" spans="1:11">
      <c r="A952" s="35"/>
      <c r="B952" s="72" t="s">
        <v>1494</v>
      </c>
      <c r="C952" s="45">
        <v>1</v>
      </c>
      <c r="D952" s="32">
        <v>9.5</v>
      </c>
      <c r="E952" s="45">
        <v>8.5</v>
      </c>
      <c r="F952" s="33"/>
      <c r="G952" s="33"/>
      <c r="H952" s="34">
        <f t="shared" si="22"/>
        <v>80.75</v>
      </c>
      <c r="I952" s="33"/>
      <c r="J952" s="44"/>
      <c r="K952" s="58"/>
    </row>
    <row r="953" spans="1:11">
      <c r="A953" s="35"/>
      <c r="B953" s="111" t="s">
        <v>1495</v>
      </c>
      <c r="C953" s="45">
        <v>-1</v>
      </c>
      <c r="D953" s="32">
        <v>2.58</v>
      </c>
      <c r="E953" s="45">
        <v>7.58</v>
      </c>
      <c r="F953" s="33"/>
      <c r="G953" s="33"/>
      <c r="H953" s="34">
        <f t="shared" si="22"/>
        <v>-19.5564</v>
      </c>
      <c r="I953" s="33"/>
      <c r="J953" s="44"/>
      <c r="K953" s="58"/>
    </row>
    <row r="954" spans="1:11">
      <c r="A954" s="35"/>
      <c r="B954" s="72" t="s">
        <v>1496</v>
      </c>
      <c r="C954" s="45">
        <v>1</v>
      </c>
      <c r="D954" s="32">
        <v>9.5</v>
      </c>
      <c r="E954" s="45">
        <v>8.5</v>
      </c>
      <c r="F954" s="33"/>
      <c r="G954" s="33"/>
      <c r="H954" s="34">
        <f t="shared" si="22"/>
        <v>80.75</v>
      </c>
      <c r="I954" s="33"/>
      <c r="J954" s="44"/>
      <c r="K954" s="58"/>
    </row>
    <row r="955" spans="1:11">
      <c r="A955" s="35"/>
      <c r="B955" s="72" t="s">
        <v>1497</v>
      </c>
      <c r="C955" s="45">
        <v>2</v>
      </c>
      <c r="D955" s="32">
        <v>1.58</v>
      </c>
      <c r="E955" s="45">
        <v>8.5</v>
      </c>
      <c r="F955" s="33"/>
      <c r="G955" s="33"/>
      <c r="H955" s="34">
        <f t="shared" si="22"/>
        <v>26.86</v>
      </c>
      <c r="I955" s="33"/>
      <c r="J955" s="44"/>
      <c r="K955" s="58"/>
    </row>
    <row r="956" spans="1:11">
      <c r="A956" s="35"/>
      <c r="B956" s="72" t="s">
        <v>1498</v>
      </c>
      <c r="C956" s="45">
        <v>1</v>
      </c>
      <c r="D956" s="32">
        <v>25.5</v>
      </c>
      <c r="E956" s="45">
        <v>8.5</v>
      </c>
      <c r="F956" s="33"/>
      <c r="G956" s="33"/>
      <c r="H956" s="34">
        <f t="shared" si="22"/>
        <v>216.75</v>
      </c>
      <c r="I956" s="33"/>
      <c r="J956" s="44"/>
      <c r="K956" s="58"/>
    </row>
    <row r="957" spans="1:11">
      <c r="A957" s="35"/>
      <c r="B957" s="72" t="s">
        <v>1418</v>
      </c>
      <c r="C957" s="45">
        <v>1</v>
      </c>
      <c r="D957" s="32">
        <v>32.25</v>
      </c>
      <c r="E957" s="45">
        <v>8.5</v>
      </c>
      <c r="F957" s="33"/>
      <c r="G957" s="33"/>
      <c r="H957" s="34">
        <f t="shared" si="22"/>
        <v>274.125</v>
      </c>
      <c r="I957" s="33"/>
      <c r="J957" s="44"/>
      <c r="K957" s="58"/>
    </row>
    <row r="958" spans="1:11">
      <c r="A958" s="35"/>
      <c r="B958" s="111" t="s">
        <v>1495</v>
      </c>
      <c r="C958" s="45">
        <v>-3</v>
      </c>
      <c r="D958" s="32">
        <v>3.58</v>
      </c>
      <c r="E958" s="45">
        <v>7.58</v>
      </c>
      <c r="F958" s="33"/>
      <c r="G958" s="33"/>
      <c r="H958" s="34">
        <f t="shared" si="22"/>
        <v>-81.409199999999998</v>
      </c>
      <c r="I958" s="33"/>
      <c r="J958" s="44"/>
      <c r="K958" s="58"/>
    </row>
    <row r="959" spans="1:11">
      <c r="A959" s="35"/>
      <c r="B959" s="72" t="s">
        <v>1498</v>
      </c>
      <c r="C959" s="45">
        <v>2</v>
      </c>
      <c r="D959" s="32">
        <v>8.58</v>
      </c>
      <c r="E959" s="45">
        <v>8.5</v>
      </c>
      <c r="F959" s="33"/>
      <c r="G959" s="33"/>
      <c r="H959" s="34">
        <f t="shared" si="22"/>
        <v>145.86000000000001</v>
      </c>
      <c r="I959" s="33"/>
      <c r="J959" s="44"/>
      <c r="K959" s="58"/>
    </row>
    <row r="960" spans="1:11">
      <c r="A960" s="35"/>
      <c r="B960" s="72" t="s">
        <v>1499</v>
      </c>
      <c r="C960" s="45">
        <v>1</v>
      </c>
      <c r="D960" s="32">
        <v>15.17</v>
      </c>
      <c r="E960" s="45">
        <v>8.5</v>
      </c>
      <c r="F960" s="33"/>
      <c r="G960" s="33"/>
      <c r="H960" s="34">
        <f t="shared" si="22"/>
        <v>128.94499999999999</v>
      </c>
      <c r="I960" s="33"/>
      <c r="J960" s="44"/>
      <c r="K960" s="58"/>
    </row>
    <row r="961" spans="1:11">
      <c r="A961" s="35"/>
      <c r="B961" s="111" t="s">
        <v>1495</v>
      </c>
      <c r="C961" s="45">
        <v>-1</v>
      </c>
      <c r="D961" s="32">
        <v>3.58</v>
      </c>
      <c r="E961" s="45">
        <v>7.58</v>
      </c>
      <c r="F961" s="33"/>
      <c r="G961" s="33"/>
      <c r="H961" s="34">
        <f t="shared" si="22"/>
        <v>-27.136399999999998</v>
      </c>
      <c r="I961" s="33"/>
      <c r="J961" s="44"/>
      <c r="K961" s="58"/>
    </row>
    <row r="962" spans="1:11">
      <c r="A962" s="35"/>
      <c r="B962" s="72" t="s">
        <v>1457</v>
      </c>
      <c r="C962" s="45">
        <v>2</v>
      </c>
      <c r="D962" s="32">
        <v>7.91</v>
      </c>
      <c r="E962" s="45">
        <v>8.5</v>
      </c>
      <c r="F962" s="33"/>
      <c r="G962" s="33"/>
      <c r="H962" s="34">
        <f t="shared" si="22"/>
        <v>134.47</v>
      </c>
      <c r="I962" s="33"/>
      <c r="J962" s="44"/>
      <c r="K962" s="58"/>
    </row>
    <row r="963" spans="1:11">
      <c r="A963" s="35"/>
      <c r="B963" s="72" t="s">
        <v>1498</v>
      </c>
      <c r="C963" s="45">
        <v>1</v>
      </c>
      <c r="D963" s="32">
        <v>2.91</v>
      </c>
      <c r="E963" s="45">
        <v>7.58</v>
      </c>
      <c r="F963" s="33"/>
      <c r="G963" s="33"/>
      <c r="H963" s="34">
        <f t="shared" si="22"/>
        <v>22.0578</v>
      </c>
      <c r="I963" s="33"/>
      <c r="J963" s="44"/>
      <c r="K963" s="58"/>
    </row>
    <row r="964" spans="1:11">
      <c r="A964" s="35"/>
      <c r="B964" s="72" t="s">
        <v>1500</v>
      </c>
      <c r="C964" s="45">
        <v>2</v>
      </c>
      <c r="D964" s="32">
        <v>9.67</v>
      </c>
      <c r="E964" s="45">
        <v>8.5</v>
      </c>
      <c r="F964" s="33"/>
      <c r="G964" s="33"/>
      <c r="H964" s="34">
        <f t="shared" si="22"/>
        <v>164.39</v>
      </c>
      <c r="I964" s="33"/>
      <c r="J964" s="44"/>
      <c r="K964" s="58"/>
    </row>
    <row r="965" spans="1:11">
      <c r="A965" s="35"/>
      <c r="B965" s="72" t="s">
        <v>1501</v>
      </c>
      <c r="C965" s="45">
        <v>1</v>
      </c>
      <c r="D965" s="32">
        <v>2.17</v>
      </c>
      <c r="E965" s="45">
        <v>8.5</v>
      </c>
      <c r="F965" s="33"/>
      <c r="G965" s="33"/>
      <c r="H965" s="34">
        <f t="shared" si="22"/>
        <v>18.445</v>
      </c>
      <c r="I965" s="33"/>
      <c r="J965" s="44"/>
      <c r="K965" s="58"/>
    </row>
    <row r="966" spans="1:11">
      <c r="A966" s="35"/>
      <c r="B966" s="72" t="s">
        <v>1501</v>
      </c>
      <c r="C966" s="45">
        <v>1</v>
      </c>
      <c r="D966" s="32">
        <v>10.17</v>
      </c>
      <c r="E966" s="45">
        <v>8.5</v>
      </c>
      <c r="F966" s="33"/>
      <c r="G966" s="33"/>
      <c r="H966" s="34">
        <f t="shared" si="22"/>
        <v>86.444999999999993</v>
      </c>
      <c r="I966" s="33"/>
      <c r="J966" s="44"/>
      <c r="K966" s="58"/>
    </row>
    <row r="967" spans="1:11">
      <c r="A967" s="35"/>
      <c r="B967" s="72" t="s">
        <v>1502</v>
      </c>
      <c r="C967" s="45">
        <v>1</v>
      </c>
      <c r="D967" s="32">
        <v>1</v>
      </c>
      <c r="E967" s="45">
        <v>7.83</v>
      </c>
      <c r="F967" s="33"/>
      <c r="G967" s="33"/>
      <c r="H967" s="34">
        <f t="shared" si="22"/>
        <v>7.83</v>
      </c>
      <c r="I967" s="33"/>
      <c r="J967" s="44"/>
      <c r="K967" s="58"/>
    </row>
    <row r="968" spans="1:11">
      <c r="A968" s="35"/>
      <c r="B968" s="46" t="s">
        <v>1050</v>
      </c>
      <c r="C968" s="32"/>
      <c r="D968" s="32"/>
      <c r="E968" s="32"/>
      <c r="F968" s="60"/>
      <c r="G968" s="33"/>
      <c r="H968" s="34">
        <v>-1740.546</v>
      </c>
      <c r="I968" s="33">
        <f>SUM(H910:H968)</f>
        <v>2357.7662</v>
      </c>
      <c r="J968" s="44" t="s">
        <v>655</v>
      </c>
      <c r="K968" s="58"/>
    </row>
    <row r="969" spans="1:11">
      <c r="A969" s="35"/>
      <c r="B969" s="37"/>
      <c r="C969" s="32"/>
      <c r="D969" s="32"/>
      <c r="E969" s="32"/>
      <c r="F969" s="33"/>
      <c r="G969" s="33"/>
      <c r="H969" s="34"/>
      <c r="I969" s="33"/>
      <c r="J969" s="44"/>
      <c r="K969" s="58"/>
    </row>
    <row r="970" spans="1:11">
      <c r="A970" s="112" t="s">
        <v>1503</v>
      </c>
      <c r="B970" s="113" t="s">
        <v>1504</v>
      </c>
      <c r="C970" s="32"/>
      <c r="D970" s="32"/>
      <c r="E970" s="32"/>
      <c r="F970" s="33"/>
      <c r="G970" s="33"/>
      <c r="H970" s="34"/>
      <c r="I970" s="33"/>
      <c r="J970" s="44"/>
      <c r="K970" s="58"/>
    </row>
    <row r="971" spans="1:11">
      <c r="A971" s="35"/>
      <c r="B971" s="72" t="s">
        <v>1457</v>
      </c>
      <c r="C971" s="45">
        <v>1</v>
      </c>
      <c r="D971" s="32">
        <v>25</v>
      </c>
      <c r="E971" s="45">
        <v>8.5</v>
      </c>
      <c r="F971" s="33"/>
      <c r="G971" s="33"/>
      <c r="H971" s="34">
        <f t="shared" ref="H971:H1019" si="23">+C971*D971*E971</f>
        <v>212.5</v>
      </c>
      <c r="I971" s="33"/>
      <c r="J971" s="44"/>
      <c r="K971" s="58"/>
    </row>
    <row r="972" spans="1:11">
      <c r="A972" s="35"/>
      <c r="B972" s="72" t="s">
        <v>1458</v>
      </c>
      <c r="C972" s="45"/>
      <c r="D972" s="32"/>
      <c r="E972" s="45"/>
      <c r="F972" s="33"/>
      <c r="G972" s="33"/>
      <c r="H972" s="34">
        <f t="shared" si="23"/>
        <v>0</v>
      </c>
      <c r="I972" s="33"/>
      <c r="J972" s="44"/>
      <c r="K972" s="58"/>
    </row>
    <row r="973" spans="1:11">
      <c r="A973" s="35"/>
      <c r="B973" s="72" t="s">
        <v>1459</v>
      </c>
      <c r="C973" s="45">
        <v>1</v>
      </c>
      <c r="D973" s="32">
        <v>8</v>
      </c>
      <c r="E973" s="45">
        <v>8.5</v>
      </c>
      <c r="F973" s="33"/>
      <c r="G973" s="33"/>
      <c r="H973" s="34">
        <f t="shared" si="23"/>
        <v>68</v>
      </c>
      <c r="I973" s="33"/>
      <c r="J973" s="44"/>
      <c r="K973" s="58"/>
    </row>
    <row r="974" spans="1:11">
      <c r="A974" s="35"/>
      <c r="B974" s="72" t="s">
        <v>1460</v>
      </c>
      <c r="C974" s="45">
        <v>1</v>
      </c>
      <c r="D974" s="32">
        <v>7.33</v>
      </c>
      <c r="E974" s="45">
        <v>8.5</v>
      </c>
      <c r="F974" s="33"/>
      <c r="G974" s="33"/>
      <c r="H974" s="34">
        <f t="shared" si="23"/>
        <v>62.305</v>
      </c>
      <c r="I974" s="33"/>
      <c r="J974" s="44"/>
      <c r="K974" s="58"/>
    </row>
    <row r="975" spans="1:11">
      <c r="A975" s="35"/>
      <c r="B975" s="72" t="s">
        <v>1461</v>
      </c>
      <c r="C975" s="45">
        <v>1</v>
      </c>
      <c r="D975" s="32">
        <v>3.17</v>
      </c>
      <c r="E975" s="45">
        <v>8.5</v>
      </c>
      <c r="F975" s="33"/>
      <c r="G975" s="33"/>
      <c r="H975" s="34">
        <f t="shared" si="23"/>
        <v>26.945</v>
      </c>
      <c r="I975" s="33"/>
      <c r="J975" s="44"/>
      <c r="K975" s="58"/>
    </row>
    <row r="976" spans="1:11">
      <c r="A976" s="35"/>
      <c r="B976" s="72" t="s">
        <v>1462</v>
      </c>
      <c r="C976" s="45">
        <v>1</v>
      </c>
      <c r="D976" s="32">
        <v>2.5</v>
      </c>
      <c r="E976" s="45">
        <v>8</v>
      </c>
      <c r="F976" s="33"/>
      <c r="G976" s="33"/>
      <c r="H976" s="34">
        <f t="shared" si="23"/>
        <v>20</v>
      </c>
      <c r="I976" s="33"/>
      <c r="J976" s="44"/>
      <c r="K976" s="58"/>
    </row>
    <row r="977" spans="1:11">
      <c r="A977" s="35"/>
      <c r="B977" s="72" t="s">
        <v>1463</v>
      </c>
      <c r="C977" s="45">
        <v>1</v>
      </c>
      <c r="D977" s="32">
        <v>4.83</v>
      </c>
      <c r="E977" s="45">
        <v>8</v>
      </c>
      <c r="F977" s="33"/>
      <c r="G977" s="33"/>
      <c r="H977" s="34">
        <f t="shared" si="23"/>
        <v>38.64</v>
      </c>
      <c r="I977" s="33"/>
      <c r="J977" s="44"/>
      <c r="K977" s="58"/>
    </row>
    <row r="978" spans="1:11">
      <c r="A978" s="35"/>
      <c r="B978" s="72" t="s">
        <v>1464</v>
      </c>
      <c r="C978" s="45">
        <v>1</v>
      </c>
      <c r="D978" s="32">
        <v>13.83</v>
      </c>
      <c r="E978" s="45">
        <v>8.5</v>
      </c>
      <c r="F978" s="33"/>
      <c r="G978" s="33"/>
      <c r="H978" s="34">
        <f t="shared" si="23"/>
        <v>117.55500000000001</v>
      </c>
      <c r="I978" s="33"/>
      <c r="J978" s="44"/>
      <c r="K978" s="58"/>
    </row>
    <row r="979" spans="1:11">
      <c r="A979" s="35"/>
      <c r="B979" s="72" t="s">
        <v>1465</v>
      </c>
      <c r="C979" s="45">
        <v>1</v>
      </c>
      <c r="D979" s="32">
        <v>17.670000000000002</v>
      </c>
      <c r="E979" s="45">
        <v>8.5</v>
      </c>
      <c r="F979" s="33"/>
      <c r="G979" s="33"/>
      <c r="H979" s="34">
        <f t="shared" si="23"/>
        <v>150.19499999999999</v>
      </c>
      <c r="I979" s="33"/>
      <c r="J979" s="44"/>
      <c r="K979" s="58"/>
    </row>
    <row r="980" spans="1:11">
      <c r="A980" s="35"/>
      <c r="B980" s="72"/>
      <c r="C980" s="45">
        <v>1</v>
      </c>
      <c r="D980" s="32">
        <v>13.5</v>
      </c>
      <c r="E980" s="45">
        <v>8.5</v>
      </c>
      <c r="F980" s="33"/>
      <c r="G980" s="33"/>
      <c r="H980" s="34">
        <f t="shared" si="23"/>
        <v>114.75</v>
      </c>
      <c r="I980" s="33"/>
      <c r="J980" s="44"/>
      <c r="K980" s="58"/>
    </row>
    <row r="981" spans="1:11">
      <c r="A981" s="35"/>
      <c r="B981" s="72" t="s">
        <v>951</v>
      </c>
      <c r="C981" s="45">
        <v>1</v>
      </c>
      <c r="D981" s="32">
        <v>5.08</v>
      </c>
      <c r="E981" s="45">
        <v>8.5</v>
      </c>
      <c r="F981" s="33"/>
      <c r="G981" s="33"/>
      <c r="H981" s="34">
        <f t="shared" si="23"/>
        <v>43.18</v>
      </c>
      <c r="I981" s="33"/>
      <c r="J981" s="44"/>
      <c r="K981" s="58"/>
    </row>
    <row r="982" spans="1:11">
      <c r="A982" s="35"/>
      <c r="B982" s="72" t="s">
        <v>1466</v>
      </c>
      <c r="C982" s="45">
        <v>1</v>
      </c>
      <c r="D982" s="32">
        <v>4.91</v>
      </c>
      <c r="E982" s="45">
        <v>8</v>
      </c>
      <c r="F982" s="33"/>
      <c r="G982" s="33"/>
      <c r="H982" s="34">
        <f t="shared" si="23"/>
        <v>39.28</v>
      </c>
      <c r="I982" s="33"/>
      <c r="J982" s="44"/>
      <c r="K982" s="58"/>
    </row>
    <row r="983" spans="1:11">
      <c r="A983" s="35"/>
      <c r="B983" s="72" t="s">
        <v>1467</v>
      </c>
      <c r="C983" s="45">
        <v>1</v>
      </c>
      <c r="D983" s="32">
        <v>4.17</v>
      </c>
      <c r="E983" s="45">
        <v>8</v>
      </c>
      <c r="F983" s="33"/>
      <c r="G983" s="33"/>
      <c r="H983" s="34">
        <f t="shared" si="23"/>
        <v>33.36</v>
      </c>
      <c r="I983" s="33"/>
      <c r="J983" s="44"/>
      <c r="K983" s="58"/>
    </row>
    <row r="984" spans="1:11">
      <c r="A984" s="35"/>
      <c r="B984" s="72" t="s">
        <v>1468</v>
      </c>
      <c r="C984" s="45">
        <v>1</v>
      </c>
      <c r="D984" s="32">
        <v>2.5</v>
      </c>
      <c r="E984" s="45">
        <v>8</v>
      </c>
      <c r="F984" s="33"/>
      <c r="G984" s="33"/>
      <c r="H984" s="34">
        <f t="shared" si="23"/>
        <v>20</v>
      </c>
      <c r="I984" s="33"/>
      <c r="J984" s="44"/>
      <c r="K984" s="58"/>
    </row>
    <row r="985" spans="1:11">
      <c r="A985" s="35"/>
      <c r="B985" s="72" t="s">
        <v>1469</v>
      </c>
      <c r="C985" s="45">
        <v>1</v>
      </c>
      <c r="D985" s="32">
        <v>9.5</v>
      </c>
      <c r="E985" s="45">
        <v>8.5</v>
      </c>
      <c r="F985" s="33"/>
      <c r="G985" s="33"/>
      <c r="H985" s="34">
        <f t="shared" si="23"/>
        <v>80.75</v>
      </c>
      <c r="I985" s="33"/>
      <c r="J985" s="44"/>
      <c r="K985" s="58"/>
    </row>
    <row r="986" spans="1:11">
      <c r="A986" s="35"/>
      <c r="B986" s="111" t="s">
        <v>1470</v>
      </c>
      <c r="C986" s="45">
        <v>-1</v>
      </c>
      <c r="D986" s="32">
        <v>-2.5</v>
      </c>
      <c r="E986" s="45">
        <v>-7.58</v>
      </c>
      <c r="F986" s="33"/>
      <c r="G986" s="33"/>
      <c r="H986" s="34">
        <f t="shared" si="23"/>
        <v>-18.95</v>
      </c>
      <c r="I986" s="33"/>
      <c r="J986" s="44"/>
      <c r="K986" s="58"/>
    </row>
    <row r="987" spans="1:11">
      <c r="A987" s="35"/>
      <c r="B987" s="72" t="s">
        <v>1465</v>
      </c>
      <c r="C987" s="45">
        <v>1</v>
      </c>
      <c r="D987" s="32">
        <v>9.5</v>
      </c>
      <c r="E987" s="45">
        <v>8.5</v>
      </c>
      <c r="F987" s="33"/>
      <c r="G987" s="33"/>
      <c r="H987" s="34">
        <f t="shared" si="23"/>
        <v>80.75</v>
      </c>
      <c r="I987" s="33"/>
      <c r="J987" s="44"/>
      <c r="K987" s="58"/>
    </row>
    <row r="988" spans="1:11">
      <c r="A988" s="35"/>
      <c r="B988" s="72" t="s">
        <v>1465</v>
      </c>
      <c r="C988" s="45">
        <v>2</v>
      </c>
      <c r="D988" s="32">
        <v>1.17</v>
      </c>
      <c r="E988" s="45">
        <v>8.5</v>
      </c>
      <c r="F988" s="33"/>
      <c r="G988" s="33"/>
      <c r="H988" s="34">
        <f t="shared" si="23"/>
        <v>19.89</v>
      </c>
      <c r="I988" s="33"/>
      <c r="J988" s="44"/>
      <c r="K988" s="58"/>
    </row>
    <row r="989" spans="1:11">
      <c r="A989" s="35"/>
      <c r="B989" s="72" t="s">
        <v>1471</v>
      </c>
      <c r="C989" s="45">
        <v>1</v>
      </c>
      <c r="D989" s="32">
        <v>7.25</v>
      </c>
      <c r="E989" s="45">
        <v>8</v>
      </c>
      <c r="F989" s="33"/>
      <c r="G989" s="33"/>
      <c r="H989" s="34">
        <f t="shared" si="23"/>
        <v>58</v>
      </c>
      <c r="I989" s="33"/>
      <c r="J989" s="44"/>
      <c r="K989" s="58"/>
    </row>
    <row r="990" spans="1:11">
      <c r="A990" s="35"/>
      <c r="B990" s="72" t="s">
        <v>1472</v>
      </c>
      <c r="C990" s="45"/>
      <c r="D990" s="32"/>
      <c r="E990" s="45"/>
      <c r="F990" s="33"/>
      <c r="G990" s="33"/>
      <c r="H990" s="34">
        <f t="shared" si="23"/>
        <v>0</v>
      </c>
      <c r="I990" s="33"/>
      <c r="J990" s="44"/>
      <c r="K990" s="58"/>
    </row>
    <row r="991" spans="1:11">
      <c r="A991" s="35"/>
      <c r="B991" s="72" t="s">
        <v>1473</v>
      </c>
      <c r="C991" s="45">
        <v>1</v>
      </c>
      <c r="D991" s="32">
        <v>30.83</v>
      </c>
      <c r="E991" s="45">
        <v>8.5</v>
      </c>
      <c r="F991" s="33"/>
      <c r="G991" s="33"/>
      <c r="H991" s="34">
        <f t="shared" si="23"/>
        <v>262.05500000000001</v>
      </c>
      <c r="I991" s="33"/>
      <c r="J991" s="44"/>
      <c r="K991" s="58"/>
    </row>
    <row r="992" spans="1:11">
      <c r="A992" s="35"/>
      <c r="B992" s="72" t="s">
        <v>1474</v>
      </c>
      <c r="C992" s="45">
        <v>1</v>
      </c>
      <c r="D992" s="32">
        <v>7.33</v>
      </c>
      <c r="E992" s="45">
        <v>8</v>
      </c>
      <c r="F992" s="33"/>
      <c r="G992" s="33"/>
      <c r="H992" s="34">
        <f t="shared" si="23"/>
        <v>58.64</v>
      </c>
      <c r="I992" s="33"/>
      <c r="J992" s="44"/>
      <c r="K992" s="58"/>
    </row>
    <row r="993" spans="1:11">
      <c r="A993" s="35"/>
      <c r="B993" s="72" t="s">
        <v>1475</v>
      </c>
      <c r="C993" s="45">
        <v>1</v>
      </c>
      <c r="D993" s="32">
        <v>7.33</v>
      </c>
      <c r="E993" s="45">
        <v>8</v>
      </c>
      <c r="F993" s="33"/>
      <c r="G993" s="33"/>
      <c r="H993" s="34">
        <f t="shared" si="23"/>
        <v>58.64</v>
      </c>
      <c r="I993" s="33"/>
      <c r="J993" s="44"/>
      <c r="K993" s="58"/>
    </row>
    <row r="994" spans="1:11">
      <c r="A994" s="35"/>
      <c r="B994" s="72" t="s">
        <v>1476</v>
      </c>
      <c r="C994" s="45">
        <v>1</v>
      </c>
      <c r="D994" s="32">
        <v>11.5</v>
      </c>
      <c r="E994" s="45">
        <v>8.5</v>
      </c>
      <c r="F994" s="33"/>
      <c r="G994" s="33"/>
      <c r="H994" s="34">
        <f t="shared" si="23"/>
        <v>97.75</v>
      </c>
      <c r="I994" s="33"/>
      <c r="J994" s="44"/>
      <c r="K994" s="58"/>
    </row>
    <row r="995" spans="1:11">
      <c r="A995" s="35"/>
      <c r="B995" s="72" t="s">
        <v>1477</v>
      </c>
      <c r="C995" s="45">
        <v>1</v>
      </c>
      <c r="D995" s="32">
        <v>11.5</v>
      </c>
      <c r="E995" s="45">
        <v>8.5</v>
      </c>
      <c r="F995" s="33"/>
      <c r="G995" s="33"/>
      <c r="H995" s="34">
        <f t="shared" si="23"/>
        <v>97.75</v>
      </c>
      <c r="I995" s="33"/>
      <c r="J995" s="44"/>
      <c r="K995" s="58"/>
    </row>
    <row r="996" spans="1:11">
      <c r="A996" s="35"/>
      <c r="B996" s="72" t="s">
        <v>1478</v>
      </c>
      <c r="C996" s="45">
        <v>1</v>
      </c>
      <c r="D996" s="32">
        <v>8</v>
      </c>
      <c r="E996" s="45">
        <v>8</v>
      </c>
      <c r="F996" s="33"/>
      <c r="G996" s="33"/>
      <c r="H996" s="34">
        <f t="shared" si="23"/>
        <v>64</v>
      </c>
      <c r="I996" s="33"/>
      <c r="J996" s="44"/>
      <c r="K996" s="58"/>
    </row>
    <row r="997" spans="1:11">
      <c r="A997" s="35"/>
      <c r="B997" s="72" t="s">
        <v>1479</v>
      </c>
      <c r="C997" s="45">
        <v>1</v>
      </c>
      <c r="D997" s="32">
        <v>2.5</v>
      </c>
      <c r="E997" s="45">
        <v>8</v>
      </c>
      <c r="F997" s="33"/>
      <c r="G997" s="33"/>
      <c r="H997" s="34">
        <f t="shared" si="23"/>
        <v>20</v>
      </c>
      <c r="I997" s="33"/>
      <c r="J997" s="44"/>
      <c r="K997" s="58"/>
    </row>
    <row r="998" spans="1:11">
      <c r="A998" s="35"/>
      <c r="B998" s="72" t="s">
        <v>1480</v>
      </c>
      <c r="C998" s="45">
        <v>1</v>
      </c>
      <c r="D998" s="32">
        <v>5.17</v>
      </c>
      <c r="E998" s="45">
        <v>8</v>
      </c>
      <c r="F998" s="33"/>
      <c r="G998" s="33"/>
      <c r="H998" s="34">
        <f t="shared" si="23"/>
        <v>41.36</v>
      </c>
      <c r="I998" s="33"/>
      <c r="J998" s="44"/>
      <c r="K998" s="58"/>
    </row>
    <row r="999" spans="1:11">
      <c r="A999" s="35"/>
      <c r="B999" s="72" t="s">
        <v>1481</v>
      </c>
      <c r="C999" s="45">
        <v>1</v>
      </c>
      <c r="D999" s="32">
        <v>2.58</v>
      </c>
      <c r="E999" s="45">
        <v>8.5</v>
      </c>
      <c r="F999" s="33"/>
      <c r="G999" s="33"/>
      <c r="H999" s="34">
        <f t="shared" si="23"/>
        <v>21.93</v>
      </c>
      <c r="I999" s="33"/>
      <c r="J999" s="44"/>
      <c r="K999" s="58"/>
    </row>
    <row r="1000" spans="1:11">
      <c r="A1000" s="35"/>
      <c r="B1000" s="72" t="s">
        <v>1482</v>
      </c>
      <c r="C1000" s="45">
        <v>1</v>
      </c>
      <c r="D1000" s="32">
        <v>2.42</v>
      </c>
      <c r="E1000" s="45">
        <v>3.58</v>
      </c>
      <c r="F1000" s="33"/>
      <c r="G1000" s="33"/>
      <c r="H1000" s="34">
        <f t="shared" si="23"/>
        <v>8.6636000000000006</v>
      </c>
      <c r="I1000" s="33"/>
      <c r="J1000" s="44"/>
      <c r="K1000" s="58"/>
    </row>
    <row r="1001" spans="1:11">
      <c r="A1001" s="35"/>
      <c r="B1001" s="72" t="s">
        <v>1483</v>
      </c>
      <c r="C1001" s="45">
        <v>2</v>
      </c>
      <c r="D1001" s="32">
        <v>1.17</v>
      </c>
      <c r="E1001" s="45">
        <v>6.17</v>
      </c>
      <c r="F1001" s="33"/>
      <c r="G1001" s="33"/>
      <c r="H1001" s="34">
        <f t="shared" si="23"/>
        <v>14.437799999999999</v>
      </c>
      <c r="I1001" s="33"/>
      <c r="J1001" s="44"/>
      <c r="K1001" s="58"/>
    </row>
    <row r="1002" spans="1:11">
      <c r="A1002" s="35"/>
      <c r="B1002" s="72" t="s">
        <v>1484</v>
      </c>
      <c r="C1002" s="45">
        <v>2</v>
      </c>
      <c r="D1002" s="32">
        <v>5.17</v>
      </c>
      <c r="E1002" s="45">
        <v>8</v>
      </c>
      <c r="F1002" s="33"/>
      <c r="G1002" s="33"/>
      <c r="H1002" s="34">
        <f t="shared" si="23"/>
        <v>82.72</v>
      </c>
      <c r="I1002" s="33"/>
      <c r="J1002" s="44"/>
      <c r="K1002" s="58"/>
    </row>
    <row r="1003" spans="1:11">
      <c r="A1003" s="35"/>
      <c r="B1003" s="72" t="s">
        <v>1485</v>
      </c>
      <c r="C1003" s="45">
        <v>1</v>
      </c>
      <c r="D1003" s="32">
        <v>19.5</v>
      </c>
      <c r="E1003" s="45">
        <v>8.5</v>
      </c>
      <c r="F1003" s="33"/>
      <c r="G1003" s="33"/>
      <c r="H1003" s="34">
        <f t="shared" si="23"/>
        <v>165.75</v>
      </c>
      <c r="I1003" s="33"/>
      <c r="J1003" s="44"/>
      <c r="K1003" s="58"/>
    </row>
    <row r="1004" spans="1:11">
      <c r="A1004" s="35"/>
      <c r="B1004" s="72" t="s">
        <v>1486</v>
      </c>
      <c r="C1004" s="45">
        <v>1</v>
      </c>
      <c r="D1004" s="32">
        <v>24.75</v>
      </c>
      <c r="E1004" s="45">
        <v>8.5</v>
      </c>
      <c r="F1004" s="33"/>
      <c r="G1004" s="33"/>
      <c r="H1004" s="34">
        <f t="shared" si="23"/>
        <v>210.375</v>
      </c>
      <c r="I1004" s="33"/>
      <c r="J1004" s="44"/>
      <c r="K1004" s="58"/>
    </row>
    <row r="1005" spans="1:11">
      <c r="A1005" s="35"/>
      <c r="B1005" s="72" t="s">
        <v>1467</v>
      </c>
      <c r="C1005" s="45">
        <v>1</v>
      </c>
      <c r="D1005" s="32">
        <v>5.17</v>
      </c>
      <c r="E1005" s="45">
        <v>8</v>
      </c>
      <c r="F1005" s="33"/>
      <c r="G1005" s="33"/>
      <c r="H1005" s="34">
        <f t="shared" si="23"/>
        <v>41.36</v>
      </c>
      <c r="I1005" s="33"/>
      <c r="J1005" s="44"/>
      <c r="K1005" s="58"/>
    </row>
    <row r="1006" spans="1:11">
      <c r="A1006" s="35"/>
      <c r="B1006" s="72" t="s">
        <v>1487</v>
      </c>
      <c r="C1006" s="45">
        <v>1</v>
      </c>
      <c r="D1006" s="32">
        <v>5.17</v>
      </c>
      <c r="E1006" s="45">
        <v>8</v>
      </c>
      <c r="F1006" s="33"/>
      <c r="G1006" s="33"/>
      <c r="H1006" s="34">
        <f t="shared" si="23"/>
        <v>41.36</v>
      </c>
      <c r="I1006" s="33"/>
      <c r="J1006" s="44"/>
      <c r="K1006" s="58"/>
    </row>
    <row r="1007" spans="1:11">
      <c r="A1007" s="35"/>
      <c r="B1007" s="72" t="s">
        <v>1488</v>
      </c>
      <c r="C1007" s="45">
        <v>1</v>
      </c>
      <c r="D1007" s="32">
        <v>8</v>
      </c>
      <c r="E1007" s="45">
        <v>8</v>
      </c>
      <c r="F1007" s="33"/>
      <c r="G1007" s="33"/>
      <c r="H1007" s="34">
        <f t="shared" si="23"/>
        <v>64</v>
      </c>
      <c r="I1007" s="33"/>
      <c r="J1007" s="44"/>
      <c r="K1007" s="58"/>
    </row>
    <row r="1008" spans="1:11">
      <c r="A1008" s="35"/>
      <c r="B1008" s="72" t="s">
        <v>1489</v>
      </c>
      <c r="C1008" s="45">
        <v>1</v>
      </c>
      <c r="D1008" s="32">
        <v>17.170000000000002</v>
      </c>
      <c r="E1008" s="45">
        <v>8.5</v>
      </c>
      <c r="F1008" s="33"/>
      <c r="G1008" s="33"/>
      <c r="H1008" s="34">
        <f t="shared" si="23"/>
        <v>145.94499999999999</v>
      </c>
      <c r="I1008" s="33"/>
      <c r="J1008" s="44"/>
      <c r="K1008" s="58"/>
    </row>
    <row r="1009" spans="1:14">
      <c r="A1009" s="35"/>
      <c r="B1009" s="72" t="s">
        <v>1490</v>
      </c>
      <c r="C1009" s="45">
        <v>1</v>
      </c>
      <c r="D1009" s="32">
        <v>2.5</v>
      </c>
      <c r="E1009" s="45">
        <v>8</v>
      </c>
      <c r="F1009" s="33"/>
      <c r="G1009" s="33"/>
      <c r="H1009" s="34">
        <f t="shared" si="23"/>
        <v>20</v>
      </c>
      <c r="I1009" s="33"/>
      <c r="J1009" s="44"/>
      <c r="K1009" s="58"/>
    </row>
    <row r="1010" spans="1:14">
      <c r="A1010" s="35"/>
      <c r="B1010" s="72" t="s">
        <v>1491</v>
      </c>
      <c r="C1010" s="45">
        <v>1</v>
      </c>
      <c r="D1010" s="32">
        <v>7.33</v>
      </c>
      <c r="E1010" s="45">
        <v>8</v>
      </c>
      <c r="F1010" s="33"/>
      <c r="G1010" s="33"/>
      <c r="H1010" s="34">
        <f t="shared" si="23"/>
        <v>58.64</v>
      </c>
      <c r="I1010" s="33"/>
      <c r="J1010" s="44"/>
      <c r="K1010" s="58"/>
    </row>
    <row r="1011" spans="1:14">
      <c r="A1011" s="35"/>
      <c r="B1011" s="72" t="s">
        <v>1492</v>
      </c>
      <c r="C1011" s="45">
        <v>1</v>
      </c>
      <c r="D1011" s="32">
        <v>7.33</v>
      </c>
      <c r="E1011" s="45">
        <v>8</v>
      </c>
      <c r="F1011" s="33"/>
      <c r="G1011" s="33"/>
      <c r="H1011" s="34">
        <f t="shared" si="23"/>
        <v>58.64</v>
      </c>
      <c r="I1011" s="33"/>
      <c r="J1011" s="44"/>
      <c r="K1011" s="58"/>
    </row>
    <row r="1012" spans="1:14">
      <c r="A1012" s="35"/>
      <c r="B1012" s="72" t="s">
        <v>1493</v>
      </c>
      <c r="C1012" s="45">
        <v>1</v>
      </c>
      <c r="D1012" s="32">
        <v>4.42</v>
      </c>
      <c r="E1012" s="45">
        <v>8.5</v>
      </c>
      <c r="F1012" s="33"/>
      <c r="G1012" s="33"/>
      <c r="H1012" s="34">
        <f t="shared" si="23"/>
        <v>37.57</v>
      </c>
      <c r="I1012" s="33"/>
      <c r="J1012" s="44"/>
      <c r="K1012" s="58"/>
    </row>
    <row r="1013" spans="1:14">
      <c r="A1013" s="35"/>
      <c r="B1013" s="72" t="s">
        <v>1494</v>
      </c>
      <c r="C1013" s="45">
        <v>1</v>
      </c>
      <c r="D1013" s="32">
        <v>9.5</v>
      </c>
      <c r="E1013" s="45">
        <v>8.5</v>
      </c>
      <c r="F1013" s="33"/>
      <c r="G1013" s="33"/>
      <c r="H1013" s="34">
        <f t="shared" si="23"/>
        <v>80.75</v>
      </c>
      <c r="I1013" s="33"/>
      <c r="J1013" s="44"/>
      <c r="K1013" s="58"/>
    </row>
    <row r="1014" spans="1:14">
      <c r="A1014" s="35"/>
      <c r="B1014" s="111" t="s">
        <v>1495</v>
      </c>
      <c r="C1014" s="45">
        <v>-1</v>
      </c>
      <c r="D1014" s="32">
        <v>2.58</v>
      </c>
      <c r="E1014" s="45">
        <v>7.58</v>
      </c>
      <c r="F1014" s="33"/>
      <c r="G1014" s="33"/>
      <c r="H1014" s="34">
        <f t="shared" si="23"/>
        <v>-19.5564</v>
      </c>
      <c r="I1014" s="33"/>
      <c r="J1014" s="44"/>
      <c r="K1014" s="58"/>
    </row>
    <row r="1015" spans="1:14">
      <c r="A1015" s="35"/>
      <c r="B1015" s="72" t="s">
        <v>1496</v>
      </c>
      <c r="C1015" s="45">
        <v>1</v>
      </c>
      <c r="D1015" s="32">
        <v>9.5</v>
      </c>
      <c r="E1015" s="45">
        <v>8.5</v>
      </c>
      <c r="F1015" s="33"/>
      <c r="G1015" s="33"/>
      <c r="H1015" s="34">
        <f t="shared" si="23"/>
        <v>80.75</v>
      </c>
      <c r="I1015" s="33"/>
      <c r="J1015" s="44"/>
      <c r="K1015" s="58"/>
    </row>
    <row r="1016" spans="1:14">
      <c r="A1016" s="35"/>
      <c r="B1016" s="72" t="s">
        <v>1497</v>
      </c>
      <c r="C1016" s="45">
        <v>2</v>
      </c>
      <c r="D1016" s="32">
        <v>1.58</v>
      </c>
      <c r="E1016" s="45">
        <v>8.5</v>
      </c>
      <c r="F1016" s="33"/>
      <c r="G1016" s="33"/>
      <c r="H1016" s="34">
        <f t="shared" si="23"/>
        <v>26.86</v>
      </c>
      <c r="I1016" s="33"/>
      <c r="J1016" s="44"/>
      <c r="K1016" s="58"/>
    </row>
    <row r="1017" spans="1:14">
      <c r="A1017" s="35"/>
      <c r="B1017" s="72" t="s">
        <v>1498</v>
      </c>
      <c r="C1017" s="45">
        <v>1</v>
      </c>
      <c r="D1017" s="32">
        <v>22</v>
      </c>
      <c r="E1017" s="45">
        <v>8.5</v>
      </c>
      <c r="F1017" s="33"/>
      <c r="G1017" s="33"/>
      <c r="H1017" s="34">
        <f t="shared" si="23"/>
        <v>187</v>
      </c>
      <c r="I1017" s="33"/>
      <c r="J1017" s="44"/>
      <c r="K1017" s="58"/>
      <c r="M1017" s="2">
        <f>6700/305</f>
        <v>21.967213114754099</v>
      </c>
      <c r="N1017" s="2">
        <f>1600/305</f>
        <v>5.2459016393442601</v>
      </c>
    </row>
    <row r="1018" spans="1:14">
      <c r="A1018" s="35"/>
      <c r="B1018" s="72" t="s">
        <v>1418</v>
      </c>
      <c r="C1018" s="45">
        <v>2</v>
      </c>
      <c r="D1018" s="32">
        <v>8.25</v>
      </c>
      <c r="E1018" s="45">
        <v>8.5</v>
      </c>
      <c r="F1018" s="33"/>
      <c r="G1018" s="33"/>
      <c r="H1018" s="34">
        <f t="shared" si="23"/>
        <v>140.25</v>
      </c>
      <c r="I1018" s="33"/>
      <c r="J1018" s="44"/>
      <c r="K1018" s="58"/>
    </row>
    <row r="1019" spans="1:14">
      <c r="A1019" s="35"/>
      <c r="B1019" s="111" t="s">
        <v>1495</v>
      </c>
      <c r="C1019" s="45">
        <v>-4</v>
      </c>
      <c r="D1019" s="32">
        <v>3.58</v>
      </c>
      <c r="E1019" s="45">
        <v>7.58</v>
      </c>
      <c r="F1019" s="33"/>
      <c r="G1019" s="33"/>
      <c r="H1019" s="34">
        <f t="shared" si="23"/>
        <v>-108.54559999999999</v>
      </c>
      <c r="I1019" s="33">
        <f>SUM(H971:H1019)</f>
        <v>3226.2444</v>
      </c>
      <c r="J1019" s="44"/>
      <c r="K1019" s="58"/>
    </row>
    <row r="1020" spans="1:14">
      <c r="A1020" s="35"/>
      <c r="B1020" s="72"/>
      <c r="C1020" s="45"/>
      <c r="D1020" s="32"/>
      <c r="E1020" s="45"/>
      <c r="F1020" s="33"/>
      <c r="G1020" s="33"/>
      <c r="H1020" s="34"/>
      <c r="I1020" s="33"/>
      <c r="J1020" s="44"/>
      <c r="K1020" s="58"/>
    </row>
    <row r="1021" spans="1:14">
      <c r="A1021" s="43">
        <v>3.4</v>
      </c>
      <c r="B1021" s="37" t="s">
        <v>1505</v>
      </c>
      <c r="C1021" s="32"/>
      <c r="D1021" s="32"/>
      <c r="E1021" s="32"/>
      <c r="F1021" s="33"/>
      <c r="G1021" s="33"/>
      <c r="H1021" s="34"/>
      <c r="I1021" s="33"/>
      <c r="J1021" s="59"/>
      <c r="K1021" s="58"/>
    </row>
    <row r="1022" spans="1:14">
      <c r="A1022" s="43"/>
      <c r="B1022" s="48" t="s">
        <v>1506</v>
      </c>
      <c r="C1022" s="32">
        <v>1</v>
      </c>
      <c r="D1022" s="32">
        <v>15.33</v>
      </c>
      <c r="E1022" s="32">
        <v>8.58</v>
      </c>
      <c r="F1022" s="33"/>
      <c r="G1022" s="33"/>
      <c r="H1022" s="34">
        <f t="shared" ref="H1022:H1029" si="24">+C1022*D1022*E1022</f>
        <v>131.53139999999999</v>
      </c>
      <c r="I1022" s="33"/>
      <c r="J1022" s="59"/>
      <c r="K1022" s="58"/>
    </row>
    <row r="1023" spans="1:14">
      <c r="A1023" s="43"/>
      <c r="B1023" s="48" t="s">
        <v>1273</v>
      </c>
      <c r="C1023" s="32">
        <v>1</v>
      </c>
      <c r="D1023" s="32">
        <v>8.58</v>
      </c>
      <c r="E1023" s="32">
        <v>7</v>
      </c>
      <c r="F1023" s="33"/>
      <c r="G1023" s="33"/>
      <c r="H1023" s="34">
        <f t="shared" si="24"/>
        <v>60.06</v>
      </c>
      <c r="I1023" s="33"/>
      <c r="J1023" s="59"/>
      <c r="K1023" s="58"/>
    </row>
    <row r="1024" spans="1:14">
      <c r="A1024" s="43"/>
      <c r="B1024" s="48" t="s">
        <v>1507</v>
      </c>
      <c r="C1024" s="32">
        <v>1</v>
      </c>
      <c r="D1024" s="32">
        <v>16.829999999999998</v>
      </c>
      <c r="E1024" s="32">
        <v>12.83</v>
      </c>
      <c r="F1024" s="33"/>
      <c r="G1024" s="33"/>
      <c r="H1024" s="34">
        <f t="shared" si="24"/>
        <v>215.9289</v>
      </c>
      <c r="I1024" s="33"/>
      <c r="J1024" s="59"/>
      <c r="K1024" s="58"/>
    </row>
    <row r="1025" spans="1:13">
      <c r="A1025" s="63"/>
      <c r="B1025" s="48" t="s">
        <v>1272</v>
      </c>
      <c r="C1025" s="32">
        <v>1</v>
      </c>
      <c r="D1025" s="32">
        <v>11</v>
      </c>
      <c r="E1025" s="32">
        <v>11</v>
      </c>
      <c r="F1025" s="33"/>
      <c r="G1025" s="33"/>
      <c r="H1025" s="34">
        <f t="shared" si="24"/>
        <v>121</v>
      </c>
      <c r="I1025" s="33"/>
      <c r="J1025" s="67"/>
      <c r="K1025" s="58"/>
    </row>
    <row r="1026" spans="1:13">
      <c r="A1026" s="63"/>
      <c r="B1026" s="59" t="s">
        <v>1508</v>
      </c>
      <c r="C1026" s="32">
        <v>1</v>
      </c>
      <c r="D1026" s="32">
        <v>10.17</v>
      </c>
      <c r="E1026" s="32">
        <v>11.5</v>
      </c>
      <c r="F1026" s="33"/>
      <c r="G1026" s="33"/>
      <c r="H1026" s="34">
        <f t="shared" si="24"/>
        <v>116.955</v>
      </c>
      <c r="I1026" s="33"/>
      <c r="J1026" s="67"/>
      <c r="K1026" s="58"/>
    </row>
    <row r="1027" spans="1:13">
      <c r="A1027" s="35"/>
      <c r="B1027" s="88" t="s">
        <v>1509</v>
      </c>
      <c r="C1027" s="32">
        <v>-1</v>
      </c>
      <c r="D1027" s="32">
        <v>2</v>
      </c>
      <c r="E1027" s="32">
        <v>4</v>
      </c>
      <c r="F1027" s="33"/>
      <c r="G1027" s="33"/>
      <c r="H1027" s="34">
        <f t="shared" si="24"/>
        <v>-8</v>
      </c>
      <c r="I1027" s="33"/>
      <c r="J1027" s="44"/>
      <c r="K1027" s="58"/>
    </row>
    <row r="1028" spans="1:13">
      <c r="A1028" s="35"/>
      <c r="B1028" s="48"/>
      <c r="C1028" s="32">
        <v>1</v>
      </c>
      <c r="D1028" s="32">
        <v>11.5</v>
      </c>
      <c r="E1028" s="32">
        <v>11.5</v>
      </c>
      <c r="F1028" s="33"/>
      <c r="G1028" s="33"/>
      <c r="H1028" s="34">
        <f t="shared" si="24"/>
        <v>132.25</v>
      </c>
      <c r="I1028" s="33"/>
      <c r="J1028" s="44"/>
      <c r="K1028" s="58"/>
    </row>
    <row r="1029" spans="1:13">
      <c r="A1029" s="35"/>
      <c r="B1029" s="88" t="s">
        <v>1509</v>
      </c>
      <c r="C1029" s="32">
        <v>-1</v>
      </c>
      <c r="D1029" s="32">
        <v>4.67</v>
      </c>
      <c r="E1029" s="32">
        <v>3.17</v>
      </c>
      <c r="F1029" s="33"/>
      <c r="G1029" s="33"/>
      <c r="H1029" s="34">
        <f t="shared" si="24"/>
        <v>-14.803900000000001</v>
      </c>
      <c r="I1029" s="33">
        <f>SUM(H1022:H1029)</f>
        <v>754.92139999999995</v>
      </c>
      <c r="J1029" s="44" t="s">
        <v>655</v>
      </c>
      <c r="K1029" s="58"/>
      <c r="M1029" s="2">
        <f>194.81+545.4</f>
        <v>740.21</v>
      </c>
    </row>
    <row r="1030" spans="1:13">
      <c r="A1030" s="43">
        <v>3.5</v>
      </c>
      <c r="B1030" s="37" t="s">
        <v>914</v>
      </c>
      <c r="C1030" s="32"/>
      <c r="D1030" s="32"/>
      <c r="E1030" s="32"/>
      <c r="F1030" s="33"/>
      <c r="G1030" s="33"/>
      <c r="H1030" s="34"/>
      <c r="I1030" s="33"/>
      <c r="J1030" s="59"/>
      <c r="K1030" s="58"/>
    </row>
    <row r="1031" spans="1:13">
      <c r="A1031" s="63"/>
      <c r="B1031" s="37" t="s">
        <v>1510</v>
      </c>
      <c r="C1031" s="32"/>
      <c r="D1031" s="32"/>
      <c r="E1031" s="32"/>
      <c r="F1031" s="33"/>
      <c r="G1031" s="33"/>
      <c r="H1031" s="34"/>
      <c r="I1031" s="33"/>
      <c r="J1031" s="67"/>
      <c r="K1031" s="58"/>
    </row>
    <row r="1032" spans="1:13">
      <c r="A1032" s="63"/>
      <c r="B1032" s="48" t="s">
        <v>1511</v>
      </c>
      <c r="C1032" s="32"/>
      <c r="D1032" s="32"/>
      <c r="E1032" s="32"/>
      <c r="F1032" s="33"/>
      <c r="G1032" s="33"/>
      <c r="H1032" s="34"/>
      <c r="I1032" s="33"/>
      <c r="J1032" s="67"/>
      <c r="K1032" s="58"/>
    </row>
    <row r="1033" spans="1:13">
      <c r="A1033" s="63"/>
      <c r="B1033" s="72" t="s">
        <v>1512</v>
      </c>
      <c r="C1033" s="45">
        <v>1</v>
      </c>
      <c r="D1033" s="32">
        <v>15.42</v>
      </c>
      <c r="E1033" s="45">
        <v>8.25</v>
      </c>
      <c r="F1033" s="33"/>
      <c r="G1033" s="33"/>
      <c r="H1033" s="34">
        <f t="shared" ref="H1033:H1096" si="25">+C1033*D1033*E1033</f>
        <v>127.215</v>
      </c>
      <c r="I1033" s="33"/>
      <c r="J1033" s="67"/>
      <c r="K1033" s="58"/>
    </row>
    <row r="1034" spans="1:13">
      <c r="A1034" s="63"/>
      <c r="B1034" s="72" t="s">
        <v>1513</v>
      </c>
      <c r="C1034" s="45">
        <v>1</v>
      </c>
      <c r="D1034" s="32">
        <v>2.58</v>
      </c>
      <c r="E1034" s="45">
        <v>7.75</v>
      </c>
      <c r="F1034" s="33"/>
      <c r="G1034" s="33"/>
      <c r="H1034" s="34">
        <f t="shared" si="25"/>
        <v>19.995000000000001</v>
      </c>
      <c r="I1034" s="33"/>
      <c r="J1034" s="67"/>
      <c r="K1034" s="58"/>
    </row>
    <row r="1035" spans="1:13">
      <c r="A1035" s="63"/>
      <c r="B1035" s="72" t="s">
        <v>1514</v>
      </c>
      <c r="C1035" s="45">
        <v>1</v>
      </c>
      <c r="D1035" s="32">
        <v>10.91</v>
      </c>
      <c r="E1035" s="45">
        <v>8.25</v>
      </c>
      <c r="F1035" s="33"/>
      <c r="G1035" s="33"/>
      <c r="H1035" s="34">
        <f t="shared" si="25"/>
        <v>90.007499999999993</v>
      </c>
      <c r="I1035" s="33"/>
      <c r="J1035" s="67"/>
      <c r="K1035" s="58"/>
    </row>
    <row r="1036" spans="1:13">
      <c r="A1036" s="63"/>
      <c r="B1036" s="72" t="s">
        <v>1515</v>
      </c>
      <c r="C1036" s="45"/>
      <c r="D1036" s="32"/>
      <c r="E1036" s="45"/>
      <c r="F1036" s="33"/>
      <c r="G1036" s="33"/>
      <c r="H1036" s="34">
        <f t="shared" si="25"/>
        <v>0</v>
      </c>
      <c r="I1036" s="33"/>
      <c r="J1036" s="67"/>
      <c r="K1036" s="58"/>
    </row>
    <row r="1037" spans="1:13">
      <c r="A1037" s="63"/>
      <c r="B1037" s="72" t="s">
        <v>1516</v>
      </c>
      <c r="C1037" s="45">
        <v>1</v>
      </c>
      <c r="D1037" s="32">
        <v>12.83</v>
      </c>
      <c r="E1037" s="45">
        <v>8.25</v>
      </c>
      <c r="F1037" s="33"/>
      <c r="G1037" s="33"/>
      <c r="H1037" s="34">
        <f t="shared" si="25"/>
        <v>105.8475</v>
      </c>
      <c r="I1037" s="33"/>
      <c r="J1037" s="67"/>
      <c r="K1037" s="58"/>
      <c r="M1037" s="2">
        <f>133.98+60.9+194.81+121+118.32+134.56</f>
        <v>763.57</v>
      </c>
    </row>
    <row r="1038" spans="1:13">
      <c r="A1038" s="63"/>
      <c r="B1038" s="72" t="s">
        <v>1432</v>
      </c>
      <c r="C1038" s="45">
        <v>1</v>
      </c>
      <c r="D1038" s="32">
        <v>2.17</v>
      </c>
      <c r="E1038" s="45">
        <v>4.33</v>
      </c>
      <c r="F1038" s="33"/>
      <c r="G1038" s="33"/>
      <c r="H1038" s="34">
        <f t="shared" si="25"/>
        <v>9.3961000000000006</v>
      </c>
      <c r="I1038" s="33"/>
      <c r="J1038" s="67"/>
      <c r="K1038" s="58"/>
      <c r="M1038" s="2">
        <f>-8-15.36</f>
        <v>-23.36</v>
      </c>
    </row>
    <row r="1039" spans="1:13">
      <c r="A1039" s="63"/>
      <c r="B1039" s="72" t="s">
        <v>1517</v>
      </c>
      <c r="C1039" s="45">
        <v>1</v>
      </c>
      <c r="D1039" s="32">
        <v>11.58</v>
      </c>
      <c r="E1039" s="45">
        <v>8.33</v>
      </c>
      <c r="F1039" s="33"/>
      <c r="G1039" s="33"/>
      <c r="H1039" s="34">
        <f t="shared" si="25"/>
        <v>96.461399999999998</v>
      </c>
      <c r="I1039" s="33"/>
      <c r="J1039" s="67"/>
      <c r="K1039" s="58"/>
      <c r="M1039" s="2">
        <f>SUM(M1037:M1038)</f>
        <v>740.21</v>
      </c>
    </row>
    <row r="1040" spans="1:13">
      <c r="A1040" s="63"/>
      <c r="B1040" s="72" t="s">
        <v>1432</v>
      </c>
      <c r="C1040" s="45">
        <v>6</v>
      </c>
      <c r="D1040" s="32">
        <v>2.17</v>
      </c>
      <c r="E1040" s="45">
        <v>4.33</v>
      </c>
      <c r="F1040" s="33"/>
      <c r="G1040" s="33"/>
      <c r="H1040" s="34">
        <f t="shared" si="25"/>
        <v>56.376600000000003</v>
      </c>
      <c r="I1040" s="33"/>
      <c r="J1040" s="67"/>
      <c r="K1040" s="58"/>
      <c r="M1040" s="2">
        <f>+M1039-194.81</f>
        <v>545.4</v>
      </c>
    </row>
    <row r="1041" spans="1:11">
      <c r="A1041" s="63"/>
      <c r="B1041" s="72" t="s">
        <v>1432</v>
      </c>
      <c r="C1041" s="45">
        <v>7</v>
      </c>
      <c r="D1041" s="32">
        <v>1.75</v>
      </c>
      <c r="E1041" s="45">
        <v>7.83</v>
      </c>
      <c r="F1041" s="33"/>
      <c r="G1041" s="33"/>
      <c r="H1041" s="34">
        <f t="shared" si="25"/>
        <v>95.917500000000004</v>
      </c>
      <c r="I1041" s="33"/>
      <c r="J1041" s="67"/>
      <c r="K1041" s="58"/>
    </row>
    <row r="1042" spans="1:11">
      <c r="A1042" s="63"/>
      <c r="B1042" s="72" t="s">
        <v>1518</v>
      </c>
      <c r="C1042" s="45">
        <v>1</v>
      </c>
      <c r="D1042" s="32">
        <v>11.17</v>
      </c>
      <c r="E1042" s="45">
        <v>8.33</v>
      </c>
      <c r="F1042" s="33"/>
      <c r="G1042" s="33"/>
      <c r="H1042" s="34">
        <f t="shared" si="25"/>
        <v>93.046099999999996</v>
      </c>
      <c r="I1042" s="33"/>
      <c r="J1042" s="67"/>
      <c r="K1042" s="58"/>
    </row>
    <row r="1043" spans="1:11">
      <c r="A1043" s="63"/>
      <c r="B1043" s="72" t="s">
        <v>1519</v>
      </c>
      <c r="C1043" s="45">
        <v>1</v>
      </c>
      <c r="D1043" s="32">
        <v>11.33</v>
      </c>
      <c r="E1043" s="45">
        <v>7.75</v>
      </c>
      <c r="F1043" s="33"/>
      <c r="G1043" s="33"/>
      <c r="H1043" s="34">
        <f t="shared" si="25"/>
        <v>87.807500000000005</v>
      </c>
      <c r="I1043" s="33"/>
      <c r="J1043" s="67"/>
      <c r="K1043" s="58"/>
    </row>
    <row r="1044" spans="1:11">
      <c r="A1044" s="63"/>
      <c r="B1044" s="72" t="s">
        <v>1520</v>
      </c>
      <c r="C1044" s="45">
        <v>1</v>
      </c>
      <c r="D1044" s="32">
        <v>12.67</v>
      </c>
      <c r="E1044" s="45">
        <v>7.75</v>
      </c>
      <c r="F1044" s="33"/>
      <c r="G1044" s="33"/>
      <c r="H1044" s="34">
        <f t="shared" si="25"/>
        <v>98.192499999999995</v>
      </c>
      <c r="I1044" s="33"/>
      <c r="J1044" s="67"/>
      <c r="K1044" s="58"/>
    </row>
    <row r="1045" spans="1:11">
      <c r="A1045" s="63"/>
      <c r="B1045" s="72" t="s">
        <v>1521</v>
      </c>
      <c r="C1045" s="45">
        <v>1</v>
      </c>
      <c r="D1045" s="32">
        <v>11</v>
      </c>
      <c r="E1045" s="45">
        <v>8.33</v>
      </c>
      <c r="F1045" s="33"/>
      <c r="G1045" s="33"/>
      <c r="H1045" s="34">
        <f t="shared" si="25"/>
        <v>91.63</v>
      </c>
      <c r="I1045" s="33"/>
      <c r="J1045" s="67"/>
      <c r="K1045" s="58"/>
    </row>
    <row r="1046" spans="1:11">
      <c r="A1046" s="63"/>
      <c r="B1046" s="72"/>
      <c r="C1046" s="45">
        <v>1</v>
      </c>
      <c r="D1046" s="32">
        <v>13</v>
      </c>
      <c r="E1046" s="45">
        <v>8.33</v>
      </c>
      <c r="F1046" s="33"/>
      <c r="G1046" s="33"/>
      <c r="H1046" s="34">
        <f t="shared" si="25"/>
        <v>108.29</v>
      </c>
      <c r="I1046" s="33"/>
      <c r="J1046" s="67"/>
      <c r="K1046" s="58"/>
    </row>
    <row r="1047" spans="1:11">
      <c r="A1047" s="63"/>
      <c r="B1047" s="72" t="s">
        <v>1522</v>
      </c>
      <c r="C1047" s="45">
        <v>1</v>
      </c>
      <c r="D1047" s="32">
        <v>11.67</v>
      </c>
      <c r="E1047" s="45">
        <v>8.33</v>
      </c>
      <c r="F1047" s="33"/>
      <c r="G1047" s="33"/>
      <c r="H1047" s="34">
        <f t="shared" si="25"/>
        <v>97.211100000000002</v>
      </c>
      <c r="I1047" s="33"/>
      <c r="J1047" s="67"/>
      <c r="K1047" s="58"/>
    </row>
    <row r="1048" spans="1:11">
      <c r="A1048" s="63"/>
      <c r="B1048" s="72" t="s">
        <v>1514</v>
      </c>
      <c r="C1048" s="45">
        <v>1</v>
      </c>
      <c r="D1048" s="32">
        <v>11</v>
      </c>
      <c r="E1048" s="45">
        <v>8.33</v>
      </c>
      <c r="F1048" s="33"/>
      <c r="G1048" s="33"/>
      <c r="H1048" s="34">
        <f t="shared" si="25"/>
        <v>91.63</v>
      </c>
      <c r="I1048" s="33"/>
      <c r="J1048" s="67"/>
      <c r="K1048" s="58"/>
    </row>
    <row r="1049" spans="1:11">
      <c r="A1049" s="63"/>
      <c r="B1049" s="72" t="s">
        <v>1514</v>
      </c>
      <c r="C1049" s="45">
        <v>1</v>
      </c>
      <c r="D1049" s="32">
        <v>14.67</v>
      </c>
      <c r="E1049" s="45">
        <v>7.75</v>
      </c>
      <c r="F1049" s="33"/>
      <c r="G1049" s="33"/>
      <c r="H1049" s="34">
        <f t="shared" si="25"/>
        <v>113.6925</v>
      </c>
      <c r="I1049" s="33"/>
      <c r="J1049" s="67"/>
      <c r="K1049" s="58"/>
    </row>
    <row r="1050" spans="1:11">
      <c r="A1050" s="63"/>
      <c r="B1050" s="72" t="s">
        <v>1523</v>
      </c>
      <c r="C1050" s="45">
        <v>1</v>
      </c>
      <c r="D1050" s="32">
        <v>2.5</v>
      </c>
      <c r="E1050" s="45">
        <v>7.75</v>
      </c>
      <c r="F1050" s="33"/>
      <c r="G1050" s="33"/>
      <c r="H1050" s="34">
        <f t="shared" si="25"/>
        <v>19.375</v>
      </c>
      <c r="I1050" s="33"/>
      <c r="J1050" s="67"/>
      <c r="K1050" s="58"/>
    </row>
    <row r="1051" spans="1:11">
      <c r="A1051" s="63"/>
      <c r="B1051" s="72" t="s">
        <v>1524</v>
      </c>
      <c r="C1051" s="45">
        <v>1</v>
      </c>
      <c r="D1051" s="32">
        <v>19.5</v>
      </c>
      <c r="E1051" s="45">
        <v>7.75</v>
      </c>
      <c r="F1051" s="33"/>
      <c r="G1051" s="33"/>
      <c r="H1051" s="34">
        <f t="shared" si="25"/>
        <v>151.125</v>
      </c>
      <c r="I1051" s="33"/>
      <c r="J1051" s="67"/>
      <c r="K1051" s="58"/>
    </row>
    <row r="1052" spans="1:11">
      <c r="A1052" s="63"/>
      <c r="B1052" s="72"/>
      <c r="C1052" s="45">
        <v>1</v>
      </c>
      <c r="D1052" s="32">
        <v>12</v>
      </c>
      <c r="E1052" s="45">
        <v>7.75</v>
      </c>
      <c r="F1052" s="33"/>
      <c r="G1052" s="33"/>
      <c r="H1052" s="34">
        <f t="shared" si="25"/>
        <v>93</v>
      </c>
      <c r="I1052" s="33"/>
      <c r="J1052" s="67"/>
      <c r="K1052" s="58"/>
    </row>
    <row r="1053" spans="1:11">
      <c r="A1053" s="63"/>
      <c r="B1053" s="72" t="s">
        <v>1525</v>
      </c>
      <c r="C1053" s="45">
        <v>1</v>
      </c>
      <c r="D1053" s="32">
        <v>2.75</v>
      </c>
      <c r="E1053" s="45">
        <v>7.75</v>
      </c>
      <c r="F1053" s="33"/>
      <c r="G1053" s="33"/>
      <c r="H1053" s="34">
        <f t="shared" si="25"/>
        <v>21.3125</v>
      </c>
      <c r="I1053" s="33"/>
      <c r="J1053" s="67"/>
      <c r="K1053" s="58"/>
    </row>
    <row r="1054" spans="1:11">
      <c r="A1054" s="63"/>
      <c r="B1054" s="72" t="s">
        <v>1500</v>
      </c>
      <c r="C1054" s="45">
        <v>1</v>
      </c>
      <c r="D1054" s="32">
        <v>4.5</v>
      </c>
      <c r="E1054" s="45">
        <v>7.75</v>
      </c>
      <c r="F1054" s="33"/>
      <c r="G1054" s="33"/>
      <c r="H1054" s="34">
        <f t="shared" si="25"/>
        <v>34.875</v>
      </c>
      <c r="I1054" s="33"/>
      <c r="J1054" s="67"/>
      <c r="K1054" s="58"/>
    </row>
    <row r="1055" spans="1:11">
      <c r="A1055" s="63"/>
      <c r="B1055" s="72" t="s">
        <v>1500</v>
      </c>
      <c r="C1055" s="45">
        <v>1</v>
      </c>
      <c r="D1055" s="32">
        <v>5.25</v>
      </c>
      <c r="E1055" s="45">
        <v>7.75</v>
      </c>
      <c r="F1055" s="33"/>
      <c r="G1055" s="33"/>
      <c r="H1055" s="34">
        <f t="shared" si="25"/>
        <v>40.6875</v>
      </c>
      <c r="I1055" s="33"/>
      <c r="J1055" s="67"/>
      <c r="K1055" s="58"/>
    </row>
    <row r="1056" spans="1:11">
      <c r="A1056" s="63"/>
      <c r="B1056" s="72" t="s">
        <v>1526</v>
      </c>
      <c r="C1056" s="45">
        <v>1</v>
      </c>
      <c r="D1056" s="32">
        <v>4.33</v>
      </c>
      <c r="E1056" s="45">
        <v>7.75</v>
      </c>
      <c r="F1056" s="33"/>
      <c r="G1056" s="33"/>
      <c r="H1056" s="34">
        <f t="shared" si="25"/>
        <v>33.557499999999997</v>
      </c>
      <c r="I1056" s="33"/>
      <c r="J1056" s="67"/>
      <c r="K1056" s="58"/>
    </row>
    <row r="1057" spans="1:11">
      <c r="A1057" s="63"/>
      <c r="B1057" s="72" t="s">
        <v>1500</v>
      </c>
      <c r="C1057" s="45">
        <v>1</v>
      </c>
      <c r="D1057" s="32">
        <v>2.67</v>
      </c>
      <c r="E1057" s="45">
        <v>7.75</v>
      </c>
      <c r="F1057" s="33"/>
      <c r="G1057" s="33"/>
      <c r="H1057" s="34">
        <f t="shared" si="25"/>
        <v>20.692499999999999</v>
      </c>
      <c r="I1057" s="33"/>
      <c r="J1057" s="67"/>
      <c r="K1057" s="58"/>
    </row>
    <row r="1058" spans="1:11">
      <c r="A1058" s="63"/>
      <c r="B1058" s="72" t="s">
        <v>1500</v>
      </c>
      <c r="C1058" s="45">
        <v>1</v>
      </c>
      <c r="D1058" s="32">
        <v>5.25</v>
      </c>
      <c r="E1058" s="45">
        <v>7.75</v>
      </c>
      <c r="F1058" s="33"/>
      <c r="G1058" s="33"/>
      <c r="H1058" s="34">
        <f t="shared" si="25"/>
        <v>40.6875</v>
      </c>
      <c r="I1058" s="33"/>
      <c r="J1058" s="67"/>
      <c r="K1058" s="58"/>
    </row>
    <row r="1059" spans="1:11">
      <c r="A1059" s="63"/>
      <c r="B1059" s="72" t="s">
        <v>1527</v>
      </c>
      <c r="C1059" s="45">
        <v>1</v>
      </c>
      <c r="D1059" s="32">
        <v>12.5</v>
      </c>
      <c r="E1059" s="45">
        <v>7.75</v>
      </c>
      <c r="F1059" s="33"/>
      <c r="G1059" s="33"/>
      <c r="H1059" s="34">
        <f t="shared" si="25"/>
        <v>96.875</v>
      </c>
      <c r="I1059" s="33"/>
      <c r="J1059" s="67"/>
      <c r="K1059" s="58"/>
    </row>
    <row r="1060" spans="1:11">
      <c r="A1060" s="63"/>
      <c r="B1060" s="72" t="s">
        <v>1528</v>
      </c>
      <c r="C1060" s="45">
        <v>1</v>
      </c>
      <c r="D1060" s="32">
        <v>12</v>
      </c>
      <c r="E1060" s="45">
        <v>7.75</v>
      </c>
      <c r="F1060" s="33"/>
      <c r="G1060" s="33"/>
      <c r="H1060" s="34">
        <f t="shared" si="25"/>
        <v>93</v>
      </c>
      <c r="I1060" s="33"/>
      <c r="J1060" s="67"/>
      <c r="K1060" s="58"/>
    </row>
    <row r="1061" spans="1:11">
      <c r="A1061" s="63"/>
      <c r="B1061" s="72" t="s">
        <v>1529</v>
      </c>
      <c r="C1061" s="45">
        <v>1</v>
      </c>
      <c r="D1061" s="32">
        <v>13</v>
      </c>
      <c r="E1061" s="45">
        <v>7.75</v>
      </c>
      <c r="F1061" s="33"/>
      <c r="G1061" s="33"/>
      <c r="H1061" s="34">
        <f t="shared" si="25"/>
        <v>100.75</v>
      </c>
      <c r="I1061" s="33"/>
      <c r="J1061" s="67"/>
      <c r="K1061" s="58"/>
    </row>
    <row r="1062" spans="1:11">
      <c r="A1062" s="63"/>
      <c r="B1062" s="72" t="s">
        <v>1530</v>
      </c>
      <c r="C1062" s="45">
        <v>1</v>
      </c>
      <c r="D1062" s="32">
        <v>11.5</v>
      </c>
      <c r="E1062" s="45">
        <v>7.75</v>
      </c>
      <c r="F1062" s="33"/>
      <c r="G1062" s="33"/>
      <c r="H1062" s="34">
        <f t="shared" si="25"/>
        <v>89.125</v>
      </c>
      <c r="I1062" s="33"/>
      <c r="J1062" s="67"/>
      <c r="K1062" s="58"/>
    </row>
    <row r="1063" spans="1:11">
      <c r="A1063" s="63"/>
      <c r="B1063" s="72" t="s">
        <v>1530</v>
      </c>
      <c r="C1063" s="45">
        <v>1</v>
      </c>
      <c r="D1063" s="32">
        <v>2.5</v>
      </c>
      <c r="E1063" s="45">
        <v>7.75</v>
      </c>
      <c r="F1063" s="33"/>
      <c r="G1063" s="33"/>
      <c r="H1063" s="34">
        <f t="shared" si="25"/>
        <v>19.375</v>
      </c>
      <c r="I1063" s="33"/>
      <c r="J1063" s="67"/>
      <c r="K1063" s="58"/>
    </row>
    <row r="1064" spans="1:11">
      <c r="A1064" s="63"/>
      <c r="B1064" s="72" t="s">
        <v>1528</v>
      </c>
      <c r="C1064" s="45">
        <v>1</v>
      </c>
      <c r="D1064" s="32">
        <v>6.5</v>
      </c>
      <c r="E1064" s="45">
        <v>7.75</v>
      </c>
      <c r="F1064" s="33"/>
      <c r="G1064" s="33"/>
      <c r="H1064" s="34">
        <f t="shared" si="25"/>
        <v>50.375</v>
      </c>
      <c r="I1064" s="33"/>
      <c r="J1064" s="67"/>
      <c r="K1064" s="58"/>
    </row>
    <row r="1065" spans="1:11">
      <c r="A1065" s="63"/>
      <c r="B1065" s="72" t="s">
        <v>1500</v>
      </c>
      <c r="C1065" s="45">
        <v>1</v>
      </c>
      <c r="D1065" s="32">
        <v>7.83</v>
      </c>
      <c r="E1065" s="45">
        <v>7.75</v>
      </c>
      <c r="F1065" s="33"/>
      <c r="G1065" s="33"/>
      <c r="H1065" s="34">
        <f t="shared" si="25"/>
        <v>60.682499999999997</v>
      </c>
      <c r="I1065" s="33"/>
      <c r="J1065" s="67"/>
      <c r="K1065" s="58"/>
    </row>
    <row r="1066" spans="1:11">
      <c r="A1066" s="63"/>
      <c r="B1066" s="72" t="s">
        <v>1500</v>
      </c>
      <c r="C1066" s="45">
        <v>1</v>
      </c>
      <c r="D1066" s="32">
        <v>11</v>
      </c>
      <c r="E1066" s="45">
        <v>7.75</v>
      </c>
      <c r="F1066" s="33"/>
      <c r="G1066" s="33"/>
      <c r="H1066" s="34">
        <f t="shared" si="25"/>
        <v>85.25</v>
      </c>
      <c r="I1066" s="33"/>
      <c r="J1066" s="67"/>
      <c r="K1066" s="58"/>
    </row>
    <row r="1067" spans="1:11">
      <c r="A1067" s="63"/>
      <c r="B1067" s="72" t="s">
        <v>1531</v>
      </c>
      <c r="C1067" s="45">
        <v>1</v>
      </c>
      <c r="D1067" s="32">
        <v>4.5</v>
      </c>
      <c r="E1067" s="45">
        <v>7.75</v>
      </c>
      <c r="F1067" s="33"/>
      <c r="G1067" s="33"/>
      <c r="H1067" s="34">
        <f t="shared" si="25"/>
        <v>34.875</v>
      </c>
      <c r="I1067" s="33"/>
      <c r="J1067" s="67"/>
      <c r="K1067" s="58"/>
    </row>
    <row r="1068" spans="1:11">
      <c r="A1068" s="63"/>
      <c r="B1068" s="72" t="s">
        <v>1500</v>
      </c>
      <c r="C1068" s="45">
        <v>1</v>
      </c>
      <c r="D1068" s="32">
        <v>15.5</v>
      </c>
      <c r="E1068" s="45">
        <v>7.75</v>
      </c>
      <c r="F1068" s="33"/>
      <c r="G1068" s="33"/>
      <c r="H1068" s="34">
        <f t="shared" si="25"/>
        <v>120.125</v>
      </c>
      <c r="I1068" s="33"/>
      <c r="J1068" s="67"/>
      <c r="K1068" s="58"/>
    </row>
    <row r="1069" spans="1:11">
      <c r="A1069" s="63"/>
      <c r="B1069" s="72" t="s">
        <v>1532</v>
      </c>
      <c r="C1069" s="45">
        <v>1</v>
      </c>
      <c r="D1069" s="32">
        <v>7.83</v>
      </c>
      <c r="E1069" s="45">
        <v>7.75</v>
      </c>
      <c r="F1069" s="33"/>
      <c r="G1069" s="33"/>
      <c r="H1069" s="34">
        <f t="shared" si="25"/>
        <v>60.682499999999997</v>
      </c>
      <c r="I1069" s="33"/>
      <c r="J1069" s="67"/>
      <c r="K1069" s="58"/>
    </row>
    <row r="1070" spans="1:11">
      <c r="A1070" s="63"/>
      <c r="B1070" s="72" t="s">
        <v>1500</v>
      </c>
      <c r="C1070" s="45">
        <v>1</v>
      </c>
      <c r="D1070" s="32">
        <v>11.83</v>
      </c>
      <c r="E1070" s="45">
        <v>7.75</v>
      </c>
      <c r="F1070" s="33"/>
      <c r="G1070" s="33"/>
      <c r="H1070" s="34">
        <f t="shared" si="25"/>
        <v>91.682500000000005</v>
      </c>
      <c r="I1070" s="33"/>
      <c r="J1070" s="67"/>
      <c r="K1070" s="58"/>
    </row>
    <row r="1071" spans="1:11">
      <c r="A1071" s="63"/>
      <c r="B1071" s="72" t="s">
        <v>1533</v>
      </c>
      <c r="C1071" s="45">
        <v>1</v>
      </c>
      <c r="D1071" s="32">
        <v>11.25</v>
      </c>
      <c r="E1071" s="45">
        <v>7.75</v>
      </c>
      <c r="F1071" s="33"/>
      <c r="G1071" s="33"/>
      <c r="H1071" s="34">
        <f t="shared" si="25"/>
        <v>87.1875</v>
      </c>
      <c r="I1071" s="33"/>
      <c r="J1071" s="67"/>
      <c r="K1071" s="58"/>
    </row>
    <row r="1072" spans="1:11">
      <c r="A1072" s="63"/>
      <c r="B1072" s="72" t="s">
        <v>1500</v>
      </c>
      <c r="C1072" s="45">
        <v>1</v>
      </c>
      <c r="D1072" s="32">
        <v>16.25</v>
      </c>
      <c r="E1072" s="45">
        <v>8.33</v>
      </c>
      <c r="F1072" s="33"/>
      <c r="G1072" s="33"/>
      <c r="H1072" s="34">
        <f t="shared" si="25"/>
        <v>135.36250000000001</v>
      </c>
      <c r="I1072" s="33"/>
      <c r="J1072" s="67"/>
      <c r="K1072" s="58"/>
    </row>
    <row r="1073" spans="1:11">
      <c r="A1073" s="63"/>
      <c r="B1073" s="72" t="s">
        <v>1500</v>
      </c>
      <c r="C1073" s="45">
        <v>1</v>
      </c>
      <c r="D1073" s="32">
        <v>11.25</v>
      </c>
      <c r="E1073" s="45">
        <v>8.33</v>
      </c>
      <c r="F1073" s="33"/>
      <c r="G1073" s="33"/>
      <c r="H1073" s="34">
        <f t="shared" si="25"/>
        <v>93.712500000000006</v>
      </c>
      <c r="I1073" s="33"/>
      <c r="J1073" s="67"/>
      <c r="K1073" s="58"/>
    </row>
    <row r="1074" spans="1:11">
      <c r="A1074" s="63"/>
      <c r="B1074" s="72" t="s">
        <v>1534</v>
      </c>
      <c r="C1074" s="45">
        <v>3</v>
      </c>
      <c r="D1074" s="32">
        <v>11.83</v>
      </c>
      <c r="E1074" s="45">
        <v>8.33</v>
      </c>
      <c r="F1074" s="33"/>
      <c r="G1074" s="33"/>
      <c r="H1074" s="34">
        <f t="shared" si="25"/>
        <v>295.63170000000002</v>
      </c>
      <c r="I1074" s="33"/>
      <c r="J1074" s="67"/>
      <c r="K1074" s="58"/>
    </row>
    <row r="1075" spans="1:11">
      <c r="A1075" s="63"/>
      <c r="B1075" s="72" t="s">
        <v>1500</v>
      </c>
      <c r="C1075" s="45">
        <v>1</v>
      </c>
      <c r="D1075" s="32">
        <v>10.5</v>
      </c>
      <c r="E1075" s="45">
        <v>8.33</v>
      </c>
      <c r="F1075" s="33"/>
      <c r="G1075" s="33"/>
      <c r="H1075" s="34">
        <f t="shared" si="25"/>
        <v>87.465000000000003</v>
      </c>
      <c r="I1075" s="33"/>
      <c r="J1075" s="67"/>
      <c r="K1075" s="58"/>
    </row>
    <row r="1076" spans="1:11">
      <c r="A1076" s="63"/>
      <c r="B1076" s="72" t="s">
        <v>1535</v>
      </c>
      <c r="C1076" s="45">
        <v>2</v>
      </c>
      <c r="D1076" s="32">
        <v>1.67</v>
      </c>
      <c r="E1076" s="45">
        <v>7.75</v>
      </c>
      <c r="F1076" s="33"/>
      <c r="G1076" s="33"/>
      <c r="H1076" s="34">
        <f t="shared" si="25"/>
        <v>25.885000000000002</v>
      </c>
      <c r="I1076" s="33"/>
      <c r="J1076" s="67"/>
      <c r="K1076" s="58"/>
    </row>
    <row r="1077" spans="1:11">
      <c r="A1077" s="63"/>
      <c r="B1077" s="72" t="s">
        <v>1536</v>
      </c>
      <c r="C1077" s="45">
        <v>1</v>
      </c>
      <c r="D1077" s="32">
        <v>11.58</v>
      </c>
      <c r="E1077" s="45">
        <v>7.75</v>
      </c>
      <c r="F1077" s="33"/>
      <c r="G1077" s="33"/>
      <c r="H1077" s="34">
        <f t="shared" si="25"/>
        <v>89.745000000000005</v>
      </c>
      <c r="I1077" s="33"/>
      <c r="J1077" s="67"/>
      <c r="K1077" s="58"/>
    </row>
    <row r="1078" spans="1:11">
      <c r="A1078" s="63"/>
      <c r="B1078" s="72" t="s">
        <v>1500</v>
      </c>
      <c r="C1078" s="45">
        <v>1</v>
      </c>
      <c r="D1078" s="32">
        <v>11.67</v>
      </c>
      <c r="E1078" s="45">
        <v>7.75</v>
      </c>
      <c r="F1078" s="33"/>
      <c r="G1078" s="33"/>
      <c r="H1078" s="34">
        <f t="shared" si="25"/>
        <v>90.442499999999995</v>
      </c>
      <c r="I1078" s="33"/>
      <c r="J1078" s="67"/>
      <c r="K1078" s="58"/>
    </row>
    <row r="1079" spans="1:11">
      <c r="A1079" s="63"/>
      <c r="B1079" s="72" t="s">
        <v>1537</v>
      </c>
      <c r="C1079" s="45">
        <v>1</v>
      </c>
      <c r="D1079" s="32">
        <v>11.5</v>
      </c>
      <c r="E1079" s="45">
        <v>7.75</v>
      </c>
      <c r="F1079" s="33"/>
      <c r="G1079" s="33"/>
      <c r="H1079" s="34">
        <f t="shared" si="25"/>
        <v>89.125</v>
      </c>
      <c r="I1079" s="33"/>
      <c r="J1079" s="67"/>
      <c r="K1079" s="58"/>
    </row>
    <row r="1080" spans="1:11">
      <c r="A1080" s="63"/>
      <c r="B1080" s="72" t="s">
        <v>1312</v>
      </c>
      <c r="C1080" s="45">
        <v>1</v>
      </c>
      <c r="D1080" s="32">
        <v>11.25</v>
      </c>
      <c r="E1080" s="45">
        <v>8.33</v>
      </c>
      <c r="F1080" s="33"/>
      <c r="G1080" s="33"/>
      <c r="H1080" s="34">
        <f t="shared" si="25"/>
        <v>93.712500000000006</v>
      </c>
      <c r="I1080" s="33"/>
      <c r="J1080" s="67"/>
      <c r="K1080" s="58"/>
    </row>
    <row r="1081" spans="1:11">
      <c r="A1081" s="63"/>
      <c r="B1081" s="72" t="s">
        <v>1500</v>
      </c>
      <c r="C1081" s="45">
        <v>2</v>
      </c>
      <c r="D1081" s="32">
        <v>1.58</v>
      </c>
      <c r="E1081" s="45">
        <v>7.75</v>
      </c>
      <c r="F1081" s="33"/>
      <c r="G1081" s="33"/>
      <c r="H1081" s="34">
        <f t="shared" si="25"/>
        <v>24.49</v>
      </c>
      <c r="I1081" s="33"/>
      <c r="J1081" s="67"/>
      <c r="K1081" s="58"/>
    </row>
    <row r="1082" spans="1:11">
      <c r="A1082" s="63"/>
      <c r="B1082" s="72" t="s">
        <v>1312</v>
      </c>
      <c r="C1082" s="45">
        <v>2</v>
      </c>
      <c r="D1082" s="32">
        <v>3.25</v>
      </c>
      <c r="E1082" s="45">
        <v>4.25</v>
      </c>
      <c r="F1082" s="33"/>
      <c r="G1082" s="33"/>
      <c r="H1082" s="34">
        <f t="shared" si="25"/>
        <v>27.625</v>
      </c>
      <c r="I1082" s="33"/>
      <c r="J1082" s="67"/>
      <c r="K1082" s="58"/>
    </row>
    <row r="1083" spans="1:11">
      <c r="A1083" s="63"/>
      <c r="B1083" s="72" t="s">
        <v>1538</v>
      </c>
      <c r="C1083" s="45">
        <v>1</v>
      </c>
      <c r="D1083" s="32">
        <v>15</v>
      </c>
      <c r="E1083" s="45">
        <v>7.75</v>
      </c>
      <c r="F1083" s="33"/>
      <c r="G1083" s="33"/>
      <c r="H1083" s="34">
        <f t="shared" si="25"/>
        <v>116.25</v>
      </c>
      <c r="I1083" s="33"/>
      <c r="J1083" s="67"/>
      <c r="K1083" s="58"/>
    </row>
    <row r="1084" spans="1:11">
      <c r="A1084" s="63"/>
      <c r="B1084" s="72" t="s">
        <v>1500</v>
      </c>
      <c r="C1084" s="45">
        <v>1</v>
      </c>
      <c r="D1084" s="32">
        <v>11.25</v>
      </c>
      <c r="E1084" s="45">
        <v>8.33</v>
      </c>
      <c r="F1084" s="33"/>
      <c r="G1084" s="33"/>
      <c r="H1084" s="34">
        <f t="shared" si="25"/>
        <v>93.712500000000006</v>
      </c>
      <c r="I1084" s="33"/>
      <c r="J1084" s="67"/>
      <c r="K1084" s="58"/>
    </row>
    <row r="1085" spans="1:11">
      <c r="A1085" s="63"/>
      <c r="B1085" s="72" t="s">
        <v>1500</v>
      </c>
      <c r="C1085" s="45">
        <v>1</v>
      </c>
      <c r="D1085" s="32">
        <v>2.5</v>
      </c>
      <c r="E1085" s="45">
        <v>7.75</v>
      </c>
      <c r="F1085" s="33"/>
      <c r="G1085" s="33"/>
      <c r="H1085" s="34">
        <f t="shared" si="25"/>
        <v>19.375</v>
      </c>
      <c r="I1085" s="33"/>
      <c r="J1085" s="67"/>
      <c r="K1085" s="58"/>
    </row>
    <row r="1086" spans="1:11">
      <c r="A1086" s="63"/>
      <c r="B1086" s="72" t="s">
        <v>1539</v>
      </c>
      <c r="C1086" s="45">
        <v>1</v>
      </c>
      <c r="D1086" s="32">
        <v>3.5</v>
      </c>
      <c r="E1086" s="45">
        <v>7.75</v>
      </c>
      <c r="F1086" s="33"/>
      <c r="G1086" s="33"/>
      <c r="H1086" s="34">
        <f t="shared" si="25"/>
        <v>27.125</v>
      </c>
      <c r="I1086" s="33"/>
      <c r="J1086" s="67"/>
      <c r="K1086" s="58"/>
    </row>
    <row r="1087" spans="1:11">
      <c r="A1087" s="63"/>
      <c r="B1087" s="72" t="s">
        <v>1500</v>
      </c>
      <c r="C1087" s="45">
        <v>1</v>
      </c>
      <c r="D1087" s="32">
        <v>17.5</v>
      </c>
      <c r="E1087" s="45">
        <v>7.75</v>
      </c>
      <c r="F1087" s="33"/>
      <c r="G1087" s="33"/>
      <c r="H1087" s="34">
        <f t="shared" si="25"/>
        <v>135.625</v>
      </c>
      <c r="I1087" s="33"/>
      <c r="J1087" s="67"/>
      <c r="K1087" s="58"/>
    </row>
    <row r="1088" spans="1:11">
      <c r="A1088" s="63"/>
      <c r="B1088" s="72" t="s">
        <v>1500</v>
      </c>
      <c r="C1088" s="45">
        <v>1</v>
      </c>
      <c r="D1088" s="32">
        <v>6.25</v>
      </c>
      <c r="E1088" s="45">
        <v>7.75</v>
      </c>
      <c r="F1088" s="33"/>
      <c r="G1088" s="33"/>
      <c r="H1088" s="34">
        <f t="shared" si="25"/>
        <v>48.4375</v>
      </c>
      <c r="I1088" s="33"/>
      <c r="J1088" s="67"/>
      <c r="K1088" s="58"/>
    </row>
    <row r="1089" spans="1:11">
      <c r="A1089" s="63"/>
      <c r="B1089" s="72" t="s">
        <v>1500</v>
      </c>
      <c r="C1089" s="45">
        <v>1</v>
      </c>
      <c r="D1089" s="32">
        <v>7.75</v>
      </c>
      <c r="E1089" s="45">
        <v>7.75</v>
      </c>
      <c r="F1089" s="33"/>
      <c r="G1089" s="33"/>
      <c r="H1089" s="34">
        <f t="shared" si="25"/>
        <v>60.0625</v>
      </c>
      <c r="I1089" s="33"/>
      <c r="J1089" s="67"/>
      <c r="K1089" s="58"/>
    </row>
    <row r="1090" spans="1:11">
      <c r="A1090" s="63"/>
      <c r="B1090" s="72" t="s">
        <v>1540</v>
      </c>
      <c r="C1090" s="45">
        <v>1</v>
      </c>
      <c r="D1090" s="32">
        <v>14</v>
      </c>
      <c r="E1090" s="45">
        <v>7.75</v>
      </c>
      <c r="F1090" s="33"/>
      <c r="G1090" s="33"/>
      <c r="H1090" s="34">
        <f t="shared" si="25"/>
        <v>108.5</v>
      </c>
      <c r="I1090" s="33"/>
      <c r="J1090" s="67"/>
      <c r="K1090" s="58"/>
    </row>
    <row r="1091" spans="1:11">
      <c r="A1091" s="63"/>
      <c r="B1091" s="72" t="s">
        <v>1500</v>
      </c>
      <c r="C1091" s="45">
        <v>1</v>
      </c>
      <c r="D1091" s="32">
        <v>10.25</v>
      </c>
      <c r="E1091" s="45">
        <v>7.75</v>
      </c>
      <c r="F1091" s="33"/>
      <c r="G1091" s="33"/>
      <c r="H1091" s="34">
        <f t="shared" si="25"/>
        <v>79.4375</v>
      </c>
      <c r="I1091" s="33"/>
      <c r="J1091" s="67"/>
      <c r="K1091" s="58"/>
    </row>
    <row r="1092" spans="1:11">
      <c r="A1092" s="63"/>
      <c r="B1092" s="72" t="s">
        <v>1500</v>
      </c>
      <c r="C1092" s="45">
        <v>1</v>
      </c>
      <c r="D1092" s="32">
        <v>4.5</v>
      </c>
      <c r="E1092" s="45">
        <v>7.75</v>
      </c>
      <c r="F1092" s="33"/>
      <c r="G1092" s="33"/>
      <c r="H1092" s="34">
        <f t="shared" si="25"/>
        <v>34.875</v>
      </c>
      <c r="I1092" s="33"/>
      <c r="J1092" s="67"/>
      <c r="K1092" s="58"/>
    </row>
    <row r="1093" spans="1:11">
      <c r="A1093" s="63"/>
      <c r="B1093" s="72" t="s">
        <v>1500</v>
      </c>
      <c r="C1093" s="45">
        <v>1</v>
      </c>
      <c r="D1093" s="32">
        <v>3.5</v>
      </c>
      <c r="E1093" s="45">
        <v>7.75</v>
      </c>
      <c r="F1093" s="33"/>
      <c r="G1093" s="33"/>
      <c r="H1093" s="34">
        <f t="shared" si="25"/>
        <v>27.125</v>
      </c>
      <c r="I1093" s="33"/>
      <c r="J1093" s="67"/>
      <c r="K1093" s="58"/>
    </row>
    <row r="1094" spans="1:11">
      <c r="A1094" s="63"/>
      <c r="B1094" s="72" t="s">
        <v>1500</v>
      </c>
      <c r="C1094" s="45">
        <v>1</v>
      </c>
      <c r="D1094" s="32">
        <v>4.33</v>
      </c>
      <c r="E1094" s="45">
        <v>7.75</v>
      </c>
      <c r="F1094" s="33"/>
      <c r="G1094" s="33"/>
      <c r="H1094" s="34">
        <f t="shared" si="25"/>
        <v>33.557499999999997</v>
      </c>
      <c r="I1094" s="33"/>
      <c r="J1094" s="67"/>
      <c r="K1094" s="58"/>
    </row>
    <row r="1095" spans="1:11">
      <c r="A1095" s="63"/>
      <c r="B1095" s="72" t="s">
        <v>1541</v>
      </c>
      <c r="C1095" s="45">
        <v>1</v>
      </c>
      <c r="D1095" s="32">
        <v>9.75</v>
      </c>
      <c r="E1095" s="45">
        <v>7.75</v>
      </c>
      <c r="F1095" s="33"/>
      <c r="G1095" s="33"/>
      <c r="H1095" s="34">
        <f t="shared" si="25"/>
        <v>75.5625</v>
      </c>
      <c r="I1095" s="33"/>
      <c r="J1095" s="67"/>
      <c r="K1095" s="58"/>
    </row>
    <row r="1096" spans="1:11">
      <c r="A1096" s="63"/>
      <c r="B1096" s="72" t="s">
        <v>1500</v>
      </c>
      <c r="C1096" s="45">
        <v>1</v>
      </c>
      <c r="D1096" s="32">
        <v>17.329999999999998</v>
      </c>
      <c r="E1096" s="45">
        <v>7.75</v>
      </c>
      <c r="F1096" s="33"/>
      <c r="G1096" s="33"/>
      <c r="H1096" s="34">
        <f t="shared" si="25"/>
        <v>134.3075</v>
      </c>
      <c r="I1096" s="33"/>
      <c r="J1096" s="67"/>
      <c r="K1096" s="58"/>
    </row>
    <row r="1097" spans="1:11">
      <c r="A1097" s="63"/>
      <c r="B1097" s="72" t="s">
        <v>1542</v>
      </c>
      <c r="C1097" s="45">
        <v>1</v>
      </c>
      <c r="D1097" s="32">
        <v>7.58</v>
      </c>
      <c r="E1097" s="45">
        <v>7.75</v>
      </c>
      <c r="F1097" s="33"/>
      <c r="G1097" s="33"/>
      <c r="H1097" s="34">
        <f>+C1097*D1097*E1097</f>
        <v>58.744999999999997</v>
      </c>
      <c r="I1097" s="33"/>
      <c r="J1097" s="67"/>
      <c r="K1097" s="58"/>
    </row>
    <row r="1098" spans="1:11">
      <c r="A1098" s="63"/>
      <c r="B1098" s="46" t="s">
        <v>989</v>
      </c>
      <c r="C1098" s="32"/>
      <c r="D1098" s="32"/>
      <c r="E1098" s="32"/>
      <c r="F1098" s="60"/>
      <c r="G1098" s="33"/>
      <c r="H1098" s="34">
        <v>-2940.9259999999999</v>
      </c>
      <c r="I1098" s="33">
        <f>SUM(H1033:H1098)</f>
        <v>1992.982</v>
      </c>
      <c r="J1098" s="67" t="s">
        <v>655</v>
      </c>
      <c r="K1098" s="58"/>
    </row>
    <row r="1099" spans="1:11">
      <c r="A1099" s="63"/>
      <c r="B1099" s="37"/>
      <c r="C1099" s="32"/>
      <c r="D1099" s="32"/>
      <c r="E1099" s="32"/>
      <c r="F1099" s="33"/>
      <c r="G1099" s="33"/>
      <c r="H1099" s="34"/>
      <c r="I1099" s="33"/>
      <c r="J1099" s="67"/>
      <c r="K1099" s="58"/>
    </row>
    <row r="1100" spans="1:11">
      <c r="A1100" s="63"/>
      <c r="B1100" s="48"/>
      <c r="C1100" s="32"/>
      <c r="D1100" s="32"/>
      <c r="E1100" s="32"/>
      <c r="F1100" s="33"/>
      <c r="G1100" s="33"/>
      <c r="H1100" s="34"/>
      <c r="I1100" s="33"/>
      <c r="J1100" s="67"/>
      <c r="K1100" s="58"/>
    </row>
    <row r="1101" spans="1:11">
      <c r="A1101" s="43">
        <v>3.6</v>
      </c>
      <c r="B1101" s="37" t="s">
        <v>1543</v>
      </c>
      <c r="C1101" s="32"/>
      <c r="D1101" s="32"/>
      <c r="E1101" s="32"/>
      <c r="F1101" s="33"/>
      <c r="G1101" s="33"/>
      <c r="H1101" s="34"/>
      <c r="I1101" s="33"/>
      <c r="J1101" s="67"/>
      <c r="K1101" s="58"/>
    </row>
    <row r="1102" spans="1:11">
      <c r="A1102" s="63"/>
      <c r="B1102" s="58" t="s">
        <v>1544</v>
      </c>
      <c r="C1102" s="32">
        <v>1</v>
      </c>
      <c r="D1102" s="32">
        <v>20.329999999999998</v>
      </c>
      <c r="E1102" s="32"/>
      <c r="F1102" s="33"/>
      <c r="G1102" s="33"/>
      <c r="H1102" s="34"/>
      <c r="I1102" s="33">
        <f>+C1102*D1102</f>
        <v>20.329999999999998</v>
      </c>
      <c r="J1102" s="57" t="s">
        <v>136</v>
      </c>
      <c r="K1102" s="58"/>
    </row>
    <row r="1103" spans="1:11">
      <c r="A1103" s="63"/>
      <c r="B1103" s="37"/>
      <c r="C1103" s="32"/>
      <c r="D1103" s="32"/>
      <c r="E1103" s="32"/>
      <c r="F1103" s="33"/>
      <c r="G1103" s="33"/>
      <c r="H1103" s="34"/>
      <c r="I1103" s="33"/>
      <c r="J1103" s="59"/>
      <c r="K1103" s="58"/>
    </row>
    <row r="1104" spans="1:11">
      <c r="A1104" s="43">
        <v>3.7</v>
      </c>
      <c r="B1104" s="37" t="s">
        <v>1545</v>
      </c>
      <c r="C1104" s="32"/>
      <c r="D1104" s="32"/>
      <c r="E1104" s="32"/>
      <c r="F1104" s="33"/>
      <c r="G1104" s="33"/>
      <c r="H1104" s="34"/>
      <c r="I1104" s="33"/>
      <c r="J1104" s="59"/>
      <c r="K1104" s="58"/>
    </row>
    <row r="1105" spans="1:11">
      <c r="A1105" s="43"/>
      <c r="B1105" s="72" t="s">
        <v>1546</v>
      </c>
      <c r="C1105" s="45">
        <v>2</v>
      </c>
      <c r="D1105" s="32">
        <v>88</v>
      </c>
      <c r="E1105" s="32"/>
      <c r="F1105" s="33"/>
      <c r="G1105" s="33"/>
      <c r="H1105" s="34">
        <f>+C1105*D1105</f>
        <v>176</v>
      </c>
      <c r="I1105" s="33"/>
      <c r="J1105" s="59"/>
      <c r="K1105" s="58"/>
    </row>
    <row r="1106" spans="1:11">
      <c r="A1106" s="43"/>
      <c r="B1106" s="72" t="s">
        <v>1547</v>
      </c>
      <c r="C1106" s="45">
        <v>2</v>
      </c>
      <c r="D1106" s="32">
        <v>39</v>
      </c>
      <c r="E1106" s="32"/>
      <c r="F1106" s="33"/>
      <c r="G1106" s="33"/>
      <c r="H1106" s="34">
        <f t="shared" ref="H1106:H1113" si="26">+C1106*D1106</f>
        <v>78</v>
      </c>
      <c r="I1106" s="33"/>
      <c r="J1106" s="59"/>
      <c r="K1106" s="58"/>
    </row>
    <row r="1107" spans="1:11">
      <c r="A1107" s="43"/>
      <c r="B1107" s="72" t="s">
        <v>1548</v>
      </c>
      <c r="C1107" s="45">
        <v>4</v>
      </c>
      <c r="D1107" s="32">
        <v>24.75</v>
      </c>
      <c r="E1107" s="32"/>
      <c r="F1107" s="33"/>
      <c r="G1107" s="33"/>
      <c r="H1107" s="34">
        <f t="shared" si="26"/>
        <v>99</v>
      </c>
      <c r="I1107" s="33"/>
      <c r="J1107" s="59"/>
      <c r="K1107" s="58"/>
    </row>
    <row r="1108" spans="1:11">
      <c r="A1108" s="43"/>
      <c r="B1108" s="72" t="s">
        <v>1549</v>
      </c>
      <c r="C1108" s="45">
        <v>4</v>
      </c>
      <c r="D1108" s="32">
        <v>9.75</v>
      </c>
      <c r="E1108" s="32"/>
      <c r="F1108" s="33"/>
      <c r="G1108" s="33"/>
      <c r="H1108" s="34">
        <f t="shared" si="26"/>
        <v>39</v>
      </c>
      <c r="I1108" s="33"/>
      <c r="J1108" s="59"/>
      <c r="K1108" s="58"/>
    </row>
    <row r="1109" spans="1:11">
      <c r="A1109" s="43"/>
      <c r="B1109" s="72" t="s">
        <v>1549</v>
      </c>
      <c r="C1109" s="45">
        <v>4</v>
      </c>
      <c r="D1109" s="32">
        <v>31.75</v>
      </c>
      <c r="E1109" s="32"/>
      <c r="F1109" s="33"/>
      <c r="G1109" s="33"/>
      <c r="H1109" s="34">
        <f t="shared" si="26"/>
        <v>127</v>
      </c>
      <c r="I1109" s="33"/>
      <c r="J1109" s="59"/>
      <c r="K1109" s="58"/>
    </row>
    <row r="1110" spans="1:11">
      <c r="A1110" s="43"/>
      <c r="B1110" s="72" t="s">
        <v>950</v>
      </c>
      <c r="C1110" s="45">
        <v>2</v>
      </c>
      <c r="D1110" s="32">
        <v>16</v>
      </c>
      <c r="E1110" s="32"/>
      <c r="F1110" s="33"/>
      <c r="G1110" s="33"/>
      <c r="H1110" s="34">
        <f t="shared" si="26"/>
        <v>32</v>
      </c>
      <c r="I1110" s="33"/>
      <c r="J1110" s="59"/>
      <c r="K1110" s="58"/>
    </row>
    <row r="1111" spans="1:11">
      <c r="A1111" s="43"/>
      <c r="B1111" s="72" t="s">
        <v>1550</v>
      </c>
      <c r="C1111" s="45">
        <v>2</v>
      </c>
      <c r="D1111" s="32">
        <v>80.5</v>
      </c>
      <c r="E1111" s="32"/>
      <c r="F1111" s="33"/>
      <c r="G1111" s="33"/>
      <c r="H1111" s="34">
        <f t="shared" si="26"/>
        <v>161</v>
      </c>
      <c r="I1111" s="33"/>
      <c r="J1111" s="59"/>
      <c r="K1111" s="58"/>
    </row>
    <row r="1112" spans="1:11">
      <c r="A1112" s="43"/>
      <c r="B1112" s="72" t="s">
        <v>1550</v>
      </c>
      <c r="C1112" s="45">
        <v>2</v>
      </c>
      <c r="D1112" s="32">
        <v>36.5</v>
      </c>
      <c r="E1112" s="32"/>
      <c r="F1112" s="33"/>
      <c r="G1112" s="33"/>
      <c r="H1112" s="34">
        <f t="shared" si="26"/>
        <v>73</v>
      </c>
      <c r="I1112" s="33"/>
      <c r="J1112" s="59"/>
      <c r="K1112" s="58"/>
    </row>
    <row r="1113" spans="1:11">
      <c r="A1113" s="43"/>
      <c r="B1113" s="72" t="s">
        <v>1551</v>
      </c>
      <c r="C1113" s="45">
        <v>10</v>
      </c>
      <c r="D1113" s="32">
        <v>10</v>
      </c>
      <c r="E1113" s="32"/>
      <c r="F1113" s="33"/>
      <c r="G1113" s="33"/>
      <c r="H1113" s="34">
        <f t="shared" si="26"/>
        <v>100</v>
      </c>
      <c r="I1113" s="33"/>
      <c r="J1113" s="59"/>
      <c r="K1113" s="58"/>
    </row>
    <row r="1114" spans="1:11">
      <c r="A1114" s="43"/>
      <c r="B1114" s="46" t="s">
        <v>989</v>
      </c>
      <c r="C1114" s="32"/>
      <c r="D1114" s="32"/>
      <c r="E1114" s="32"/>
      <c r="F1114" s="60"/>
      <c r="G1114" s="33"/>
      <c r="H1114" s="34">
        <v>-260.41000000000003</v>
      </c>
      <c r="I1114" s="33">
        <f>SUM(H1105:H1114)</f>
        <v>624.59</v>
      </c>
      <c r="J1114" s="59" t="s">
        <v>136</v>
      </c>
      <c r="K1114" s="58"/>
    </row>
    <row r="1115" spans="1:11">
      <c r="A1115" s="43"/>
      <c r="B1115" s="37"/>
      <c r="C1115" s="32"/>
      <c r="D1115" s="32"/>
      <c r="E1115" s="32"/>
      <c r="F1115" s="33"/>
      <c r="G1115" s="33"/>
      <c r="H1115" s="34"/>
      <c r="I1115" s="33"/>
      <c r="J1115" s="59"/>
      <c r="K1115" s="58"/>
    </row>
    <row r="1116" spans="1:11">
      <c r="A1116" s="43"/>
      <c r="B1116" s="48"/>
      <c r="C1116" s="32"/>
      <c r="D1116" s="32"/>
      <c r="E1116" s="32"/>
      <c r="F1116" s="33"/>
      <c r="G1116" s="33"/>
      <c r="H1116" s="34"/>
      <c r="I1116" s="33"/>
      <c r="J1116" s="59"/>
      <c r="K1116" s="58"/>
    </row>
    <row r="1117" spans="1:11">
      <c r="A1117" s="89"/>
      <c r="B1117" s="62" t="s">
        <v>1552</v>
      </c>
      <c r="C1117" s="32"/>
      <c r="D1117" s="32"/>
      <c r="E1117" s="32"/>
      <c r="F1117" s="33"/>
      <c r="G1117" s="33"/>
      <c r="H1117" s="34"/>
      <c r="I1117" s="33"/>
      <c r="J1117" s="90"/>
      <c r="K1117" s="58"/>
    </row>
    <row r="1118" spans="1:11">
      <c r="A1118" s="35"/>
      <c r="B1118" s="35"/>
      <c r="C1118" s="32"/>
      <c r="D1118" s="32"/>
      <c r="E1118" s="32"/>
      <c r="F1118" s="33"/>
      <c r="G1118" s="33"/>
      <c r="H1118" s="34"/>
      <c r="I1118" s="33"/>
      <c r="J1118" s="44"/>
      <c r="K1118" s="58"/>
    </row>
    <row r="1119" spans="1:11">
      <c r="A1119" s="114" t="s">
        <v>18</v>
      </c>
      <c r="B1119" s="31" t="s">
        <v>9</v>
      </c>
      <c r="C1119" s="32"/>
      <c r="D1119" s="32"/>
      <c r="E1119" s="32"/>
      <c r="F1119" s="33"/>
      <c r="G1119" s="33"/>
      <c r="H1119" s="34"/>
      <c r="I1119" s="33"/>
      <c r="J1119" s="90"/>
      <c r="K1119" s="58"/>
    </row>
    <row r="1120" spans="1:11">
      <c r="A1120" s="35"/>
      <c r="B1120" s="35"/>
      <c r="C1120" s="32"/>
      <c r="D1120" s="32"/>
      <c r="E1120" s="32"/>
      <c r="F1120" s="33"/>
      <c r="G1120" s="33"/>
      <c r="H1120" s="34"/>
      <c r="I1120" s="33"/>
      <c r="J1120" s="44"/>
      <c r="K1120" s="58"/>
    </row>
    <row r="1121" spans="1:11">
      <c r="A1121" s="89"/>
      <c r="B1121" s="62" t="s">
        <v>918</v>
      </c>
      <c r="C1121" s="32"/>
      <c r="D1121" s="32"/>
      <c r="E1121" s="32"/>
      <c r="F1121" s="33"/>
      <c r="G1121" s="33"/>
      <c r="H1121" s="34"/>
      <c r="I1121" s="33"/>
      <c r="J1121" s="90"/>
      <c r="K1121" s="58"/>
    </row>
    <row r="1122" spans="1:11">
      <c r="A1122" s="35"/>
      <c r="B1122" s="35"/>
      <c r="C1122" s="32"/>
      <c r="D1122" s="32"/>
      <c r="E1122" s="32"/>
      <c r="F1122" s="33"/>
      <c r="G1122" s="33"/>
      <c r="H1122" s="34"/>
      <c r="I1122" s="33"/>
      <c r="J1122" s="44"/>
      <c r="K1122" s="58"/>
    </row>
    <row r="1123" spans="1:11">
      <c r="A1123" s="115">
        <v>4.0999999999999996</v>
      </c>
      <c r="B1123" s="37" t="s">
        <v>919</v>
      </c>
      <c r="C1123" s="32"/>
      <c r="D1123" s="32"/>
      <c r="E1123" s="32"/>
      <c r="F1123" s="33"/>
      <c r="G1123" s="33"/>
      <c r="H1123" s="34"/>
      <c r="I1123" s="33"/>
      <c r="J1123" s="67"/>
      <c r="K1123" s="58"/>
    </row>
    <row r="1124" spans="1:11" ht="31.5">
      <c r="A1124" s="37"/>
      <c r="B1124" s="37" t="s">
        <v>920</v>
      </c>
      <c r="C1124" s="32"/>
      <c r="D1124" s="32"/>
      <c r="E1124" s="32"/>
      <c r="F1124" s="33"/>
      <c r="G1124" s="33"/>
      <c r="H1124" s="34"/>
      <c r="I1124" s="33"/>
      <c r="J1124" s="48"/>
      <c r="K1124" s="58"/>
    </row>
    <row r="1125" spans="1:11">
      <c r="A1125" s="63"/>
      <c r="B1125" s="37" t="s">
        <v>921</v>
      </c>
      <c r="C1125" s="32"/>
      <c r="D1125" s="32"/>
      <c r="E1125" s="32"/>
      <c r="F1125" s="33"/>
      <c r="G1125" s="33"/>
      <c r="H1125" s="34"/>
      <c r="I1125" s="33"/>
      <c r="J1125" s="67"/>
      <c r="K1125" s="58"/>
    </row>
    <row r="1126" spans="1:11">
      <c r="A1126" s="35"/>
      <c r="B1126" s="35"/>
      <c r="C1126" s="32"/>
      <c r="D1126" s="32"/>
      <c r="E1126" s="32"/>
      <c r="F1126" s="33"/>
      <c r="G1126" s="33"/>
      <c r="H1126" s="34"/>
      <c r="I1126" s="33"/>
      <c r="J1126" s="44"/>
      <c r="K1126" s="58"/>
    </row>
    <row r="1127" spans="1:11">
      <c r="A1127" s="63"/>
      <c r="B1127" s="116" t="s">
        <v>922</v>
      </c>
      <c r="C1127" s="32"/>
      <c r="D1127" s="32"/>
      <c r="E1127" s="32"/>
      <c r="F1127" s="33"/>
      <c r="G1127" s="33"/>
      <c r="H1127" s="34"/>
      <c r="I1127" s="33"/>
      <c r="J1127" s="67"/>
      <c r="K1127" s="58"/>
    </row>
    <row r="1128" spans="1:11">
      <c r="A1128" s="59" t="s">
        <v>50</v>
      </c>
      <c r="B1128" s="37" t="s">
        <v>1553</v>
      </c>
      <c r="C1128" s="32"/>
      <c r="D1128" s="32"/>
      <c r="E1128" s="32"/>
      <c r="F1128" s="33"/>
      <c r="G1128" s="33"/>
      <c r="H1128" s="34"/>
      <c r="I1128" s="33"/>
      <c r="J1128" s="59"/>
      <c r="K1128" s="58"/>
    </row>
    <row r="1129" spans="1:11">
      <c r="A1129" s="59"/>
      <c r="B1129" s="48" t="s">
        <v>1554</v>
      </c>
      <c r="C1129" s="32">
        <v>9</v>
      </c>
      <c r="D1129" s="32">
        <v>10.4166666666667</v>
      </c>
      <c r="E1129" s="32">
        <v>4</v>
      </c>
      <c r="F1129" s="33"/>
      <c r="G1129" s="33"/>
      <c r="H1129" s="34">
        <f t="shared" ref="H1129:H1139" si="27">+C1129*D1129*E1129</f>
        <v>375.00000000000102</v>
      </c>
      <c r="I1129" s="33"/>
      <c r="J1129" s="59"/>
      <c r="K1129" s="58"/>
    </row>
    <row r="1130" spans="1:11">
      <c r="A1130" s="59"/>
      <c r="B1130" s="37"/>
      <c r="C1130" s="32">
        <v>26</v>
      </c>
      <c r="D1130" s="32">
        <v>5</v>
      </c>
      <c r="E1130" s="32">
        <v>4</v>
      </c>
      <c r="F1130" s="33"/>
      <c r="G1130" s="33"/>
      <c r="H1130" s="34">
        <f t="shared" si="27"/>
        <v>520</v>
      </c>
      <c r="I1130" s="33"/>
      <c r="J1130" s="59"/>
      <c r="K1130" s="58"/>
    </row>
    <row r="1131" spans="1:11">
      <c r="A1131" s="59"/>
      <c r="B1131" s="48" t="s">
        <v>1555</v>
      </c>
      <c r="C1131" s="32">
        <v>5</v>
      </c>
      <c r="D1131" s="32">
        <v>5</v>
      </c>
      <c r="E1131" s="32">
        <v>4</v>
      </c>
      <c r="F1131" s="33"/>
      <c r="G1131" s="33"/>
      <c r="H1131" s="34">
        <f t="shared" si="27"/>
        <v>100</v>
      </c>
      <c r="I1131" s="33"/>
      <c r="J1131" s="59"/>
      <c r="K1131" s="58"/>
    </row>
    <row r="1132" spans="1:11">
      <c r="A1132" s="59"/>
      <c r="B1132" s="37"/>
      <c r="C1132" s="32">
        <v>2</v>
      </c>
      <c r="D1132" s="32">
        <v>10.5833333333333</v>
      </c>
      <c r="E1132" s="32">
        <v>4</v>
      </c>
      <c r="F1132" s="33"/>
      <c r="G1132" s="33"/>
      <c r="H1132" s="34">
        <f t="shared" si="27"/>
        <v>84.666666666666401</v>
      </c>
      <c r="I1132" s="33"/>
      <c r="J1132" s="59"/>
      <c r="K1132" s="58"/>
    </row>
    <row r="1133" spans="1:11">
      <c r="A1133" s="59"/>
      <c r="B1133" s="48" t="s">
        <v>1556</v>
      </c>
      <c r="C1133" s="32">
        <v>12</v>
      </c>
      <c r="D1133" s="32">
        <v>5</v>
      </c>
      <c r="E1133" s="32">
        <v>4</v>
      </c>
      <c r="F1133" s="33"/>
      <c r="G1133" s="33"/>
      <c r="H1133" s="34">
        <f t="shared" si="27"/>
        <v>240</v>
      </c>
      <c r="I1133" s="33"/>
      <c r="J1133" s="59"/>
      <c r="K1133" s="58"/>
    </row>
    <row r="1134" spans="1:11">
      <c r="A1134" s="59"/>
      <c r="B1134" s="37"/>
      <c r="C1134" s="32">
        <v>4</v>
      </c>
      <c r="D1134" s="32">
        <v>10.4166666666667</v>
      </c>
      <c r="E1134" s="32">
        <v>4</v>
      </c>
      <c r="F1134" s="33"/>
      <c r="G1134" s="33"/>
      <c r="H1134" s="34">
        <f t="shared" si="27"/>
        <v>166.666666666667</v>
      </c>
      <c r="I1134" s="33"/>
      <c r="J1134" s="59"/>
      <c r="K1134" s="58"/>
    </row>
    <row r="1135" spans="1:11">
      <c r="A1135" s="59"/>
      <c r="B1135" s="37"/>
      <c r="C1135" s="32">
        <v>1</v>
      </c>
      <c r="D1135" s="32">
        <v>6.8333333333333304</v>
      </c>
      <c r="E1135" s="32">
        <v>4</v>
      </c>
      <c r="F1135" s="33"/>
      <c r="G1135" s="33"/>
      <c r="H1135" s="34">
        <f t="shared" si="27"/>
        <v>27.3333333333333</v>
      </c>
      <c r="I1135" s="33"/>
      <c r="J1135" s="59"/>
      <c r="K1135" s="58"/>
    </row>
    <row r="1136" spans="1:11">
      <c r="A1136" s="59"/>
      <c r="B1136" s="48" t="s">
        <v>1557</v>
      </c>
      <c r="C1136" s="32">
        <v>19</v>
      </c>
      <c r="D1136" s="32">
        <v>5</v>
      </c>
      <c r="E1136" s="32">
        <v>4</v>
      </c>
      <c r="F1136" s="33"/>
      <c r="G1136" s="33"/>
      <c r="H1136" s="34">
        <f t="shared" si="27"/>
        <v>380</v>
      </c>
      <c r="I1136" s="33"/>
      <c r="J1136" s="59"/>
      <c r="K1136" s="58"/>
    </row>
    <row r="1137" spans="1:11">
      <c r="A1137" s="59"/>
      <c r="B1137" s="37"/>
      <c r="C1137" s="32">
        <v>6</v>
      </c>
      <c r="D1137" s="32">
        <v>10.4166666666667</v>
      </c>
      <c r="E1137" s="32">
        <v>4</v>
      </c>
      <c r="F1137" s="33"/>
      <c r="G1137" s="33"/>
      <c r="H1137" s="34">
        <f t="shared" si="27"/>
        <v>250.00000000000099</v>
      </c>
      <c r="I1137" s="33"/>
      <c r="J1137" s="59"/>
      <c r="K1137" s="58"/>
    </row>
    <row r="1138" spans="1:11">
      <c r="A1138" s="59"/>
      <c r="B1138" s="88" t="s">
        <v>1558</v>
      </c>
      <c r="C1138" s="32">
        <v>-59</v>
      </c>
      <c r="D1138" s="32">
        <v>4.5</v>
      </c>
      <c r="E1138" s="32">
        <v>1.08</v>
      </c>
      <c r="F1138" s="33"/>
      <c r="G1138" s="33"/>
      <c r="H1138" s="34">
        <f t="shared" si="27"/>
        <v>-286.74</v>
      </c>
      <c r="I1138" s="33"/>
      <c r="J1138" s="59"/>
      <c r="K1138" s="58"/>
    </row>
    <row r="1139" spans="1:11">
      <c r="A1139" s="59"/>
      <c r="B1139" s="88" t="s">
        <v>1558</v>
      </c>
      <c r="C1139" s="32">
        <v>-4</v>
      </c>
      <c r="D1139" s="32">
        <v>4.92</v>
      </c>
      <c r="E1139" s="32">
        <v>1.08</v>
      </c>
      <c r="F1139" s="33"/>
      <c r="G1139" s="33"/>
      <c r="H1139" s="34">
        <f t="shared" si="27"/>
        <v>-21.2544</v>
      </c>
      <c r="I1139" s="33">
        <f>SUM(H1129:H1139)</f>
        <v>1835.6722666666701</v>
      </c>
      <c r="J1139" s="59" t="s">
        <v>52</v>
      </c>
      <c r="K1139" s="58"/>
    </row>
    <row r="1140" spans="1:11">
      <c r="A1140" s="59"/>
      <c r="B1140" s="37"/>
      <c r="C1140" s="32"/>
      <c r="D1140" s="32"/>
      <c r="E1140" s="32"/>
      <c r="F1140" s="33"/>
      <c r="G1140" s="33"/>
      <c r="H1140" s="34"/>
      <c r="I1140" s="33"/>
      <c r="J1140" s="59"/>
      <c r="K1140" s="58"/>
    </row>
    <row r="1141" spans="1:11">
      <c r="A1141" s="59" t="s">
        <v>53</v>
      </c>
      <c r="B1141" s="37" t="s">
        <v>923</v>
      </c>
      <c r="C1141" s="32"/>
      <c r="D1141" s="32"/>
      <c r="E1141" s="32"/>
      <c r="F1141" s="33"/>
      <c r="G1141" s="33"/>
      <c r="H1141" s="34"/>
      <c r="I1141" s="33"/>
      <c r="J1141" s="59"/>
      <c r="K1141" s="58"/>
    </row>
    <row r="1142" spans="1:11">
      <c r="A1142" s="59"/>
      <c r="B1142" s="48" t="s">
        <v>1559</v>
      </c>
      <c r="C1142" s="32">
        <v>1</v>
      </c>
      <c r="D1142" s="32">
        <v>4.75</v>
      </c>
      <c r="E1142" s="32">
        <v>7.67</v>
      </c>
      <c r="F1142" s="33"/>
      <c r="G1142" s="33"/>
      <c r="H1142" s="34"/>
      <c r="I1142" s="33">
        <f>+C1142*D1142*E1142</f>
        <v>36.432499999999997</v>
      </c>
      <c r="J1142" s="59" t="s">
        <v>52</v>
      </c>
      <c r="K1142" s="58"/>
    </row>
    <row r="1143" spans="1:11">
      <c r="A1143" s="59" t="s">
        <v>55</v>
      </c>
      <c r="B1143" s="37" t="s">
        <v>1560</v>
      </c>
      <c r="C1143" s="32"/>
      <c r="D1143" s="32"/>
      <c r="E1143" s="32"/>
      <c r="F1143" s="33"/>
      <c r="G1143" s="33"/>
      <c r="H1143" s="34"/>
      <c r="I1143" s="33"/>
      <c r="J1143" s="59" t="s">
        <v>52</v>
      </c>
      <c r="K1143" s="58"/>
    </row>
    <row r="1144" spans="1:11">
      <c r="A1144" s="35"/>
      <c r="B1144" s="35"/>
      <c r="C1144" s="32"/>
      <c r="D1144" s="32"/>
      <c r="E1144" s="32"/>
      <c r="F1144" s="33"/>
      <c r="G1144" s="33"/>
      <c r="H1144" s="34"/>
      <c r="I1144" s="33"/>
      <c r="J1144" s="44"/>
      <c r="K1144" s="58"/>
    </row>
    <row r="1145" spans="1:11">
      <c r="A1145" s="61"/>
      <c r="B1145" s="62" t="s">
        <v>929</v>
      </c>
      <c r="C1145" s="32"/>
      <c r="D1145" s="32"/>
      <c r="E1145" s="32"/>
      <c r="F1145" s="33"/>
      <c r="G1145" s="33"/>
      <c r="H1145" s="34"/>
      <c r="I1145" s="33"/>
      <c r="J1145" s="67"/>
      <c r="K1145" s="58"/>
    </row>
    <row r="1146" spans="1:11">
      <c r="A1146" s="35"/>
      <c r="B1146" s="35"/>
      <c r="C1146" s="32"/>
      <c r="D1146" s="32"/>
      <c r="E1146" s="32"/>
      <c r="F1146" s="33"/>
      <c r="G1146" s="33"/>
      <c r="H1146" s="34"/>
      <c r="I1146" s="33"/>
      <c r="J1146" s="44"/>
      <c r="K1146" s="58"/>
    </row>
    <row r="1147" spans="1:11">
      <c r="A1147" s="115">
        <v>4.2</v>
      </c>
      <c r="B1147" s="37" t="s">
        <v>930</v>
      </c>
      <c r="C1147" s="32"/>
      <c r="D1147" s="32"/>
      <c r="E1147" s="32"/>
      <c r="F1147" s="33"/>
      <c r="G1147" s="33"/>
      <c r="H1147" s="34"/>
      <c r="I1147" s="33"/>
      <c r="J1147" s="67"/>
      <c r="K1147" s="58"/>
    </row>
    <row r="1148" spans="1:11">
      <c r="A1148" s="63"/>
      <c r="B1148" s="37" t="s">
        <v>931</v>
      </c>
      <c r="C1148" s="32"/>
      <c r="D1148" s="32"/>
      <c r="E1148" s="32"/>
      <c r="F1148" s="33"/>
      <c r="G1148" s="33"/>
      <c r="H1148" s="34"/>
      <c r="I1148" s="33"/>
      <c r="J1148" s="67"/>
      <c r="K1148" s="58"/>
    </row>
    <row r="1149" spans="1:11">
      <c r="A1149" s="63"/>
      <c r="B1149" s="37" t="s">
        <v>932</v>
      </c>
      <c r="C1149" s="32"/>
      <c r="D1149" s="32"/>
      <c r="E1149" s="32"/>
      <c r="F1149" s="33"/>
      <c r="G1149" s="33"/>
      <c r="H1149" s="34"/>
      <c r="I1149" s="33"/>
      <c r="J1149" s="67"/>
      <c r="K1149" s="58"/>
    </row>
    <row r="1150" spans="1:11">
      <c r="A1150" s="59" t="s">
        <v>50</v>
      </c>
      <c r="B1150" s="37" t="s">
        <v>1561</v>
      </c>
      <c r="C1150" s="32"/>
      <c r="D1150" s="32"/>
      <c r="E1150" s="32"/>
      <c r="F1150" s="33"/>
      <c r="G1150" s="33"/>
      <c r="H1150" s="34"/>
      <c r="I1150" s="33"/>
      <c r="J1150" s="59"/>
      <c r="K1150" s="58"/>
    </row>
    <row r="1151" spans="1:11">
      <c r="A1151" s="117"/>
      <c r="B1151" s="48" t="s">
        <v>1562</v>
      </c>
      <c r="C1151" s="32">
        <v>2</v>
      </c>
      <c r="D1151" s="32">
        <v>0.92</v>
      </c>
      <c r="E1151" s="32">
        <v>7.67</v>
      </c>
      <c r="F1151" s="33"/>
      <c r="G1151" s="33"/>
      <c r="H1151" s="34">
        <f>+C1151*D1151*E1151</f>
        <v>14.1128</v>
      </c>
      <c r="I1151" s="33"/>
      <c r="J1151" s="59"/>
      <c r="K1151" s="58"/>
    </row>
    <row r="1152" spans="1:11">
      <c r="A1152" s="117"/>
      <c r="B1152" s="48" t="s">
        <v>1563</v>
      </c>
      <c r="C1152" s="32">
        <v>2</v>
      </c>
      <c r="D1152" s="32">
        <v>1.25</v>
      </c>
      <c r="E1152" s="32">
        <v>7.67</v>
      </c>
      <c r="F1152" s="33"/>
      <c r="G1152" s="33"/>
      <c r="H1152" s="34">
        <f t="shared" ref="H1152:H1175" si="28">+C1152*D1152*E1152</f>
        <v>19.175000000000001</v>
      </c>
      <c r="I1152" s="33"/>
      <c r="J1152" s="59"/>
      <c r="K1152" s="58"/>
    </row>
    <row r="1153" spans="1:11">
      <c r="A1153" s="117"/>
      <c r="B1153" s="48" t="s">
        <v>1564</v>
      </c>
      <c r="C1153" s="32">
        <v>2</v>
      </c>
      <c r="D1153" s="32">
        <v>1.25</v>
      </c>
      <c r="E1153" s="32">
        <v>7.67</v>
      </c>
      <c r="F1153" s="33"/>
      <c r="G1153" s="33"/>
      <c r="H1153" s="34">
        <f t="shared" si="28"/>
        <v>19.175000000000001</v>
      </c>
      <c r="I1153" s="33"/>
      <c r="J1153" s="59"/>
      <c r="K1153" s="58"/>
    </row>
    <row r="1154" spans="1:11">
      <c r="A1154" s="117"/>
      <c r="B1154" s="48" t="s">
        <v>1563</v>
      </c>
      <c r="C1154" s="32">
        <v>2</v>
      </c>
      <c r="D1154" s="32">
        <v>0.67</v>
      </c>
      <c r="E1154" s="32">
        <v>7.67</v>
      </c>
      <c r="F1154" s="33"/>
      <c r="G1154" s="33"/>
      <c r="H1154" s="34">
        <f t="shared" si="28"/>
        <v>10.277799999999999</v>
      </c>
      <c r="I1154" s="33"/>
      <c r="J1154" s="59"/>
      <c r="K1154" s="58"/>
    </row>
    <row r="1155" spans="1:11">
      <c r="A1155" s="117"/>
      <c r="B1155" s="48" t="s">
        <v>1565</v>
      </c>
      <c r="C1155" s="32">
        <v>2</v>
      </c>
      <c r="D1155" s="32">
        <v>1.25</v>
      </c>
      <c r="E1155" s="32">
        <v>7.67</v>
      </c>
      <c r="F1155" s="33"/>
      <c r="G1155" s="33"/>
      <c r="H1155" s="34">
        <f t="shared" si="28"/>
        <v>19.175000000000001</v>
      </c>
      <c r="I1155" s="33"/>
      <c r="J1155" s="59"/>
      <c r="K1155" s="58"/>
    </row>
    <row r="1156" spans="1:11">
      <c r="A1156" s="117"/>
      <c r="B1156" s="48"/>
      <c r="C1156" s="32">
        <v>2</v>
      </c>
      <c r="D1156" s="32">
        <v>0.5</v>
      </c>
      <c r="E1156" s="32">
        <v>7.67</v>
      </c>
      <c r="F1156" s="33"/>
      <c r="G1156" s="33"/>
      <c r="H1156" s="34">
        <f t="shared" si="28"/>
        <v>7.67</v>
      </c>
      <c r="I1156" s="33"/>
      <c r="J1156" s="59"/>
      <c r="K1156" s="58"/>
    </row>
    <row r="1157" spans="1:11">
      <c r="A1157" s="117"/>
      <c r="B1157" s="48" t="s">
        <v>1566</v>
      </c>
      <c r="C1157" s="32">
        <v>2</v>
      </c>
      <c r="D1157" s="32">
        <v>1.25</v>
      </c>
      <c r="E1157" s="32">
        <v>7.67</v>
      </c>
      <c r="F1157" s="33"/>
      <c r="G1157" s="33"/>
      <c r="H1157" s="34">
        <f t="shared" si="28"/>
        <v>19.175000000000001</v>
      </c>
      <c r="I1157" s="33"/>
      <c r="J1157" s="59"/>
      <c r="K1157" s="58"/>
    </row>
    <row r="1158" spans="1:11">
      <c r="A1158" s="117"/>
      <c r="B1158" s="48"/>
      <c r="C1158" s="32">
        <v>2</v>
      </c>
      <c r="D1158" s="32">
        <v>0.5</v>
      </c>
      <c r="E1158" s="32">
        <v>7.67</v>
      </c>
      <c r="F1158" s="33"/>
      <c r="G1158" s="33"/>
      <c r="H1158" s="34">
        <f t="shared" si="28"/>
        <v>7.67</v>
      </c>
      <c r="I1158" s="33"/>
      <c r="J1158" s="59"/>
      <c r="K1158" s="58"/>
    </row>
    <row r="1159" spans="1:11">
      <c r="A1159" s="117"/>
      <c r="B1159" s="48" t="s">
        <v>1312</v>
      </c>
      <c r="C1159" s="32">
        <v>2</v>
      </c>
      <c r="D1159" s="32">
        <v>0.92</v>
      </c>
      <c r="E1159" s="32">
        <v>7.67</v>
      </c>
      <c r="F1159" s="33"/>
      <c r="G1159" s="33"/>
      <c r="H1159" s="34">
        <f t="shared" si="28"/>
        <v>14.1128</v>
      </c>
      <c r="I1159" s="33"/>
      <c r="J1159" s="59"/>
      <c r="K1159" s="58"/>
    </row>
    <row r="1160" spans="1:11">
      <c r="A1160" s="117"/>
      <c r="B1160" s="48"/>
      <c r="C1160" s="32">
        <v>2</v>
      </c>
      <c r="D1160" s="32">
        <v>1.25</v>
      </c>
      <c r="E1160" s="32">
        <v>7.67</v>
      </c>
      <c r="F1160" s="33"/>
      <c r="G1160" s="33"/>
      <c r="H1160" s="34">
        <f t="shared" si="28"/>
        <v>19.175000000000001</v>
      </c>
      <c r="I1160" s="33"/>
      <c r="J1160" s="59"/>
      <c r="K1160" s="58"/>
    </row>
    <row r="1161" spans="1:11">
      <c r="A1161" s="117"/>
      <c r="B1161" s="48" t="s">
        <v>1567</v>
      </c>
      <c r="C1161" s="32">
        <v>2</v>
      </c>
      <c r="D1161" s="32">
        <v>0.92</v>
      </c>
      <c r="E1161" s="32">
        <v>7.67</v>
      </c>
      <c r="F1161" s="33"/>
      <c r="G1161" s="33"/>
      <c r="H1161" s="34">
        <f t="shared" si="28"/>
        <v>14.1128</v>
      </c>
      <c r="I1161" s="33"/>
      <c r="J1161" s="59"/>
      <c r="K1161" s="58"/>
    </row>
    <row r="1162" spans="1:11">
      <c r="A1162" s="117"/>
      <c r="B1162" s="48"/>
      <c r="C1162" s="32">
        <v>2</v>
      </c>
      <c r="D1162" s="32">
        <v>1.25</v>
      </c>
      <c r="E1162" s="32">
        <v>7.67</v>
      </c>
      <c r="F1162" s="33"/>
      <c r="G1162" s="33"/>
      <c r="H1162" s="34">
        <f t="shared" si="28"/>
        <v>19.175000000000001</v>
      </c>
      <c r="I1162" s="33"/>
      <c r="J1162" s="59"/>
      <c r="K1162" s="58"/>
    </row>
    <row r="1163" spans="1:11">
      <c r="A1163" s="117"/>
      <c r="B1163" s="48" t="s">
        <v>1568</v>
      </c>
      <c r="C1163" s="32">
        <v>2</v>
      </c>
      <c r="D1163" s="32">
        <v>1.25</v>
      </c>
      <c r="E1163" s="32">
        <v>7.67</v>
      </c>
      <c r="F1163" s="33"/>
      <c r="G1163" s="33"/>
      <c r="H1163" s="34">
        <f t="shared" si="28"/>
        <v>19.175000000000001</v>
      </c>
      <c r="I1163" s="33"/>
      <c r="J1163" s="59"/>
      <c r="K1163" s="58"/>
    </row>
    <row r="1164" spans="1:11">
      <c r="A1164" s="117"/>
      <c r="B1164" s="48"/>
      <c r="C1164" s="32">
        <v>2</v>
      </c>
      <c r="D1164" s="32">
        <v>1.25</v>
      </c>
      <c r="E1164" s="32">
        <v>7.67</v>
      </c>
      <c r="F1164" s="33"/>
      <c r="G1164" s="33"/>
      <c r="H1164" s="34">
        <f t="shared" si="28"/>
        <v>19.175000000000001</v>
      </c>
      <c r="I1164" s="33"/>
      <c r="J1164" s="59"/>
      <c r="K1164" s="58"/>
    </row>
    <row r="1165" spans="1:11">
      <c r="A1165" s="117"/>
      <c r="B1165" s="48" t="s">
        <v>1569</v>
      </c>
      <c r="C1165" s="32">
        <v>2</v>
      </c>
      <c r="D1165" s="32">
        <v>1.67</v>
      </c>
      <c r="E1165" s="32">
        <v>7.67</v>
      </c>
      <c r="F1165" s="33"/>
      <c r="G1165" s="33"/>
      <c r="H1165" s="34">
        <f t="shared" si="28"/>
        <v>25.617799999999999</v>
      </c>
      <c r="I1165" s="33"/>
      <c r="J1165" s="59"/>
      <c r="K1165" s="58"/>
    </row>
    <row r="1166" spans="1:11">
      <c r="A1166" s="117"/>
      <c r="B1166" s="48"/>
      <c r="C1166" s="32">
        <v>2</v>
      </c>
      <c r="D1166" s="32">
        <v>1.25</v>
      </c>
      <c r="E1166" s="32">
        <v>7.67</v>
      </c>
      <c r="F1166" s="33"/>
      <c r="G1166" s="33"/>
      <c r="H1166" s="34">
        <f t="shared" si="28"/>
        <v>19.175000000000001</v>
      </c>
      <c r="I1166" s="33"/>
      <c r="J1166" s="59"/>
      <c r="K1166" s="58"/>
    </row>
    <row r="1167" spans="1:11">
      <c r="A1167" s="117"/>
      <c r="B1167" s="48"/>
      <c r="C1167" s="32">
        <v>2</v>
      </c>
      <c r="D1167" s="32">
        <v>0.25</v>
      </c>
      <c r="E1167" s="32">
        <v>7.67</v>
      </c>
      <c r="F1167" s="33"/>
      <c r="G1167" s="33"/>
      <c r="H1167" s="34">
        <f t="shared" si="28"/>
        <v>3.835</v>
      </c>
      <c r="I1167" s="33"/>
      <c r="J1167" s="59"/>
      <c r="K1167" s="58"/>
    </row>
    <row r="1168" spans="1:11">
      <c r="A1168" s="117"/>
      <c r="B1168" s="48"/>
      <c r="C1168" s="32">
        <v>2</v>
      </c>
      <c r="D1168" s="32">
        <v>1.25</v>
      </c>
      <c r="E1168" s="32">
        <v>7.67</v>
      </c>
      <c r="F1168" s="33"/>
      <c r="G1168" s="33"/>
      <c r="H1168" s="34">
        <f t="shared" si="28"/>
        <v>19.175000000000001</v>
      </c>
      <c r="I1168" s="33"/>
      <c r="J1168" s="59"/>
      <c r="K1168" s="58"/>
    </row>
    <row r="1169" spans="1:11">
      <c r="A1169" s="117"/>
      <c r="B1169" s="48" t="s">
        <v>916</v>
      </c>
      <c r="C1169" s="32">
        <v>2</v>
      </c>
      <c r="D1169" s="32">
        <v>1.25</v>
      </c>
      <c r="E1169" s="32">
        <v>7.67</v>
      </c>
      <c r="F1169" s="33"/>
      <c r="G1169" s="33"/>
      <c r="H1169" s="34">
        <f t="shared" si="28"/>
        <v>19.175000000000001</v>
      </c>
      <c r="I1169" s="33"/>
      <c r="J1169" s="59"/>
      <c r="K1169" s="58"/>
    </row>
    <row r="1170" spans="1:11">
      <c r="A1170" s="117"/>
      <c r="B1170" s="48"/>
      <c r="C1170" s="32">
        <v>2</v>
      </c>
      <c r="D1170" s="32">
        <v>0.25</v>
      </c>
      <c r="E1170" s="32">
        <v>7.67</v>
      </c>
      <c r="F1170" s="33"/>
      <c r="G1170" s="33"/>
      <c r="H1170" s="34">
        <f t="shared" si="28"/>
        <v>3.835</v>
      </c>
      <c r="I1170" s="33"/>
      <c r="J1170" s="59"/>
      <c r="K1170" s="58"/>
    </row>
    <row r="1171" spans="1:11">
      <c r="A1171" s="117"/>
      <c r="B1171" s="48" t="s">
        <v>1568</v>
      </c>
      <c r="C1171" s="32">
        <v>2</v>
      </c>
      <c r="D1171" s="32">
        <v>1.25</v>
      </c>
      <c r="E1171" s="32">
        <v>7.67</v>
      </c>
      <c r="F1171" s="33"/>
      <c r="G1171" s="33"/>
      <c r="H1171" s="34">
        <f t="shared" si="28"/>
        <v>19.175000000000001</v>
      </c>
      <c r="I1171" s="33"/>
      <c r="J1171" s="59"/>
      <c r="K1171" s="58"/>
    </row>
    <row r="1172" spans="1:11">
      <c r="A1172" s="117"/>
      <c r="B1172" s="48"/>
      <c r="C1172" s="32">
        <v>2</v>
      </c>
      <c r="D1172" s="32">
        <v>1.33</v>
      </c>
      <c r="E1172" s="32">
        <v>7.67</v>
      </c>
      <c r="F1172" s="33"/>
      <c r="G1172" s="33"/>
      <c r="H1172" s="34">
        <f t="shared" si="28"/>
        <v>20.402200000000001</v>
      </c>
      <c r="I1172" s="33"/>
      <c r="J1172" s="59"/>
      <c r="K1172" s="58"/>
    </row>
    <row r="1173" spans="1:11">
      <c r="A1173" s="117"/>
      <c r="B1173" s="48" t="s">
        <v>1570</v>
      </c>
      <c r="C1173" s="32">
        <v>2</v>
      </c>
      <c r="D1173" s="32">
        <v>1.25</v>
      </c>
      <c r="E1173" s="32">
        <v>7.67</v>
      </c>
      <c r="F1173" s="33"/>
      <c r="G1173" s="33"/>
      <c r="H1173" s="34">
        <f t="shared" si="28"/>
        <v>19.175000000000001</v>
      </c>
      <c r="I1173" s="33"/>
      <c r="J1173" s="59"/>
      <c r="K1173" s="58"/>
    </row>
    <row r="1174" spans="1:11">
      <c r="A1174" s="117"/>
      <c r="B1174" s="37"/>
      <c r="C1174" s="32">
        <v>2</v>
      </c>
      <c r="D1174" s="32">
        <v>1</v>
      </c>
      <c r="E1174" s="32">
        <v>7.67</v>
      </c>
      <c r="F1174" s="33"/>
      <c r="G1174" s="33"/>
      <c r="H1174" s="34">
        <f t="shared" si="28"/>
        <v>15.34</v>
      </c>
      <c r="I1174" s="33"/>
      <c r="J1174" s="59"/>
      <c r="K1174" s="58"/>
    </row>
    <row r="1175" spans="1:11">
      <c r="A1175" s="117"/>
      <c r="B1175" s="48" t="s">
        <v>1571</v>
      </c>
      <c r="C1175" s="32">
        <v>3</v>
      </c>
      <c r="D1175" s="32">
        <v>4</v>
      </c>
      <c r="E1175" s="32">
        <v>8</v>
      </c>
      <c r="F1175" s="33"/>
      <c r="G1175" s="33"/>
      <c r="H1175" s="34">
        <f t="shared" si="28"/>
        <v>96</v>
      </c>
      <c r="I1175" s="33">
        <f>SUM(H1151:H1175)</f>
        <v>482.26119999999997</v>
      </c>
      <c r="J1175" s="59" t="s">
        <v>655</v>
      </c>
      <c r="K1175" s="58"/>
    </row>
    <row r="1176" spans="1:11">
      <c r="A1176" s="59" t="s">
        <v>53</v>
      </c>
      <c r="B1176" s="37" t="s">
        <v>933</v>
      </c>
      <c r="C1176" s="32"/>
      <c r="D1176" s="32"/>
      <c r="E1176" s="32"/>
      <c r="F1176" s="33"/>
      <c r="G1176" s="33"/>
      <c r="H1176" s="34"/>
      <c r="I1176" s="33"/>
      <c r="J1176" s="59" t="s">
        <v>52</v>
      </c>
      <c r="K1176" s="58"/>
    </row>
    <row r="1177" spans="1:11">
      <c r="A1177" s="59"/>
      <c r="B1177" s="37" t="s">
        <v>1572</v>
      </c>
      <c r="C1177" s="32"/>
      <c r="D1177" s="32"/>
      <c r="E1177" s="32"/>
      <c r="F1177" s="33"/>
      <c r="G1177" s="33"/>
      <c r="H1177" s="34"/>
      <c r="I1177" s="33"/>
      <c r="J1177" s="59"/>
      <c r="K1177" s="58"/>
    </row>
    <row r="1178" spans="1:11">
      <c r="A1178" s="59"/>
      <c r="B1178" s="48" t="s">
        <v>1554</v>
      </c>
      <c r="C1178" s="32">
        <f>9*2</f>
        <v>18</v>
      </c>
      <c r="D1178" s="32">
        <v>10.4166666666667</v>
      </c>
      <c r="E1178" s="32">
        <v>4</v>
      </c>
      <c r="F1178" s="33"/>
      <c r="G1178" s="33"/>
      <c r="H1178" s="34">
        <f t="shared" ref="H1178:H1189" si="29">+C1178*D1178*E1178</f>
        <v>750.00000000000205</v>
      </c>
      <c r="I1178" s="33"/>
      <c r="J1178" s="59"/>
      <c r="K1178" s="58"/>
    </row>
    <row r="1179" spans="1:11">
      <c r="A1179" s="59"/>
      <c r="B1179" s="37"/>
      <c r="C1179" s="32">
        <f>26*2</f>
        <v>52</v>
      </c>
      <c r="D1179" s="32">
        <v>5</v>
      </c>
      <c r="E1179" s="32">
        <v>4</v>
      </c>
      <c r="F1179" s="33"/>
      <c r="G1179" s="33"/>
      <c r="H1179" s="34">
        <f t="shared" si="29"/>
        <v>1040</v>
      </c>
      <c r="I1179" s="33"/>
      <c r="J1179" s="59"/>
      <c r="K1179" s="58"/>
    </row>
    <row r="1180" spans="1:11">
      <c r="A1180" s="59"/>
      <c r="B1180" s="48" t="s">
        <v>1555</v>
      </c>
      <c r="C1180" s="32">
        <f>5*2</f>
        <v>10</v>
      </c>
      <c r="D1180" s="32">
        <v>5</v>
      </c>
      <c r="E1180" s="32">
        <v>4</v>
      </c>
      <c r="F1180" s="33"/>
      <c r="G1180" s="33"/>
      <c r="H1180" s="34">
        <f t="shared" si="29"/>
        <v>200</v>
      </c>
      <c r="I1180" s="33"/>
      <c r="J1180" s="59"/>
      <c r="K1180" s="58"/>
    </row>
    <row r="1181" spans="1:11">
      <c r="A1181" s="59"/>
      <c r="B1181" s="37"/>
      <c r="C1181" s="32">
        <f>2*2</f>
        <v>4</v>
      </c>
      <c r="D1181" s="32">
        <v>10.5833333333333</v>
      </c>
      <c r="E1181" s="32">
        <v>4</v>
      </c>
      <c r="F1181" s="33"/>
      <c r="G1181" s="33"/>
      <c r="H1181" s="34">
        <f t="shared" si="29"/>
        <v>169.333333333333</v>
      </c>
      <c r="I1181" s="33"/>
      <c r="J1181" s="59"/>
      <c r="K1181" s="58"/>
    </row>
    <row r="1182" spans="1:11">
      <c r="A1182" s="59"/>
      <c r="B1182" s="48" t="s">
        <v>1556</v>
      </c>
      <c r="C1182" s="32">
        <f>12*2</f>
        <v>24</v>
      </c>
      <c r="D1182" s="32">
        <v>5</v>
      </c>
      <c r="E1182" s="32">
        <v>4</v>
      </c>
      <c r="F1182" s="33"/>
      <c r="G1182" s="33"/>
      <c r="H1182" s="34">
        <f t="shared" si="29"/>
        <v>480</v>
      </c>
      <c r="I1182" s="33"/>
      <c r="J1182" s="59"/>
      <c r="K1182" s="58"/>
    </row>
    <row r="1183" spans="1:11">
      <c r="A1183" s="59"/>
      <c r="B1183" s="37"/>
      <c r="C1183" s="32">
        <f>4*2</f>
        <v>8</v>
      </c>
      <c r="D1183" s="32">
        <v>10.4166666666667</v>
      </c>
      <c r="E1183" s="32">
        <v>4</v>
      </c>
      <c r="F1183" s="33"/>
      <c r="G1183" s="33"/>
      <c r="H1183" s="34">
        <f t="shared" si="29"/>
        <v>333.333333333334</v>
      </c>
      <c r="I1183" s="33"/>
      <c r="J1183" s="59"/>
      <c r="K1183" s="58"/>
    </row>
    <row r="1184" spans="1:11">
      <c r="A1184" s="59"/>
      <c r="B1184" s="37"/>
      <c r="C1184" s="32">
        <f>1*2</f>
        <v>2</v>
      </c>
      <c r="D1184" s="32">
        <v>6.8333333333333304</v>
      </c>
      <c r="E1184" s="32">
        <v>4</v>
      </c>
      <c r="F1184" s="33"/>
      <c r="G1184" s="33"/>
      <c r="H1184" s="34">
        <f t="shared" si="29"/>
        <v>54.6666666666666</v>
      </c>
      <c r="I1184" s="33"/>
      <c r="J1184" s="59"/>
      <c r="K1184" s="58"/>
    </row>
    <row r="1185" spans="1:13">
      <c r="A1185" s="59"/>
      <c r="B1185" s="48" t="s">
        <v>1557</v>
      </c>
      <c r="C1185" s="32">
        <f>19*2</f>
        <v>38</v>
      </c>
      <c r="D1185" s="32">
        <v>5</v>
      </c>
      <c r="E1185" s="32">
        <v>4</v>
      </c>
      <c r="F1185" s="33"/>
      <c r="G1185" s="33"/>
      <c r="H1185" s="34">
        <f t="shared" si="29"/>
        <v>760</v>
      </c>
      <c r="I1185" s="33"/>
      <c r="J1185" s="59"/>
      <c r="K1185" s="58"/>
    </row>
    <row r="1186" spans="1:13">
      <c r="A1186" s="59"/>
      <c r="B1186" s="37"/>
      <c r="C1186" s="32">
        <f>6*2</f>
        <v>12</v>
      </c>
      <c r="D1186" s="32">
        <v>10.4166666666667</v>
      </c>
      <c r="E1186" s="32">
        <v>4</v>
      </c>
      <c r="F1186" s="33"/>
      <c r="G1186" s="33"/>
      <c r="H1186" s="34">
        <f t="shared" si="29"/>
        <v>500.00000000000199</v>
      </c>
      <c r="I1186" s="33"/>
      <c r="J1186" s="59"/>
      <c r="K1186" s="58"/>
    </row>
    <row r="1187" spans="1:13">
      <c r="A1187" s="59"/>
      <c r="B1187" s="88" t="s">
        <v>1558</v>
      </c>
      <c r="C1187" s="32">
        <f>-59*2</f>
        <v>-118</v>
      </c>
      <c r="D1187" s="32">
        <v>4.5</v>
      </c>
      <c r="E1187" s="32">
        <v>1.08</v>
      </c>
      <c r="F1187" s="33"/>
      <c r="G1187" s="33"/>
      <c r="H1187" s="34">
        <f t="shared" si="29"/>
        <v>-573.48</v>
      </c>
      <c r="I1187" s="33"/>
      <c r="J1187" s="59"/>
      <c r="K1187" s="58"/>
    </row>
    <row r="1188" spans="1:13">
      <c r="A1188" s="59"/>
      <c r="B1188" s="88" t="s">
        <v>1558</v>
      </c>
      <c r="C1188" s="32">
        <f>-4*2</f>
        <v>-8</v>
      </c>
      <c r="D1188" s="32">
        <v>4.92</v>
      </c>
      <c r="E1188" s="32">
        <v>1.08</v>
      </c>
      <c r="F1188" s="33"/>
      <c r="G1188" s="33"/>
      <c r="H1188" s="34">
        <f t="shared" si="29"/>
        <v>-42.508800000000001</v>
      </c>
      <c r="I1188" s="33"/>
      <c r="J1188" s="59"/>
      <c r="K1188" s="58"/>
    </row>
    <row r="1189" spans="1:13">
      <c r="A1189" s="59"/>
      <c r="B1189" s="48" t="s">
        <v>1573</v>
      </c>
      <c r="C1189" s="32">
        <v>1</v>
      </c>
      <c r="D1189" s="32">
        <v>30.92</v>
      </c>
      <c r="E1189" s="32">
        <v>7.5</v>
      </c>
      <c r="F1189" s="33"/>
      <c r="G1189" s="33"/>
      <c r="H1189" s="34">
        <f t="shared" si="29"/>
        <v>231.9</v>
      </c>
      <c r="I1189" s="33">
        <f>SUM(H1178:H1189)</f>
        <v>3903.2445333333399</v>
      </c>
      <c r="J1189" s="59" t="s">
        <v>655</v>
      </c>
      <c r="K1189" s="58"/>
    </row>
    <row r="1190" spans="1:13">
      <c r="A1190" s="59"/>
      <c r="B1190" s="88"/>
      <c r="C1190" s="32"/>
      <c r="D1190" s="32"/>
      <c r="E1190" s="32"/>
      <c r="F1190" s="33"/>
      <c r="G1190" s="33"/>
      <c r="H1190" s="34"/>
      <c r="I1190" s="33"/>
      <c r="J1190" s="59"/>
      <c r="K1190" s="58"/>
    </row>
    <row r="1191" spans="1:13">
      <c r="A1191" s="59" t="s">
        <v>55</v>
      </c>
      <c r="B1191" s="37" t="s">
        <v>1574</v>
      </c>
      <c r="C1191" s="32"/>
      <c r="D1191" s="32"/>
      <c r="E1191" s="32"/>
      <c r="F1191" s="33"/>
      <c r="G1191" s="33"/>
      <c r="H1191" s="34"/>
      <c r="I1191" s="33"/>
      <c r="J1191" s="59" t="s">
        <v>52</v>
      </c>
      <c r="K1191" s="58"/>
    </row>
    <row r="1192" spans="1:13">
      <c r="A1192" s="59"/>
      <c r="B1192" s="116" t="s">
        <v>1575</v>
      </c>
      <c r="C1192" s="32"/>
      <c r="D1192" s="32"/>
      <c r="E1192" s="32"/>
      <c r="F1192" s="33"/>
      <c r="G1192" s="33"/>
      <c r="H1192" s="34"/>
      <c r="I1192" s="33"/>
      <c r="J1192" s="59"/>
      <c r="K1192" s="58"/>
      <c r="M1192" s="2">
        <f>+I1216*180</f>
        <v>0</v>
      </c>
    </row>
    <row r="1193" spans="1:13">
      <c r="A1193" s="117"/>
      <c r="B1193" s="58" t="s">
        <v>959</v>
      </c>
      <c r="C1193" s="32">
        <v>2</v>
      </c>
      <c r="D1193" s="32">
        <v>19.420000000000002</v>
      </c>
      <c r="E1193" s="32">
        <v>0.75</v>
      </c>
      <c r="F1193" s="33"/>
      <c r="G1193" s="33"/>
      <c r="H1193" s="34">
        <f t="shared" ref="H1193:H1250" si="30">+C1193*D1193*E1193</f>
        <v>29.13</v>
      </c>
      <c r="I1193" s="33"/>
      <c r="J1193" s="57"/>
      <c r="K1193" s="58"/>
    </row>
    <row r="1194" spans="1:13">
      <c r="A1194" s="117"/>
      <c r="B1194" s="58"/>
      <c r="C1194" s="32">
        <v>2</v>
      </c>
      <c r="D1194" s="32">
        <v>5.5</v>
      </c>
      <c r="E1194" s="32">
        <v>0.75</v>
      </c>
      <c r="F1194" s="33"/>
      <c r="G1194" s="33"/>
      <c r="H1194" s="34">
        <f t="shared" si="30"/>
        <v>8.25</v>
      </c>
      <c r="I1194" s="33"/>
      <c r="J1194" s="57"/>
      <c r="K1194" s="58"/>
    </row>
    <row r="1195" spans="1:13">
      <c r="A1195" s="117"/>
      <c r="B1195" s="58" t="s">
        <v>1312</v>
      </c>
      <c r="C1195" s="32">
        <v>2</v>
      </c>
      <c r="D1195" s="32">
        <v>9.58</v>
      </c>
      <c r="E1195" s="32">
        <v>0.75</v>
      </c>
      <c r="F1195" s="33"/>
      <c r="G1195" s="33"/>
      <c r="H1195" s="34">
        <f t="shared" si="30"/>
        <v>14.37</v>
      </c>
      <c r="I1195" s="33"/>
      <c r="J1195" s="57"/>
      <c r="K1195" s="58"/>
    </row>
    <row r="1196" spans="1:13">
      <c r="A1196" s="117"/>
      <c r="B1196" s="58"/>
      <c r="C1196" s="32">
        <v>2</v>
      </c>
      <c r="D1196" s="32">
        <v>4</v>
      </c>
      <c r="E1196" s="32">
        <v>0.75</v>
      </c>
      <c r="F1196" s="33"/>
      <c r="G1196" s="33"/>
      <c r="H1196" s="34">
        <f t="shared" si="30"/>
        <v>6</v>
      </c>
      <c r="I1196" s="33"/>
      <c r="J1196" s="57"/>
      <c r="K1196" s="58"/>
    </row>
    <row r="1197" spans="1:13">
      <c r="A1197" s="117"/>
      <c r="B1197" s="58" t="s">
        <v>1312</v>
      </c>
      <c r="C1197" s="32">
        <v>2</v>
      </c>
      <c r="D1197" s="32">
        <v>9.58</v>
      </c>
      <c r="E1197" s="32">
        <v>0.75</v>
      </c>
      <c r="F1197" s="33"/>
      <c r="G1197" s="33"/>
      <c r="H1197" s="34">
        <f t="shared" si="30"/>
        <v>14.37</v>
      </c>
      <c r="I1197" s="33"/>
      <c r="J1197" s="57"/>
      <c r="K1197" s="58"/>
    </row>
    <row r="1198" spans="1:13">
      <c r="A1198" s="117"/>
      <c r="B1198" s="58"/>
      <c r="C1198" s="32">
        <v>2</v>
      </c>
      <c r="D1198" s="32">
        <v>4</v>
      </c>
      <c r="E1198" s="32">
        <v>0.75</v>
      </c>
      <c r="F1198" s="33"/>
      <c r="G1198" s="33"/>
      <c r="H1198" s="34">
        <f t="shared" si="30"/>
        <v>6</v>
      </c>
      <c r="I1198" s="33"/>
      <c r="J1198" s="57"/>
      <c r="K1198" s="58"/>
    </row>
    <row r="1199" spans="1:13">
      <c r="A1199" s="117"/>
      <c r="B1199" s="58" t="s">
        <v>1312</v>
      </c>
      <c r="C1199" s="32">
        <v>2</v>
      </c>
      <c r="D1199" s="32">
        <v>9.58</v>
      </c>
      <c r="E1199" s="32">
        <v>0.75</v>
      </c>
      <c r="F1199" s="33"/>
      <c r="G1199" s="33"/>
      <c r="H1199" s="34">
        <f t="shared" si="30"/>
        <v>14.37</v>
      </c>
      <c r="I1199" s="33"/>
      <c r="J1199" s="57"/>
      <c r="K1199" s="58"/>
    </row>
    <row r="1200" spans="1:13">
      <c r="A1200" s="117"/>
      <c r="B1200" s="58"/>
      <c r="C1200" s="32">
        <v>2</v>
      </c>
      <c r="D1200" s="32">
        <v>4</v>
      </c>
      <c r="E1200" s="32">
        <v>0.75</v>
      </c>
      <c r="F1200" s="33"/>
      <c r="G1200" s="33"/>
      <c r="H1200" s="34">
        <f t="shared" si="30"/>
        <v>6</v>
      </c>
      <c r="I1200" s="33"/>
      <c r="J1200" s="57"/>
      <c r="K1200" s="58"/>
    </row>
    <row r="1201" spans="1:11">
      <c r="A1201" s="117"/>
      <c r="B1201" s="58" t="s">
        <v>937</v>
      </c>
      <c r="C1201" s="32">
        <v>2</v>
      </c>
      <c r="D1201" s="32">
        <v>27.75</v>
      </c>
      <c r="E1201" s="32">
        <v>0.75</v>
      </c>
      <c r="F1201" s="33"/>
      <c r="G1201" s="33"/>
      <c r="H1201" s="34">
        <f t="shared" si="30"/>
        <v>41.625</v>
      </c>
      <c r="I1201" s="33"/>
      <c r="J1201" s="57"/>
      <c r="K1201" s="58"/>
    </row>
    <row r="1202" spans="1:11">
      <c r="A1202" s="117"/>
      <c r="B1202" s="58" t="s">
        <v>1576</v>
      </c>
      <c r="C1202" s="32">
        <v>1</v>
      </c>
      <c r="D1202" s="32">
        <v>35.5</v>
      </c>
      <c r="E1202" s="32">
        <v>0.75</v>
      </c>
      <c r="F1202" s="33"/>
      <c r="G1202" s="33"/>
      <c r="H1202" s="34">
        <f t="shared" si="30"/>
        <v>26.625</v>
      </c>
      <c r="I1202" s="33"/>
      <c r="J1202" s="57"/>
      <c r="K1202" s="58"/>
    </row>
    <row r="1203" spans="1:11">
      <c r="A1203" s="117"/>
      <c r="B1203" s="58" t="s">
        <v>1577</v>
      </c>
      <c r="C1203" s="32">
        <v>1</v>
      </c>
      <c r="D1203" s="32">
        <v>21.25</v>
      </c>
      <c r="E1203" s="32">
        <v>0.75</v>
      </c>
      <c r="F1203" s="33"/>
      <c r="G1203" s="33"/>
      <c r="H1203" s="34">
        <f t="shared" si="30"/>
        <v>15.9375</v>
      </c>
      <c r="I1203" s="33"/>
      <c r="J1203" s="57"/>
      <c r="K1203" s="58"/>
    </row>
    <row r="1204" spans="1:11">
      <c r="A1204" s="117"/>
      <c r="B1204" s="58" t="s">
        <v>1312</v>
      </c>
      <c r="C1204" s="32">
        <v>2</v>
      </c>
      <c r="D1204" s="32">
        <v>11.08</v>
      </c>
      <c r="E1204" s="32">
        <v>0.75</v>
      </c>
      <c r="F1204" s="33"/>
      <c r="G1204" s="33"/>
      <c r="H1204" s="34">
        <f t="shared" si="30"/>
        <v>16.62</v>
      </c>
      <c r="I1204" s="33"/>
      <c r="J1204" s="57"/>
      <c r="K1204" s="58"/>
    </row>
    <row r="1205" spans="1:11">
      <c r="A1205" s="117"/>
      <c r="B1205" s="58"/>
      <c r="C1205" s="32">
        <v>2</v>
      </c>
      <c r="D1205" s="32">
        <v>4</v>
      </c>
      <c r="E1205" s="32">
        <v>0.75</v>
      </c>
      <c r="F1205" s="33"/>
      <c r="G1205" s="33"/>
      <c r="H1205" s="34">
        <f t="shared" si="30"/>
        <v>6</v>
      </c>
      <c r="I1205" s="33"/>
      <c r="J1205" s="57"/>
      <c r="K1205" s="58"/>
    </row>
    <row r="1206" spans="1:11">
      <c r="A1206" s="117"/>
      <c r="B1206" s="58" t="s">
        <v>1312</v>
      </c>
      <c r="C1206" s="32">
        <v>2</v>
      </c>
      <c r="D1206" s="32">
        <v>11.58</v>
      </c>
      <c r="E1206" s="32">
        <v>0.75</v>
      </c>
      <c r="F1206" s="33"/>
      <c r="G1206" s="33"/>
      <c r="H1206" s="34">
        <f t="shared" si="30"/>
        <v>17.37</v>
      </c>
      <c r="I1206" s="33"/>
      <c r="J1206" s="57"/>
      <c r="K1206" s="58"/>
    </row>
    <row r="1207" spans="1:11">
      <c r="A1207" s="117"/>
      <c r="B1207" s="58"/>
      <c r="C1207" s="32">
        <v>2</v>
      </c>
      <c r="D1207" s="32">
        <v>4</v>
      </c>
      <c r="E1207" s="32">
        <v>0.75</v>
      </c>
      <c r="F1207" s="33"/>
      <c r="G1207" s="33"/>
      <c r="H1207" s="34">
        <f t="shared" si="30"/>
        <v>6</v>
      </c>
      <c r="I1207" s="33"/>
      <c r="J1207" s="57"/>
      <c r="K1207" s="58"/>
    </row>
    <row r="1208" spans="1:11">
      <c r="A1208" s="117"/>
      <c r="B1208" s="58" t="s">
        <v>959</v>
      </c>
      <c r="C1208" s="32">
        <v>2</v>
      </c>
      <c r="D1208" s="32">
        <v>15.5</v>
      </c>
      <c r="E1208" s="32">
        <v>0.75</v>
      </c>
      <c r="F1208" s="33"/>
      <c r="G1208" s="33"/>
      <c r="H1208" s="34">
        <f t="shared" si="30"/>
        <v>23.25</v>
      </c>
      <c r="I1208" s="33"/>
      <c r="J1208" s="57"/>
      <c r="K1208" s="58"/>
    </row>
    <row r="1209" spans="1:11">
      <c r="A1209" s="117"/>
      <c r="B1209" s="58"/>
      <c r="C1209" s="32">
        <v>2</v>
      </c>
      <c r="D1209" s="32">
        <v>5.5</v>
      </c>
      <c r="E1209" s="32">
        <v>0.75</v>
      </c>
      <c r="F1209" s="33"/>
      <c r="G1209" s="33"/>
      <c r="H1209" s="34">
        <f t="shared" si="30"/>
        <v>8.25</v>
      </c>
      <c r="I1209" s="33"/>
      <c r="J1209" s="57"/>
      <c r="K1209" s="58"/>
    </row>
    <row r="1210" spans="1:11">
      <c r="A1210" s="117"/>
      <c r="B1210" s="58" t="s">
        <v>1569</v>
      </c>
      <c r="C1210" s="32">
        <v>1</v>
      </c>
      <c r="D1210" s="32">
        <v>17.75</v>
      </c>
      <c r="E1210" s="32">
        <v>0.75</v>
      </c>
      <c r="F1210" s="33"/>
      <c r="G1210" s="33"/>
      <c r="H1210" s="34">
        <f t="shared" si="30"/>
        <v>13.3125</v>
      </c>
      <c r="I1210" s="33"/>
      <c r="J1210" s="57"/>
      <c r="K1210" s="58"/>
    </row>
    <row r="1211" spans="1:11">
      <c r="A1211" s="117"/>
      <c r="B1211" s="58"/>
      <c r="C1211" s="32">
        <v>1</v>
      </c>
      <c r="D1211" s="32">
        <v>4</v>
      </c>
      <c r="E1211" s="32">
        <v>0.75</v>
      </c>
      <c r="F1211" s="33"/>
      <c r="G1211" s="33"/>
      <c r="H1211" s="34">
        <f t="shared" si="30"/>
        <v>3</v>
      </c>
      <c r="I1211" s="33"/>
      <c r="J1211" s="57"/>
      <c r="K1211" s="58"/>
    </row>
    <row r="1212" spans="1:11">
      <c r="A1212" s="117"/>
      <c r="B1212" s="58" t="s">
        <v>1578</v>
      </c>
      <c r="C1212" s="32">
        <v>4</v>
      </c>
      <c r="D1212" s="32">
        <v>34.75</v>
      </c>
      <c r="E1212" s="32">
        <v>0.75</v>
      </c>
      <c r="F1212" s="33"/>
      <c r="G1212" s="33"/>
      <c r="H1212" s="34">
        <f t="shared" si="30"/>
        <v>104.25</v>
      </c>
      <c r="I1212" s="33"/>
      <c r="J1212" s="57"/>
      <c r="K1212" s="58"/>
    </row>
    <row r="1213" spans="1:11">
      <c r="A1213" s="117"/>
      <c r="B1213" s="58" t="s">
        <v>959</v>
      </c>
      <c r="C1213" s="32">
        <v>2</v>
      </c>
      <c r="D1213" s="32">
        <v>10.5</v>
      </c>
      <c r="E1213" s="32">
        <v>0.75</v>
      </c>
      <c r="F1213" s="33"/>
      <c r="G1213" s="33"/>
      <c r="H1213" s="34">
        <f t="shared" si="30"/>
        <v>15.75</v>
      </c>
      <c r="I1213" s="33"/>
      <c r="J1213" s="57"/>
      <c r="K1213" s="58"/>
    </row>
    <row r="1214" spans="1:11">
      <c r="A1214" s="117"/>
      <c r="B1214" s="58"/>
      <c r="C1214" s="32">
        <v>2</v>
      </c>
      <c r="D1214" s="32">
        <v>5.5</v>
      </c>
      <c r="E1214" s="32">
        <v>0.75</v>
      </c>
      <c r="F1214" s="33"/>
      <c r="G1214" s="33"/>
      <c r="H1214" s="34">
        <f t="shared" si="30"/>
        <v>8.25</v>
      </c>
      <c r="I1214" s="33"/>
      <c r="J1214" s="57"/>
      <c r="K1214" s="58"/>
    </row>
    <row r="1215" spans="1:11">
      <c r="A1215" s="117"/>
      <c r="B1215" s="58" t="s">
        <v>1312</v>
      </c>
      <c r="C1215" s="32">
        <v>2</v>
      </c>
      <c r="D1215" s="32">
        <v>9.58</v>
      </c>
      <c r="E1215" s="32">
        <v>0.75</v>
      </c>
      <c r="F1215" s="33"/>
      <c r="G1215" s="33"/>
      <c r="H1215" s="34">
        <f t="shared" si="30"/>
        <v>14.37</v>
      </c>
      <c r="I1215" s="33"/>
      <c r="J1215" s="57"/>
      <c r="K1215" s="58"/>
    </row>
    <row r="1216" spans="1:11">
      <c r="A1216" s="117"/>
      <c r="B1216" s="58"/>
      <c r="C1216" s="32">
        <v>2</v>
      </c>
      <c r="D1216" s="32">
        <v>4</v>
      </c>
      <c r="E1216" s="32">
        <v>0.75</v>
      </c>
      <c r="F1216" s="33"/>
      <c r="G1216" s="33"/>
      <c r="H1216" s="34">
        <f t="shared" si="30"/>
        <v>6</v>
      </c>
      <c r="I1216" s="33"/>
      <c r="J1216" s="57"/>
      <c r="K1216" s="58"/>
    </row>
    <row r="1217" spans="1:11">
      <c r="A1217" s="117"/>
      <c r="B1217" s="48" t="s">
        <v>1579</v>
      </c>
      <c r="C1217" s="32">
        <v>1</v>
      </c>
      <c r="D1217" s="32">
        <v>7.83</v>
      </c>
      <c r="E1217" s="32">
        <v>0.75</v>
      </c>
      <c r="F1217" s="33"/>
      <c r="G1217" s="33"/>
      <c r="H1217" s="34">
        <f t="shared" si="30"/>
        <v>5.8724999999999996</v>
      </c>
      <c r="I1217" s="33"/>
      <c r="J1217" s="57"/>
      <c r="K1217" s="58"/>
    </row>
    <row r="1218" spans="1:11">
      <c r="A1218" s="117"/>
      <c r="B1218" s="48" t="s">
        <v>1580</v>
      </c>
      <c r="C1218" s="32">
        <v>4</v>
      </c>
      <c r="D1218" s="32">
        <v>7.5</v>
      </c>
      <c r="E1218" s="32">
        <v>0.75</v>
      </c>
      <c r="F1218" s="33"/>
      <c r="G1218" s="33"/>
      <c r="H1218" s="34">
        <f t="shared" si="30"/>
        <v>22.5</v>
      </c>
      <c r="I1218" s="33"/>
      <c r="J1218" s="57"/>
      <c r="K1218" s="58"/>
    </row>
    <row r="1219" spans="1:11">
      <c r="A1219" s="117"/>
      <c r="B1219" s="48" t="s">
        <v>1581</v>
      </c>
      <c r="C1219" s="32">
        <v>1</v>
      </c>
      <c r="D1219" s="32">
        <v>7.5</v>
      </c>
      <c r="E1219" s="32">
        <v>0.75</v>
      </c>
      <c r="F1219" s="33"/>
      <c r="G1219" s="33"/>
      <c r="H1219" s="34">
        <f t="shared" si="30"/>
        <v>5.625</v>
      </c>
      <c r="I1219" s="33"/>
      <c r="J1219" s="57"/>
      <c r="K1219" s="58"/>
    </row>
    <row r="1220" spans="1:11">
      <c r="A1220" s="117"/>
      <c r="B1220" s="48" t="s">
        <v>1582</v>
      </c>
      <c r="C1220" s="32">
        <v>2</v>
      </c>
      <c r="D1220" s="32">
        <v>7.5</v>
      </c>
      <c r="E1220" s="32">
        <v>0.75</v>
      </c>
      <c r="F1220" s="33"/>
      <c r="G1220" s="33"/>
      <c r="H1220" s="34">
        <f t="shared" si="30"/>
        <v>11.25</v>
      </c>
      <c r="I1220" s="33"/>
      <c r="J1220" s="57"/>
      <c r="K1220" s="58"/>
    </row>
    <row r="1221" spans="1:11">
      <c r="A1221" s="117"/>
      <c r="B1221" s="48" t="s">
        <v>1583</v>
      </c>
      <c r="C1221" s="32">
        <v>2</v>
      </c>
      <c r="D1221" s="32">
        <v>7.5</v>
      </c>
      <c r="E1221" s="32">
        <v>0.75</v>
      </c>
      <c r="F1221" s="33"/>
      <c r="G1221" s="33"/>
      <c r="H1221" s="34">
        <f t="shared" si="30"/>
        <v>11.25</v>
      </c>
      <c r="I1221" s="33"/>
      <c r="J1221" s="57"/>
      <c r="K1221" s="58"/>
    </row>
    <row r="1222" spans="1:11">
      <c r="A1222" s="117"/>
      <c r="B1222" s="48" t="s">
        <v>1584</v>
      </c>
      <c r="C1222" s="32">
        <v>1</v>
      </c>
      <c r="D1222" s="32">
        <v>7.5</v>
      </c>
      <c r="E1222" s="32">
        <v>0.75</v>
      </c>
      <c r="F1222" s="33"/>
      <c r="G1222" s="33"/>
      <c r="H1222" s="34">
        <f t="shared" si="30"/>
        <v>5.625</v>
      </c>
      <c r="I1222" s="33"/>
      <c r="J1222" s="57"/>
      <c r="K1222" s="58"/>
    </row>
    <row r="1223" spans="1:11">
      <c r="A1223" s="117"/>
      <c r="B1223" s="48" t="s">
        <v>1583</v>
      </c>
      <c r="C1223" s="32">
        <v>2</v>
      </c>
      <c r="D1223" s="32">
        <v>7.5</v>
      </c>
      <c r="E1223" s="32">
        <v>0.75</v>
      </c>
      <c r="F1223" s="33"/>
      <c r="G1223" s="33"/>
      <c r="H1223" s="34">
        <f t="shared" si="30"/>
        <v>11.25</v>
      </c>
      <c r="I1223" s="33"/>
      <c r="J1223" s="57"/>
      <c r="K1223" s="58"/>
    </row>
    <row r="1224" spans="1:11">
      <c r="A1224" s="117"/>
      <c r="B1224" s="48" t="s">
        <v>1580</v>
      </c>
      <c r="C1224" s="32">
        <v>1</v>
      </c>
      <c r="D1224" s="32">
        <v>7.5</v>
      </c>
      <c r="E1224" s="32">
        <v>0.75</v>
      </c>
      <c r="F1224" s="33"/>
      <c r="G1224" s="33"/>
      <c r="H1224" s="34">
        <f t="shared" si="30"/>
        <v>5.625</v>
      </c>
      <c r="I1224" s="33"/>
      <c r="J1224" s="57"/>
      <c r="K1224" s="58"/>
    </row>
    <row r="1225" spans="1:11">
      <c r="A1225" s="117"/>
      <c r="B1225" s="48" t="s">
        <v>1585</v>
      </c>
      <c r="C1225" s="32">
        <v>1</v>
      </c>
      <c r="D1225" s="32">
        <v>7.5</v>
      </c>
      <c r="E1225" s="32">
        <v>1</v>
      </c>
      <c r="F1225" s="33"/>
      <c r="G1225" s="33"/>
      <c r="H1225" s="34">
        <f t="shared" si="30"/>
        <v>7.5</v>
      </c>
      <c r="I1225" s="33"/>
      <c r="J1225" s="57"/>
      <c r="K1225" s="58"/>
    </row>
    <row r="1226" spans="1:11">
      <c r="A1226" s="117"/>
      <c r="B1226" s="48" t="s">
        <v>1582</v>
      </c>
      <c r="C1226" s="32">
        <v>3</v>
      </c>
      <c r="D1226" s="32">
        <v>7.5</v>
      </c>
      <c r="E1226" s="32">
        <v>0.75</v>
      </c>
      <c r="F1226" s="33"/>
      <c r="G1226" s="33"/>
      <c r="H1226" s="34">
        <f t="shared" si="30"/>
        <v>16.875</v>
      </c>
      <c r="I1226" s="33"/>
      <c r="J1226" s="57"/>
      <c r="K1226" s="58"/>
    </row>
    <row r="1227" spans="1:11">
      <c r="A1227" s="117"/>
      <c r="B1227" s="48" t="s">
        <v>1580</v>
      </c>
      <c r="C1227" s="32">
        <v>1</v>
      </c>
      <c r="D1227" s="32">
        <v>7.5</v>
      </c>
      <c r="E1227" s="32">
        <v>0.75</v>
      </c>
      <c r="F1227" s="33"/>
      <c r="G1227" s="33"/>
      <c r="H1227" s="34">
        <f t="shared" si="30"/>
        <v>5.625</v>
      </c>
      <c r="I1227" s="33"/>
      <c r="J1227" s="57"/>
      <c r="K1227" s="58"/>
    </row>
    <row r="1228" spans="1:11">
      <c r="A1228" s="117"/>
      <c r="B1228" s="48" t="s">
        <v>1580</v>
      </c>
      <c r="C1228" s="32">
        <v>5</v>
      </c>
      <c r="D1228" s="32">
        <v>7.5</v>
      </c>
      <c r="E1228" s="32">
        <v>0.75</v>
      </c>
      <c r="F1228" s="33"/>
      <c r="G1228" s="33"/>
      <c r="H1228" s="34">
        <f t="shared" si="30"/>
        <v>28.125</v>
      </c>
      <c r="I1228" s="33"/>
      <c r="J1228" s="57"/>
      <c r="K1228" s="58"/>
    </row>
    <row r="1229" spans="1:11">
      <c r="A1229" s="117"/>
      <c r="B1229" s="48" t="s">
        <v>1582</v>
      </c>
      <c r="C1229" s="32">
        <v>3</v>
      </c>
      <c r="D1229" s="32">
        <v>7.5</v>
      </c>
      <c r="E1229" s="32">
        <v>0.75</v>
      </c>
      <c r="F1229" s="33"/>
      <c r="G1229" s="33"/>
      <c r="H1229" s="34">
        <f t="shared" si="30"/>
        <v>16.875</v>
      </c>
      <c r="I1229" s="33"/>
      <c r="J1229" s="57"/>
      <c r="K1229" s="58"/>
    </row>
    <row r="1230" spans="1:11">
      <c r="A1230" s="117"/>
      <c r="B1230" s="48" t="s">
        <v>1586</v>
      </c>
      <c r="C1230" s="32">
        <v>1</v>
      </c>
      <c r="D1230" s="32">
        <v>7.5</v>
      </c>
      <c r="E1230" s="32">
        <v>1</v>
      </c>
      <c r="F1230" s="33"/>
      <c r="G1230" s="33"/>
      <c r="H1230" s="34">
        <f t="shared" si="30"/>
        <v>7.5</v>
      </c>
      <c r="I1230" s="33"/>
      <c r="J1230" s="57"/>
      <c r="K1230" s="58"/>
    </row>
    <row r="1231" spans="1:11">
      <c r="A1231" s="117"/>
      <c r="B1231" s="48" t="s">
        <v>1583</v>
      </c>
      <c r="C1231" s="32">
        <v>1</v>
      </c>
      <c r="D1231" s="32">
        <v>7.5</v>
      </c>
      <c r="E1231" s="32">
        <v>0.75</v>
      </c>
      <c r="F1231" s="33"/>
      <c r="G1231" s="33"/>
      <c r="H1231" s="34">
        <f t="shared" si="30"/>
        <v>5.625</v>
      </c>
      <c r="I1231" s="33"/>
      <c r="J1231" s="57"/>
      <c r="K1231" s="58"/>
    </row>
    <row r="1232" spans="1:11">
      <c r="A1232" s="117"/>
      <c r="B1232" s="48" t="s">
        <v>1581</v>
      </c>
      <c r="C1232" s="32">
        <v>2</v>
      </c>
      <c r="D1232" s="32">
        <v>7.5</v>
      </c>
      <c r="E1232" s="32">
        <v>0.75</v>
      </c>
      <c r="F1232" s="33"/>
      <c r="G1232" s="33"/>
      <c r="H1232" s="34">
        <f t="shared" si="30"/>
        <v>11.25</v>
      </c>
      <c r="I1232" s="33"/>
      <c r="J1232" s="57"/>
      <c r="K1232" s="58"/>
    </row>
    <row r="1233" spans="1:11">
      <c r="A1233" s="117"/>
      <c r="B1233" s="48" t="s">
        <v>1582</v>
      </c>
      <c r="C1233" s="32">
        <v>1</v>
      </c>
      <c r="D1233" s="32">
        <v>7.5</v>
      </c>
      <c r="E1233" s="32">
        <v>0.75</v>
      </c>
      <c r="F1233" s="33"/>
      <c r="G1233" s="33"/>
      <c r="H1233" s="34">
        <f t="shared" si="30"/>
        <v>5.625</v>
      </c>
      <c r="I1233" s="33"/>
      <c r="J1233" s="57"/>
      <c r="K1233" s="58"/>
    </row>
    <row r="1234" spans="1:11">
      <c r="A1234" s="117"/>
      <c r="B1234" s="48" t="s">
        <v>1581</v>
      </c>
      <c r="C1234" s="32">
        <v>1</v>
      </c>
      <c r="D1234" s="32">
        <v>7.5</v>
      </c>
      <c r="E1234" s="32">
        <v>0.75</v>
      </c>
      <c r="F1234" s="33"/>
      <c r="G1234" s="33"/>
      <c r="H1234" s="34">
        <f t="shared" si="30"/>
        <v>5.625</v>
      </c>
      <c r="I1234" s="33"/>
      <c r="J1234" s="57"/>
      <c r="K1234" s="58"/>
    </row>
    <row r="1235" spans="1:11">
      <c r="A1235" s="117"/>
      <c r="B1235" s="48" t="s">
        <v>1583</v>
      </c>
      <c r="C1235" s="32">
        <v>1</v>
      </c>
      <c r="D1235" s="32">
        <v>7.5</v>
      </c>
      <c r="E1235" s="32">
        <v>0.75</v>
      </c>
      <c r="F1235" s="33"/>
      <c r="G1235" s="33"/>
      <c r="H1235" s="34">
        <f t="shared" si="30"/>
        <v>5.625</v>
      </c>
      <c r="I1235" s="33"/>
      <c r="J1235" s="57"/>
      <c r="K1235" s="58"/>
    </row>
    <row r="1236" spans="1:11">
      <c r="A1236" s="117"/>
      <c r="B1236" s="48" t="s">
        <v>1580</v>
      </c>
      <c r="C1236" s="32">
        <v>1</v>
      </c>
      <c r="D1236" s="32">
        <v>7.83</v>
      </c>
      <c r="E1236" s="32">
        <v>0.75</v>
      </c>
      <c r="F1236" s="33"/>
      <c r="G1236" s="33"/>
      <c r="H1236" s="34">
        <f t="shared" si="30"/>
        <v>5.8724999999999996</v>
      </c>
      <c r="I1236" s="33"/>
      <c r="J1236" s="57"/>
      <c r="K1236" s="58"/>
    </row>
    <row r="1237" spans="1:11">
      <c r="A1237" s="117"/>
      <c r="B1237" s="48" t="s">
        <v>1580</v>
      </c>
      <c r="C1237" s="32">
        <v>1</v>
      </c>
      <c r="D1237" s="32">
        <v>7.83</v>
      </c>
      <c r="E1237" s="32">
        <v>0.75</v>
      </c>
      <c r="F1237" s="33"/>
      <c r="G1237" s="33"/>
      <c r="H1237" s="34">
        <f t="shared" si="30"/>
        <v>5.8724999999999996</v>
      </c>
      <c r="I1237" s="33"/>
      <c r="J1237" s="57"/>
      <c r="K1237" s="58"/>
    </row>
    <row r="1238" spans="1:11">
      <c r="A1238" s="117"/>
      <c r="B1238" s="48" t="s">
        <v>1587</v>
      </c>
      <c r="C1238" s="32">
        <v>1</v>
      </c>
      <c r="D1238" s="32">
        <v>14</v>
      </c>
      <c r="E1238" s="32">
        <v>2.5</v>
      </c>
      <c r="F1238" s="33"/>
      <c r="G1238" s="33"/>
      <c r="H1238" s="34">
        <f t="shared" si="30"/>
        <v>35</v>
      </c>
      <c r="I1238" s="33"/>
      <c r="J1238" s="57"/>
      <c r="K1238" s="58"/>
    </row>
    <row r="1239" spans="1:11">
      <c r="A1239" s="117"/>
      <c r="B1239" s="48" t="s">
        <v>1588</v>
      </c>
      <c r="C1239" s="32">
        <v>1</v>
      </c>
      <c r="D1239" s="32">
        <v>13.08</v>
      </c>
      <c r="E1239" s="32">
        <v>2.5</v>
      </c>
      <c r="F1239" s="33"/>
      <c r="G1239" s="33"/>
      <c r="H1239" s="34">
        <f t="shared" si="30"/>
        <v>32.700000000000003</v>
      </c>
      <c r="I1239" s="33"/>
      <c r="J1239" s="57"/>
      <c r="K1239" s="58"/>
    </row>
    <row r="1240" spans="1:11">
      <c r="A1240" s="117"/>
      <c r="B1240" s="48" t="s">
        <v>1589</v>
      </c>
      <c r="C1240" s="32">
        <v>1</v>
      </c>
      <c r="D1240" s="32">
        <v>5.42</v>
      </c>
      <c r="E1240" s="32">
        <v>16.75</v>
      </c>
      <c r="F1240" s="33"/>
      <c r="G1240" s="33"/>
      <c r="H1240" s="34">
        <f t="shared" si="30"/>
        <v>90.784999999999997</v>
      </c>
      <c r="I1240" s="33"/>
      <c r="J1240" s="57"/>
      <c r="K1240" s="58"/>
    </row>
    <row r="1241" spans="1:11">
      <c r="A1241" s="117"/>
      <c r="B1241" s="48"/>
      <c r="C1241" s="32">
        <v>2</v>
      </c>
      <c r="D1241" s="32">
        <v>0.75</v>
      </c>
      <c r="E1241" s="32">
        <v>16.75</v>
      </c>
      <c r="F1241" s="33"/>
      <c r="G1241" s="33"/>
      <c r="H1241" s="34">
        <f t="shared" si="30"/>
        <v>25.125</v>
      </c>
      <c r="I1241" s="33"/>
      <c r="J1241" s="57"/>
      <c r="K1241" s="58"/>
    </row>
    <row r="1242" spans="1:11">
      <c r="A1242" s="117"/>
      <c r="B1242" s="48"/>
      <c r="C1242" s="32">
        <v>2</v>
      </c>
      <c r="D1242" s="32">
        <v>0.75</v>
      </c>
      <c r="E1242" s="32">
        <v>5.42</v>
      </c>
      <c r="F1242" s="33"/>
      <c r="G1242" s="33"/>
      <c r="H1242" s="34">
        <f t="shared" si="30"/>
        <v>8.1300000000000008</v>
      </c>
      <c r="I1242" s="33"/>
      <c r="J1242" s="57"/>
      <c r="K1242" s="58"/>
    </row>
    <row r="1243" spans="1:11">
      <c r="A1243" s="117"/>
      <c r="B1243" s="48" t="s">
        <v>1590</v>
      </c>
      <c r="C1243" s="32">
        <v>2</v>
      </c>
      <c r="D1243" s="32">
        <v>14.25</v>
      </c>
      <c r="E1243" s="32">
        <v>1.58</v>
      </c>
      <c r="F1243" s="33"/>
      <c r="G1243" s="33"/>
      <c r="H1243" s="34">
        <f t="shared" si="30"/>
        <v>45.03</v>
      </c>
      <c r="I1243" s="33"/>
      <c r="J1243" s="57"/>
      <c r="K1243" s="58"/>
    </row>
    <row r="1244" spans="1:11">
      <c r="A1244" s="117"/>
      <c r="B1244" s="48"/>
      <c r="C1244" s="32">
        <v>2</v>
      </c>
      <c r="D1244" s="32">
        <v>2.92</v>
      </c>
      <c r="E1244" s="32">
        <v>1.58</v>
      </c>
      <c r="F1244" s="33"/>
      <c r="G1244" s="33"/>
      <c r="H1244" s="34">
        <f t="shared" si="30"/>
        <v>9.2271999999999998</v>
      </c>
      <c r="I1244" s="33"/>
      <c r="J1244" s="57"/>
      <c r="K1244" s="58"/>
    </row>
    <row r="1245" spans="1:11">
      <c r="A1245" s="117"/>
      <c r="B1245" s="48" t="s">
        <v>433</v>
      </c>
      <c r="C1245" s="32">
        <v>2</v>
      </c>
      <c r="D1245" s="32">
        <v>1.17</v>
      </c>
      <c r="E1245" s="32">
        <v>2.33</v>
      </c>
      <c r="F1245" s="33"/>
      <c r="G1245" s="33"/>
      <c r="H1245" s="34">
        <f t="shared" si="30"/>
        <v>5.4522000000000004</v>
      </c>
      <c r="I1245" s="33"/>
      <c r="J1245" s="57"/>
      <c r="K1245" s="58"/>
    </row>
    <row r="1246" spans="1:11">
      <c r="A1246" s="117"/>
      <c r="B1246" s="48" t="s">
        <v>1559</v>
      </c>
      <c r="C1246" s="32">
        <v>1</v>
      </c>
      <c r="D1246" s="32">
        <v>4.75</v>
      </c>
      <c r="E1246" s="32">
        <v>7.67</v>
      </c>
      <c r="F1246" s="33"/>
      <c r="G1246" s="33"/>
      <c r="H1246" s="34">
        <f t="shared" si="30"/>
        <v>36.432499999999997</v>
      </c>
      <c r="I1246" s="33"/>
      <c r="J1246" s="57"/>
      <c r="K1246" s="58"/>
    </row>
    <row r="1247" spans="1:11">
      <c r="A1247" s="117"/>
      <c r="B1247" s="48" t="s">
        <v>1591</v>
      </c>
      <c r="C1247" s="32">
        <v>1</v>
      </c>
      <c r="D1247" s="32">
        <v>10</v>
      </c>
      <c r="E1247" s="32">
        <v>4</v>
      </c>
      <c r="F1247" s="33"/>
      <c r="G1247" s="33"/>
      <c r="H1247" s="34">
        <f t="shared" si="30"/>
        <v>40</v>
      </c>
      <c r="I1247" s="33"/>
      <c r="J1247" s="57"/>
      <c r="K1247" s="58"/>
    </row>
    <row r="1248" spans="1:11">
      <c r="A1248" s="117"/>
      <c r="B1248" s="48"/>
      <c r="C1248" s="32">
        <v>1</v>
      </c>
      <c r="D1248" s="32">
        <v>11.75</v>
      </c>
      <c r="E1248" s="32">
        <v>3.75</v>
      </c>
      <c r="F1248" s="33"/>
      <c r="G1248" s="33"/>
      <c r="H1248" s="34">
        <f t="shared" si="30"/>
        <v>44.0625</v>
      </c>
      <c r="I1248" s="33"/>
      <c r="J1248" s="57"/>
      <c r="K1248" s="58"/>
    </row>
    <row r="1249" spans="1:11">
      <c r="A1249" s="117"/>
      <c r="B1249" s="48"/>
      <c r="C1249" s="32">
        <v>1</v>
      </c>
      <c r="D1249" s="32">
        <v>3.33</v>
      </c>
      <c r="E1249" s="32">
        <v>5.83</v>
      </c>
      <c r="F1249" s="33"/>
      <c r="G1249" s="33"/>
      <c r="H1249" s="34">
        <f t="shared" si="30"/>
        <v>19.413900000000002</v>
      </c>
      <c r="I1249" s="33"/>
      <c r="J1249" s="57"/>
      <c r="K1249" s="58"/>
    </row>
    <row r="1250" spans="1:11">
      <c r="A1250" s="117"/>
      <c r="B1250" s="48"/>
      <c r="C1250" s="32">
        <v>1</v>
      </c>
      <c r="D1250" s="32">
        <v>7</v>
      </c>
      <c r="E1250" s="32">
        <v>2.83</v>
      </c>
      <c r="F1250" s="33"/>
      <c r="G1250" s="33"/>
      <c r="H1250" s="34">
        <f t="shared" si="30"/>
        <v>19.809999999999999</v>
      </c>
      <c r="I1250" s="33">
        <f>SUM(H1193:H1250)</f>
        <v>1043.2608</v>
      </c>
      <c r="J1250" s="57" t="s">
        <v>655</v>
      </c>
      <c r="K1250" s="58"/>
    </row>
    <row r="1251" spans="1:11">
      <c r="A1251" s="117"/>
      <c r="B1251" s="48"/>
      <c r="C1251" s="32"/>
      <c r="D1251" s="32"/>
      <c r="E1251" s="32"/>
      <c r="F1251" s="33"/>
      <c r="G1251" s="33"/>
      <c r="H1251" s="34"/>
      <c r="I1251" s="33"/>
      <c r="J1251" s="57"/>
      <c r="K1251" s="58"/>
    </row>
    <row r="1252" spans="1:11">
      <c r="A1252" s="117"/>
      <c r="B1252" s="48"/>
      <c r="C1252" s="32"/>
      <c r="D1252" s="32"/>
      <c r="E1252" s="32"/>
      <c r="F1252" s="33"/>
      <c r="G1252" s="33"/>
      <c r="H1252" s="34"/>
      <c r="I1252" s="33"/>
      <c r="J1252" s="57"/>
      <c r="K1252" s="58"/>
    </row>
    <row r="1253" spans="1:11">
      <c r="A1253" s="117"/>
      <c r="B1253" s="48"/>
      <c r="C1253" s="32"/>
      <c r="D1253" s="32"/>
      <c r="E1253" s="32"/>
      <c r="F1253" s="33"/>
      <c r="G1253" s="33"/>
      <c r="H1253" s="34"/>
      <c r="I1253" s="33"/>
      <c r="J1253" s="57"/>
      <c r="K1253" s="58"/>
    </row>
    <row r="1254" spans="1:11">
      <c r="A1254" s="117"/>
      <c r="B1254" s="58"/>
      <c r="C1254" s="32"/>
      <c r="D1254" s="32"/>
      <c r="E1254" s="32"/>
      <c r="F1254" s="33"/>
      <c r="G1254" s="33"/>
      <c r="H1254" s="34"/>
      <c r="I1254" s="33"/>
      <c r="J1254" s="57"/>
      <c r="K1254" s="58"/>
    </row>
    <row r="1255" spans="1:11">
      <c r="A1255" s="59" t="s">
        <v>57</v>
      </c>
      <c r="B1255" s="37" t="s">
        <v>1592</v>
      </c>
      <c r="C1255" s="32"/>
      <c r="D1255" s="32"/>
      <c r="E1255" s="32"/>
      <c r="F1255" s="33"/>
      <c r="G1255" s="33"/>
      <c r="H1255" s="34"/>
      <c r="I1255" s="33"/>
      <c r="J1255" s="59" t="s">
        <v>52</v>
      </c>
      <c r="K1255" s="58"/>
    </row>
    <row r="1256" spans="1:11">
      <c r="A1256" s="59" t="s">
        <v>59</v>
      </c>
      <c r="B1256" s="37" t="s">
        <v>1593</v>
      </c>
      <c r="C1256" s="32"/>
      <c r="D1256" s="32"/>
      <c r="E1256" s="32"/>
      <c r="F1256" s="33"/>
      <c r="G1256" s="33"/>
      <c r="H1256" s="34"/>
      <c r="I1256" s="33"/>
      <c r="J1256" s="59" t="s">
        <v>52</v>
      </c>
      <c r="K1256" s="58"/>
    </row>
    <row r="1257" spans="1:11">
      <c r="A1257" s="59" t="s">
        <v>61</v>
      </c>
      <c r="B1257" s="37" t="s">
        <v>1594</v>
      </c>
      <c r="C1257" s="32"/>
      <c r="D1257" s="32"/>
      <c r="E1257" s="32"/>
      <c r="F1257" s="33"/>
      <c r="G1257" s="33"/>
      <c r="H1257" s="34"/>
      <c r="I1257" s="33"/>
      <c r="J1257" s="59" t="s">
        <v>52</v>
      </c>
      <c r="K1257" s="58"/>
    </row>
    <row r="1258" spans="1:11">
      <c r="A1258" s="35"/>
      <c r="B1258" s="35"/>
      <c r="C1258" s="32"/>
      <c r="D1258" s="32"/>
      <c r="E1258" s="32"/>
      <c r="F1258" s="33"/>
      <c r="G1258" s="33"/>
      <c r="H1258" s="34"/>
      <c r="I1258" s="33"/>
      <c r="J1258" s="44"/>
      <c r="K1258" s="58"/>
    </row>
    <row r="1259" spans="1:11">
      <c r="A1259" s="115" t="s">
        <v>1595</v>
      </c>
      <c r="B1259" s="64" t="s">
        <v>1596</v>
      </c>
      <c r="C1259" s="32"/>
      <c r="D1259" s="32"/>
      <c r="E1259" s="32"/>
      <c r="F1259" s="33"/>
      <c r="G1259" s="33"/>
      <c r="H1259" s="34"/>
      <c r="I1259" s="33"/>
      <c r="J1259" s="44"/>
      <c r="K1259" s="58"/>
    </row>
    <row r="1260" spans="1:11">
      <c r="A1260" s="63"/>
      <c r="B1260" s="116" t="s">
        <v>1597</v>
      </c>
      <c r="C1260" s="32"/>
      <c r="D1260" s="32"/>
      <c r="E1260" s="32"/>
      <c r="F1260" s="33"/>
      <c r="G1260" s="33"/>
      <c r="H1260" s="34"/>
      <c r="I1260" s="33"/>
      <c r="J1260" s="44"/>
      <c r="K1260" s="58"/>
    </row>
    <row r="1261" spans="1:11">
      <c r="A1261" s="63"/>
      <c r="B1261" s="116" t="s">
        <v>618</v>
      </c>
      <c r="C1261" s="32"/>
      <c r="D1261" s="32"/>
      <c r="E1261" s="32"/>
      <c r="F1261" s="33"/>
      <c r="G1261" s="33"/>
      <c r="H1261" s="34"/>
      <c r="I1261" s="33"/>
      <c r="J1261" s="44"/>
      <c r="K1261" s="58"/>
    </row>
    <row r="1262" spans="1:11">
      <c r="A1262" s="59" t="s">
        <v>50</v>
      </c>
      <c r="B1262" s="116" t="s">
        <v>1598</v>
      </c>
      <c r="C1262" s="32"/>
      <c r="D1262" s="32"/>
      <c r="E1262" s="32"/>
      <c r="F1262" s="33"/>
      <c r="G1262" s="33"/>
      <c r="H1262" s="34"/>
      <c r="I1262" s="33"/>
      <c r="J1262" s="59" t="s">
        <v>52</v>
      </c>
      <c r="K1262" s="58"/>
    </row>
    <row r="1263" spans="1:11">
      <c r="A1263" s="59" t="s">
        <v>53</v>
      </c>
      <c r="B1263" s="116" t="s">
        <v>1599</v>
      </c>
      <c r="C1263" s="32"/>
      <c r="D1263" s="32"/>
      <c r="E1263" s="32"/>
      <c r="F1263" s="33"/>
      <c r="G1263" s="33"/>
      <c r="H1263" s="34"/>
      <c r="I1263" s="33"/>
      <c r="J1263" s="59" t="s">
        <v>52</v>
      </c>
      <c r="K1263" s="58"/>
    </row>
    <row r="1264" spans="1:11">
      <c r="A1264" s="35"/>
      <c r="B1264" s="35"/>
      <c r="C1264" s="32"/>
      <c r="D1264" s="32"/>
      <c r="E1264" s="32"/>
      <c r="F1264" s="33"/>
      <c r="G1264" s="33"/>
      <c r="H1264" s="34"/>
      <c r="I1264" s="33"/>
      <c r="J1264" s="44"/>
      <c r="K1264" s="58"/>
    </row>
    <row r="1265" spans="1:11" ht="31.5">
      <c r="A1265" s="115">
        <v>4.3</v>
      </c>
      <c r="B1265" s="37" t="s">
        <v>1600</v>
      </c>
      <c r="C1265" s="32"/>
      <c r="D1265" s="32"/>
      <c r="E1265" s="32"/>
      <c r="F1265" s="33"/>
      <c r="G1265" s="33"/>
      <c r="H1265" s="34"/>
      <c r="I1265" s="33"/>
      <c r="J1265" s="67"/>
      <c r="K1265" s="58"/>
    </row>
    <row r="1266" spans="1:11">
      <c r="A1266" s="63"/>
      <c r="B1266" s="37" t="s">
        <v>1601</v>
      </c>
      <c r="C1266" s="32"/>
      <c r="D1266" s="32"/>
      <c r="E1266" s="32"/>
      <c r="F1266" s="33"/>
      <c r="G1266" s="33"/>
      <c r="H1266" s="34"/>
      <c r="I1266" s="33"/>
      <c r="J1266" s="67"/>
      <c r="K1266" s="58"/>
    </row>
    <row r="1267" spans="1:11">
      <c r="A1267" s="35"/>
      <c r="B1267" s="37" t="s">
        <v>1602</v>
      </c>
      <c r="C1267" s="32"/>
      <c r="D1267" s="32"/>
      <c r="E1267" s="32"/>
      <c r="F1267" s="33"/>
      <c r="G1267" s="33"/>
      <c r="H1267" s="34"/>
      <c r="I1267" s="33"/>
      <c r="J1267" s="44"/>
      <c r="K1267" s="58"/>
    </row>
    <row r="1268" spans="1:11">
      <c r="A1268" s="63"/>
      <c r="B1268" s="37" t="s">
        <v>1603</v>
      </c>
      <c r="C1268" s="32"/>
      <c r="D1268" s="32"/>
      <c r="E1268" s="32"/>
      <c r="F1268" s="33"/>
      <c r="G1268" s="33"/>
      <c r="H1268" s="34"/>
      <c r="I1268" s="33"/>
      <c r="J1268" s="67"/>
      <c r="K1268" s="58"/>
    </row>
    <row r="1269" spans="1:11">
      <c r="A1269" s="35"/>
      <c r="B1269" s="37" t="s">
        <v>1604</v>
      </c>
      <c r="C1269" s="32"/>
      <c r="D1269" s="32"/>
      <c r="E1269" s="32"/>
      <c r="F1269" s="33"/>
      <c r="G1269" s="33"/>
      <c r="H1269" s="34"/>
      <c r="I1269" s="33"/>
      <c r="J1269" s="44"/>
      <c r="K1269" s="58"/>
    </row>
    <row r="1270" spans="1:11">
      <c r="A1270" s="35"/>
      <c r="B1270" s="35"/>
      <c r="C1270" s="32"/>
      <c r="D1270" s="32"/>
      <c r="E1270" s="32"/>
      <c r="F1270" s="33"/>
      <c r="G1270" s="33"/>
      <c r="H1270" s="34"/>
      <c r="I1270" s="33"/>
      <c r="J1270" s="44"/>
      <c r="K1270" s="58"/>
    </row>
    <row r="1271" spans="1:11">
      <c r="A1271" s="59" t="s">
        <v>50</v>
      </c>
      <c r="B1271" s="37" t="s">
        <v>1605</v>
      </c>
      <c r="C1271" s="32"/>
      <c r="D1271" s="32"/>
      <c r="E1271" s="32"/>
      <c r="F1271" s="33"/>
      <c r="G1271" s="33"/>
      <c r="H1271" s="34"/>
      <c r="I1271" s="33"/>
      <c r="J1271" s="59"/>
      <c r="K1271" s="58"/>
    </row>
    <row r="1272" spans="1:11">
      <c r="A1272" s="59"/>
      <c r="B1272" s="48" t="s">
        <v>1606</v>
      </c>
      <c r="C1272" s="32">
        <v>4</v>
      </c>
      <c r="D1272" s="32">
        <v>1.5</v>
      </c>
      <c r="E1272" s="32">
        <v>8</v>
      </c>
      <c r="F1272" s="33"/>
      <c r="G1272" s="33"/>
      <c r="H1272" s="34">
        <f>+C1272*D1272*E1272</f>
        <v>48</v>
      </c>
      <c r="I1272" s="33"/>
      <c r="J1272" s="59"/>
      <c r="K1272" s="58"/>
    </row>
    <row r="1273" spans="1:11">
      <c r="A1273" s="59"/>
      <c r="B1273" s="48" t="s">
        <v>1607</v>
      </c>
      <c r="C1273" s="32">
        <v>2</v>
      </c>
      <c r="D1273" s="32">
        <v>3.17</v>
      </c>
      <c r="E1273" s="32">
        <v>7.75</v>
      </c>
      <c r="F1273" s="33"/>
      <c r="G1273" s="33"/>
      <c r="H1273" s="34">
        <f t="shared" ref="H1273:H1311" si="31">+C1273*D1273*E1273</f>
        <v>49.134999999999998</v>
      </c>
      <c r="I1273" s="33"/>
      <c r="J1273" s="59"/>
      <c r="K1273" s="58"/>
    </row>
    <row r="1274" spans="1:11">
      <c r="A1274" s="59"/>
      <c r="B1274" s="48"/>
      <c r="C1274" s="32">
        <v>1</v>
      </c>
      <c r="D1274" s="32">
        <v>7.83</v>
      </c>
      <c r="E1274" s="32">
        <v>7.75</v>
      </c>
      <c r="F1274" s="33"/>
      <c r="G1274" s="33"/>
      <c r="H1274" s="34">
        <f t="shared" si="31"/>
        <v>60.682499999999997</v>
      </c>
      <c r="I1274" s="33"/>
      <c r="J1274" s="59"/>
      <c r="K1274" s="58"/>
    </row>
    <row r="1275" spans="1:11">
      <c r="A1275" s="59"/>
      <c r="B1275" s="48"/>
      <c r="C1275" s="32">
        <v>2</v>
      </c>
      <c r="D1275" s="32">
        <v>4.08</v>
      </c>
      <c r="E1275" s="32">
        <v>0.75</v>
      </c>
      <c r="F1275" s="34"/>
      <c r="G1275" s="33"/>
      <c r="H1275" s="34">
        <f t="shared" si="31"/>
        <v>6.12</v>
      </c>
      <c r="I1275" s="33"/>
      <c r="J1275" s="59"/>
      <c r="K1275" s="58"/>
    </row>
    <row r="1276" spans="1:11">
      <c r="A1276" s="59"/>
      <c r="B1276" s="48"/>
      <c r="C1276" s="32">
        <v>1</v>
      </c>
      <c r="D1276" s="32">
        <v>3</v>
      </c>
      <c r="E1276" s="32">
        <v>0.75</v>
      </c>
      <c r="F1276" s="34"/>
      <c r="G1276" s="33"/>
      <c r="H1276" s="34">
        <f t="shared" si="31"/>
        <v>2.25</v>
      </c>
      <c r="I1276" s="33"/>
      <c r="J1276" s="59"/>
      <c r="K1276" s="58"/>
    </row>
    <row r="1277" spans="1:11">
      <c r="A1277" s="59"/>
      <c r="B1277" s="48" t="s">
        <v>1608</v>
      </c>
      <c r="C1277" s="32">
        <v>4</v>
      </c>
      <c r="D1277" s="32">
        <v>1</v>
      </c>
      <c r="E1277" s="32">
        <v>8</v>
      </c>
      <c r="F1277" s="33"/>
      <c r="G1277" s="33"/>
      <c r="H1277" s="34">
        <f t="shared" si="31"/>
        <v>32</v>
      </c>
      <c r="I1277" s="33"/>
      <c r="J1277" s="59"/>
      <c r="K1277" s="58"/>
    </row>
    <row r="1278" spans="1:11">
      <c r="A1278" s="59"/>
      <c r="B1278" s="48" t="s">
        <v>1607</v>
      </c>
      <c r="C1278" s="32">
        <v>4</v>
      </c>
      <c r="D1278" s="118">
        <v>8.25</v>
      </c>
      <c r="E1278" s="32">
        <v>0.75</v>
      </c>
      <c r="F1278" s="32"/>
      <c r="G1278" s="33"/>
      <c r="H1278" s="34">
        <f t="shared" si="31"/>
        <v>24.75</v>
      </c>
      <c r="I1278" s="33"/>
      <c r="J1278" s="59"/>
      <c r="K1278" s="58"/>
    </row>
    <row r="1279" spans="1:11">
      <c r="A1279" s="59"/>
      <c r="B1279" s="48"/>
      <c r="C1279" s="32">
        <v>2</v>
      </c>
      <c r="D1279" s="32">
        <v>8.25</v>
      </c>
      <c r="E1279" s="32">
        <v>0.75</v>
      </c>
      <c r="F1279" s="33"/>
      <c r="G1279" s="33"/>
      <c r="H1279" s="34">
        <f t="shared" si="31"/>
        <v>12.375</v>
      </c>
      <c r="I1279" s="33"/>
      <c r="J1279" s="59"/>
      <c r="K1279" s="58"/>
    </row>
    <row r="1280" spans="1:11">
      <c r="A1280" s="59"/>
      <c r="B1280" s="48"/>
      <c r="C1280" s="32">
        <v>1</v>
      </c>
      <c r="D1280" s="32">
        <v>0.75</v>
      </c>
      <c r="E1280" s="32">
        <v>6.33</v>
      </c>
      <c r="F1280" s="33"/>
      <c r="G1280" s="33"/>
      <c r="H1280" s="34">
        <f t="shared" si="31"/>
        <v>4.7474999999999996</v>
      </c>
      <c r="I1280" s="33"/>
      <c r="J1280" s="59"/>
      <c r="K1280" s="58"/>
    </row>
    <row r="1281" spans="1:11">
      <c r="A1281" s="59"/>
      <c r="B1281" s="48"/>
      <c r="C1281" s="32">
        <v>1</v>
      </c>
      <c r="D1281" s="32">
        <v>6.33</v>
      </c>
      <c r="E1281" s="32">
        <v>0.75</v>
      </c>
      <c r="F1281" s="33"/>
      <c r="G1281" s="33"/>
      <c r="H1281" s="34">
        <f t="shared" si="31"/>
        <v>4.7474999999999996</v>
      </c>
      <c r="I1281" s="33"/>
      <c r="J1281" s="59"/>
      <c r="K1281" s="58"/>
    </row>
    <row r="1282" spans="1:11">
      <c r="A1282" s="59"/>
      <c r="B1282" s="48" t="s">
        <v>925</v>
      </c>
      <c r="C1282" s="32">
        <v>1</v>
      </c>
      <c r="D1282" s="32">
        <v>8</v>
      </c>
      <c r="E1282" s="32">
        <v>3.42</v>
      </c>
      <c r="F1282" s="33"/>
      <c r="G1282" s="33"/>
      <c r="H1282" s="34">
        <f t="shared" si="31"/>
        <v>27.36</v>
      </c>
      <c r="I1282" s="33"/>
      <c r="J1282" s="59"/>
      <c r="K1282" s="58"/>
    </row>
    <row r="1283" spans="1:11">
      <c r="A1283" s="59"/>
      <c r="B1283" s="48" t="s">
        <v>1609</v>
      </c>
      <c r="C1283" s="32">
        <v>2</v>
      </c>
      <c r="D1283" s="32">
        <v>3</v>
      </c>
      <c r="E1283" s="32">
        <v>8</v>
      </c>
      <c r="F1283" s="33"/>
      <c r="G1283" s="33"/>
      <c r="H1283" s="34">
        <f t="shared" si="31"/>
        <v>48</v>
      </c>
      <c r="I1283" s="33"/>
      <c r="J1283" s="59"/>
      <c r="K1283" s="58"/>
    </row>
    <row r="1284" spans="1:11">
      <c r="A1284" s="59"/>
      <c r="B1284" s="48" t="s">
        <v>1425</v>
      </c>
      <c r="C1284" s="32">
        <v>2</v>
      </c>
      <c r="D1284" s="32">
        <v>1.58</v>
      </c>
      <c r="E1284" s="32">
        <v>7.75</v>
      </c>
      <c r="F1284" s="33"/>
      <c r="G1284" s="33"/>
      <c r="H1284" s="34">
        <f t="shared" si="31"/>
        <v>24.49</v>
      </c>
      <c r="I1284" s="33"/>
      <c r="J1284" s="59"/>
      <c r="K1284" s="58"/>
    </row>
    <row r="1285" spans="1:11">
      <c r="A1285" s="59"/>
      <c r="B1285" s="48"/>
      <c r="C1285" s="32">
        <v>1</v>
      </c>
      <c r="D1285" s="32">
        <v>1</v>
      </c>
      <c r="E1285" s="32">
        <v>8</v>
      </c>
      <c r="F1285" s="33"/>
      <c r="G1285" s="33"/>
      <c r="H1285" s="34">
        <f t="shared" si="31"/>
        <v>8</v>
      </c>
      <c r="I1285" s="33"/>
      <c r="J1285" s="59"/>
      <c r="K1285" s="58"/>
    </row>
    <row r="1286" spans="1:11">
      <c r="A1286" s="59"/>
      <c r="B1286" s="48"/>
      <c r="C1286" s="32">
        <v>1</v>
      </c>
      <c r="D1286" s="32">
        <v>0.75</v>
      </c>
      <c r="E1286" s="32">
        <v>8</v>
      </c>
      <c r="F1286" s="33"/>
      <c r="G1286" s="33"/>
      <c r="H1286" s="34">
        <f t="shared" si="31"/>
        <v>6</v>
      </c>
      <c r="I1286" s="33"/>
      <c r="J1286" s="59"/>
      <c r="K1286" s="58"/>
    </row>
    <row r="1287" spans="1:11">
      <c r="A1287" s="59"/>
      <c r="B1287" s="48" t="s">
        <v>1610</v>
      </c>
      <c r="C1287" s="32">
        <v>1</v>
      </c>
      <c r="D1287" s="32">
        <v>1.33</v>
      </c>
      <c r="E1287" s="32">
        <v>8</v>
      </c>
      <c r="F1287" s="33"/>
      <c r="G1287" s="33"/>
      <c r="H1287" s="34">
        <f t="shared" si="31"/>
        <v>10.64</v>
      </c>
      <c r="I1287" s="33"/>
      <c r="J1287" s="59"/>
      <c r="K1287" s="58"/>
    </row>
    <row r="1288" spans="1:11">
      <c r="A1288" s="59"/>
      <c r="B1288" s="48"/>
      <c r="C1288" s="32">
        <v>2</v>
      </c>
      <c r="D1288" s="32">
        <v>1.5</v>
      </c>
      <c r="E1288" s="32">
        <v>8</v>
      </c>
      <c r="F1288" s="33"/>
      <c r="G1288" s="33"/>
      <c r="H1288" s="34">
        <f t="shared" si="31"/>
        <v>24</v>
      </c>
      <c r="I1288" s="33"/>
      <c r="J1288" s="59"/>
      <c r="K1288" s="58"/>
    </row>
    <row r="1289" spans="1:11">
      <c r="A1289" s="59"/>
      <c r="B1289" s="48" t="s">
        <v>1611</v>
      </c>
      <c r="C1289" s="32">
        <v>4</v>
      </c>
      <c r="D1289" s="32">
        <v>4</v>
      </c>
      <c r="E1289" s="32">
        <v>8</v>
      </c>
      <c r="F1289" s="33"/>
      <c r="G1289" s="33"/>
      <c r="H1289" s="34">
        <f t="shared" si="31"/>
        <v>128</v>
      </c>
      <c r="I1289" s="33"/>
      <c r="J1289" s="59"/>
      <c r="K1289" s="58"/>
    </row>
    <row r="1290" spans="1:11">
      <c r="A1290" s="59"/>
      <c r="B1290" s="48"/>
      <c r="C1290" s="32">
        <v>2</v>
      </c>
      <c r="D1290" s="32">
        <v>0.75</v>
      </c>
      <c r="E1290" s="32">
        <v>8</v>
      </c>
      <c r="F1290" s="33"/>
      <c r="G1290" s="33"/>
      <c r="H1290" s="34">
        <f t="shared" si="31"/>
        <v>12</v>
      </c>
      <c r="I1290" s="33"/>
      <c r="J1290" s="59"/>
      <c r="K1290" s="58"/>
    </row>
    <row r="1291" spans="1:11">
      <c r="A1291" s="59"/>
      <c r="B1291" s="48"/>
      <c r="C1291" s="32">
        <v>2</v>
      </c>
      <c r="D1291" s="32">
        <v>0.75</v>
      </c>
      <c r="E1291" s="32">
        <v>10</v>
      </c>
      <c r="F1291" s="33"/>
      <c r="G1291" s="33"/>
      <c r="H1291" s="34">
        <f t="shared" si="31"/>
        <v>15</v>
      </c>
      <c r="I1291" s="33"/>
      <c r="J1291" s="59"/>
      <c r="K1291" s="58"/>
    </row>
    <row r="1292" spans="1:11">
      <c r="A1292" s="59"/>
      <c r="B1292" s="48" t="s">
        <v>1612</v>
      </c>
      <c r="C1292" s="32">
        <v>2</v>
      </c>
      <c r="D1292" s="32">
        <v>3</v>
      </c>
      <c r="E1292" s="32">
        <v>8</v>
      </c>
      <c r="F1292" s="33"/>
      <c r="G1292" s="33"/>
      <c r="H1292" s="34">
        <f t="shared" si="31"/>
        <v>48</v>
      </c>
      <c r="I1292" s="33"/>
      <c r="J1292" s="59"/>
      <c r="K1292" s="58"/>
    </row>
    <row r="1293" spans="1:11">
      <c r="A1293" s="59"/>
      <c r="B1293" s="48" t="s">
        <v>1425</v>
      </c>
      <c r="C1293" s="32">
        <v>2</v>
      </c>
      <c r="D1293" s="32">
        <v>1</v>
      </c>
      <c r="E1293" s="32">
        <v>8</v>
      </c>
      <c r="F1293" s="33"/>
      <c r="G1293" s="33"/>
      <c r="H1293" s="34">
        <f t="shared" si="31"/>
        <v>16</v>
      </c>
      <c r="I1293" s="33"/>
      <c r="J1293" s="59"/>
      <c r="K1293" s="58"/>
    </row>
    <row r="1294" spans="1:11">
      <c r="A1294" s="59"/>
      <c r="B1294" s="48" t="s">
        <v>1613</v>
      </c>
      <c r="C1294" s="32">
        <v>1</v>
      </c>
      <c r="D1294" s="32">
        <v>3.33</v>
      </c>
      <c r="E1294" s="32">
        <v>8</v>
      </c>
      <c r="F1294" s="33"/>
      <c r="G1294" s="33"/>
      <c r="H1294" s="34">
        <f t="shared" si="31"/>
        <v>26.64</v>
      </c>
      <c r="I1294" s="33"/>
      <c r="J1294" s="59"/>
      <c r="K1294" s="58"/>
    </row>
    <row r="1295" spans="1:11">
      <c r="A1295" s="59"/>
      <c r="B1295" s="48"/>
      <c r="C1295" s="32">
        <v>1</v>
      </c>
      <c r="D1295" s="32">
        <v>1</v>
      </c>
      <c r="E1295" s="32">
        <v>8</v>
      </c>
      <c r="F1295" s="33"/>
      <c r="G1295" s="33"/>
      <c r="H1295" s="34">
        <f t="shared" si="31"/>
        <v>8</v>
      </c>
      <c r="I1295" s="33"/>
      <c r="J1295" s="59"/>
      <c r="K1295" s="58"/>
    </row>
    <row r="1296" spans="1:11">
      <c r="A1296" s="59"/>
      <c r="B1296" s="48" t="s">
        <v>1614</v>
      </c>
      <c r="C1296" s="32">
        <v>1</v>
      </c>
      <c r="D1296" s="32">
        <v>1</v>
      </c>
      <c r="E1296" s="32">
        <v>8</v>
      </c>
      <c r="F1296" s="33"/>
      <c r="G1296" s="33"/>
      <c r="H1296" s="34">
        <f t="shared" si="31"/>
        <v>8</v>
      </c>
      <c r="I1296" s="33"/>
      <c r="J1296" s="59"/>
      <c r="K1296" s="58"/>
    </row>
    <row r="1297" spans="1:11">
      <c r="A1297" s="59"/>
      <c r="B1297" s="48"/>
      <c r="C1297" s="32">
        <v>1</v>
      </c>
      <c r="D1297" s="32">
        <v>3.33</v>
      </c>
      <c r="E1297" s="32">
        <v>8</v>
      </c>
      <c r="F1297" s="33"/>
      <c r="G1297" s="33"/>
      <c r="H1297" s="34">
        <f t="shared" si="31"/>
        <v>26.64</v>
      </c>
      <c r="I1297" s="33"/>
      <c r="J1297" s="59"/>
      <c r="K1297" s="58"/>
    </row>
    <row r="1298" spans="1:11">
      <c r="A1298" s="59"/>
      <c r="B1298" s="48" t="s">
        <v>1615</v>
      </c>
      <c r="C1298" s="32">
        <v>1</v>
      </c>
      <c r="D1298" s="32">
        <v>8</v>
      </c>
      <c r="E1298" s="32">
        <v>8</v>
      </c>
      <c r="F1298" s="33"/>
      <c r="G1298" s="33"/>
      <c r="H1298" s="34">
        <f t="shared" si="31"/>
        <v>64</v>
      </c>
      <c r="I1298" s="33"/>
      <c r="J1298" s="59"/>
      <c r="K1298" s="58"/>
    </row>
    <row r="1299" spans="1:11">
      <c r="A1299" s="59"/>
      <c r="B1299" s="48"/>
      <c r="C1299" s="32">
        <v>2</v>
      </c>
      <c r="D1299" s="32">
        <v>0.75</v>
      </c>
      <c r="E1299" s="32">
        <v>8</v>
      </c>
      <c r="F1299" s="33"/>
      <c r="G1299" s="33"/>
      <c r="H1299" s="34">
        <f t="shared" si="31"/>
        <v>12</v>
      </c>
      <c r="I1299" s="33"/>
      <c r="J1299" s="59"/>
      <c r="K1299" s="58"/>
    </row>
    <row r="1300" spans="1:11">
      <c r="A1300" s="59"/>
      <c r="B1300" s="48"/>
      <c r="C1300" s="32">
        <v>2</v>
      </c>
      <c r="D1300" s="32">
        <v>0.75</v>
      </c>
      <c r="E1300" s="32">
        <v>8</v>
      </c>
      <c r="F1300" s="33"/>
      <c r="G1300" s="33"/>
      <c r="H1300" s="34">
        <f t="shared" si="31"/>
        <v>12</v>
      </c>
      <c r="I1300" s="33"/>
      <c r="J1300" s="59"/>
      <c r="K1300" s="58"/>
    </row>
    <row r="1301" spans="1:11">
      <c r="A1301" s="59"/>
      <c r="B1301" s="48"/>
      <c r="C1301" s="32">
        <v>1</v>
      </c>
      <c r="D1301" s="32">
        <v>0.75</v>
      </c>
      <c r="E1301" s="32">
        <v>8</v>
      </c>
      <c r="F1301" s="33"/>
      <c r="G1301" s="33"/>
      <c r="H1301" s="34">
        <f t="shared" si="31"/>
        <v>6</v>
      </c>
      <c r="I1301" s="33"/>
      <c r="J1301" s="59"/>
      <c r="K1301" s="58"/>
    </row>
    <row r="1302" spans="1:11">
      <c r="A1302" s="59"/>
      <c r="B1302" s="48" t="s">
        <v>1616</v>
      </c>
      <c r="C1302" s="32">
        <v>2</v>
      </c>
      <c r="D1302" s="32">
        <v>2</v>
      </c>
      <c r="E1302" s="32">
        <v>27.83</v>
      </c>
      <c r="F1302" s="33"/>
      <c r="G1302" s="33"/>
      <c r="H1302" s="34">
        <f t="shared" si="31"/>
        <v>111.32</v>
      </c>
      <c r="I1302" s="33"/>
      <c r="J1302" s="59"/>
      <c r="K1302" s="58"/>
    </row>
    <row r="1303" spans="1:11">
      <c r="A1303" s="59"/>
      <c r="B1303" s="48" t="s">
        <v>1617</v>
      </c>
      <c r="C1303" s="32">
        <v>1</v>
      </c>
      <c r="D1303" s="32">
        <v>2</v>
      </c>
      <c r="E1303" s="32">
        <v>8</v>
      </c>
      <c r="F1303" s="33"/>
      <c r="G1303" s="33"/>
      <c r="H1303" s="34">
        <f t="shared" si="31"/>
        <v>16</v>
      </c>
      <c r="I1303" s="33"/>
      <c r="J1303" s="59"/>
      <c r="K1303" s="58"/>
    </row>
    <row r="1304" spans="1:11">
      <c r="A1304" s="59"/>
      <c r="B1304" s="48"/>
      <c r="C1304" s="32">
        <v>4</v>
      </c>
      <c r="D1304" s="32">
        <v>1</v>
      </c>
      <c r="E1304" s="32">
        <v>8</v>
      </c>
      <c r="F1304" s="33"/>
      <c r="G1304" s="33"/>
      <c r="H1304" s="34">
        <f t="shared" si="31"/>
        <v>32</v>
      </c>
      <c r="I1304" s="33"/>
      <c r="J1304" s="59"/>
      <c r="K1304" s="58"/>
    </row>
    <row r="1305" spans="1:11">
      <c r="A1305" s="59"/>
      <c r="B1305" s="48"/>
      <c r="C1305" s="32">
        <v>4</v>
      </c>
      <c r="D1305" s="32">
        <v>2.33</v>
      </c>
      <c r="E1305" s="32">
        <v>7.83</v>
      </c>
      <c r="F1305" s="33"/>
      <c r="G1305" s="33"/>
      <c r="H1305" s="34">
        <f t="shared" si="31"/>
        <v>72.9756</v>
      </c>
      <c r="I1305" s="33"/>
      <c r="J1305" s="59"/>
      <c r="K1305" s="58"/>
    </row>
    <row r="1306" spans="1:11">
      <c r="A1306" s="59"/>
      <c r="B1306" s="48" t="s">
        <v>1589</v>
      </c>
      <c r="C1306" s="32">
        <v>1</v>
      </c>
      <c r="D1306" s="32">
        <v>5.42</v>
      </c>
      <c r="E1306" s="32">
        <v>16.75</v>
      </c>
      <c r="F1306" s="33"/>
      <c r="G1306" s="33"/>
      <c r="H1306" s="34">
        <f t="shared" si="31"/>
        <v>90.784999999999997</v>
      </c>
      <c r="I1306" s="33"/>
      <c r="J1306" s="59"/>
      <c r="K1306" s="58"/>
    </row>
    <row r="1307" spans="1:11">
      <c r="A1307" s="59"/>
      <c r="B1307" s="48"/>
      <c r="C1307" s="32">
        <v>2</v>
      </c>
      <c r="D1307" s="32">
        <v>0.75</v>
      </c>
      <c r="E1307" s="32">
        <v>16.75</v>
      </c>
      <c r="F1307" s="33"/>
      <c r="G1307" s="33"/>
      <c r="H1307" s="34">
        <f t="shared" si="31"/>
        <v>25.125</v>
      </c>
      <c r="I1307" s="33"/>
      <c r="J1307" s="59"/>
      <c r="K1307" s="58"/>
    </row>
    <row r="1308" spans="1:11">
      <c r="A1308" s="59"/>
      <c r="B1308" s="48"/>
      <c r="C1308" s="32">
        <v>2</v>
      </c>
      <c r="D1308" s="32">
        <v>0.75</v>
      </c>
      <c r="E1308" s="32">
        <v>5.42</v>
      </c>
      <c r="F1308" s="33"/>
      <c r="G1308" s="33"/>
      <c r="H1308" s="34">
        <f t="shared" si="31"/>
        <v>8.1300000000000008</v>
      </c>
      <c r="I1308" s="33"/>
      <c r="J1308" s="59"/>
      <c r="K1308" s="58"/>
    </row>
    <row r="1309" spans="1:11">
      <c r="A1309" s="59"/>
      <c r="B1309" s="48" t="s">
        <v>1590</v>
      </c>
      <c r="C1309" s="32">
        <v>2</v>
      </c>
      <c r="D1309" s="32">
        <v>14.25</v>
      </c>
      <c r="E1309" s="32">
        <v>1.58</v>
      </c>
      <c r="F1309" s="33"/>
      <c r="G1309" s="33"/>
      <c r="H1309" s="34">
        <f t="shared" si="31"/>
        <v>45.03</v>
      </c>
      <c r="I1309" s="33"/>
      <c r="J1309" s="59"/>
      <c r="K1309" s="58"/>
    </row>
    <row r="1310" spans="1:11">
      <c r="A1310" s="59"/>
      <c r="B1310" s="48"/>
      <c r="C1310" s="32">
        <v>2</v>
      </c>
      <c r="D1310" s="32">
        <v>2.92</v>
      </c>
      <c r="E1310" s="32">
        <v>1.58</v>
      </c>
      <c r="F1310" s="33"/>
      <c r="G1310" s="33"/>
      <c r="H1310" s="34">
        <f t="shared" si="31"/>
        <v>9.2271999999999998</v>
      </c>
      <c r="I1310" s="33"/>
      <c r="J1310" s="59"/>
      <c r="K1310" s="58"/>
    </row>
    <row r="1311" spans="1:11">
      <c r="A1311" s="59"/>
      <c r="B1311" s="48" t="s">
        <v>433</v>
      </c>
      <c r="C1311" s="32">
        <v>2</v>
      </c>
      <c r="D1311" s="32">
        <v>1.17</v>
      </c>
      <c r="E1311" s="32">
        <v>2.33</v>
      </c>
      <c r="F1311" s="33"/>
      <c r="G1311" s="33"/>
      <c r="H1311" s="34">
        <f t="shared" si="31"/>
        <v>5.4522000000000004</v>
      </c>
      <c r="I1311" s="33">
        <f>SUM(H1272:H1311)</f>
        <v>1191.6224999999999</v>
      </c>
      <c r="J1311" s="59" t="s">
        <v>655</v>
      </c>
      <c r="K1311" s="58"/>
    </row>
    <row r="1312" spans="1:11">
      <c r="A1312" s="59"/>
      <c r="B1312" s="48"/>
      <c r="C1312" s="32"/>
      <c r="D1312" s="32"/>
      <c r="E1312" s="32"/>
      <c r="F1312" s="33"/>
      <c r="G1312" s="33"/>
      <c r="H1312" s="34"/>
      <c r="I1312" s="33"/>
      <c r="J1312" s="59"/>
      <c r="K1312" s="58"/>
    </row>
    <row r="1313" spans="1:11">
      <c r="A1313" s="59"/>
      <c r="B1313" s="48"/>
      <c r="C1313" s="32"/>
      <c r="D1313" s="32"/>
      <c r="E1313" s="32"/>
      <c r="F1313" s="33"/>
      <c r="G1313" s="33"/>
      <c r="H1313" s="34"/>
      <c r="I1313" s="33"/>
      <c r="J1313" s="59"/>
      <c r="K1313" s="58"/>
    </row>
    <row r="1314" spans="1:11">
      <c r="A1314" s="59"/>
      <c r="B1314" s="48"/>
      <c r="C1314" s="32"/>
      <c r="D1314" s="32"/>
      <c r="E1314" s="32"/>
      <c r="F1314" s="33"/>
      <c r="G1314" s="33"/>
      <c r="H1314" s="34"/>
      <c r="I1314" s="33"/>
      <c r="J1314" s="59"/>
      <c r="K1314" s="58"/>
    </row>
    <row r="1315" spans="1:11">
      <c r="A1315" s="59"/>
      <c r="B1315" s="48"/>
      <c r="C1315" s="32"/>
      <c r="D1315" s="32"/>
      <c r="E1315" s="32"/>
      <c r="F1315" s="33"/>
      <c r="G1315" s="33"/>
      <c r="H1315" s="34"/>
      <c r="I1315" s="33"/>
      <c r="J1315" s="59"/>
      <c r="K1315" s="58"/>
    </row>
    <row r="1316" spans="1:11">
      <c r="A1316" s="35"/>
      <c r="B1316" s="35"/>
      <c r="C1316" s="32"/>
      <c r="D1316" s="32"/>
      <c r="E1316" s="32"/>
      <c r="F1316" s="33"/>
      <c r="G1316" s="33"/>
      <c r="H1316" s="34"/>
      <c r="I1316" s="33"/>
      <c r="J1316" s="44"/>
      <c r="K1316" s="58"/>
    </row>
    <row r="1317" spans="1:11">
      <c r="A1317" s="119">
        <v>4.4000000000000004</v>
      </c>
      <c r="B1317" s="37" t="s">
        <v>940</v>
      </c>
      <c r="C1317" s="32"/>
      <c r="D1317" s="32"/>
      <c r="E1317" s="32"/>
      <c r="F1317" s="33"/>
      <c r="G1317" s="33"/>
      <c r="H1317" s="34"/>
      <c r="I1317" s="33"/>
      <c r="J1317" s="59"/>
      <c r="K1317" s="58"/>
    </row>
    <row r="1318" spans="1:11">
      <c r="A1318" s="63"/>
      <c r="B1318" s="37" t="s">
        <v>941</v>
      </c>
      <c r="C1318" s="32"/>
      <c r="D1318" s="32"/>
      <c r="E1318" s="32"/>
      <c r="F1318" s="33"/>
      <c r="G1318" s="33"/>
      <c r="H1318" s="34"/>
      <c r="I1318" s="33"/>
      <c r="J1318" s="67"/>
      <c r="K1318" s="58"/>
    </row>
    <row r="1319" spans="1:11">
      <c r="A1319" s="59"/>
      <c r="B1319" s="37" t="s">
        <v>1618</v>
      </c>
      <c r="C1319" s="32"/>
      <c r="D1319" s="32"/>
      <c r="E1319" s="32"/>
      <c r="F1319" s="33"/>
      <c r="G1319" s="33"/>
      <c r="H1319" s="34"/>
      <c r="I1319" s="33"/>
      <c r="J1319" s="59"/>
      <c r="K1319" s="58"/>
    </row>
    <row r="1320" spans="1:11">
      <c r="A1320" s="59"/>
      <c r="B1320" s="48" t="s">
        <v>1554</v>
      </c>
      <c r="C1320" s="32">
        <f>9*2</f>
        <v>18</v>
      </c>
      <c r="D1320" s="32">
        <v>10.4166666666667</v>
      </c>
      <c r="E1320" s="32">
        <v>4</v>
      </c>
      <c r="F1320" s="33"/>
      <c r="G1320" s="33"/>
      <c r="H1320" s="34">
        <f t="shared" ref="H1320:H1331" si="32">+C1320*D1320*E1320</f>
        <v>750.00000000000205</v>
      </c>
      <c r="I1320" s="33"/>
      <c r="J1320" s="59"/>
      <c r="K1320" s="58"/>
    </row>
    <row r="1321" spans="1:11">
      <c r="A1321" s="59"/>
      <c r="B1321" s="37"/>
      <c r="C1321" s="32">
        <f>26*2</f>
        <v>52</v>
      </c>
      <c r="D1321" s="32">
        <v>5</v>
      </c>
      <c r="E1321" s="32">
        <v>4</v>
      </c>
      <c r="F1321" s="33"/>
      <c r="G1321" s="33"/>
      <c r="H1321" s="34">
        <f t="shared" si="32"/>
        <v>1040</v>
      </c>
      <c r="I1321" s="33"/>
      <c r="J1321" s="59"/>
      <c r="K1321" s="58"/>
    </row>
    <row r="1322" spans="1:11">
      <c r="A1322" s="59"/>
      <c r="B1322" s="48" t="s">
        <v>1555</v>
      </c>
      <c r="C1322" s="32">
        <f>5*2</f>
        <v>10</v>
      </c>
      <c r="D1322" s="32">
        <v>5</v>
      </c>
      <c r="E1322" s="32">
        <v>4</v>
      </c>
      <c r="F1322" s="33"/>
      <c r="G1322" s="33"/>
      <c r="H1322" s="34">
        <f t="shared" si="32"/>
        <v>200</v>
      </c>
      <c r="I1322" s="33"/>
      <c r="J1322" s="59"/>
      <c r="K1322" s="58"/>
    </row>
    <row r="1323" spans="1:11">
      <c r="A1323" s="59"/>
      <c r="B1323" s="37"/>
      <c r="C1323" s="32">
        <f>2*2</f>
        <v>4</v>
      </c>
      <c r="D1323" s="32">
        <v>10.5833333333333</v>
      </c>
      <c r="E1323" s="32">
        <v>4</v>
      </c>
      <c r="F1323" s="33"/>
      <c r="G1323" s="33"/>
      <c r="H1323" s="34">
        <f t="shared" si="32"/>
        <v>169.333333333333</v>
      </c>
      <c r="I1323" s="33"/>
      <c r="J1323" s="59"/>
      <c r="K1323" s="58"/>
    </row>
    <row r="1324" spans="1:11">
      <c r="A1324" s="59"/>
      <c r="B1324" s="48" t="s">
        <v>1556</v>
      </c>
      <c r="C1324" s="32">
        <f>12*2</f>
        <v>24</v>
      </c>
      <c r="D1324" s="32">
        <v>5</v>
      </c>
      <c r="E1324" s="32">
        <v>4</v>
      </c>
      <c r="F1324" s="33"/>
      <c r="G1324" s="33"/>
      <c r="H1324" s="34">
        <f t="shared" si="32"/>
        <v>480</v>
      </c>
      <c r="I1324" s="33"/>
      <c r="J1324" s="59"/>
      <c r="K1324" s="58"/>
    </row>
    <row r="1325" spans="1:11">
      <c r="A1325" s="59"/>
      <c r="B1325" s="37"/>
      <c r="C1325" s="32">
        <f>4*2</f>
        <v>8</v>
      </c>
      <c r="D1325" s="32">
        <v>10.4166666666667</v>
      </c>
      <c r="E1325" s="32">
        <v>4</v>
      </c>
      <c r="F1325" s="33"/>
      <c r="G1325" s="33"/>
      <c r="H1325" s="34">
        <f t="shared" si="32"/>
        <v>333.333333333334</v>
      </c>
      <c r="I1325" s="33"/>
      <c r="J1325" s="59"/>
      <c r="K1325" s="58"/>
    </row>
    <row r="1326" spans="1:11">
      <c r="A1326" s="59"/>
      <c r="B1326" s="37"/>
      <c r="C1326" s="32">
        <f>1*2</f>
        <v>2</v>
      </c>
      <c r="D1326" s="32">
        <v>6.8333333333333304</v>
      </c>
      <c r="E1326" s="32">
        <v>4</v>
      </c>
      <c r="F1326" s="33"/>
      <c r="G1326" s="33"/>
      <c r="H1326" s="34">
        <f t="shared" si="32"/>
        <v>54.6666666666666</v>
      </c>
      <c r="I1326" s="33"/>
      <c r="J1326" s="59"/>
      <c r="K1326" s="58"/>
    </row>
    <row r="1327" spans="1:11">
      <c r="A1327" s="59"/>
      <c r="B1327" s="48" t="s">
        <v>1557</v>
      </c>
      <c r="C1327" s="32">
        <f>19*2</f>
        <v>38</v>
      </c>
      <c r="D1327" s="32">
        <v>5</v>
      </c>
      <c r="E1327" s="32">
        <v>4</v>
      </c>
      <c r="F1327" s="33"/>
      <c r="G1327" s="33"/>
      <c r="H1327" s="34">
        <f t="shared" si="32"/>
        <v>760</v>
      </c>
      <c r="I1327" s="33"/>
      <c r="J1327" s="59"/>
      <c r="K1327" s="58"/>
    </row>
    <row r="1328" spans="1:11">
      <c r="A1328" s="59"/>
      <c r="B1328" s="37"/>
      <c r="C1328" s="32">
        <f>6*2</f>
        <v>12</v>
      </c>
      <c r="D1328" s="32">
        <v>10.4166666666667</v>
      </c>
      <c r="E1328" s="32">
        <v>4</v>
      </c>
      <c r="F1328" s="33"/>
      <c r="G1328" s="33"/>
      <c r="H1328" s="34">
        <f t="shared" si="32"/>
        <v>500.00000000000199</v>
      </c>
      <c r="I1328" s="33"/>
      <c r="J1328" s="59"/>
      <c r="K1328" s="58"/>
    </row>
    <row r="1329" spans="1:11">
      <c r="A1329" s="59"/>
      <c r="B1329" s="88" t="s">
        <v>1558</v>
      </c>
      <c r="C1329" s="32">
        <f>-59*2</f>
        <v>-118</v>
      </c>
      <c r="D1329" s="32">
        <v>4.5</v>
      </c>
      <c r="E1329" s="32">
        <v>1.08</v>
      </c>
      <c r="F1329" s="33"/>
      <c r="G1329" s="33"/>
      <c r="H1329" s="34">
        <f t="shared" si="32"/>
        <v>-573.48</v>
      </c>
      <c r="I1329" s="33"/>
      <c r="J1329" s="59"/>
      <c r="K1329" s="58"/>
    </row>
    <row r="1330" spans="1:11">
      <c r="A1330" s="59"/>
      <c r="B1330" s="88" t="s">
        <v>1558</v>
      </c>
      <c r="C1330" s="32">
        <f>-4*2</f>
        <v>-8</v>
      </c>
      <c r="D1330" s="32">
        <v>4.92</v>
      </c>
      <c r="E1330" s="32">
        <v>1.08</v>
      </c>
      <c r="F1330" s="33"/>
      <c r="G1330" s="33"/>
      <c r="H1330" s="34">
        <f t="shared" si="32"/>
        <v>-42.508800000000001</v>
      </c>
      <c r="I1330" s="33"/>
      <c r="J1330" s="59"/>
      <c r="K1330" s="58"/>
    </row>
    <row r="1331" spans="1:11">
      <c r="A1331" s="59"/>
      <c r="B1331" s="48" t="s">
        <v>1619</v>
      </c>
      <c r="C1331" s="32">
        <v>2</v>
      </c>
      <c r="D1331" s="32">
        <v>1</v>
      </c>
      <c r="E1331" s="32">
        <v>7.92</v>
      </c>
      <c r="F1331" s="33"/>
      <c r="G1331" s="33"/>
      <c r="H1331" s="34">
        <f t="shared" si="32"/>
        <v>15.84</v>
      </c>
      <c r="I1331" s="33"/>
      <c r="J1331" s="59"/>
      <c r="K1331" s="58"/>
    </row>
    <row r="1332" spans="1:11">
      <c r="A1332" s="59"/>
      <c r="B1332" s="48" t="s">
        <v>1620</v>
      </c>
      <c r="C1332" s="32">
        <v>1</v>
      </c>
      <c r="D1332" s="32">
        <v>0.75</v>
      </c>
      <c r="E1332" s="32">
        <v>7.92</v>
      </c>
      <c r="F1332" s="33"/>
      <c r="G1332" s="33"/>
      <c r="H1332" s="34">
        <f t="shared" ref="H1332:H1387" si="33">+C1332*D1332*E1332</f>
        <v>5.94</v>
      </c>
      <c r="I1332" s="33"/>
      <c r="J1332" s="59"/>
      <c r="K1332" s="58"/>
    </row>
    <row r="1333" spans="1:11">
      <c r="A1333" s="59"/>
      <c r="B1333" s="48" t="s">
        <v>1620</v>
      </c>
      <c r="C1333" s="32">
        <v>1</v>
      </c>
      <c r="D1333" s="32">
        <v>1</v>
      </c>
      <c r="E1333" s="32">
        <v>7.92</v>
      </c>
      <c r="F1333" s="33"/>
      <c r="G1333" s="33"/>
      <c r="H1333" s="34">
        <f t="shared" si="33"/>
        <v>7.92</v>
      </c>
      <c r="I1333" s="33"/>
      <c r="J1333" s="59"/>
      <c r="K1333" s="58"/>
    </row>
    <row r="1334" spans="1:11">
      <c r="A1334" s="59"/>
      <c r="B1334" s="48" t="s">
        <v>1619</v>
      </c>
      <c r="C1334" s="32">
        <v>2</v>
      </c>
      <c r="D1334" s="32">
        <v>1</v>
      </c>
      <c r="E1334" s="32">
        <v>7.92</v>
      </c>
      <c r="F1334" s="33"/>
      <c r="G1334" s="33"/>
      <c r="H1334" s="34">
        <f t="shared" si="33"/>
        <v>15.84</v>
      </c>
      <c r="I1334" s="33"/>
      <c r="J1334" s="59"/>
      <c r="K1334" s="58"/>
    </row>
    <row r="1335" spans="1:11">
      <c r="A1335" s="59"/>
      <c r="B1335" s="48" t="s">
        <v>1620</v>
      </c>
      <c r="C1335" s="32">
        <v>1</v>
      </c>
      <c r="D1335" s="32">
        <v>0.75</v>
      </c>
      <c r="E1335" s="32">
        <v>7.92</v>
      </c>
      <c r="F1335" s="33"/>
      <c r="G1335" s="33"/>
      <c r="H1335" s="34">
        <f t="shared" si="33"/>
        <v>5.94</v>
      </c>
      <c r="I1335" s="33"/>
      <c r="J1335" s="59"/>
      <c r="K1335" s="58"/>
    </row>
    <row r="1336" spans="1:11">
      <c r="A1336" s="59"/>
      <c r="B1336" s="48" t="s">
        <v>1620</v>
      </c>
      <c r="C1336" s="32">
        <v>1</v>
      </c>
      <c r="D1336" s="32">
        <v>1</v>
      </c>
      <c r="E1336" s="32">
        <v>7.92</v>
      </c>
      <c r="F1336" s="33"/>
      <c r="G1336" s="33"/>
      <c r="H1336" s="34">
        <f t="shared" si="33"/>
        <v>7.92</v>
      </c>
      <c r="I1336" s="33"/>
      <c r="J1336" s="59"/>
      <c r="K1336" s="58"/>
    </row>
    <row r="1337" spans="1:11">
      <c r="A1337" s="59"/>
      <c r="B1337" s="48" t="s">
        <v>1621</v>
      </c>
      <c r="C1337" s="32">
        <v>1</v>
      </c>
      <c r="D1337" s="32">
        <v>8</v>
      </c>
      <c r="E1337" s="32">
        <v>7.92</v>
      </c>
      <c r="F1337" s="33"/>
      <c r="G1337" s="33"/>
      <c r="H1337" s="34">
        <f t="shared" si="33"/>
        <v>63.36</v>
      </c>
      <c r="I1337" s="33"/>
      <c r="J1337" s="59"/>
      <c r="K1337" s="58"/>
    </row>
    <row r="1338" spans="1:11">
      <c r="A1338" s="59"/>
      <c r="B1338" s="48" t="s">
        <v>1622</v>
      </c>
      <c r="C1338" s="32">
        <v>1</v>
      </c>
      <c r="D1338" s="32">
        <v>1</v>
      </c>
      <c r="E1338" s="32">
        <v>7.92</v>
      </c>
      <c r="F1338" s="33"/>
      <c r="G1338" s="33"/>
      <c r="H1338" s="34">
        <f t="shared" si="33"/>
        <v>7.92</v>
      </c>
      <c r="I1338" s="33"/>
      <c r="J1338" s="59"/>
      <c r="K1338" s="58"/>
    </row>
    <row r="1339" spans="1:11">
      <c r="A1339" s="59"/>
      <c r="B1339" s="48" t="s">
        <v>1623</v>
      </c>
      <c r="C1339" s="32">
        <v>1</v>
      </c>
      <c r="D1339" s="32">
        <v>1</v>
      </c>
      <c r="E1339" s="32">
        <v>7.92</v>
      </c>
      <c r="F1339" s="33"/>
      <c r="G1339" s="33"/>
      <c r="H1339" s="34">
        <f t="shared" si="33"/>
        <v>7.92</v>
      </c>
      <c r="I1339" s="33"/>
      <c r="J1339" s="59"/>
      <c r="K1339" s="58"/>
    </row>
    <row r="1340" spans="1:11">
      <c r="A1340" s="59"/>
      <c r="B1340" s="48" t="s">
        <v>1623</v>
      </c>
      <c r="C1340" s="32">
        <v>2</v>
      </c>
      <c r="D1340" s="32">
        <v>1</v>
      </c>
      <c r="E1340" s="32">
        <v>7.92</v>
      </c>
      <c r="F1340" s="33"/>
      <c r="G1340" s="33"/>
      <c r="H1340" s="34">
        <f t="shared" si="33"/>
        <v>15.84</v>
      </c>
      <c r="I1340" s="33"/>
      <c r="J1340" s="59"/>
      <c r="K1340" s="58"/>
    </row>
    <row r="1341" spans="1:11">
      <c r="A1341" s="59"/>
      <c r="B1341" s="48" t="s">
        <v>1624</v>
      </c>
      <c r="C1341" s="32">
        <v>1</v>
      </c>
      <c r="D1341" s="32">
        <v>1</v>
      </c>
      <c r="E1341" s="32">
        <v>7.92</v>
      </c>
      <c r="F1341" s="33"/>
      <c r="G1341" s="33"/>
      <c r="H1341" s="34">
        <f t="shared" si="33"/>
        <v>7.92</v>
      </c>
      <c r="I1341" s="33"/>
      <c r="J1341" s="59"/>
      <c r="K1341" s="58"/>
    </row>
    <row r="1342" spans="1:11">
      <c r="A1342" s="59"/>
      <c r="B1342" s="48" t="s">
        <v>1624</v>
      </c>
      <c r="C1342" s="32">
        <v>2</v>
      </c>
      <c r="D1342" s="32">
        <v>1</v>
      </c>
      <c r="E1342" s="32">
        <v>7.92</v>
      </c>
      <c r="F1342" s="33"/>
      <c r="G1342" s="33"/>
      <c r="H1342" s="34">
        <f t="shared" si="33"/>
        <v>15.84</v>
      </c>
      <c r="I1342" s="33"/>
      <c r="J1342" s="59"/>
      <c r="K1342" s="58"/>
    </row>
    <row r="1343" spans="1:11">
      <c r="A1343" s="59"/>
      <c r="B1343" s="48" t="s">
        <v>1625</v>
      </c>
      <c r="C1343" s="32">
        <v>1</v>
      </c>
      <c r="D1343" s="32">
        <v>1</v>
      </c>
      <c r="E1343" s="32">
        <v>7.92</v>
      </c>
      <c r="F1343" s="33"/>
      <c r="G1343" s="33"/>
      <c r="H1343" s="34">
        <f t="shared" si="33"/>
        <v>7.92</v>
      </c>
      <c r="I1343" s="33"/>
      <c r="J1343" s="59"/>
      <c r="K1343" s="58"/>
    </row>
    <row r="1344" spans="1:11">
      <c r="A1344" s="59"/>
      <c r="B1344" s="48" t="s">
        <v>1626</v>
      </c>
      <c r="C1344" s="32">
        <v>1</v>
      </c>
      <c r="D1344" s="32">
        <v>1</v>
      </c>
      <c r="E1344" s="32">
        <v>7.92</v>
      </c>
      <c r="F1344" s="33"/>
      <c r="G1344" s="33"/>
      <c r="H1344" s="34">
        <f t="shared" si="33"/>
        <v>7.92</v>
      </c>
      <c r="I1344" s="33"/>
      <c r="J1344" s="59"/>
      <c r="K1344" s="58"/>
    </row>
    <row r="1345" spans="1:11">
      <c r="A1345" s="59"/>
      <c r="B1345" s="48"/>
      <c r="C1345" s="32">
        <v>1</v>
      </c>
      <c r="D1345" s="32">
        <v>1</v>
      </c>
      <c r="E1345" s="32">
        <v>7.92</v>
      </c>
      <c r="F1345" s="33"/>
      <c r="G1345" s="33"/>
      <c r="H1345" s="34">
        <f t="shared" si="33"/>
        <v>7.92</v>
      </c>
      <c r="I1345" s="33"/>
      <c r="J1345" s="59"/>
      <c r="K1345" s="58"/>
    </row>
    <row r="1346" spans="1:11">
      <c r="A1346" s="59"/>
      <c r="B1346" s="48" t="s">
        <v>1569</v>
      </c>
      <c r="C1346" s="32">
        <v>1</v>
      </c>
      <c r="D1346" s="32">
        <v>13</v>
      </c>
      <c r="E1346" s="32">
        <v>17.829999999999998</v>
      </c>
      <c r="F1346" s="33"/>
      <c r="G1346" s="33"/>
      <c r="H1346" s="34">
        <f t="shared" si="33"/>
        <v>231.79</v>
      </c>
      <c r="I1346" s="33"/>
      <c r="J1346" s="59"/>
      <c r="K1346" s="58"/>
    </row>
    <row r="1347" spans="1:11">
      <c r="A1347" s="59"/>
      <c r="B1347" s="48" t="s">
        <v>1627</v>
      </c>
      <c r="C1347" s="32">
        <v>1</v>
      </c>
      <c r="D1347" s="32">
        <v>2.5</v>
      </c>
      <c r="E1347" s="32">
        <v>7.83</v>
      </c>
      <c r="F1347" s="33"/>
      <c r="G1347" s="33"/>
      <c r="H1347" s="34">
        <f t="shared" si="33"/>
        <v>19.574999999999999</v>
      </c>
      <c r="I1347" s="33"/>
      <c r="J1347" s="59"/>
      <c r="K1347" s="58"/>
    </row>
    <row r="1348" spans="1:11">
      <c r="A1348" s="59"/>
      <c r="B1348" s="48" t="s">
        <v>1628</v>
      </c>
      <c r="C1348" s="32">
        <v>1</v>
      </c>
      <c r="D1348" s="32">
        <v>9.25</v>
      </c>
      <c r="E1348" s="32">
        <v>7.83</v>
      </c>
      <c r="F1348" s="33"/>
      <c r="G1348" s="33"/>
      <c r="H1348" s="34">
        <f t="shared" si="33"/>
        <v>72.427499999999995</v>
      </c>
      <c r="I1348" s="33"/>
      <c r="J1348" s="59"/>
      <c r="K1348" s="58"/>
    </row>
    <row r="1349" spans="1:11">
      <c r="A1349" s="59"/>
      <c r="B1349" s="48" t="s">
        <v>1629</v>
      </c>
      <c r="C1349" s="32">
        <v>1</v>
      </c>
      <c r="D1349" s="32">
        <v>5.5</v>
      </c>
      <c r="E1349" s="32">
        <v>7.5</v>
      </c>
      <c r="F1349" s="33"/>
      <c r="G1349" s="33"/>
      <c r="H1349" s="34">
        <f t="shared" si="33"/>
        <v>41.25</v>
      </c>
      <c r="I1349" s="33"/>
      <c r="J1349" s="59"/>
      <c r="K1349" s="58"/>
    </row>
    <row r="1350" spans="1:11">
      <c r="A1350" s="59"/>
      <c r="B1350" s="48" t="s">
        <v>1483</v>
      </c>
      <c r="C1350" s="32">
        <v>1</v>
      </c>
      <c r="D1350" s="32">
        <v>7.5</v>
      </c>
      <c r="E1350" s="32">
        <v>1</v>
      </c>
      <c r="F1350" s="33"/>
      <c r="G1350" s="33"/>
      <c r="H1350" s="34">
        <f t="shared" si="33"/>
        <v>7.5</v>
      </c>
      <c r="I1350" s="33"/>
      <c r="J1350" s="59"/>
      <c r="K1350" s="58"/>
    </row>
    <row r="1351" spans="1:11">
      <c r="A1351" s="59"/>
      <c r="B1351" s="48" t="s">
        <v>1630</v>
      </c>
      <c r="C1351" s="32">
        <v>1</v>
      </c>
      <c r="D1351" s="32">
        <v>8.75</v>
      </c>
      <c r="E1351" s="32">
        <v>7.5</v>
      </c>
      <c r="F1351" s="33"/>
      <c r="G1351" s="33"/>
      <c r="H1351" s="34">
        <f t="shared" si="33"/>
        <v>65.625</v>
      </c>
      <c r="I1351" s="33"/>
      <c r="J1351" s="59"/>
      <c r="K1351" s="58"/>
    </row>
    <row r="1352" spans="1:11">
      <c r="A1352" s="59"/>
      <c r="B1352" s="48" t="s">
        <v>1631</v>
      </c>
      <c r="C1352" s="32">
        <v>1</v>
      </c>
      <c r="D1352" s="32">
        <v>6.83</v>
      </c>
      <c r="E1352" s="32">
        <v>7.83</v>
      </c>
      <c r="F1352" s="33"/>
      <c r="G1352" s="33"/>
      <c r="H1352" s="34">
        <f t="shared" si="33"/>
        <v>53.478900000000003</v>
      </c>
      <c r="I1352" s="33"/>
      <c r="J1352" s="59"/>
      <c r="K1352" s="58"/>
    </row>
    <row r="1353" spans="1:11">
      <c r="A1353" s="59"/>
      <c r="B1353" s="48" t="s">
        <v>1632</v>
      </c>
      <c r="C1353" s="32">
        <v>1</v>
      </c>
      <c r="D1353" s="32">
        <v>1.17</v>
      </c>
      <c r="E1353" s="32">
        <v>7.83</v>
      </c>
      <c r="F1353" s="33"/>
      <c r="G1353" s="33"/>
      <c r="H1353" s="34">
        <f t="shared" si="33"/>
        <v>9.1610999999999994</v>
      </c>
      <c r="I1353" s="33"/>
      <c r="J1353" s="59"/>
      <c r="K1353" s="58"/>
    </row>
    <row r="1354" spans="1:11">
      <c r="A1354" s="59"/>
      <c r="B1354" s="48" t="s">
        <v>1579</v>
      </c>
      <c r="C1354" s="32">
        <v>1</v>
      </c>
      <c r="D1354" s="32">
        <v>7.83</v>
      </c>
      <c r="E1354" s="32">
        <v>0.75</v>
      </c>
      <c r="F1354" s="33"/>
      <c r="G1354" s="33"/>
      <c r="H1354" s="34">
        <f t="shared" si="33"/>
        <v>5.8724999999999996</v>
      </c>
      <c r="I1354" s="33"/>
      <c r="J1354" s="59"/>
      <c r="K1354" s="58"/>
    </row>
    <row r="1355" spans="1:11">
      <c r="A1355" s="59"/>
      <c r="B1355" s="48" t="s">
        <v>1580</v>
      </c>
      <c r="C1355" s="32">
        <v>4</v>
      </c>
      <c r="D1355" s="32">
        <v>7.5</v>
      </c>
      <c r="E1355" s="32">
        <v>0.75</v>
      </c>
      <c r="F1355" s="33"/>
      <c r="G1355" s="33"/>
      <c r="H1355" s="34">
        <f t="shared" si="33"/>
        <v>22.5</v>
      </c>
      <c r="I1355" s="33"/>
      <c r="J1355" s="59"/>
      <c r="K1355" s="58"/>
    </row>
    <row r="1356" spans="1:11">
      <c r="A1356" s="59"/>
      <c r="B1356" s="48" t="s">
        <v>1581</v>
      </c>
      <c r="C1356" s="32">
        <v>1</v>
      </c>
      <c r="D1356" s="32">
        <v>7.5</v>
      </c>
      <c r="E1356" s="32">
        <v>0.75</v>
      </c>
      <c r="F1356" s="33"/>
      <c r="G1356" s="33"/>
      <c r="H1356" s="34">
        <f t="shared" si="33"/>
        <v>5.625</v>
      </c>
      <c r="I1356" s="33"/>
      <c r="J1356" s="59"/>
      <c r="K1356" s="58"/>
    </row>
    <row r="1357" spans="1:11">
      <c r="A1357" s="59"/>
      <c r="B1357" s="48" t="s">
        <v>1582</v>
      </c>
      <c r="C1357" s="32">
        <v>2</v>
      </c>
      <c r="D1357" s="32">
        <v>7.5</v>
      </c>
      <c r="E1357" s="32">
        <v>0.75</v>
      </c>
      <c r="F1357" s="33"/>
      <c r="G1357" s="33"/>
      <c r="H1357" s="34">
        <f t="shared" si="33"/>
        <v>11.25</v>
      </c>
      <c r="I1357" s="33"/>
      <c r="J1357" s="59"/>
      <c r="K1357" s="58"/>
    </row>
    <row r="1358" spans="1:11">
      <c r="A1358" s="59"/>
      <c r="B1358" s="48" t="s">
        <v>1583</v>
      </c>
      <c r="C1358" s="32">
        <v>2</v>
      </c>
      <c r="D1358" s="32">
        <v>7.5</v>
      </c>
      <c r="E1358" s="32">
        <v>0.75</v>
      </c>
      <c r="F1358" s="33"/>
      <c r="G1358" s="33"/>
      <c r="H1358" s="34">
        <f t="shared" si="33"/>
        <v>11.25</v>
      </c>
      <c r="I1358" s="33"/>
      <c r="J1358" s="59"/>
      <c r="K1358" s="58"/>
    </row>
    <row r="1359" spans="1:11">
      <c r="A1359" s="59"/>
      <c r="B1359" s="48" t="s">
        <v>1584</v>
      </c>
      <c r="C1359" s="32">
        <v>1</v>
      </c>
      <c r="D1359" s="32">
        <v>7.5</v>
      </c>
      <c r="E1359" s="32">
        <v>0.75</v>
      </c>
      <c r="F1359" s="33"/>
      <c r="G1359" s="33"/>
      <c r="H1359" s="34">
        <f t="shared" si="33"/>
        <v>5.625</v>
      </c>
      <c r="I1359" s="33"/>
      <c r="J1359" s="59"/>
      <c r="K1359" s="58"/>
    </row>
    <row r="1360" spans="1:11">
      <c r="A1360" s="59"/>
      <c r="B1360" s="48" t="s">
        <v>1583</v>
      </c>
      <c r="C1360" s="32">
        <v>2</v>
      </c>
      <c r="D1360" s="32">
        <v>7.5</v>
      </c>
      <c r="E1360" s="32">
        <v>0.75</v>
      </c>
      <c r="F1360" s="33"/>
      <c r="G1360" s="33"/>
      <c r="H1360" s="34">
        <f t="shared" si="33"/>
        <v>11.25</v>
      </c>
      <c r="I1360" s="33"/>
      <c r="J1360" s="59"/>
      <c r="K1360" s="58"/>
    </row>
    <row r="1361" spans="1:11">
      <c r="A1361" s="59"/>
      <c r="B1361" s="48" t="s">
        <v>1580</v>
      </c>
      <c r="C1361" s="32">
        <v>1</v>
      </c>
      <c r="D1361" s="32">
        <v>7.5</v>
      </c>
      <c r="E1361" s="32">
        <v>0.75</v>
      </c>
      <c r="F1361" s="33"/>
      <c r="G1361" s="33"/>
      <c r="H1361" s="34">
        <f t="shared" si="33"/>
        <v>5.625</v>
      </c>
      <c r="I1361" s="33"/>
      <c r="J1361" s="59"/>
      <c r="K1361" s="58"/>
    </row>
    <row r="1362" spans="1:11">
      <c r="A1362" s="59"/>
      <c r="B1362" s="48" t="s">
        <v>1585</v>
      </c>
      <c r="C1362" s="32">
        <v>1</v>
      </c>
      <c r="D1362" s="32">
        <v>7.5</v>
      </c>
      <c r="E1362" s="32">
        <v>1</v>
      </c>
      <c r="F1362" s="33"/>
      <c r="G1362" s="33"/>
      <c r="H1362" s="34">
        <f t="shared" si="33"/>
        <v>7.5</v>
      </c>
      <c r="I1362" s="33"/>
      <c r="J1362" s="59"/>
      <c r="K1362" s="58"/>
    </row>
    <row r="1363" spans="1:11">
      <c r="A1363" s="59"/>
      <c r="B1363" s="48" t="s">
        <v>1582</v>
      </c>
      <c r="C1363" s="32">
        <v>3</v>
      </c>
      <c r="D1363" s="32">
        <v>7.5</v>
      </c>
      <c r="E1363" s="32">
        <v>0.75</v>
      </c>
      <c r="F1363" s="33"/>
      <c r="G1363" s="33"/>
      <c r="H1363" s="34">
        <f t="shared" si="33"/>
        <v>16.875</v>
      </c>
      <c r="I1363" s="33"/>
      <c r="J1363" s="59"/>
      <c r="K1363" s="58"/>
    </row>
    <row r="1364" spans="1:11">
      <c r="A1364" s="59"/>
      <c r="B1364" s="48" t="s">
        <v>1580</v>
      </c>
      <c r="C1364" s="32">
        <v>1</v>
      </c>
      <c r="D1364" s="32">
        <v>7.5</v>
      </c>
      <c r="E1364" s="32">
        <v>0.75</v>
      </c>
      <c r="F1364" s="33"/>
      <c r="G1364" s="33"/>
      <c r="H1364" s="34">
        <f t="shared" si="33"/>
        <v>5.625</v>
      </c>
      <c r="I1364" s="33"/>
      <c r="J1364" s="59"/>
      <c r="K1364" s="58"/>
    </row>
    <row r="1365" spans="1:11">
      <c r="A1365" s="59"/>
      <c r="B1365" s="48" t="s">
        <v>1580</v>
      </c>
      <c r="C1365" s="32">
        <v>5</v>
      </c>
      <c r="D1365" s="32">
        <v>7.5</v>
      </c>
      <c r="E1365" s="32">
        <v>0.75</v>
      </c>
      <c r="F1365" s="33"/>
      <c r="G1365" s="33"/>
      <c r="H1365" s="34">
        <f t="shared" si="33"/>
        <v>28.125</v>
      </c>
      <c r="I1365" s="33"/>
      <c r="J1365" s="59"/>
      <c r="K1365" s="58"/>
    </row>
    <row r="1366" spans="1:11">
      <c r="A1366" s="59"/>
      <c r="B1366" s="48" t="s">
        <v>1582</v>
      </c>
      <c r="C1366" s="32">
        <v>3</v>
      </c>
      <c r="D1366" s="32">
        <v>7.5</v>
      </c>
      <c r="E1366" s="32">
        <v>0.75</v>
      </c>
      <c r="F1366" s="33"/>
      <c r="G1366" s="33"/>
      <c r="H1366" s="34">
        <f t="shared" si="33"/>
        <v>16.875</v>
      </c>
      <c r="I1366" s="33"/>
      <c r="J1366" s="59"/>
      <c r="K1366" s="58"/>
    </row>
    <row r="1367" spans="1:11">
      <c r="A1367" s="59"/>
      <c r="B1367" s="48" t="s">
        <v>1586</v>
      </c>
      <c r="C1367" s="32">
        <v>1</v>
      </c>
      <c r="D1367" s="32">
        <v>7.5</v>
      </c>
      <c r="E1367" s="32">
        <v>1</v>
      </c>
      <c r="F1367" s="33"/>
      <c r="G1367" s="33"/>
      <c r="H1367" s="34">
        <f t="shared" si="33"/>
        <v>7.5</v>
      </c>
      <c r="I1367" s="33"/>
      <c r="J1367" s="59"/>
      <c r="K1367" s="58"/>
    </row>
    <row r="1368" spans="1:11">
      <c r="A1368" s="59"/>
      <c r="B1368" s="48" t="s">
        <v>1583</v>
      </c>
      <c r="C1368" s="32">
        <v>1</v>
      </c>
      <c r="D1368" s="32">
        <v>7.5</v>
      </c>
      <c r="E1368" s="32">
        <v>0.75</v>
      </c>
      <c r="F1368" s="33"/>
      <c r="G1368" s="33"/>
      <c r="H1368" s="34">
        <f t="shared" si="33"/>
        <v>5.625</v>
      </c>
      <c r="I1368" s="33"/>
      <c r="J1368" s="59"/>
      <c r="K1368" s="58"/>
    </row>
    <row r="1369" spans="1:11">
      <c r="A1369" s="59"/>
      <c r="B1369" s="48" t="s">
        <v>1581</v>
      </c>
      <c r="C1369" s="32">
        <v>2</v>
      </c>
      <c r="D1369" s="32">
        <v>7.5</v>
      </c>
      <c r="E1369" s="32">
        <v>0.75</v>
      </c>
      <c r="F1369" s="33"/>
      <c r="G1369" s="33"/>
      <c r="H1369" s="34">
        <f t="shared" si="33"/>
        <v>11.25</v>
      </c>
      <c r="I1369" s="33"/>
      <c r="J1369" s="59"/>
      <c r="K1369" s="58"/>
    </row>
    <row r="1370" spans="1:11">
      <c r="A1370" s="59"/>
      <c r="B1370" s="48" t="s">
        <v>1582</v>
      </c>
      <c r="C1370" s="32">
        <v>1</v>
      </c>
      <c r="D1370" s="32">
        <v>7.5</v>
      </c>
      <c r="E1370" s="32">
        <v>0.75</v>
      </c>
      <c r="F1370" s="33"/>
      <c r="G1370" s="33"/>
      <c r="H1370" s="34">
        <f t="shared" si="33"/>
        <v>5.625</v>
      </c>
      <c r="I1370" s="33"/>
      <c r="J1370" s="59"/>
      <c r="K1370" s="58"/>
    </row>
    <row r="1371" spans="1:11">
      <c r="A1371" s="59"/>
      <c r="B1371" s="48" t="s">
        <v>1581</v>
      </c>
      <c r="C1371" s="32">
        <v>1</v>
      </c>
      <c r="D1371" s="32">
        <v>7.5</v>
      </c>
      <c r="E1371" s="32">
        <v>0.75</v>
      </c>
      <c r="F1371" s="33"/>
      <c r="G1371" s="33"/>
      <c r="H1371" s="34">
        <f t="shared" si="33"/>
        <v>5.625</v>
      </c>
      <c r="I1371" s="33"/>
      <c r="J1371" s="59"/>
      <c r="K1371" s="58"/>
    </row>
    <row r="1372" spans="1:11">
      <c r="A1372" s="59"/>
      <c r="B1372" s="48" t="s">
        <v>1583</v>
      </c>
      <c r="C1372" s="32">
        <v>1</v>
      </c>
      <c r="D1372" s="32">
        <v>7.5</v>
      </c>
      <c r="E1372" s="32">
        <v>0.75</v>
      </c>
      <c r="F1372" s="33"/>
      <c r="G1372" s="33"/>
      <c r="H1372" s="34">
        <f t="shared" si="33"/>
        <v>5.625</v>
      </c>
      <c r="I1372" s="33"/>
      <c r="J1372" s="59"/>
      <c r="K1372" s="58"/>
    </row>
    <row r="1373" spans="1:11">
      <c r="A1373" s="59"/>
      <c r="B1373" s="48" t="s">
        <v>1580</v>
      </c>
      <c r="C1373" s="32">
        <v>1</v>
      </c>
      <c r="D1373" s="32">
        <v>7.83</v>
      </c>
      <c r="E1373" s="32">
        <v>0.75</v>
      </c>
      <c r="F1373" s="33"/>
      <c r="G1373" s="33"/>
      <c r="H1373" s="34">
        <f t="shared" si="33"/>
        <v>5.8724999999999996</v>
      </c>
      <c r="I1373" s="33"/>
      <c r="J1373" s="59"/>
      <c r="K1373" s="58"/>
    </row>
    <row r="1374" spans="1:11">
      <c r="A1374" s="59"/>
      <c r="B1374" s="48" t="s">
        <v>1580</v>
      </c>
      <c r="C1374" s="32">
        <v>1</v>
      </c>
      <c r="D1374" s="32">
        <v>7.83</v>
      </c>
      <c r="E1374" s="32">
        <v>0.75</v>
      </c>
      <c r="F1374" s="33"/>
      <c r="G1374" s="33"/>
      <c r="H1374" s="34">
        <f t="shared" si="33"/>
        <v>5.8724999999999996</v>
      </c>
      <c r="I1374" s="33"/>
      <c r="J1374" s="59"/>
      <c r="K1374" s="58"/>
    </row>
    <row r="1375" spans="1:11">
      <c r="A1375" s="59"/>
      <c r="B1375" s="48" t="s">
        <v>1633</v>
      </c>
      <c r="C1375" s="32">
        <v>1</v>
      </c>
      <c r="D1375" s="32">
        <v>1.83</v>
      </c>
      <c r="E1375" s="32">
        <v>7.83</v>
      </c>
      <c r="F1375" s="33"/>
      <c r="G1375" s="33"/>
      <c r="H1375" s="34">
        <f t="shared" si="33"/>
        <v>14.328900000000001</v>
      </c>
      <c r="I1375" s="33"/>
      <c r="J1375" s="59"/>
      <c r="K1375" s="58"/>
    </row>
    <row r="1376" spans="1:11">
      <c r="A1376" s="59"/>
      <c r="B1376" s="48"/>
      <c r="C1376" s="32">
        <v>1</v>
      </c>
      <c r="D1376" s="32">
        <v>1</v>
      </c>
      <c r="E1376" s="32">
        <v>7.83</v>
      </c>
      <c r="F1376" s="33"/>
      <c r="G1376" s="33"/>
      <c r="H1376" s="34">
        <f t="shared" si="33"/>
        <v>7.83</v>
      </c>
      <c r="I1376" s="33"/>
      <c r="J1376" s="59"/>
      <c r="K1376" s="58"/>
    </row>
    <row r="1377" spans="1:11">
      <c r="A1377" s="59"/>
      <c r="B1377" s="48" t="s">
        <v>1582</v>
      </c>
      <c r="C1377" s="32">
        <v>1</v>
      </c>
      <c r="D1377" s="32">
        <v>0.75</v>
      </c>
      <c r="E1377" s="32">
        <v>7.83</v>
      </c>
      <c r="F1377" s="33"/>
      <c r="G1377" s="33"/>
      <c r="H1377" s="34">
        <f t="shared" si="33"/>
        <v>5.8724999999999996</v>
      </c>
      <c r="I1377" s="33"/>
      <c r="J1377" s="59"/>
      <c r="K1377" s="58"/>
    </row>
    <row r="1378" spans="1:11">
      <c r="A1378" s="59"/>
      <c r="B1378" s="48" t="s">
        <v>1582</v>
      </c>
      <c r="C1378" s="32">
        <v>1</v>
      </c>
      <c r="D1378" s="32">
        <v>0.75</v>
      </c>
      <c r="E1378" s="32">
        <v>7.83</v>
      </c>
      <c r="F1378" s="33"/>
      <c r="G1378" s="33"/>
      <c r="H1378" s="34">
        <f t="shared" si="33"/>
        <v>5.8724999999999996</v>
      </c>
      <c r="I1378" s="33"/>
      <c r="J1378" s="59"/>
      <c r="K1378" s="58"/>
    </row>
    <row r="1379" spans="1:11">
      <c r="A1379" s="59"/>
      <c r="B1379" s="48" t="s">
        <v>1583</v>
      </c>
      <c r="C1379" s="32">
        <v>1</v>
      </c>
      <c r="D1379" s="32">
        <v>0.75</v>
      </c>
      <c r="E1379" s="32">
        <v>7.83</v>
      </c>
      <c r="F1379" s="33"/>
      <c r="G1379" s="33"/>
      <c r="H1379" s="34">
        <f t="shared" si="33"/>
        <v>5.8724999999999996</v>
      </c>
      <c r="I1379" s="33"/>
      <c r="J1379" s="59"/>
      <c r="K1379" s="58"/>
    </row>
    <row r="1380" spans="1:11">
      <c r="A1380" s="59"/>
      <c r="B1380" s="48" t="s">
        <v>1585</v>
      </c>
      <c r="C1380" s="32">
        <v>1</v>
      </c>
      <c r="D1380" s="32">
        <v>1</v>
      </c>
      <c r="E1380" s="32">
        <v>8.08</v>
      </c>
      <c r="F1380" s="33"/>
      <c r="G1380" s="33"/>
      <c r="H1380" s="34">
        <f t="shared" si="33"/>
        <v>8.08</v>
      </c>
      <c r="I1380" s="33"/>
      <c r="J1380" s="59"/>
      <c r="K1380" s="58"/>
    </row>
    <row r="1381" spans="1:11">
      <c r="A1381" s="59"/>
      <c r="B1381" s="48" t="s">
        <v>1634</v>
      </c>
      <c r="C1381" s="32">
        <v>1</v>
      </c>
      <c r="D1381" s="32">
        <v>1</v>
      </c>
      <c r="E1381" s="32">
        <v>7.83</v>
      </c>
      <c r="F1381" s="33"/>
      <c r="G1381" s="33"/>
      <c r="H1381" s="34">
        <f t="shared" si="33"/>
        <v>7.83</v>
      </c>
      <c r="I1381" s="33"/>
      <c r="J1381" s="59"/>
      <c r="K1381" s="58"/>
    </row>
    <row r="1382" spans="1:11">
      <c r="A1382" s="59"/>
      <c r="B1382" s="48" t="s">
        <v>1582</v>
      </c>
      <c r="C1382" s="32">
        <v>1</v>
      </c>
      <c r="D1382" s="32">
        <v>0.75</v>
      </c>
      <c r="E1382" s="32">
        <v>2.75</v>
      </c>
      <c r="F1382" s="33"/>
      <c r="G1382" s="33"/>
      <c r="H1382" s="34">
        <f t="shared" si="33"/>
        <v>2.0625</v>
      </c>
      <c r="I1382" s="33"/>
      <c r="J1382" s="59"/>
      <c r="K1382" s="58"/>
    </row>
    <row r="1383" spans="1:11">
      <c r="A1383" s="59"/>
      <c r="B1383" s="48" t="s">
        <v>1585</v>
      </c>
      <c r="C1383" s="32">
        <v>1</v>
      </c>
      <c r="D1383" s="32">
        <v>1</v>
      </c>
      <c r="E1383" s="32">
        <v>8.08</v>
      </c>
      <c r="F1383" s="33"/>
      <c r="G1383" s="33"/>
      <c r="H1383" s="34">
        <f t="shared" si="33"/>
        <v>8.08</v>
      </c>
      <c r="I1383" s="33"/>
      <c r="J1383" s="59"/>
      <c r="K1383" s="58"/>
    </row>
    <row r="1384" spans="1:11">
      <c r="A1384" s="59"/>
      <c r="B1384" s="48" t="s">
        <v>1635</v>
      </c>
      <c r="C1384" s="32">
        <v>1</v>
      </c>
      <c r="D1384" s="32">
        <v>1.42</v>
      </c>
      <c r="E1384" s="32">
        <v>7.83</v>
      </c>
      <c r="F1384" s="33"/>
      <c r="G1384" s="33"/>
      <c r="H1384" s="34">
        <f t="shared" si="33"/>
        <v>11.118600000000001</v>
      </c>
      <c r="I1384" s="33"/>
      <c r="J1384" s="59"/>
      <c r="K1384" s="58"/>
    </row>
    <row r="1385" spans="1:11">
      <c r="A1385" s="59"/>
      <c r="B1385" s="48" t="s">
        <v>1636</v>
      </c>
      <c r="C1385" s="32">
        <v>3</v>
      </c>
      <c r="D1385" s="32">
        <v>0.75</v>
      </c>
      <c r="E1385" s="32">
        <v>7.83</v>
      </c>
      <c r="F1385" s="33"/>
      <c r="G1385" s="33"/>
      <c r="H1385" s="34">
        <f t="shared" si="33"/>
        <v>17.6175</v>
      </c>
      <c r="I1385" s="33"/>
      <c r="J1385" s="59"/>
      <c r="K1385" s="58"/>
    </row>
    <row r="1386" spans="1:11">
      <c r="A1386" s="59"/>
      <c r="B1386" s="48" t="s">
        <v>1637</v>
      </c>
      <c r="C1386" s="32">
        <v>1</v>
      </c>
      <c r="D1386" s="32">
        <v>2.17</v>
      </c>
      <c r="E1386" s="32">
        <v>7.83</v>
      </c>
      <c r="F1386" s="33"/>
      <c r="G1386" s="33"/>
      <c r="H1386" s="34">
        <f t="shared" si="33"/>
        <v>16.991099999999999</v>
      </c>
      <c r="I1386" s="33"/>
      <c r="J1386" s="59"/>
      <c r="K1386" s="58"/>
    </row>
    <row r="1387" spans="1:11">
      <c r="A1387" s="59"/>
      <c r="B1387" s="48" t="s">
        <v>1582</v>
      </c>
      <c r="C1387" s="32">
        <v>2</v>
      </c>
      <c r="D1387" s="32">
        <v>0.75</v>
      </c>
      <c r="E1387" s="32">
        <v>7.83</v>
      </c>
      <c r="F1387" s="33"/>
      <c r="G1387" s="33"/>
      <c r="H1387" s="34">
        <f t="shared" si="33"/>
        <v>11.744999999999999</v>
      </c>
      <c r="I1387" s="33"/>
      <c r="J1387" s="59"/>
      <c r="K1387" s="58"/>
    </row>
    <row r="1388" spans="1:11">
      <c r="A1388" s="59"/>
      <c r="B1388" s="48" t="s">
        <v>1587</v>
      </c>
      <c r="C1388" s="32">
        <v>1</v>
      </c>
      <c r="D1388" s="32">
        <v>14</v>
      </c>
      <c r="E1388" s="32">
        <v>2.5</v>
      </c>
      <c r="F1388" s="33"/>
      <c r="G1388" s="33"/>
      <c r="H1388" s="34">
        <f t="shared" ref="H1388:H1402" si="34">+C1388*D1388*E1388</f>
        <v>35</v>
      </c>
      <c r="I1388" s="33"/>
      <c r="J1388" s="59"/>
      <c r="K1388" s="58"/>
    </row>
    <row r="1389" spans="1:11">
      <c r="A1389" s="59"/>
      <c r="B1389" s="48" t="s">
        <v>1588</v>
      </c>
      <c r="C1389" s="32">
        <v>1</v>
      </c>
      <c r="D1389" s="32">
        <v>13.08</v>
      </c>
      <c r="E1389" s="32">
        <v>2.5</v>
      </c>
      <c r="F1389" s="33"/>
      <c r="G1389" s="33"/>
      <c r="H1389" s="34">
        <f t="shared" si="34"/>
        <v>32.700000000000003</v>
      </c>
      <c r="I1389" s="33"/>
      <c r="J1389" s="59"/>
      <c r="K1389" s="58"/>
    </row>
    <row r="1390" spans="1:11">
      <c r="A1390" s="59"/>
      <c r="B1390" s="48" t="s">
        <v>1619</v>
      </c>
      <c r="C1390" s="32">
        <v>3</v>
      </c>
      <c r="D1390" s="32">
        <v>1</v>
      </c>
      <c r="E1390" s="32">
        <v>7.83</v>
      </c>
      <c r="F1390" s="33"/>
      <c r="G1390" s="33"/>
      <c r="H1390" s="34">
        <f t="shared" si="34"/>
        <v>23.49</v>
      </c>
      <c r="I1390" s="33"/>
      <c r="J1390" s="59"/>
      <c r="K1390" s="58"/>
    </row>
    <row r="1391" spans="1:11">
      <c r="A1391" s="59"/>
      <c r="B1391" s="48" t="s">
        <v>1638</v>
      </c>
      <c r="C1391" s="32">
        <v>1</v>
      </c>
      <c r="D1391" s="32">
        <v>1</v>
      </c>
      <c r="E1391" s="32">
        <v>7.83</v>
      </c>
      <c r="F1391" s="33"/>
      <c r="G1391" s="33"/>
      <c r="H1391" s="34">
        <f t="shared" si="34"/>
        <v>7.83</v>
      </c>
      <c r="I1391" s="33"/>
      <c r="J1391" s="59"/>
      <c r="K1391" s="58"/>
    </row>
    <row r="1392" spans="1:11">
      <c r="A1392" s="59"/>
      <c r="B1392" s="48" t="s">
        <v>1584</v>
      </c>
      <c r="C1392" s="32">
        <v>1</v>
      </c>
      <c r="D1392" s="32">
        <v>0.75</v>
      </c>
      <c r="E1392" s="32">
        <v>7.83</v>
      </c>
      <c r="F1392" s="33"/>
      <c r="G1392" s="33"/>
      <c r="H1392" s="34">
        <f t="shared" si="34"/>
        <v>5.8724999999999996</v>
      </c>
      <c r="I1392" s="33"/>
      <c r="J1392" s="59"/>
      <c r="K1392" s="58"/>
    </row>
    <row r="1393" spans="1:11">
      <c r="A1393" s="59"/>
      <c r="B1393" s="48" t="s">
        <v>1623</v>
      </c>
      <c r="C1393" s="32">
        <v>1</v>
      </c>
      <c r="D1393" s="32">
        <v>1</v>
      </c>
      <c r="E1393" s="32">
        <v>7.83</v>
      </c>
      <c r="F1393" s="33"/>
      <c r="G1393" s="33"/>
      <c r="H1393" s="34">
        <f t="shared" si="34"/>
        <v>7.83</v>
      </c>
      <c r="I1393" s="33"/>
      <c r="J1393" s="59"/>
      <c r="K1393" s="58"/>
    </row>
    <row r="1394" spans="1:11">
      <c r="A1394" s="59"/>
      <c r="B1394" s="48" t="s">
        <v>1639</v>
      </c>
      <c r="C1394" s="32">
        <v>3</v>
      </c>
      <c r="D1394" s="32">
        <v>0.75</v>
      </c>
      <c r="E1394" s="32">
        <v>7.83</v>
      </c>
      <c r="F1394" s="33"/>
      <c r="G1394" s="33"/>
      <c r="H1394" s="34">
        <f t="shared" si="34"/>
        <v>17.6175</v>
      </c>
      <c r="I1394" s="33"/>
      <c r="J1394" s="59"/>
      <c r="K1394" s="58"/>
    </row>
    <row r="1395" spans="1:11">
      <c r="A1395" s="59"/>
      <c r="B1395" s="48" t="s">
        <v>1640</v>
      </c>
      <c r="C1395" s="32">
        <v>1</v>
      </c>
      <c r="D1395" s="32">
        <v>3.5</v>
      </c>
      <c r="E1395" s="32">
        <v>7.83</v>
      </c>
      <c r="F1395" s="33"/>
      <c r="G1395" s="33"/>
      <c r="H1395" s="34">
        <f t="shared" si="34"/>
        <v>27.405000000000001</v>
      </c>
      <c r="I1395" s="33"/>
      <c r="J1395" s="59"/>
      <c r="K1395" s="58"/>
    </row>
    <row r="1396" spans="1:11">
      <c r="A1396" s="59"/>
      <c r="B1396" s="48" t="s">
        <v>1641</v>
      </c>
      <c r="C1396" s="32">
        <v>5</v>
      </c>
      <c r="D1396" s="32">
        <v>0.75</v>
      </c>
      <c r="E1396" s="32">
        <v>7.83</v>
      </c>
      <c r="F1396" s="33"/>
      <c r="G1396" s="33"/>
      <c r="H1396" s="34">
        <f t="shared" si="34"/>
        <v>29.362500000000001</v>
      </c>
      <c r="I1396" s="33"/>
      <c r="J1396" s="59"/>
      <c r="K1396" s="58"/>
    </row>
    <row r="1397" spans="1:11">
      <c r="A1397" s="59"/>
      <c r="B1397" s="48" t="s">
        <v>1642</v>
      </c>
      <c r="C1397" s="32">
        <v>1</v>
      </c>
      <c r="D1397" s="32">
        <v>0.75</v>
      </c>
      <c r="E1397" s="32">
        <v>7.83</v>
      </c>
      <c r="F1397" s="33"/>
      <c r="G1397" s="33"/>
      <c r="H1397" s="34">
        <f t="shared" si="34"/>
        <v>5.8724999999999996</v>
      </c>
      <c r="I1397" s="33"/>
      <c r="J1397" s="59"/>
      <c r="K1397" s="58"/>
    </row>
    <row r="1398" spans="1:11">
      <c r="A1398" s="59"/>
      <c r="B1398" s="48" t="s">
        <v>1643</v>
      </c>
      <c r="C1398" s="32">
        <v>3</v>
      </c>
      <c r="D1398" s="32">
        <v>1</v>
      </c>
      <c r="E1398" s="32">
        <v>7.83</v>
      </c>
      <c r="F1398" s="33"/>
      <c r="G1398" s="33"/>
      <c r="H1398" s="34">
        <f t="shared" si="34"/>
        <v>23.49</v>
      </c>
      <c r="I1398" s="33"/>
      <c r="J1398" s="59"/>
      <c r="K1398" s="58"/>
    </row>
    <row r="1399" spans="1:11">
      <c r="A1399" s="59"/>
      <c r="B1399" s="48" t="s">
        <v>1582</v>
      </c>
      <c r="C1399" s="32">
        <v>1</v>
      </c>
      <c r="D1399" s="32">
        <v>0.75</v>
      </c>
      <c r="E1399" s="32">
        <v>7.83</v>
      </c>
      <c r="F1399" s="33"/>
      <c r="G1399" s="33"/>
      <c r="H1399" s="34">
        <f t="shared" si="34"/>
        <v>5.8724999999999996</v>
      </c>
      <c r="I1399" s="33"/>
      <c r="J1399" s="59"/>
      <c r="K1399" s="58"/>
    </row>
    <row r="1400" spans="1:11">
      <c r="A1400" s="59"/>
      <c r="B1400" s="48" t="s">
        <v>1644</v>
      </c>
      <c r="C1400" s="32">
        <v>2</v>
      </c>
      <c r="D1400" s="32">
        <v>1</v>
      </c>
      <c r="E1400" s="32">
        <v>7.83</v>
      </c>
      <c r="F1400" s="33"/>
      <c r="G1400" s="33"/>
      <c r="H1400" s="34">
        <f t="shared" si="34"/>
        <v>15.66</v>
      </c>
      <c r="I1400" s="33"/>
      <c r="J1400" s="59"/>
      <c r="K1400" s="58"/>
    </row>
    <row r="1401" spans="1:11">
      <c r="A1401" s="59"/>
      <c r="B1401" s="48" t="s">
        <v>1586</v>
      </c>
      <c r="C1401" s="32">
        <v>1</v>
      </c>
      <c r="D1401" s="32">
        <v>0.75</v>
      </c>
      <c r="E1401" s="32">
        <v>7.83</v>
      </c>
      <c r="F1401" s="33"/>
      <c r="G1401" s="33"/>
      <c r="H1401" s="34">
        <f t="shared" si="34"/>
        <v>5.8724999999999996</v>
      </c>
      <c r="I1401" s="33"/>
      <c r="J1401" s="59"/>
      <c r="K1401" s="58"/>
    </row>
    <row r="1402" spans="1:11">
      <c r="A1402" s="59"/>
      <c r="B1402" s="48" t="s">
        <v>1418</v>
      </c>
      <c r="C1402" s="32">
        <v>3</v>
      </c>
      <c r="D1402" s="32">
        <v>1</v>
      </c>
      <c r="E1402" s="32">
        <v>7.83</v>
      </c>
      <c r="F1402" s="33"/>
      <c r="G1402" s="33"/>
      <c r="H1402" s="34">
        <f t="shared" si="34"/>
        <v>23.49</v>
      </c>
      <c r="I1402" s="33">
        <f>SUM(H1320:H1402)</f>
        <v>4971.7706333333399</v>
      </c>
      <c r="J1402" s="59" t="s">
        <v>655</v>
      </c>
      <c r="K1402" s="58"/>
    </row>
    <row r="1403" spans="1:11">
      <c r="A1403" s="59"/>
      <c r="B1403" s="48"/>
      <c r="C1403" s="32"/>
      <c r="D1403" s="32"/>
      <c r="E1403" s="32"/>
      <c r="F1403" s="33"/>
      <c r="G1403" s="33"/>
      <c r="H1403" s="34"/>
      <c r="I1403" s="33"/>
      <c r="J1403" s="59"/>
      <c r="K1403" s="58"/>
    </row>
    <row r="1404" spans="1:11">
      <c r="A1404" s="119">
        <v>4.5</v>
      </c>
      <c r="B1404" s="37" t="s">
        <v>1645</v>
      </c>
      <c r="C1404" s="32"/>
      <c r="D1404" s="32"/>
      <c r="E1404" s="32"/>
      <c r="F1404" s="33"/>
      <c r="G1404" s="33"/>
      <c r="H1404" s="34"/>
      <c r="I1404" s="33"/>
      <c r="J1404" s="67"/>
      <c r="K1404" s="58"/>
    </row>
    <row r="1405" spans="1:11">
      <c r="A1405" s="59" t="s">
        <v>50</v>
      </c>
      <c r="B1405" s="37" t="s">
        <v>1646</v>
      </c>
      <c r="C1405" s="32"/>
      <c r="D1405" s="32"/>
      <c r="E1405" s="32"/>
      <c r="F1405" s="33"/>
      <c r="G1405" s="33"/>
      <c r="H1405" s="34"/>
      <c r="I1405" s="33"/>
      <c r="J1405" s="59"/>
      <c r="K1405" s="58"/>
    </row>
    <row r="1406" spans="1:11">
      <c r="A1406" s="59"/>
      <c r="B1406" s="48" t="s">
        <v>1647</v>
      </c>
      <c r="C1406" s="32">
        <v>61</v>
      </c>
      <c r="D1406" s="32">
        <v>1.85245901639344</v>
      </c>
      <c r="E1406" s="32">
        <v>1.03606557377049</v>
      </c>
      <c r="F1406" s="33"/>
      <c r="G1406" s="33"/>
      <c r="H1406" s="34">
        <f>+C1406*D1406*E1406</f>
        <v>117.07540983606501</v>
      </c>
      <c r="I1406" s="33"/>
      <c r="J1406" s="59"/>
      <c r="K1406" s="58"/>
    </row>
    <row r="1407" spans="1:11">
      <c r="A1407" s="59"/>
      <c r="B1407" s="48" t="s">
        <v>1648</v>
      </c>
      <c r="C1407" s="32">
        <v>1</v>
      </c>
      <c r="D1407" s="32">
        <v>2.46229508196721</v>
      </c>
      <c r="E1407" s="32">
        <v>7.7868852459016402</v>
      </c>
      <c r="F1407" s="33"/>
      <c r="G1407" s="33"/>
      <c r="H1407" s="34">
        <f>+C1407*D1407*E1407</f>
        <v>19.173609244826601</v>
      </c>
      <c r="I1407" s="33"/>
      <c r="J1407" s="59"/>
      <c r="K1407" s="58"/>
    </row>
    <row r="1408" spans="1:11">
      <c r="A1408" s="59"/>
      <c r="B1408" s="37"/>
      <c r="C1408" s="32">
        <v>1</v>
      </c>
      <c r="D1408" s="32">
        <v>2.4918032786885198</v>
      </c>
      <c r="E1408" s="32">
        <v>7.7868852459016402</v>
      </c>
      <c r="F1408" s="33"/>
      <c r="G1408" s="33"/>
      <c r="H1408" s="34">
        <f>+C1408*D1408*E1408</f>
        <v>19.403386186509</v>
      </c>
      <c r="I1408" s="33"/>
      <c r="J1408" s="59"/>
      <c r="K1408" s="58"/>
    </row>
    <row r="1409" spans="1:11">
      <c r="A1409" s="59"/>
      <c r="B1409" s="37"/>
      <c r="C1409" s="32">
        <v>1</v>
      </c>
      <c r="D1409" s="32">
        <v>2.59672131147541</v>
      </c>
      <c r="E1409" s="32">
        <v>7.7868852459016402</v>
      </c>
      <c r="F1409" s="33"/>
      <c r="G1409" s="33"/>
      <c r="H1409" s="34">
        <f>+C1409*D1409*E1409</f>
        <v>20.220370868046199</v>
      </c>
      <c r="I1409" s="33"/>
      <c r="J1409" s="59"/>
      <c r="K1409" s="58"/>
    </row>
    <row r="1410" spans="1:11">
      <c r="A1410" s="59"/>
      <c r="B1410" s="37"/>
      <c r="C1410" s="32">
        <v>1</v>
      </c>
      <c r="D1410" s="32">
        <v>2.3475409836065602</v>
      </c>
      <c r="E1410" s="32">
        <v>7.7868852459016402</v>
      </c>
      <c r="F1410" s="33"/>
      <c r="G1410" s="33"/>
      <c r="H1410" s="34">
        <f>+C1410*D1410*E1410</f>
        <v>18.280032249395301</v>
      </c>
      <c r="I1410" s="33">
        <f>SUM(H1406:H1410)</f>
        <v>194.15280838484199</v>
      </c>
      <c r="J1410" s="59" t="s">
        <v>655</v>
      </c>
      <c r="K1410" s="58"/>
    </row>
    <row r="1411" spans="1:11">
      <c r="A1411" s="59" t="s">
        <v>53</v>
      </c>
      <c r="B1411" s="37" t="s">
        <v>1649</v>
      </c>
      <c r="C1411" s="32"/>
      <c r="D1411" s="32"/>
      <c r="E1411" s="32"/>
      <c r="F1411" s="33"/>
      <c r="G1411" s="33"/>
      <c r="H1411" s="34"/>
      <c r="I1411" s="33"/>
      <c r="J1411" s="59"/>
      <c r="K1411" s="58"/>
    </row>
    <row r="1412" spans="1:11">
      <c r="A1412" s="59"/>
      <c r="B1412" s="48" t="s">
        <v>1647</v>
      </c>
      <c r="C1412" s="32">
        <v>60</v>
      </c>
      <c r="D1412" s="32">
        <v>1.08</v>
      </c>
      <c r="E1412" s="32">
        <v>3.17</v>
      </c>
      <c r="F1412" s="33"/>
      <c r="G1412" s="33"/>
      <c r="H1412" s="34">
        <f>+C1412*D1412*E1412</f>
        <v>205.416</v>
      </c>
      <c r="I1412" s="33"/>
      <c r="J1412" s="59"/>
      <c r="K1412" s="58"/>
    </row>
    <row r="1413" spans="1:11">
      <c r="A1413" s="59"/>
      <c r="B1413" s="37"/>
      <c r="C1413" s="32">
        <v>4</v>
      </c>
      <c r="D1413" s="32">
        <v>3.08</v>
      </c>
      <c r="E1413" s="32">
        <v>4.92</v>
      </c>
      <c r="F1413" s="33"/>
      <c r="G1413" s="33"/>
      <c r="H1413" s="34">
        <f>+C1413*D1413*E1413</f>
        <v>60.614400000000003</v>
      </c>
      <c r="I1413" s="33"/>
      <c r="J1413" s="59"/>
      <c r="K1413" s="58"/>
    </row>
    <row r="1414" spans="1:11">
      <c r="A1414" s="59"/>
      <c r="B1414" s="48" t="s">
        <v>1650</v>
      </c>
      <c r="C1414" s="32">
        <v>7</v>
      </c>
      <c r="D1414" s="32">
        <v>2.75</v>
      </c>
      <c r="E1414" s="32">
        <v>6.25</v>
      </c>
      <c r="F1414" s="33"/>
      <c r="G1414" s="33"/>
      <c r="H1414" s="34">
        <f>+C1414*D1414*E1414</f>
        <v>120.3125</v>
      </c>
      <c r="I1414" s="33">
        <f>SUM(H1412:H1414)</f>
        <v>386.34289999999999</v>
      </c>
      <c r="J1414" s="59" t="s">
        <v>655</v>
      </c>
      <c r="K1414" s="58"/>
    </row>
    <row r="1415" spans="1:11">
      <c r="A1415" s="35"/>
      <c r="B1415" s="35"/>
      <c r="C1415" s="32"/>
      <c r="D1415" s="32"/>
      <c r="E1415" s="32"/>
      <c r="F1415" s="33"/>
      <c r="G1415" s="33"/>
      <c r="H1415" s="34"/>
      <c r="I1415" s="33"/>
      <c r="J1415" s="44"/>
      <c r="K1415" s="58"/>
    </row>
    <row r="1416" spans="1:11">
      <c r="A1416" s="119">
        <v>4.5999999999999996</v>
      </c>
      <c r="B1416" s="37" t="s">
        <v>1651</v>
      </c>
      <c r="C1416" s="32"/>
      <c r="D1416" s="32"/>
      <c r="E1416" s="32"/>
      <c r="F1416" s="33"/>
      <c r="G1416" s="33"/>
      <c r="H1416" s="34"/>
      <c r="I1416" s="33"/>
      <c r="J1416" s="59"/>
      <c r="K1416" s="58"/>
    </row>
    <row r="1417" spans="1:11">
      <c r="A1417" s="63"/>
      <c r="B1417" s="37" t="s">
        <v>1652</v>
      </c>
      <c r="C1417" s="32"/>
      <c r="D1417" s="32"/>
      <c r="E1417" s="32"/>
      <c r="F1417" s="33"/>
      <c r="G1417" s="33"/>
      <c r="H1417" s="34"/>
      <c r="I1417" s="33"/>
      <c r="J1417" s="67"/>
      <c r="K1417" s="58"/>
    </row>
    <row r="1418" spans="1:11">
      <c r="A1418" s="63"/>
      <c r="B1418" s="37" t="s">
        <v>1653</v>
      </c>
      <c r="C1418" s="32"/>
      <c r="D1418" s="32"/>
      <c r="E1418" s="32"/>
      <c r="F1418" s="33"/>
      <c r="G1418" s="33"/>
      <c r="H1418" s="34"/>
      <c r="I1418" s="33"/>
      <c r="J1418" s="67"/>
      <c r="K1418" s="58"/>
    </row>
    <row r="1419" spans="1:11">
      <c r="A1419" s="63"/>
      <c r="B1419" s="37" t="s">
        <v>1654</v>
      </c>
      <c r="C1419" s="32"/>
      <c r="D1419" s="32"/>
      <c r="E1419" s="32"/>
      <c r="F1419" s="33"/>
      <c r="G1419" s="33"/>
      <c r="H1419" s="34"/>
      <c r="I1419" s="33"/>
      <c r="J1419" s="67"/>
      <c r="K1419" s="58"/>
    </row>
    <row r="1420" spans="1:11">
      <c r="A1420" s="63"/>
      <c r="B1420" s="48" t="s">
        <v>1655</v>
      </c>
      <c r="C1420" s="32">
        <v>1</v>
      </c>
      <c r="D1420" s="32">
        <v>8.17</v>
      </c>
      <c r="E1420" s="32">
        <v>10</v>
      </c>
      <c r="F1420" s="33"/>
      <c r="G1420" s="33"/>
      <c r="H1420" s="34">
        <f t="shared" ref="H1420:H1431" si="35">+C1420*D1420*E1420</f>
        <v>81.7</v>
      </c>
      <c r="I1420" s="33"/>
      <c r="J1420" s="67"/>
      <c r="K1420" s="58"/>
    </row>
    <row r="1421" spans="1:11">
      <c r="A1421" s="63"/>
      <c r="B1421" s="48" t="s">
        <v>1544</v>
      </c>
      <c r="C1421" s="32">
        <v>1</v>
      </c>
      <c r="D1421" s="32">
        <v>8.17</v>
      </c>
      <c r="E1421" s="32">
        <v>13</v>
      </c>
      <c r="F1421" s="33"/>
      <c r="G1421" s="33"/>
      <c r="H1421" s="34">
        <f t="shared" si="35"/>
        <v>106.21</v>
      </c>
      <c r="I1421" s="33"/>
      <c r="J1421" s="67"/>
      <c r="K1421" s="58"/>
    </row>
    <row r="1422" spans="1:11">
      <c r="A1422" s="63"/>
      <c r="B1422" s="48" t="s">
        <v>1656</v>
      </c>
      <c r="C1422" s="32">
        <v>1</v>
      </c>
      <c r="D1422" s="32">
        <v>4.83</v>
      </c>
      <c r="E1422" s="32">
        <v>27.67</v>
      </c>
      <c r="F1422" s="33"/>
      <c r="G1422" s="33"/>
      <c r="H1422" s="34">
        <f t="shared" si="35"/>
        <v>133.64609999999999</v>
      </c>
      <c r="I1422" s="33"/>
      <c r="J1422" s="67"/>
      <c r="K1422" s="58"/>
    </row>
    <row r="1423" spans="1:11">
      <c r="A1423" s="63"/>
      <c r="B1423" s="48" t="s">
        <v>1657</v>
      </c>
      <c r="C1423" s="32">
        <v>2</v>
      </c>
      <c r="D1423" s="32">
        <v>8.17</v>
      </c>
      <c r="E1423" s="32">
        <v>8.5</v>
      </c>
      <c r="F1423" s="33"/>
      <c r="G1423" s="33"/>
      <c r="H1423" s="34">
        <f t="shared" si="35"/>
        <v>138.88999999999999</v>
      </c>
      <c r="I1423" s="33"/>
      <c r="J1423" s="67"/>
      <c r="K1423" s="58"/>
    </row>
    <row r="1424" spans="1:11">
      <c r="A1424" s="63"/>
      <c r="B1424" s="88" t="s">
        <v>1658</v>
      </c>
      <c r="C1424" s="32">
        <v>-1</v>
      </c>
      <c r="D1424" s="32">
        <v>3.58</v>
      </c>
      <c r="E1424" s="32">
        <v>4.25</v>
      </c>
      <c r="F1424" s="33"/>
      <c r="G1424" s="33"/>
      <c r="H1424" s="34">
        <f t="shared" si="35"/>
        <v>-15.215</v>
      </c>
      <c r="I1424" s="33"/>
      <c r="J1424" s="67"/>
      <c r="K1424" s="58"/>
    </row>
    <row r="1425" spans="1:11">
      <c r="A1425" s="63"/>
      <c r="B1425" s="48" t="s">
        <v>1313</v>
      </c>
      <c r="C1425" s="32">
        <v>1</v>
      </c>
      <c r="D1425" s="32">
        <v>13.33</v>
      </c>
      <c r="E1425" s="32">
        <v>8.17</v>
      </c>
      <c r="F1425" s="33"/>
      <c r="G1425" s="33"/>
      <c r="H1425" s="34">
        <f t="shared" si="35"/>
        <v>108.9061</v>
      </c>
      <c r="I1425" s="33"/>
      <c r="J1425" s="67"/>
      <c r="K1425" s="58"/>
    </row>
    <row r="1426" spans="1:11">
      <c r="A1426" s="63"/>
      <c r="B1426" s="88" t="s">
        <v>1658</v>
      </c>
      <c r="C1426" s="32">
        <v>-1</v>
      </c>
      <c r="D1426" s="32">
        <v>2.75</v>
      </c>
      <c r="E1426" s="32">
        <v>4.5</v>
      </c>
      <c r="F1426" s="33"/>
      <c r="G1426" s="33"/>
      <c r="H1426" s="34">
        <f t="shared" si="35"/>
        <v>-12.375</v>
      </c>
      <c r="I1426" s="33"/>
      <c r="J1426" s="67"/>
      <c r="K1426" s="58"/>
    </row>
    <row r="1427" spans="1:11">
      <c r="A1427" s="63"/>
      <c r="B1427" s="48" t="s">
        <v>1659</v>
      </c>
      <c r="C1427" s="32">
        <v>1</v>
      </c>
      <c r="D1427" s="32">
        <v>10.42</v>
      </c>
      <c r="E1427" s="32">
        <v>8.17</v>
      </c>
      <c r="F1427" s="33"/>
      <c r="G1427" s="33"/>
      <c r="H1427" s="34">
        <f t="shared" si="35"/>
        <v>85.131399999999999</v>
      </c>
      <c r="I1427" s="33"/>
      <c r="J1427" s="67"/>
      <c r="K1427" s="58"/>
    </row>
    <row r="1428" spans="1:11">
      <c r="A1428" s="63"/>
      <c r="B1428" s="88" t="s">
        <v>1658</v>
      </c>
      <c r="C1428" s="32">
        <v>-1</v>
      </c>
      <c r="D1428" s="32">
        <v>2.75</v>
      </c>
      <c r="E1428" s="32">
        <v>4.5</v>
      </c>
      <c r="F1428" s="33"/>
      <c r="G1428" s="33"/>
      <c r="H1428" s="34">
        <f t="shared" si="35"/>
        <v>-12.375</v>
      </c>
      <c r="I1428" s="33"/>
      <c r="J1428" s="67"/>
      <c r="K1428" s="58"/>
    </row>
    <row r="1429" spans="1:11">
      <c r="A1429" s="63"/>
      <c r="B1429" s="88" t="s">
        <v>1660</v>
      </c>
      <c r="C1429" s="32">
        <v>-2</v>
      </c>
      <c r="D1429" s="32">
        <v>2.5</v>
      </c>
      <c r="E1429" s="32">
        <v>0.42</v>
      </c>
      <c r="F1429" s="33"/>
      <c r="G1429" s="33"/>
      <c r="H1429" s="34">
        <f t="shared" si="35"/>
        <v>-2.1</v>
      </c>
      <c r="I1429" s="33"/>
      <c r="J1429" s="67"/>
      <c r="K1429" s="58"/>
    </row>
    <row r="1430" spans="1:11">
      <c r="A1430" s="63"/>
      <c r="B1430" s="48" t="s">
        <v>1587</v>
      </c>
      <c r="C1430" s="32">
        <v>1</v>
      </c>
      <c r="D1430" s="32">
        <v>14</v>
      </c>
      <c r="E1430" s="32">
        <v>5.25</v>
      </c>
      <c r="F1430" s="33"/>
      <c r="G1430" s="33"/>
      <c r="H1430" s="34">
        <f t="shared" si="35"/>
        <v>73.5</v>
      </c>
      <c r="I1430" s="33"/>
      <c r="J1430" s="67"/>
      <c r="K1430" s="58"/>
    </row>
    <row r="1431" spans="1:11">
      <c r="A1431" s="63"/>
      <c r="B1431" s="48" t="s">
        <v>1588</v>
      </c>
      <c r="C1431" s="32">
        <v>1</v>
      </c>
      <c r="D1431" s="32">
        <v>13.08</v>
      </c>
      <c r="E1431" s="32">
        <v>5.25</v>
      </c>
      <c r="F1431" s="33"/>
      <c r="G1431" s="33"/>
      <c r="H1431" s="34">
        <f t="shared" si="35"/>
        <v>68.67</v>
      </c>
      <c r="I1431" s="33">
        <f>SUM(H1420:H1431)</f>
        <v>754.58860000000004</v>
      </c>
      <c r="J1431" s="67" t="s">
        <v>655</v>
      </c>
      <c r="K1431" s="58"/>
    </row>
    <row r="1432" spans="1:11">
      <c r="A1432" s="35"/>
      <c r="B1432" s="35"/>
      <c r="C1432" s="32"/>
      <c r="D1432" s="32"/>
      <c r="E1432" s="32"/>
      <c r="F1432" s="33"/>
      <c r="G1432" s="33"/>
      <c r="H1432" s="34"/>
      <c r="I1432" s="33"/>
      <c r="J1432" s="44"/>
      <c r="K1432" s="58"/>
    </row>
    <row r="1433" spans="1:11">
      <c r="A1433" s="119">
        <v>4.7</v>
      </c>
      <c r="B1433" s="37" t="s">
        <v>1661</v>
      </c>
      <c r="C1433" s="32"/>
      <c r="D1433" s="32"/>
      <c r="E1433" s="32"/>
      <c r="F1433" s="33"/>
      <c r="G1433" s="33"/>
      <c r="H1433" s="34"/>
      <c r="I1433" s="33"/>
      <c r="J1433" s="59"/>
      <c r="K1433" s="58"/>
    </row>
    <row r="1434" spans="1:11">
      <c r="A1434" s="63"/>
      <c r="B1434" s="37" t="s">
        <v>1662</v>
      </c>
      <c r="C1434" s="32"/>
      <c r="D1434" s="32"/>
      <c r="E1434" s="32"/>
      <c r="F1434" s="33"/>
      <c r="G1434" s="33"/>
      <c r="H1434" s="34"/>
      <c r="I1434" s="33"/>
      <c r="J1434" s="67"/>
      <c r="K1434" s="58"/>
    </row>
    <row r="1435" spans="1:11">
      <c r="A1435" s="63"/>
      <c r="B1435" s="48" t="s">
        <v>1663</v>
      </c>
      <c r="C1435" s="32">
        <v>1</v>
      </c>
      <c r="D1435" s="32">
        <v>13</v>
      </c>
      <c r="E1435" s="32">
        <v>7.75</v>
      </c>
      <c r="F1435" s="33"/>
      <c r="G1435" s="33"/>
      <c r="H1435" s="34">
        <f t="shared" ref="H1435:H1443" si="36">+C1435*D1435*E1435</f>
        <v>100.75</v>
      </c>
      <c r="I1435" s="33"/>
      <c r="J1435" s="67"/>
      <c r="K1435" s="58"/>
    </row>
    <row r="1436" spans="1:11">
      <c r="A1436" s="63"/>
      <c r="B1436" s="48" t="s">
        <v>1664</v>
      </c>
      <c r="C1436" s="32">
        <v>1</v>
      </c>
      <c r="D1436" s="32">
        <v>7.67</v>
      </c>
      <c r="E1436" s="32">
        <v>1.25</v>
      </c>
      <c r="F1436" s="33"/>
      <c r="G1436" s="33"/>
      <c r="H1436" s="34">
        <f t="shared" si="36"/>
        <v>9.5875000000000004</v>
      </c>
      <c r="I1436" s="33"/>
      <c r="J1436" s="67"/>
      <c r="K1436" s="58"/>
    </row>
    <row r="1437" spans="1:11">
      <c r="A1437" s="63"/>
      <c r="B1437" s="48" t="s">
        <v>1664</v>
      </c>
      <c r="C1437" s="32">
        <v>1</v>
      </c>
      <c r="D1437" s="32">
        <v>2.58</v>
      </c>
      <c r="E1437" s="32">
        <v>7.75</v>
      </c>
      <c r="F1437" s="33"/>
      <c r="G1437" s="33"/>
      <c r="H1437" s="34">
        <f t="shared" si="36"/>
        <v>19.995000000000001</v>
      </c>
      <c r="I1437" s="33"/>
      <c r="J1437" s="67"/>
      <c r="K1437" s="58"/>
    </row>
    <row r="1438" spans="1:11">
      <c r="A1438" s="63"/>
      <c r="B1438" s="48" t="s">
        <v>1665</v>
      </c>
      <c r="C1438" s="32">
        <v>1</v>
      </c>
      <c r="D1438" s="32">
        <v>7.83</v>
      </c>
      <c r="E1438" s="32">
        <v>7.75</v>
      </c>
      <c r="F1438" s="33"/>
      <c r="G1438" s="33"/>
      <c r="H1438" s="34">
        <f t="shared" si="36"/>
        <v>60.682499999999997</v>
      </c>
      <c r="I1438" s="33"/>
      <c r="J1438" s="67"/>
      <c r="K1438" s="58"/>
    </row>
    <row r="1439" spans="1:11">
      <c r="A1439" s="63"/>
      <c r="B1439" s="48" t="s">
        <v>1666</v>
      </c>
      <c r="C1439" s="32">
        <v>2</v>
      </c>
      <c r="D1439" s="32">
        <v>10</v>
      </c>
      <c r="E1439" s="32">
        <v>7.75</v>
      </c>
      <c r="F1439" s="33"/>
      <c r="G1439" s="33"/>
      <c r="H1439" s="34">
        <f t="shared" si="36"/>
        <v>155</v>
      </c>
      <c r="I1439" s="33"/>
      <c r="J1439" s="67"/>
      <c r="K1439" s="58"/>
    </row>
    <row r="1440" spans="1:11">
      <c r="A1440" s="63"/>
      <c r="B1440" s="48" t="s">
        <v>1667</v>
      </c>
      <c r="C1440" s="32">
        <v>1</v>
      </c>
      <c r="D1440" s="32">
        <v>9.33</v>
      </c>
      <c r="E1440" s="32">
        <v>7.75</v>
      </c>
      <c r="F1440" s="33"/>
      <c r="G1440" s="33"/>
      <c r="H1440" s="34">
        <f t="shared" si="36"/>
        <v>72.307500000000005</v>
      </c>
      <c r="I1440" s="33"/>
      <c r="J1440" s="67"/>
      <c r="K1440" s="58"/>
    </row>
    <row r="1441" spans="1:11">
      <c r="A1441" s="63"/>
      <c r="B1441" s="48" t="s">
        <v>1668</v>
      </c>
      <c r="C1441" s="32">
        <v>1</v>
      </c>
      <c r="D1441" s="32">
        <v>4.33</v>
      </c>
      <c r="E1441" s="32">
        <v>7.75</v>
      </c>
      <c r="F1441" s="33"/>
      <c r="G1441" s="33"/>
      <c r="H1441" s="34">
        <f t="shared" si="36"/>
        <v>33.557499999999997</v>
      </c>
      <c r="I1441" s="33"/>
      <c r="J1441" s="67"/>
      <c r="K1441" s="58"/>
    </row>
    <row r="1442" spans="1:11">
      <c r="A1442" s="63"/>
      <c r="B1442" s="48" t="s">
        <v>1669</v>
      </c>
      <c r="C1442" s="32">
        <v>1</v>
      </c>
      <c r="D1442" s="32">
        <v>10.17</v>
      </c>
      <c r="E1442" s="32">
        <v>7.75</v>
      </c>
      <c r="F1442" s="33"/>
      <c r="G1442" s="33"/>
      <c r="H1442" s="34">
        <f t="shared" si="36"/>
        <v>78.817499999999995</v>
      </c>
      <c r="I1442" s="33"/>
      <c r="J1442" s="67"/>
      <c r="K1442" s="58"/>
    </row>
    <row r="1443" spans="1:11">
      <c r="A1443" s="63"/>
      <c r="B1443" s="48" t="s">
        <v>1659</v>
      </c>
      <c r="C1443" s="32">
        <v>1</v>
      </c>
      <c r="D1443" s="32">
        <v>7.67</v>
      </c>
      <c r="E1443" s="32">
        <v>7.75</v>
      </c>
      <c r="F1443" s="33"/>
      <c r="G1443" s="33"/>
      <c r="H1443" s="34">
        <f t="shared" si="36"/>
        <v>59.442500000000003</v>
      </c>
      <c r="I1443" s="33">
        <f>SUM(H1435:H1443)</f>
        <v>590.14</v>
      </c>
      <c r="J1443" s="67" t="s">
        <v>655</v>
      </c>
      <c r="K1443" s="58"/>
    </row>
    <row r="1444" spans="1:11">
      <c r="A1444" s="63"/>
      <c r="B1444" s="37"/>
      <c r="C1444" s="32"/>
      <c r="D1444" s="32"/>
      <c r="E1444" s="32"/>
      <c r="F1444" s="33"/>
      <c r="G1444" s="33"/>
      <c r="H1444" s="34"/>
      <c r="I1444" s="33"/>
      <c r="J1444" s="67"/>
      <c r="K1444" s="58"/>
    </row>
    <row r="1445" spans="1:11">
      <c r="A1445" s="119">
        <v>4.8</v>
      </c>
      <c r="B1445" s="37" t="s">
        <v>1670</v>
      </c>
      <c r="C1445" s="32"/>
      <c r="D1445" s="32"/>
      <c r="E1445" s="32"/>
      <c r="F1445" s="33"/>
      <c r="G1445" s="33"/>
      <c r="H1445" s="34"/>
      <c r="I1445" s="33"/>
      <c r="J1445" s="67"/>
      <c r="K1445" s="58"/>
    </row>
    <row r="1446" spans="1:11">
      <c r="A1446" s="63"/>
      <c r="B1446" s="37" t="s">
        <v>1671</v>
      </c>
      <c r="C1446" s="32"/>
      <c r="D1446" s="32"/>
      <c r="E1446" s="32"/>
      <c r="F1446" s="33"/>
      <c r="G1446" s="33"/>
      <c r="H1446" s="34"/>
      <c r="I1446" s="33"/>
      <c r="J1446" s="67"/>
      <c r="K1446" s="58"/>
    </row>
    <row r="1447" spans="1:11">
      <c r="A1447" s="63"/>
      <c r="B1447" s="37" t="s">
        <v>1672</v>
      </c>
      <c r="C1447" s="32"/>
      <c r="D1447" s="32"/>
      <c r="E1447" s="32"/>
      <c r="F1447" s="33"/>
      <c r="G1447" s="33"/>
      <c r="H1447" s="34"/>
      <c r="I1447" s="33"/>
      <c r="J1447" s="67"/>
      <c r="K1447" s="58"/>
    </row>
    <row r="1448" spans="1:11">
      <c r="A1448" s="35"/>
      <c r="B1448" s="35"/>
      <c r="C1448" s="32"/>
      <c r="D1448" s="32"/>
      <c r="E1448" s="32"/>
      <c r="F1448" s="33"/>
      <c r="G1448" s="33"/>
      <c r="H1448" s="34"/>
      <c r="I1448" s="33"/>
      <c r="J1448" s="44"/>
      <c r="K1448" s="58"/>
    </row>
    <row r="1449" spans="1:11">
      <c r="A1449" s="59" t="s">
        <v>50</v>
      </c>
      <c r="B1449" s="37" t="s">
        <v>1673</v>
      </c>
      <c r="C1449" s="32"/>
      <c r="D1449" s="32"/>
      <c r="E1449" s="32"/>
      <c r="F1449" s="33"/>
      <c r="G1449" s="33"/>
      <c r="H1449" s="34"/>
      <c r="I1449" s="33"/>
      <c r="J1449" s="59"/>
      <c r="K1449" s="58"/>
    </row>
    <row r="1450" spans="1:11">
      <c r="A1450" s="59"/>
      <c r="B1450" s="48" t="s">
        <v>1674</v>
      </c>
      <c r="C1450" s="32">
        <v>1</v>
      </c>
      <c r="D1450" s="32">
        <v>8</v>
      </c>
      <c r="E1450" s="32"/>
      <c r="F1450" s="33"/>
      <c r="G1450" s="33"/>
      <c r="H1450" s="34">
        <f>+C1450*D1450</f>
        <v>8</v>
      </c>
      <c r="I1450" s="33"/>
      <c r="J1450" s="59"/>
      <c r="K1450" s="58"/>
    </row>
    <row r="1451" spans="1:11">
      <c r="A1451" s="59"/>
      <c r="B1451" s="48" t="s">
        <v>1607</v>
      </c>
      <c r="C1451" s="32">
        <v>2</v>
      </c>
      <c r="D1451" s="32">
        <v>2.5</v>
      </c>
      <c r="E1451" s="32"/>
      <c r="F1451" s="33"/>
      <c r="G1451" s="33"/>
      <c r="H1451" s="34">
        <f t="shared" ref="H1451:H1514" si="37">+C1451*D1451</f>
        <v>5</v>
      </c>
      <c r="I1451" s="33"/>
      <c r="J1451" s="59"/>
      <c r="K1451" s="58"/>
    </row>
    <row r="1452" spans="1:11">
      <c r="A1452" s="59"/>
      <c r="B1452" s="48" t="s">
        <v>1657</v>
      </c>
      <c r="C1452" s="32">
        <v>2</v>
      </c>
      <c r="D1452" s="32">
        <v>13</v>
      </c>
      <c r="E1452" s="32"/>
      <c r="F1452" s="33"/>
      <c r="G1452" s="33"/>
      <c r="H1452" s="34">
        <f t="shared" si="37"/>
        <v>26</v>
      </c>
      <c r="I1452" s="33"/>
      <c r="J1452" s="59"/>
      <c r="K1452" s="58"/>
    </row>
    <row r="1453" spans="1:11">
      <c r="A1453" s="59"/>
      <c r="B1453" s="48" t="s">
        <v>1675</v>
      </c>
      <c r="C1453" s="32">
        <v>1</v>
      </c>
      <c r="D1453" s="32">
        <v>15.25</v>
      </c>
      <c r="E1453" s="32"/>
      <c r="F1453" s="33"/>
      <c r="G1453" s="33"/>
      <c r="H1453" s="34">
        <f t="shared" si="37"/>
        <v>15.25</v>
      </c>
      <c r="I1453" s="33"/>
      <c r="J1453" s="59"/>
      <c r="K1453" s="58"/>
    </row>
    <row r="1454" spans="1:11">
      <c r="A1454" s="59"/>
      <c r="B1454" s="48" t="s">
        <v>1676</v>
      </c>
      <c r="C1454" s="32">
        <v>1</v>
      </c>
      <c r="D1454" s="32">
        <v>10.83</v>
      </c>
      <c r="E1454" s="32"/>
      <c r="F1454" s="33"/>
      <c r="G1454" s="33"/>
      <c r="H1454" s="34">
        <f t="shared" si="37"/>
        <v>10.83</v>
      </c>
      <c r="I1454" s="33"/>
      <c r="J1454" s="59"/>
      <c r="K1454" s="58"/>
    </row>
    <row r="1455" spans="1:11">
      <c r="A1455" s="59"/>
      <c r="B1455" s="48" t="s">
        <v>1677</v>
      </c>
      <c r="C1455" s="32">
        <v>2</v>
      </c>
      <c r="D1455" s="32">
        <v>11.5</v>
      </c>
      <c r="E1455" s="32"/>
      <c r="F1455" s="33"/>
      <c r="G1455" s="33"/>
      <c r="H1455" s="34">
        <f t="shared" si="37"/>
        <v>23</v>
      </c>
      <c r="I1455" s="33"/>
      <c r="J1455" s="59"/>
      <c r="K1455" s="58"/>
    </row>
    <row r="1456" spans="1:11">
      <c r="A1456" s="59"/>
      <c r="B1456" s="48" t="s">
        <v>1677</v>
      </c>
      <c r="C1456" s="32">
        <v>2</v>
      </c>
      <c r="D1456" s="32">
        <v>11.5</v>
      </c>
      <c r="E1456" s="32"/>
      <c r="F1456" s="33"/>
      <c r="G1456" s="33"/>
      <c r="H1456" s="34">
        <f t="shared" si="37"/>
        <v>23</v>
      </c>
      <c r="I1456" s="33"/>
      <c r="J1456" s="59"/>
      <c r="K1456" s="58"/>
    </row>
    <row r="1457" spans="1:11">
      <c r="A1457" s="59"/>
      <c r="B1457" s="48" t="s">
        <v>1677</v>
      </c>
      <c r="C1457" s="32">
        <v>2</v>
      </c>
      <c r="D1457" s="32">
        <v>11.5</v>
      </c>
      <c r="E1457" s="32"/>
      <c r="F1457" s="33"/>
      <c r="G1457" s="33"/>
      <c r="H1457" s="34">
        <f t="shared" si="37"/>
        <v>23</v>
      </c>
      <c r="I1457" s="33"/>
      <c r="J1457" s="59"/>
      <c r="K1457" s="58"/>
    </row>
    <row r="1458" spans="1:11">
      <c r="A1458" s="59"/>
      <c r="B1458" s="48" t="s">
        <v>925</v>
      </c>
      <c r="C1458" s="32">
        <v>2</v>
      </c>
      <c r="D1458" s="32">
        <v>11.5</v>
      </c>
      <c r="E1458" s="32"/>
      <c r="F1458" s="33"/>
      <c r="G1458" s="33"/>
      <c r="H1458" s="34">
        <f t="shared" si="37"/>
        <v>23</v>
      </c>
      <c r="I1458" s="33"/>
      <c r="J1458" s="59"/>
      <c r="K1458" s="58"/>
    </row>
    <row r="1459" spans="1:11">
      <c r="A1459" s="59"/>
      <c r="B1459" s="48" t="s">
        <v>1678</v>
      </c>
      <c r="C1459" s="32">
        <v>1</v>
      </c>
      <c r="D1459" s="32">
        <v>29.33</v>
      </c>
      <c r="E1459" s="32"/>
      <c r="F1459" s="33"/>
      <c r="G1459" s="33"/>
      <c r="H1459" s="34">
        <f t="shared" si="37"/>
        <v>29.33</v>
      </c>
      <c r="I1459" s="33"/>
      <c r="J1459" s="59"/>
      <c r="K1459" s="58"/>
    </row>
    <row r="1460" spans="1:11">
      <c r="A1460" s="59"/>
      <c r="B1460" s="48" t="s">
        <v>1679</v>
      </c>
      <c r="C1460" s="32">
        <v>1</v>
      </c>
      <c r="D1460" s="32">
        <v>4.25</v>
      </c>
      <c r="E1460" s="32"/>
      <c r="F1460" s="33"/>
      <c r="G1460" s="33"/>
      <c r="H1460" s="34">
        <f t="shared" si="37"/>
        <v>4.25</v>
      </c>
      <c r="I1460" s="33"/>
      <c r="J1460" s="59"/>
      <c r="K1460" s="58"/>
    </row>
    <row r="1461" spans="1:11">
      <c r="A1461" s="59"/>
      <c r="B1461" s="48"/>
      <c r="C1461" s="32">
        <v>1</v>
      </c>
      <c r="D1461" s="32">
        <v>2.67</v>
      </c>
      <c r="E1461" s="32"/>
      <c r="F1461" s="33"/>
      <c r="G1461" s="33"/>
      <c r="H1461" s="34">
        <f t="shared" si="37"/>
        <v>2.67</v>
      </c>
      <c r="I1461" s="33"/>
      <c r="J1461" s="59"/>
      <c r="K1461" s="58"/>
    </row>
    <row r="1462" spans="1:11">
      <c r="A1462" s="59"/>
      <c r="B1462" s="48"/>
      <c r="C1462" s="32">
        <v>1</v>
      </c>
      <c r="D1462" s="32">
        <v>5.17</v>
      </c>
      <c r="E1462" s="32"/>
      <c r="F1462" s="33"/>
      <c r="G1462" s="33"/>
      <c r="H1462" s="34">
        <f t="shared" si="37"/>
        <v>5.17</v>
      </c>
      <c r="I1462" s="33"/>
      <c r="J1462" s="59"/>
      <c r="K1462" s="58"/>
    </row>
    <row r="1463" spans="1:11">
      <c r="A1463" s="59"/>
      <c r="B1463" s="48" t="s">
        <v>1680</v>
      </c>
      <c r="C1463" s="32">
        <v>1</v>
      </c>
      <c r="D1463" s="32">
        <v>15</v>
      </c>
      <c r="E1463" s="32"/>
      <c r="F1463" s="33"/>
      <c r="G1463" s="33"/>
      <c r="H1463" s="34">
        <f t="shared" si="37"/>
        <v>15</v>
      </c>
      <c r="I1463" s="33"/>
      <c r="J1463" s="59"/>
      <c r="K1463" s="58"/>
    </row>
    <row r="1464" spans="1:11">
      <c r="A1464" s="59"/>
      <c r="B1464" s="48" t="s">
        <v>1681</v>
      </c>
      <c r="C1464" s="32">
        <v>1</v>
      </c>
      <c r="D1464" s="32">
        <v>20</v>
      </c>
      <c r="E1464" s="32"/>
      <c r="F1464" s="33"/>
      <c r="G1464" s="33"/>
      <c r="H1464" s="34">
        <f t="shared" si="37"/>
        <v>20</v>
      </c>
      <c r="I1464" s="33"/>
      <c r="J1464" s="59"/>
      <c r="K1464" s="58"/>
    </row>
    <row r="1465" spans="1:11">
      <c r="A1465" s="59"/>
      <c r="B1465" s="48" t="s">
        <v>925</v>
      </c>
      <c r="C1465" s="32">
        <v>1</v>
      </c>
      <c r="D1465" s="32">
        <v>19.25</v>
      </c>
      <c r="E1465" s="32"/>
      <c r="F1465" s="33"/>
      <c r="G1465" s="33"/>
      <c r="H1465" s="34">
        <f t="shared" si="37"/>
        <v>19.25</v>
      </c>
      <c r="I1465" s="33"/>
      <c r="J1465" s="59"/>
      <c r="K1465" s="58"/>
    </row>
    <row r="1466" spans="1:11">
      <c r="A1466" s="59"/>
      <c r="B1466" s="48" t="s">
        <v>1677</v>
      </c>
      <c r="C1466" s="32">
        <v>1</v>
      </c>
      <c r="D1466" s="32">
        <v>11</v>
      </c>
      <c r="E1466" s="32"/>
      <c r="F1466" s="33"/>
      <c r="G1466" s="33"/>
      <c r="H1466" s="34">
        <f t="shared" si="37"/>
        <v>11</v>
      </c>
      <c r="I1466" s="33"/>
      <c r="J1466" s="59"/>
      <c r="K1466" s="58"/>
    </row>
    <row r="1467" spans="1:11">
      <c r="A1467" s="59"/>
      <c r="B1467" s="48" t="s">
        <v>1677</v>
      </c>
      <c r="C1467" s="32">
        <v>1</v>
      </c>
      <c r="D1467" s="32">
        <v>11.5</v>
      </c>
      <c r="E1467" s="32"/>
      <c r="F1467" s="33"/>
      <c r="G1467" s="33"/>
      <c r="H1467" s="34">
        <f t="shared" si="37"/>
        <v>11.5</v>
      </c>
      <c r="I1467" s="33"/>
      <c r="J1467" s="59"/>
      <c r="K1467" s="58"/>
    </row>
    <row r="1468" spans="1:11">
      <c r="A1468" s="59"/>
      <c r="B1468" s="48" t="s">
        <v>1682</v>
      </c>
      <c r="C1468" s="32">
        <v>1</v>
      </c>
      <c r="D1468" s="32">
        <v>11</v>
      </c>
      <c r="E1468" s="32"/>
      <c r="F1468" s="33"/>
      <c r="G1468" s="33"/>
      <c r="H1468" s="34">
        <f t="shared" si="37"/>
        <v>11</v>
      </c>
      <c r="I1468" s="33"/>
      <c r="J1468" s="59"/>
      <c r="K1468" s="58"/>
    </row>
    <row r="1469" spans="1:11">
      <c r="A1469" s="59"/>
      <c r="B1469" s="48" t="s">
        <v>1683</v>
      </c>
      <c r="C1469" s="32">
        <v>1</v>
      </c>
      <c r="D1469" s="32">
        <v>14.5</v>
      </c>
      <c r="E1469" s="32"/>
      <c r="F1469" s="33"/>
      <c r="G1469" s="33"/>
      <c r="H1469" s="34">
        <f t="shared" si="37"/>
        <v>14.5</v>
      </c>
      <c r="I1469" s="33"/>
      <c r="J1469" s="59"/>
      <c r="K1469" s="58"/>
    </row>
    <row r="1470" spans="1:11">
      <c r="A1470" s="59"/>
      <c r="B1470" s="48" t="s">
        <v>1684</v>
      </c>
      <c r="C1470" s="32">
        <v>1</v>
      </c>
      <c r="D1470" s="32">
        <v>13.25</v>
      </c>
      <c r="E1470" s="32"/>
      <c r="F1470" s="33"/>
      <c r="G1470" s="33"/>
      <c r="H1470" s="34">
        <f t="shared" si="37"/>
        <v>13.25</v>
      </c>
      <c r="I1470" s="33"/>
      <c r="J1470" s="59"/>
      <c r="K1470" s="58"/>
    </row>
    <row r="1471" spans="1:11">
      <c r="A1471" s="59"/>
      <c r="B1471" s="48" t="s">
        <v>1685</v>
      </c>
      <c r="C1471" s="32">
        <v>1</v>
      </c>
      <c r="D1471" s="32">
        <v>7.58</v>
      </c>
      <c r="E1471" s="32"/>
      <c r="F1471" s="33"/>
      <c r="G1471" s="33"/>
      <c r="H1471" s="34">
        <f t="shared" si="37"/>
        <v>7.58</v>
      </c>
      <c r="I1471" s="33"/>
      <c r="J1471" s="59"/>
      <c r="K1471" s="58"/>
    </row>
    <row r="1472" spans="1:11">
      <c r="A1472" s="59"/>
      <c r="B1472" s="48" t="s">
        <v>1686</v>
      </c>
      <c r="C1472" s="32">
        <v>1</v>
      </c>
      <c r="D1472" s="32">
        <v>10.25</v>
      </c>
      <c r="E1472" s="32"/>
      <c r="F1472" s="33"/>
      <c r="G1472" s="33"/>
      <c r="H1472" s="34">
        <f t="shared" si="37"/>
        <v>10.25</v>
      </c>
      <c r="I1472" s="33"/>
      <c r="J1472" s="59"/>
      <c r="K1472" s="58"/>
    </row>
    <row r="1473" spans="1:11">
      <c r="A1473" s="59"/>
      <c r="B1473" s="48" t="s">
        <v>1687</v>
      </c>
      <c r="C1473" s="32">
        <v>1</v>
      </c>
      <c r="D1473" s="32">
        <v>7.58</v>
      </c>
      <c r="E1473" s="32"/>
      <c r="F1473" s="33"/>
      <c r="G1473" s="33"/>
      <c r="H1473" s="34">
        <f t="shared" si="37"/>
        <v>7.58</v>
      </c>
      <c r="I1473" s="33"/>
      <c r="J1473" s="59"/>
      <c r="K1473" s="58"/>
    </row>
    <row r="1474" spans="1:11">
      <c r="A1474" s="59"/>
      <c r="B1474" s="48" t="s">
        <v>1688</v>
      </c>
      <c r="C1474" s="32">
        <v>1</v>
      </c>
      <c r="D1474" s="32">
        <v>6.17</v>
      </c>
      <c r="E1474" s="32"/>
      <c r="F1474" s="33"/>
      <c r="G1474" s="33"/>
      <c r="H1474" s="34">
        <f t="shared" si="37"/>
        <v>6.17</v>
      </c>
      <c r="I1474" s="33"/>
      <c r="J1474" s="59"/>
      <c r="K1474" s="58"/>
    </row>
    <row r="1475" spans="1:11">
      <c r="A1475" s="59"/>
      <c r="B1475" s="48" t="s">
        <v>1689</v>
      </c>
      <c r="C1475" s="32">
        <v>1</v>
      </c>
      <c r="D1475" s="32">
        <v>8</v>
      </c>
      <c r="E1475" s="32"/>
      <c r="F1475" s="33"/>
      <c r="G1475" s="33"/>
      <c r="H1475" s="34">
        <f t="shared" si="37"/>
        <v>8</v>
      </c>
      <c r="I1475" s="33"/>
      <c r="J1475" s="59"/>
      <c r="K1475" s="58"/>
    </row>
    <row r="1476" spans="1:11">
      <c r="A1476" s="59"/>
      <c r="B1476" s="48" t="s">
        <v>1690</v>
      </c>
      <c r="C1476" s="32">
        <v>1</v>
      </c>
      <c r="D1476" s="32">
        <v>4.25</v>
      </c>
      <c r="E1476" s="32"/>
      <c r="F1476" s="33"/>
      <c r="G1476" s="33"/>
      <c r="H1476" s="34">
        <f t="shared" si="37"/>
        <v>4.25</v>
      </c>
      <c r="I1476" s="33"/>
      <c r="J1476" s="59"/>
      <c r="K1476" s="58"/>
    </row>
    <row r="1477" spans="1:11">
      <c r="A1477" s="59"/>
      <c r="B1477" s="48" t="s">
        <v>1691</v>
      </c>
      <c r="C1477" s="32">
        <v>1</v>
      </c>
      <c r="D1477" s="32">
        <v>10.25</v>
      </c>
      <c r="E1477" s="32"/>
      <c r="F1477" s="33"/>
      <c r="G1477" s="33"/>
      <c r="H1477" s="34">
        <f t="shared" si="37"/>
        <v>10.25</v>
      </c>
      <c r="I1477" s="33"/>
      <c r="J1477" s="59"/>
      <c r="K1477" s="58"/>
    </row>
    <row r="1478" spans="1:11">
      <c r="A1478" s="59"/>
      <c r="B1478" s="48" t="s">
        <v>1692</v>
      </c>
      <c r="C1478" s="32">
        <v>1</v>
      </c>
      <c r="D1478" s="32">
        <v>14</v>
      </c>
      <c r="E1478" s="32"/>
      <c r="F1478" s="33"/>
      <c r="G1478" s="33"/>
      <c r="H1478" s="34">
        <f t="shared" si="37"/>
        <v>14</v>
      </c>
      <c r="I1478" s="33"/>
      <c r="J1478" s="59"/>
      <c r="K1478" s="58"/>
    </row>
    <row r="1479" spans="1:11">
      <c r="A1479" s="59"/>
      <c r="B1479" s="48" t="s">
        <v>1693</v>
      </c>
      <c r="C1479" s="32">
        <v>1</v>
      </c>
      <c r="D1479" s="32">
        <v>16.170000000000002</v>
      </c>
      <c r="E1479" s="32"/>
      <c r="F1479" s="33"/>
      <c r="G1479" s="33"/>
      <c r="H1479" s="34">
        <f t="shared" si="37"/>
        <v>16.170000000000002</v>
      </c>
      <c r="I1479" s="33"/>
      <c r="J1479" s="59"/>
      <c r="K1479" s="58"/>
    </row>
    <row r="1480" spans="1:11">
      <c r="A1480" s="59"/>
      <c r="B1480" s="48" t="s">
        <v>1694</v>
      </c>
      <c r="C1480" s="32">
        <v>1</v>
      </c>
      <c r="D1480" s="32">
        <v>3.42</v>
      </c>
      <c r="E1480" s="32"/>
      <c r="F1480" s="33"/>
      <c r="G1480" s="33"/>
      <c r="H1480" s="34">
        <f t="shared" si="37"/>
        <v>3.42</v>
      </c>
      <c r="I1480" s="33"/>
      <c r="J1480" s="59"/>
      <c r="K1480" s="58"/>
    </row>
    <row r="1481" spans="1:11">
      <c r="A1481" s="59"/>
      <c r="B1481" s="48" t="s">
        <v>1695</v>
      </c>
      <c r="C1481" s="32">
        <v>1</v>
      </c>
      <c r="D1481" s="32">
        <v>14.83</v>
      </c>
      <c r="E1481" s="32"/>
      <c r="F1481" s="33"/>
      <c r="G1481" s="33"/>
      <c r="H1481" s="34">
        <f t="shared" si="37"/>
        <v>14.83</v>
      </c>
      <c r="I1481" s="33"/>
      <c r="J1481" s="59"/>
      <c r="K1481" s="58"/>
    </row>
    <row r="1482" spans="1:11">
      <c r="A1482" s="59"/>
      <c r="B1482" s="48" t="s">
        <v>1696</v>
      </c>
      <c r="C1482" s="32">
        <v>1</v>
      </c>
      <c r="D1482" s="32">
        <v>11.17</v>
      </c>
      <c r="E1482" s="32"/>
      <c r="F1482" s="33"/>
      <c r="G1482" s="33"/>
      <c r="H1482" s="34">
        <f t="shared" si="37"/>
        <v>11.17</v>
      </c>
      <c r="I1482" s="33"/>
      <c r="J1482" s="59"/>
      <c r="K1482" s="58"/>
    </row>
    <row r="1483" spans="1:11">
      <c r="A1483" s="59"/>
      <c r="B1483" s="48" t="s">
        <v>1677</v>
      </c>
      <c r="C1483" s="32">
        <v>2</v>
      </c>
      <c r="D1483" s="32">
        <v>11.67</v>
      </c>
      <c r="E1483" s="32"/>
      <c r="F1483" s="33"/>
      <c r="G1483" s="33"/>
      <c r="H1483" s="34">
        <f t="shared" si="37"/>
        <v>23.34</v>
      </c>
      <c r="I1483" s="33"/>
      <c r="J1483" s="59"/>
      <c r="K1483" s="58"/>
    </row>
    <row r="1484" spans="1:11">
      <c r="A1484" s="59"/>
      <c r="B1484" s="48" t="s">
        <v>1697</v>
      </c>
      <c r="C1484" s="32">
        <v>1</v>
      </c>
      <c r="D1484" s="32">
        <v>11.5</v>
      </c>
      <c r="E1484" s="32"/>
      <c r="F1484" s="33"/>
      <c r="G1484" s="33"/>
      <c r="H1484" s="34">
        <f t="shared" si="37"/>
        <v>11.5</v>
      </c>
      <c r="I1484" s="33"/>
      <c r="J1484" s="59"/>
      <c r="K1484" s="58"/>
    </row>
    <row r="1485" spans="1:11">
      <c r="A1485" s="59"/>
      <c r="B1485" s="48" t="s">
        <v>1698</v>
      </c>
      <c r="C1485" s="32">
        <v>1</v>
      </c>
      <c r="D1485" s="32">
        <v>11.25</v>
      </c>
      <c r="E1485" s="32"/>
      <c r="F1485" s="33"/>
      <c r="G1485" s="33"/>
      <c r="H1485" s="34">
        <f t="shared" si="37"/>
        <v>11.25</v>
      </c>
      <c r="I1485" s="33"/>
      <c r="J1485" s="59"/>
      <c r="K1485" s="58"/>
    </row>
    <row r="1486" spans="1:11">
      <c r="A1486" s="59"/>
      <c r="B1486" s="48"/>
      <c r="C1486" s="32">
        <v>2</v>
      </c>
      <c r="D1486" s="32">
        <v>19.5</v>
      </c>
      <c r="E1486" s="32"/>
      <c r="F1486" s="33"/>
      <c r="G1486" s="33"/>
      <c r="H1486" s="34">
        <f t="shared" si="37"/>
        <v>39</v>
      </c>
      <c r="I1486" s="33"/>
      <c r="J1486" s="59"/>
      <c r="K1486" s="58"/>
    </row>
    <row r="1487" spans="1:11">
      <c r="A1487" s="59"/>
      <c r="B1487" s="48" t="s">
        <v>1699</v>
      </c>
      <c r="C1487" s="32">
        <v>1</v>
      </c>
      <c r="D1487" s="32">
        <v>15.25</v>
      </c>
      <c r="E1487" s="32"/>
      <c r="F1487" s="33"/>
      <c r="G1487" s="33"/>
      <c r="H1487" s="34">
        <f t="shared" si="37"/>
        <v>15.25</v>
      </c>
      <c r="I1487" s="33"/>
      <c r="J1487" s="59"/>
      <c r="K1487" s="58"/>
    </row>
    <row r="1488" spans="1:11">
      <c r="A1488" s="59"/>
      <c r="B1488" s="48" t="s">
        <v>1700</v>
      </c>
      <c r="C1488" s="32">
        <v>1</v>
      </c>
      <c r="D1488" s="32">
        <v>4.42</v>
      </c>
      <c r="E1488" s="32"/>
      <c r="F1488" s="33"/>
      <c r="G1488" s="33"/>
      <c r="H1488" s="34">
        <f t="shared" si="37"/>
        <v>4.42</v>
      </c>
      <c r="I1488" s="33"/>
      <c r="J1488" s="59"/>
      <c r="K1488" s="58"/>
    </row>
    <row r="1489" spans="1:11">
      <c r="A1489" s="59"/>
      <c r="B1489" s="48" t="s">
        <v>1700</v>
      </c>
      <c r="C1489" s="32">
        <v>1</v>
      </c>
      <c r="D1489" s="32">
        <v>8</v>
      </c>
      <c r="E1489" s="32"/>
      <c r="F1489" s="33"/>
      <c r="G1489" s="33"/>
      <c r="H1489" s="34">
        <f t="shared" si="37"/>
        <v>8</v>
      </c>
      <c r="I1489" s="33"/>
      <c r="J1489" s="59"/>
      <c r="K1489" s="58"/>
    </row>
    <row r="1490" spans="1:11">
      <c r="A1490" s="59"/>
      <c r="B1490" s="48" t="s">
        <v>1677</v>
      </c>
      <c r="C1490" s="32">
        <v>2</v>
      </c>
      <c r="D1490" s="32">
        <v>11.67</v>
      </c>
      <c r="E1490" s="32"/>
      <c r="F1490" s="33"/>
      <c r="G1490" s="33"/>
      <c r="H1490" s="34">
        <f t="shared" si="37"/>
        <v>23.34</v>
      </c>
      <c r="I1490" s="33"/>
      <c r="J1490" s="59"/>
      <c r="K1490" s="58"/>
    </row>
    <row r="1491" spans="1:11">
      <c r="A1491" s="59"/>
      <c r="B1491" s="48" t="s">
        <v>1695</v>
      </c>
      <c r="C1491" s="32">
        <v>1</v>
      </c>
      <c r="D1491" s="32">
        <v>16.329999999999998</v>
      </c>
      <c r="E1491" s="32"/>
      <c r="F1491" s="33"/>
      <c r="G1491" s="33"/>
      <c r="H1491" s="34">
        <f t="shared" si="37"/>
        <v>16.329999999999998</v>
      </c>
      <c r="I1491" s="33"/>
      <c r="J1491" s="59"/>
      <c r="K1491" s="58"/>
    </row>
    <row r="1492" spans="1:11">
      <c r="A1492" s="59"/>
      <c r="B1492" s="48" t="s">
        <v>1696</v>
      </c>
      <c r="C1492" s="32">
        <v>2</v>
      </c>
      <c r="D1492" s="32">
        <v>11.17</v>
      </c>
      <c r="E1492" s="32"/>
      <c r="F1492" s="33"/>
      <c r="G1492" s="33"/>
      <c r="H1492" s="34">
        <f t="shared" si="37"/>
        <v>22.34</v>
      </c>
      <c r="I1492" s="33"/>
      <c r="J1492" s="59"/>
      <c r="K1492" s="58"/>
    </row>
    <row r="1493" spans="1:11">
      <c r="A1493" s="59"/>
      <c r="B1493" s="48" t="s">
        <v>1701</v>
      </c>
      <c r="C1493" s="32">
        <v>1</v>
      </c>
      <c r="D1493" s="32">
        <v>6.42</v>
      </c>
      <c r="E1493" s="32"/>
      <c r="F1493" s="33"/>
      <c r="G1493" s="33"/>
      <c r="H1493" s="34">
        <f t="shared" si="37"/>
        <v>6.42</v>
      </c>
      <c r="I1493" s="33"/>
      <c r="J1493" s="59"/>
      <c r="K1493" s="58"/>
    </row>
    <row r="1494" spans="1:11">
      <c r="A1494" s="59"/>
      <c r="B1494" s="48"/>
      <c r="C1494" s="32">
        <v>1</v>
      </c>
      <c r="D1494" s="32">
        <v>2.42</v>
      </c>
      <c r="E1494" s="32"/>
      <c r="F1494" s="33"/>
      <c r="G1494" s="33"/>
      <c r="H1494" s="34">
        <f t="shared" si="37"/>
        <v>2.42</v>
      </c>
      <c r="I1494" s="33"/>
      <c r="J1494" s="59"/>
      <c r="K1494" s="58"/>
    </row>
    <row r="1495" spans="1:11">
      <c r="A1495" s="59"/>
      <c r="B1495" s="48"/>
      <c r="C1495" s="32">
        <v>2</v>
      </c>
      <c r="D1495" s="32">
        <v>0.5</v>
      </c>
      <c r="E1495" s="32"/>
      <c r="F1495" s="33"/>
      <c r="G1495" s="33"/>
      <c r="H1495" s="34">
        <f t="shared" si="37"/>
        <v>1</v>
      </c>
      <c r="I1495" s="33"/>
      <c r="J1495" s="59"/>
      <c r="K1495" s="58"/>
    </row>
    <row r="1496" spans="1:11">
      <c r="A1496" s="59"/>
      <c r="B1496" s="48" t="s">
        <v>1702</v>
      </c>
      <c r="C1496" s="32">
        <v>1</v>
      </c>
      <c r="D1496" s="32">
        <v>8</v>
      </c>
      <c r="E1496" s="32"/>
      <c r="F1496" s="33"/>
      <c r="G1496" s="33"/>
      <c r="H1496" s="34">
        <f t="shared" si="37"/>
        <v>8</v>
      </c>
      <c r="I1496" s="33"/>
      <c r="J1496" s="59"/>
      <c r="K1496" s="58"/>
    </row>
    <row r="1497" spans="1:11">
      <c r="A1497" s="59"/>
      <c r="B1497" s="48"/>
      <c r="C1497" s="32">
        <v>1</v>
      </c>
      <c r="D1497" s="32">
        <v>2.33</v>
      </c>
      <c r="E1497" s="32"/>
      <c r="F1497" s="33"/>
      <c r="G1497" s="33"/>
      <c r="H1497" s="34">
        <f t="shared" si="37"/>
        <v>2.33</v>
      </c>
      <c r="I1497" s="33"/>
      <c r="J1497" s="59"/>
      <c r="K1497" s="58"/>
    </row>
    <row r="1498" spans="1:11">
      <c r="A1498" s="59"/>
      <c r="B1498" s="48"/>
      <c r="C1498" s="32">
        <v>2</v>
      </c>
      <c r="D1498" s="32">
        <v>0.5</v>
      </c>
      <c r="E1498" s="32"/>
      <c r="F1498" s="33"/>
      <c r="G1498" s="33"/>
      <c r="H1498" s="34">
        <f t="shared" si="37"/>
        <v>1</v>
      </c>
      <c r="I1498" s="33"/>
      <c r="J1498" s="59"/>
      <c r="K1498" s="58"/>
    </row>
    <row r="1499" spans="1:11">
      <c r="A1499" s="59"/>
      <c r="B1499" s="48" t="s">
        <v>1703</v>
      </c>
      <c r="C1499" s="32">
        <v>1</v>
      </c>
      <c r="D1499" s="32">
        <v>4.83</v>
      </c>
      <c r="E1499" s="32"/>
      <c r="F1499" s="33"/>
      <c r="G1499" s="33"/>
      <c r="H1499" s="34">
        <f t="shared" si="37"/>
        <v>4.83</v>
      </c>
      <c r="I1499" s="33"/>
      <c r="J1499" s="59"/>
      <c r="K1499" s="58"/>
    </row>
    <row r="1500" spans="1:11">
      <c r="A1500" s="59"/>
      <c r="B1500" s="37"/>
      <c r="C1500" s="32">
        <v>1</v>
      </c>
      <c r="D1500" s="32">
        <v>8</v>
      </c>
      <c r="E1500" s="32"/>
      <c r="F1500" s="33"/>
      <c r="G1500" s="33"/>
      <c r="H1500" s="34">
        <f t="shared" si="37"/>
        <v>8</v>
      </c>
      <c r="I1500" s="33"/>
      <c r="J1500" s="59"/>
      <c r="K1500" s="58"/>
    </row>
    <row r="1501" spans="1:11">
      <c r="A1501" s="36"/>
      <c r="B1501" s="116" t="s">
        <v>1704</v>
      </c>
      <c r="C1501" s="94">
        <v>1</v>
      </c>
      <c r="D1501" s="32">
        <v>21.967213114754099</v>
      </c>
      <c r="E1501" s="32"/>
      <c r="F1501" s="33"/>
      <c r="G1501" s="33"/>
      <c r="H1501" s="34">
        <f t="shared" si="37"/>
        <v>21.967213114754099</v>
      </c>
      <c r="I1501" s="33"/>
      <c r="J1501" s="59"/>
      <c r="K1501" s="58"/>
    </row>
    <row r="1502" spans="1:11">
      <c r="A1502" s="36"/>
      <c r="B1502" s="37" t="s">
        <v>1705</v>
      </c>
      <c r="C1502" s="32"/>
      <c r="D1502" s="32"/>
      <c r="E1502" s="32"/>
      <c r="F1502" s="33"/>
      <c r="G1502" s="33"/>
      <c r="H1502" s="34">
        <f t="shared" si="37"/>
        <v>0</v>
      </c>
      <c r="I1502" s="33"/>
      <c r="J1502" s="59"/>
      <c r="K1502" s="58"/>
    </row>
    <row r="1503" spans="1:11">
      <c r="A1503" s="43"/>
      <c r="B1503" s="48" t="s">
        <v>1706</v>
      </c>
      <c r="C1503" s="32">
        <v>2</v>
      </c>
      <c r="D1503" s="32">
        <v>5.1803278688524603</v>
      </c>
      <c r="E1503" s="32"/>
      <c r="F1503" s="33"/>
      <c r="G1503" s="33"/>
      <c r="H1503" s="34">
        <f t="shared" si="37"/>
        <v>10.360655737704899</v>
      </c>
      <c r="I1503" s="33"/>
      <c r="J1503" s="59"/>
      <c r="K1503" s="58"/>
    </row>
    <row r="1504" spans="1:11">
      <c r="A1504" s="43"/>
      <c r="B1504" s="48" t="s">
        <v>1557</v>
      </c>
      <c r="C1504" s="32">
        <v>2</v>
      </c>
      <c r="D1504" s="32">
        <v>9.5409836065573792</v>
      </c>
      <c r="E1504" s="32"/>
      <c r="F1504" s="33"/>
      <c r="G1504" s="33"/>
      <c r="H1504" s="34">
        <f t="shared" si="37"/>
        <v>19.081967213114801</v>
      </c>
      <c r="I1504" s="33"/>
      <c r="J1504" s="59"/>
      <c r="K1504" s="58"/>
    </row>
    <row r="1505" spans="1:11">
      <c r="A1505" s="43"/>
      <c r="B1505" s="48"/>
      <c r="C1505" s="32">
        <v>1</v>
      </c>
      <c r="D1505" s="32">
        <v>12</v>
      </c>
      <c r="E1505" s="32"/>
      <c r="F1505" s="33"/>
      <c r="G1505" s="33"/>
      <c r="H1505" s="34">
        <f t="shared" si="37"/>
        <v>12</v>
      </c>
      <c r="I1505" s="33"/>
      <c r="J1505" s="59"/>
      <c r="K1505" s="58"/>
    </row>
    <row r="1506" spans="1:11">
      <c r="A1506" s="43"/>
      <c r="B1506" s="48" t="s">
        <v>1554</v>
      </c>
      <c r="C1506" s="32">
        <v>3</v>
      </c>
      <c r="D1506" s="32">
        <v>4.9180327868852496</v>
      </c>
      <c r="E1506" s="32"/>
      <c r="F1506" s="33"/>
      <c r="G1506" s="33"/>
      <c r="H1506" s="34">
        <f t="shared" si="37"/>
        <v>14.7540983606557</v>
      </c>
      <c r="I1506" s="33"/>
      <c r="J1506" s="59"/>
      <c r="K1506" s="58"/>
    </row>
    <row r="1507" spans="1:11">
      <c r="A1507" s="43"/>
      <c r="B1507" s="37"/>
      <c r="C1507" s="32">
        <v>2</v>
      </c>
      <c r="D1507" s="32">
        <v>9.5409836065573792</v>
      </c>
      <c r="E1507" s="32"/>
      <c r="F1507" s="33"/>
      <c r="G1507" s="33"/>
      <c r="H1507" s="34">
        <f t="shared" si="37"/>
        <v>19.081967213114801</v>
      </c>
      <c r="I1507" s="33"/>
      <c r="J1507" s="59"/>
      <c r="K1507" s="58"/>
    </row>
    <row r="1508" spans="1:11">
      <c r="A1508" s="43"/>
      <c r="B1508" s="48" t="s">
        <v>1707</v>
      </c>
      <c r="C1508" s="32">
        <v>1</v>
      </c>
      <c r="D1508" s="32">
        <v>9.5409836065573792</v>
      </c>
      <c r="E1508" s="32"/>
      <c r="F1508" s="33"/>
      <c r="G1508" s="33"/>
      <c r="H1508" s="34">
        <f t="shared" si="37"/>
        <v>9.5409836065573792</v>
      </c>
      <c r="I1508" s="33"/>
      <c r="J1508" s="59"/>
      <c r="K1508" s="58"/>
    </row>
    <row r="1509" spans="1:11">
      <c r="A1509" s="43"/>
      <c r="B1509" s="48" t="s">
        <v>1554</v>
      </c>
      <c r="C1509" s="32">
        <v>2</v>
      </c>
      <c r="D1509" s="32">
        <v>4.9180327868852496</v>
      </c>
      <c r="E1509" s="32"/>
      <c r="F1509" s="33"/>
      <c r="G1509" s="33"/>
      <c r="H1509" s="34">
        <f t="shared" si="37"/>
        <v>9.8360655737704992</v>
      </c>
      <c r="I1509" s="33"/>
      <c r="J1509" s="59"/>
      <c r="K1509" s="58"/>
    </row>
    <row r="1510" spans="1:11">
      <c r="A1510" s="43"/>
      <c r="B1510" s="37"/>
      <c r="C1510" s="32">
        <v>2</v>
      </c>
      <c r="D1510" s="32">
        <v>9.5409836065573792</v>
      </c>
      <c r="E1510" s="32"/>
      <c r="F1510" s="33"/>
      <c r="G1510" s="33"/>
      <c r="H1510" s="34">
        <f t="shared" si="37"/>
        <v>19.081967213114801</v>
      </c>
      <c r="I1510" s="33"/>
      <c r="J1510" s="59"/>
      <c r="K1510" s="58"/>
    </row>
    <row r="1511" spans="1:11">
      <c r="A1511" s="43"/>
      <c r="B1511" s="48" t="s">
        <v>1706</v>
      </c>
      <c r="C1511" s="32">
        <v>1</v>
      </c>
      <c r="D1511" s="32">
        <v>8.3606557377049207</v>
      </c>
      <c r="E1511" s="32"/>
      <c r="F1511" s="33"/>
      <c r="G1511" s="33"/>
      <c r="H1511" s="34">
        <f t="shared" si="37"/>
        <v>8.3606557377049207</v>
      </c>
      <c r="I1511" s="33"/>
      <c r="J1511" s="59"/>
      <c r="K1511" s="58"/>
    </row>
    <row r="1512" spans="1:11">
      <c r="A1512" s="43"/>
      <c r="B1512" s="37"/>
      <c r="C1512" s="32">
        <v>1</v>
      </c>
      <c r="D1512" s="32">
        <v>3.42</v>
      </c>
      <c r="E1512" s="32"/>
      <c r="F1512" s="33"/>
      <c r="G1512" s="33"/>
      <c r="H1512" s="34">
        <f t="shared" si="37"/>
        <v>3.42</v>
      </c>
      <c r="I1512" s="33"/>
      <c r="J1512" s="59"/>
      <c r="K1512" s="58"/>
    </row>
    <row r="1513" spans="1:11">
      <c r="A1513" s="43"/>
      <c r="B1513" s="48" t="s">
        <v>1557</v>
      </c>
      <c r="C1513" s="32">
        <v>2</v>
      </c>
      <c r="D1513" s="32">
        <v>9.5409836065573792</v>
      </c>
      <c r="E1513" s="32"/>
      <c r="F1513" s="33"/>
      <c r="G1513" s="33"/>
      <c r="H1513" s="34">
        <f t="shared" si="37"/>
        <v>19.081967213114801</v>
      </c>
      <c r="I1513" s="33"/>
      <c r="J1513" s="59"/>
      <c r="K1513" s="58"/>
    </row>
    <row r="1514" spans="1:11">
      <c r="A1514" s="43"/>
      <c r="B1514" s="48"/>
      <c r="C1514" s="32">
        <v>1</v>
      </c>
      <c r="D1514" s="32">
        <v>4.9180327868852496</v>
      </c>
      <c r="E1514" s="32"/>
      <c r="F1514" s="33"/>
      <c r="G1514" s="33"/>
      <c r="H1514" s="34">
        <f t="shared" si="37"/>
        <v>4.9180327868852496</v>
      </c>
      <c r="I1514" s="33"/>
      <c r="J1514" s="59"/>
      <c r="K1514" s="58"/>
    </row>
    <row r="1515" spans="1:11">
      <c r="A1515" s="36"/>
      <c r="B1515" s="48" t="s">
        <v>1556</v>
      </c>
      <c r="C1515" s="32">
        <v>2</v>
      </c>
      <c r="D1515" s="32">
        <v>4.9180327868852496</v>
      </c>
      <c r="E1515" s="32"/>
      <c r="F1515" s="33"/>
      <c r="G1515" s="33"/>
      <c r="H1515" s="34">
        <f t="shared" ref="H1515:H1520" si="38">+C1515*D1515</f>
        <v>9.8360655737704992</v>
      </c>
      <c r="I1515" s="33"/>
      <c r="J1515" s="59"/>
      <c r="K1515" s="58"/>
    </row>
    <row r="1516" spans="1:11">
      <c r="A1516" s="36"/>
      <c r="B1516" s="37"/>
      <c r="C1516" s="32">
        <v>1</v>
      </c>
      <c r="D1516" s="32">
        <v>4</v>
      </c>
      <c r="E1516" s="32"/>
      <c r="F1516" s="33"/>
      <c r="G1516" s="33"/>
      <c r="H1516" s="34">
        <f t="shared" si="38"/>
        <v>4</v>
      </c>
      <c r="I1516" s="33"/>
      <c r="J1516" s="59"/>
      <c r="K1516" s="58"/>
    </row>
    <row r="1517" spans="1:11">
      <c r="A1517" s="36"/>
      <c r="B1517" s="37"/>
      <c r="C1517" s="32">
        <v>1</v>
      </c>
      <c r="D1517" s="32">
        <v>3.6393442622950798</v>
      </c>
      <c r="E1517" s="32"/>
      <c r="F1517" s="33"/>
      <c r="G1517" s="33"/>
      <c r="H1517" s="34">
        <f t="shared" si="38"/>
        <v>3.6393442622950798</v>
      </c>
      <c r="I1517" s="33"/>
      <c r="J1517" s="59"/>
      <c r="K1517" s="58"/>
    </row>
    <row r="1518" spans="1:11">
      <c r="A1518" s="36"/>
      <c r="B1518" s="37"/>
      <c r="C1518" s="32">
        <v>1</v>
      </c>
      <c r="D1518" s="32">
        <v>9.5409836065573792</v>
      </c>
      <c r="E1518" s="32"/>
      <c r="F1518" s="33"/>
      <c r="G1518" s="33"/>
      <c r="H1518" s="34">
        <f t="shared" si="38"/>
        <v>9.5409836065573792</v>
      </c>
      <c r="I1518" s="33"/>
      <c r="J1518" s="59"/>
      <c r="K1518" s="58"/>
    </row>
    <row r="1519" spans="1:11">
      <c r="A1519" s="59"/>
      <c r="B1519" s="48" t="s">
        <v>1708</v>
      </c>
      <c r="C1519" s="32">
        <v>1</v>
      </c>
      <c r="D1519" s="32">
        <v>11</v>
      </c>
      <c r="E1519" s="32"/>
      <c r="F1519" s="33"/>
      <c r="G1519" s="33"/>
      <c r="H1519" s="34">
        <f t="shared" si="38"/>
        <v>11</v>
      </c>
      <c r="I1519" s="33"/>
      <c r="J1519" s="59"/>
      <c r="K1519" s="58"/>
    </row>
    <row r="1520" spans="1:11">
      <c r="A1520" s="59"/>
      <c r="B1520" s="48" t="s">
        <v>1709</v>
      </c>
      <c r="C1520" s="32">
        <v>61</v>
      </c>
      <c r="D1520" s="32">
        <v>5</v>
      </c>
      <c r="E1520" s="32"/>
      <c r="F1520" s="33"/>
      <c r="G1520" s="33"/>
      <c r="H1520" s="34">
        <f t="shared" si="38"/>
        <v>305</v>
      </c>
      <c r="I1520" s="33">
        <f>SUM(H1450:H1520)</f>
        <v>1150.9419672131201</v>
      </c>
      <c r="J1520" s="59" t="s">
        <v>136</v>
      </c>
      <c r="K1520" s="58"/>
    </row>
    <row r="1521" spans="1:15">
      <c r="A1521" s="59"/>
      <c r="B1521" s="37"/>
      <c r="C1521" s="32"/>
      <c r="D1521" s="32"/>
      <c r="E1521" s="32"/>
      <c r="F1521" s="33"/>
      <c r="G1521" s="33"/>
      <c r="H1521" s="34"/>
      <c r="I1521" s="33"/>
      <c r="J1521" s="59"/>
      <c r="K1521" s="58"/>
    </row>
    <row r="1522" spans="1:15">
      <c r="A1522" s="59" t="s">
        <v>53</v>
      </c>
      <c r="B1522" s="37" t="s">
        <v>1710</v>
      </c>
      <c r="C1522" s="32"/>
      <c r="D1522" s="32"/>
      <c r="E1522" s="32"/>
      <c r="F1522" s="33"/>
      <c r="G1522" s="33"/>
      <c r="H1522" s="34"/>
      <c r="I1522" s="33"/>
      <c r="J1522" s="59" t="s">
        <v>136</v>
      </c>
      <c r="K1522" s="58"/>
    </row>
    <row r="1523" spans="1:15">
      <c r="A1523" s="35"/>
      <c r="B1523" s="35"/>
      <c r="C1523" s="32"/>
      <c r="D1523" s="32"/>
      <c r="E1523" s="32"/>
      <c r="F1523" s="33"/>
      <c r="G1523" s="33"/>
      <c r="H1523" s="34"/>
      <c r="I1523" s="33"/>
      <c r="J1523" s="44"/>
      <c r="K1523" s="58"/>
    </row>
    <row r="1524" spans="1:15">
      <c r="A1524" s="119">
        <v>4.9000000000000004</v>
      </c>
      <c r="B1524" s="37" t="s">
        <v>1711</v>
      </c>
      <c r="C1524" s="32"/>
      <c r="D1524" s="32"/>
      <c r="E1524" s="32"/>
      <c r="F1524" s="33"/>
      <c r="G1524" s="33"/>
      <c r="H1524" s="34"/>
      <c r="I1524" s="33"/>
      <c r="J1524" s="67"/>
      <c r="K1524" s="58"/>
    </row>
    <row r="1525" spans="1:15">
      <c r="A1525" s="59" t="s">
        <v>76</v>
      </c>
      <c r="B1525" s="35"/>
      <c r="C1525" s="32"/>
      <c r="D1525" s="32"/>
      <c r="E1525" s="32"/>
      <c r="F1525" s="33"/>
      <c r="G1525" s="33"/>
      <c r="H1525" s="34"/>
      <c r="I1525" s="33"/>
      <c r="J1525" s="44"/>
      <c r="K1525" s="58"/>
    </row>
    <row r="1526" spans="1:15">
      <c r="A1526" s="59" t="s">
        <v>50</v>
      </c>
      <c r="B1526" s="37" t="s">
        <v>1712</v>
      </c>
      <c r="C1526" s="32"/>
      <c r="D1526" s="32"/>
      <c r="E1526" s="32"/>
      <c r="F1526" s="33"/>
      <c r="G1526" s="33"/>
      <c r="H1526" s="34"/>
      <c r="I1526" s="33"/>
      <c r="J1526" s="59" t="s">
        <v>212</v>
      </c>
      <c r="K1526" s="58"/>
    </row>
    <row r="1527" spans="1:15">
      <c r="A1527" s="59" t="s">
        <v>53</v>
      </c>
      <c r="B1527" s="37" t="s">
        <v>1713</v>
      </c>
      <c r="C1527" s="32"/>
      <c r="D1527" s="32"/>
      <c r="E1527" s="32"/>
      <c r="F1527" s="33"/>
      <c r="G1527" s="33"/>
      <c r="H1527" s="34"/>
      <c r="I1527" s="33">
        <v>30</v>
      </c>
      <c r="J1527" s="59" t="s">
        <v>212</v>
      </c>
      <c r="K1527" s="58"/>
    </row>
    <row r="1528" spans="1:15">
      <c r="A1528" s="35"/>
      <c r="B1528" s="35"/>
      <c r="C1528" s="32"/>
      <c r="D1528" s="32"/>
      <c r="E1528" s="32"/>
      <c r="F1528" s="33"/>
      <c r="G1528" s="33"/>
      <c r="H1528" s="34"/>
      <c r="I1528" s="33"/>
      <c r="J1528" s="44"/>
      <c r="K1528" s="58"/>
    </row>
    <row r="1529" spans="1:15">
      <c r="A1529" s="120">
        <v>4.0999999999999996</v>
      </c>
      <c r="B1529" s="37" t="s">
        <v>1714</v>
      </c>
      <c r="C1529" s="32"/>
      <c r="D1529" s="32"/>
      <c r="E1529" s="32"/>
      <c r="F1529" s="33"/>
      <c r="G1529" s="33"/>
      <c r="H1529" s="34"/>
      <c r="I1529" s="33"/>
      <c r="J1529" s="59"/>
      <c r="K1529" s="58"/>
    </row>
    <row r="1530" spans="1:15" ht="31.5">
      <c r="A1530" s="37"/>
      <c r="B1530" s="37" t="s">
        <v>1715</v>
      </c>
      <c r="C1530" s="32"/>
      <c r="D1530" s="32"/>
      <c r="E1530" s="32"/>
      <c r="F1530" s="33"/>
      <c r="G1530" s="33"/>
      <c r="H1530" s="34"/>
      <c r="I1530" s="33"/>
      <c r="J1530" s="48"/>
      <c r="K1530" s="58"/>
    </row>
    <row r="1531" spans="1:15">
      <c r="A1531" s="37"/>
      <c r="B1531" s="48" t="s">
        <v>1312</v>
      </c>
      <c r="C1531" s="32">
        <v>7</v>
      </c>
      <c r="D1531" s="32">
        <v>5.67</v>
      </c>
      <c r="E1531" s="32">
        <v>7.92</v>
      </c>
      <c r="F1531" s="33"/>
      <c r="G1531" s="33"/>
      <c r="H1531" s="34">
        <f>+C1531*D1531*E1531</f>
        <v>314.34480000000002</v>
      </c>
      <c r="I1531" s="33"/>
      <c r="J1531" s="48"/>
      <c r="K1531" s="58"/>
      <c r="M1531" s="2">
        <f>+D1531*305</f>
        <v>1729.35</v>
      </c>
      <c r="N1531" s="2">
        <f>+E1531*305</f>
        <v>2415.6</v>
      </c>
      <c r="O1531" s="2">
        <f>2420/305</f>
        <v>7.9344262295082002</v>
      </c>
    </row>
    <row r="1532" spans="1:15">
      <c r="A1532" s="37"/>
      <c r="B1532" s="48" t="s">
        <v>1716</v>
      </c>
      <c r="C1532" s="32">
        <v>2</v>
      </c>
      <c r="D1532" s="32">
        <v>3</v>
      </c>
      <c r="E1532" s="32">
        <v>7.92</v>
      </c>
      <c r="F1532" s="33"/>
      <c r="G1532" s="33"/>
      <c r="H1532" s="34">
        <f>+C1532*D1532*E1532</f>
        <v>47.52</v>
      </c>
      <c r="I1532" s="33">
        <f>SUM(H1531:H1532)</f>
        <v>361.8648</v>
      </c>
      <c r="J1532" s="48" t="s">
        <v>655</v>
      </c>
      <c r="K1532" s="58"/>
    </row>
    <row r="1533" spans="1:15">
      <c r="A1533" s="37"/>
      <c r="B1533" s="48"/>
      <c r="C1533" s="32"/>
      <c r="D1533" s="32"/>
      <c r="E1533" s="32"/>
      <c r="F1533" s="33"/>
      <c r="G1533" s="33"/>
      <c r="H1533" s="34"/>
      <c r="I1533" s="33"/>
      <c r="J1533" s="48"/>
      <c r="K1533" s="58"/>
    </row>
    <row r="1534" spans="1:15">
      <c r="A1534" s="63"/>
      <c r="B1534" s="37" t="s">
        <v>1717</v>
      </c>
      <c r="C1534" s="32"/>
      <c r="D1534" s="32"/>
      <c r="E1534" s="32"/>
      <c r="F1534" s="33"/>
      <c r="G1534" s="33"/>
      <c r="H1534" s="34"/>
      <c r="I1534" s="33"/>
      <c r="J1534" s="59"/>
      <c r="K1534" s="58"/>
    </row>
    <row r="1535" spans="1:15">
      <c r="A1535" s="63"/>
      <c r="B1535" s="48" t="s">
        <v>1313</v>
      </c>
      <c r="C1535" s="32">
        <v>1</v>
      </c>
      <c r="D1535" s="32">
        <v>6.58</v>
      </c>
      <c r="E1535" s="32">
        <v>7.92</v>
      </c>
      <c r="F1535" s="33"/>
      <c r="G1535" s="33"/>
      <c r="H1535" s="34">
        <f>+C1535*D1535*E1535</f>
        <v>52.113599999999998</v>
      </c>
      <c r="I1535" s="33"/>
      <c r="J1535" s="59"/>
      <c r="K1535" s="58"/>
    </row>
    <row r="1536" spans="1:15">
      <c r="A1536" s="63"/>
      <c r="B1536" s="48" t="s">
        <v>1659</v>
      </c>
      <c r="C1536" s="32">
        <v>1</v>
      </c>
      <c r="D1536" s="32">
        <v>7.67</v>
      </c>
      <c r="E1536" s="32">
        <v>7.92</v>
      </c>
      <c r="F1536" s="33"/>
      <c r="G1536" s="33"/>
      <c r="H1536" s="34">
        <f>+C1536*D1536*E1536</f>
        <v>60.746400000000001</v>
      </c>
      <c r="I1536" s="33"/>
      <c r="J1536" s="59"/>
      <c r="K1536" s="58"/>
    </row>
    <row r="1537" spans="1:11">
      <c r="A1537" s="63"/>
      <c r="B1537" s="48" t="s">
        <v>1718</v>
      </c>
      <c r="C1537" s="32">
        <v>1</v>
      </c>
      <c r="D1537" s="32">
        <v>7.67</v>
      </c>
      <c r="E1537" s="32">
        <v>7.92</v>
      </c>
      <c r="F1537" s="33"/>
      <c r="G1537" s="33"/>
      <c r="H1537" s="34">
        <f>+C1537*D1537*E1537</f>
        <v>60.746400000000001</v>
      </c>
      <c r="I1537" s="33"/>
      <c r="J1537" s="48"/>
      <c r="K1537" s="58"/>
    </row>
    <row r="1538" spans="1:11">
      <c r="A1538" s="63"/>
      <c r="B1538" s="48" t="s">
        <v>1544</v>
      </c>
      <c r="C1538" s="32">
        <v>1</v>
      </c>
      <c r="D1538" s="32">
        <v>19.5</v>
      </c>
      <c r="E1538" s="32">
        <v>7.92</v>
      </c>
      <c r="F1538" s="33"/>
      <c r="G1538" s="33"/>
      <c r="H1538" s="34">
        <f>+C1538*D1538*E1538</f>
        <v>154.44</v>
      </c>
      <c r="I1538" s="33"/>
      <c r="J1538" s="59"/>
      <c r="K1538" s="58"/>
    </row>
    <row r="1539" spans="1:11">
      <c r="A1539" s="63"/>
      <c r="B1539" s="48" t="s">
        <v>1719</v>
      </c>
      <c r="C1539" s="32">
        <v>1</v>
      </c>
      <c r="D1539" s="32">
        <v>13.83</v>
      </c>
      <c r="E1539" s="32">
        <v>7.92</v>
      </c>
      <c r="F1539" s="33"/>
      <c r="G1539" s="33"/>
      <c r="H1539" s="34">
        <f>+C1539*D1539*E1539</f>
        <v>109.53360000000001</v>
      </c>
      <c r="I1539" s="33">
        <f>SUM(H1535:H1539)</f>
        <v>437.58</v>
      </c>
      <c r="J1539" s="48" t="s">
        <v>655</v>
      </c>
      <c r="K1539" s="58"/>
    </row>
    <row r="1540" spans="1:11">
      <c r="A1540" s="63"/>
      <c r="B1540" s="37"/>
      <c r="C1540" s="32"/>
      <c r="D1540" s="32"/>
      <c r="E1540" s="32"/>
      <c r="F1540" s="33"/>
      <c r="G1540" s="33"/>
      <c r="H1540" s="34"/>
      <c r="I1540" s="33"/>
      <c r="J1540" s="59"/>
      <c r="K1540" s="58"/>
    </row>
    <row r="1541" spans="1:11">
      <c r="A1541" s="35"/>
      <c r="B1541" s="116" t="s">
        <v>1720</v>
      </c>
      <c r="C1541" s="32"/>
      <c r="D1541" s="32"/>
      <c r="E1541" s="32"/>
      <c r="F1541" s="33"/>
      <c r="G1541" s="33"/>
      <c r="H1541" s="34"/>
      <c r="I1541" s="33"/>
      <c r="J1541" s="59"/>
      <c r="K1541" s="58"/>
    </row>
    <row r="1542" spans="1:11">
      <c r="A1542" s="35"/>
      <c r="B1542" s="48" t="s">
        <v>1544</v>
      </c>
      <c r="C1542" s="32">
        <v>1</v>
      </c>
      <c r="D1542" s="32">
        <v>19.5</v>
      </c>
      <c r="E1542" s="32">
        <v>7.92</v>
      </c>
      <c r="F1542" s="33"/>
      <c r="G1542" s="33"/>
      <c r="H1542" s="34">
        <f>+C1542*D1542*E1542</f>
        <v>154.44</v>
      </c>
      <c r="I1542" s="33"/>
      <c r="J1542" s="59"/>
      <c r="K1542" s="58"/>
    </row>
    <row r="1543" spans="1:11">
      <c r="A1543" s="35"/>
      <c r="B1543" s="48" t="s">
        <v>1719</v>
      </c>
      <c r="C1543" s="32">
        <v>1</v>
      </c>
      <c r="D1543" s="32">
        <v>13.83</v>
      </c>
      <c r="E1543" s="32">
        <v>7.92</v>
      </c>
      <c r="F1543" s="33"/>
      <c r="G1543" s="33"/>
      <c r="H1543" s="34">
        <f>+C1543*D1543*E1543</f>
        <v>109.53360000000001</v>
      </c>
      <c r="I1543" s="33">
        <f>SUM(H1542:H1543)</f>
        <v>263.97359999999998</v>
      </c>
      <c r="J1543" s="48" t="s">
        <v>655</v>
      </c>
      <c r="K1543" s="58"/>
    </row>
    <row r="1544" spans="1:11">
      <c r="A1544" s="35"/>
      <c r="B1544" s="121" t="s">
        <v>1721</v>
      </c>
      <c r="C1544" s="32"/>
      <c r="D1544" s="32"/>
      <c r="E1544" s="32"/>
      <c r="F1544" s="33"/>
      <c r="G1544" s="33"/>
      <c r="H1544" s="34"/>
      <c r="I1544" s="33">
        <v>4</v>
      </c>
      <c r="J1544" s="59" t="s">
        <v>212</v>
      </c>
      <c r="K1544" s="58"/>
    </row>
    <row r="1545" spans="1:11">
      <c r="A1545" s="35"/>
      <c r="B1545" s="122" t="s">
        <v>1722</v>
      </c>
      <c r="C1545" s="32">
        <v>1</v>
      </c>
      <c r="D1545" s="32">
        <v>9.83</v>
      </c>
      <c r="E1545" s="32">
        <v>7.92</v>
      </c>
      <c r="F1545" s="33"/>
      <c r="G1545" s="33"/>
      <c r="H1545" s="34"/>
      <c r="I1545" s="33">
        <f>+C1545*D1545*E1545</f>
        <v>77.8536</v>
      </c>
      <c r="J1545" s="48" t="s">
        <v>655</v>
      </c>
      <c r="K1545" s="58"/>
    </row>
    <row r="1546" spans="1:11">
      <c r="A1546" s="35"/>
      <c r="B1546" s="37"/>
      <c r="C1546" s="32"/>
      <c r="D1546" s="32"/>
      <c r="E1546" s="32"/>
      <c r="F1546" s="33"/>
      <c r="G1546" s="33"/>
      <c r="H1546" s="34"/>
      <c r="I1546" s="33"/>
      <c r="J1546" s="59"/>
      <c r="K1546" s="58"/>
    </row>
    <row r="1547" spans="1:11">
      <c r="A1547" s="35"/>
      <c r="B1547" s="37"/>
      <c r="C1547" s="32"/>
      <c r="D1547" s="32"/>
      <c r="E1547" s="32"/>
      <c r="F1547" s="33"/>
      <c r="G1547" s="33"/>
      <c r="H1547" s="34"/>
      <c r="I1547" s="33"/>
      <c r="J1547" s="59"/>
      <c r="K1547" s="58"/>
    </row>
    <row r="1548" spans="1:11">
      <c r="A1548" s="35"/>
      <c r="B1548" s="37"/>
      <c r="C1548" s="32"/>
      <c r="D1548" s="32"/>
      <c r="E1548" s="32"/>
      <c r="F1548" s="33"/>
      <c r="G1548" s="33"/>
      <c r="H1548" s="34"/>
      <c r="I1548" s="33"/>
      <c r="J1548" s="59"/>
      <c r="K1548" s="58"/>
    </row>
    <row r="1549" spans="1:11">
      <c r="A1549" s="35"/>
      <c r="B1549" s="37"/>
      <c r="C1549" s="32"/>
      <c r="D1549" s="32"/>
      <c r="E1549" s="32"/>
      <c r="F1549" s="33"/>
      <c r="G1549" s="33"/>
      <c r="H1549" s="34"/>
      <c r="I1549" s="33"/>
      <c r="J1549" s="59"/>
      <c r="K1549" s="58"/>
    </row>
    <row r="1550" spans="1:11">
      <c r="A1550" s="35"/>
      <c r="B1550" s="37"/>
      <c r="C1550" s="32"/>
      <c r="D1550" s="32"/>
      <c r="E1550" s="32"/>
      <c r="F1550" s="33"/>
      <c r="G1550" s="33"/>
      <c r="H1550" s="34"/>
      <c r="I1550" s="33"/>
      <c r="J1550" s="59"/>
      <c r="K1550" s="58"/>
    </row>
    <row r="1551" spans="1:11">
      <c r="A1551" s="63"/>
      <c r="B1551" s="37" t="s">
        <v>1722</v>
      </c>
      <c r="C1551" s="32"/>
      <c r="D1551" s="32"/>
      <c r="E1551" s="32"/>
      <c r="F1551" s="33"/>
      <c r="G1551" s="33"/>
      <c r="H1551" s="34"/>
      <c r="I1551" s="33"/>
      <c r="J1551" s="59" t="s">
        <v>52</v>
      </c>
      <c r="K1551" s="58"/>
    </row>
    <row r="1552" spans="1:11">
      <c r="A1552" s="35"/>
      <c r="B1552" s="35"/>
      <c r="C1552" s="32"/>
      <c r="D1552" s="32"/>
      <c r="E1552" s="32"/>
      <c r="F1552" s="33"/>
      <c r="G1552" s="33"/>
      <c r="H1552" s="34"/>
      <c r="I1552" s="33"/>
      <c r="J1552" s="44"/>
      <c r="K1552" s="58"/>
    </row>
    <row r="1553" spans="1:11">
      <c r="A1553" s="120">
        <v>4.1100000000000003</v>
      </c>
      <c r="B1553" s="37" t="s">
        <v>1723</v>
      </c>
      <c r="C1553" s="32"/>
      <c r="D1553" s="32"/>
      <c r="E1553" s="32"/>
      <c r="F1553" s="33"/>
      <c r="G1553" s="33"/>
      <c r="H1553" s="34"/>
      <c r="I1553" s="33"/>
      <c r="J1553" s="59" t="s">
        <v>52</v>
      </c>
      <c r="K1553" s="58"/>
    </row>
    <row r="1554" spans="1:11">
      <c r="A1554" s="35"/>
      <c r="B1554" s="37" t="s">
        <v>1724</v>
      </c>
      <c r="C1554" s="32"/>
      <c r="D1554" s="32"/>
      <c r="E1554" s="32"/>
      <c r="F1554" s="33"/>
      <c r="G1554" s="33"/>
      <c r="H1554" s="34"/>
      <c r="I1554" s="33"/>
      <c r="J1554" s="44"/>
      <c r="K1554" s="58"/>
    </row>
    <row r="1555" spans="1:11">
      <c r="A1555" s="63"/>
      <c r="B1555" s="37" t="s">
        <v>1725</v>
      </c>
      <c r="C1555" s="32"/>
      <c r="D1555" s="32"/>
      <c r="E1555" s="32"/>
      <c r="F1555" s="33"/>
      <c r="G1555" s="33"/>
      <c r="H1555" s="34"/>
      <c r="I1555" s="33"/>
      <c r="J1555" s="67"/>
      <c r="K1555" s="58"/>
    </row>
    <row r="1556" spans="1:11">
      <c r="A1556" s="63"/>
      <c r="B1556" s="35" t="s">
        <v>1726</v>
      </c>
      <c r="C1556" s="32"/>
      <c r="D1556" s="32"/>
      <c r="E1556" s="32"/>
      <c r="F1556" s="33"/>
      <c r="G1556" s="33"/>
      <c r="H1556" s="34"/>
      <c r="I1556" s="33"/>
      <c r="J1556" s="67"/>
      <c r="K1556" s="58"/>
    </row>
    <row r="1557" spans="1:11">
      <c r="A1557" s="35"/>
      <c r="B1557" s="35"/>
      <c r="C1557" s="32"/>
      <c r="D1557" s="32"/>
      <c r="E1557" s="32"/>
      <c r="F1557" s="33"/>
      <c r="G1557" s="33"/>
      <c r="H1557" s="34"/>
      <c r="I1557" s="33"/>
      <c r="J1557" s="44"/>
      <c r="K1557" s="58"/>
    </row>
    <row r="1558" spans="1:11">
      <c r="A1558" s="120">
        <v>4.12</v>
      </c>
      <c r="B1558" s="37" t="s">
        <v>1727</v>
      </c>
      <c r="C1558" s="32"/>
      <c r="D1558" s="32"/>
      <c r="E1558" s="32"/>
      <c r="F1558" s="33"/>
      <c r="G1558" s="33"/>
      <c r="H1558" s="34"/>
      <c r="I1558" s="33">
        <v>10</v>
      </c>
      <c r="J1558" s="59" t="s">
        <v>212</v>
      </c>
      <c r="K1558" s="58"/>
    </row>
    <row r="1559" spans="1:11" ht="47.25">
      <c r="A1559" s="37"/>
      <c r="B1559" s="37" t="s">
        <v>1728</v>
      </c>
      <c r="C1559" s="32"/>
      <c r="D1559" s="32"/>
      <c r="E1559" s="32"/>
      <c r="F1559" s="33"/>
      <c r="G1559" s="33"/>
      <c r="H1559" s="34"/>
      <c r="I1559" s="33"/>
      <c r="J1559" s="48"/>
      <c r="K1559" s="58"/>
    </row>
    <row r="1560" spans="1:11">
      <c r="A1560" s="59" t="s">
        <v>50</v>
      </c>
      <c r="B1560" s="37" t="s">
        <v>1729</v>
      </c>
      <c r="C1560" s="32"/>
      <c r="D1560" s="32"/>
      <c r="E1560" s="32"/>
      <c r="F1560" s="33"/>
      <c r="G1560" s="33"/>
      <c r="H1560" s="34"/>
      <c r="I1560" s="33"/>
      <c r="J1560" s="67"/>
      <c r="K1560" s="58"/>
    </row>
    <row r="1561" spans="1:11">
      <c r="A1561" s="35"/>
      <c r="B1561" s="35"/>
      <c r="C1561" s="32"/>
      <c r="D1561" s="32"/>
      <c r="E1561" s="32"/>
      <c r="F1561" s="33"/>
      <c r="G1561" s="33"/>
      <c r="H1561" s="34"/>
      <c r="I1561" s="33"/>
      <c r="J1561" s="44"/>
      <c r="K1561" s="58"/>
    </row>
    <row r="1562" spans="1:11">
      <c r="A1562" s="123">
        <v>4.13</v>
      </c>
      <c r="B1562" s="31" t="s">
        <v>1730</v>
      </c>
      <c r="C1562" s="32"/>
      <c r="D1562" s="32"/>
      <c r="E1562" s="32"/>
      <c r="F1562" s="33"/>
      <c r="G1562" s="33"/>
      <c r="H1562" s="34"/>
      <c r="I1562" s="33"/>
      <c r="J1562" s="124"/>
      <c r="K1562" s="58"/>
    </row>
    <row r="1563" spans="1:11">
      <c r="A1563" s="35"/>
      <c r="B1563" s="35"/>
      <c r="C1563" s="32"/>
      <c r="D1563" s="32"/>
      <c r="E1563" s="32"/>
      <c r="F1563" s="33"/>
      <c r="G1563" s="33"/>
      <c r="H1563" s="34"/>
      <c r="I1563" s="33"/>
      <c r="J1563" s="44"/>
      <c r="K1563" s="58"/>
    </row>
    <row r="1564" spans="1:11">
      <c r="A1564" s="116" t="s">
        <v>1731</v>
      </c>
      <c r="B1564" s="37" t="s">
        <v>1732</v>
      </c>
      <c r="C1564" s="32"/>
      <c r="D1564" s="32"/>
      <c r="E1564" s="32"/>
      <c r="F1564" s="33"/>
      <c r="G1564" s="33"/>
      <c r="H1564" s="34"/>
      <c r="I1564" s="33"/>
      <c r="J1564" s="67"/>
      <c r="K1564" s="58"/>
    </row>
    <row r="1565" spans="1:11" ht="31.5">
      <c r="A1565" s="63"/>
      <c r="B1565" s="37" t="s">
        <v>1733</v>
      </c>
      <c r="C1565" s="32"/>
      <c r="D1565" s="32"/>
      <c r="E1565" s="32"/>
      <c r="F1565" s="33"/>
      <c r="G1565" s="33"/>
      <c r="H1565" s="34"/>
      <c r="I1565" s="33"/>
      <c r="J1565" s="67"/>
      <c r="K1565" s="58"/>
    </row>
    <row r="1566" spans="1:11">
      <c r="A1566" s="35"/>
      <c r="B1566" s="35"/>
      <c r="C1566" s="32"/>
      <c r="D1566" s="32"/>
      <c r="E1566" s="32"/>
      <c r="F1566" s="33"/>
      <c r="G1566" s="33"/>
      <c r="H1566" s="34"/>
      <c r="I1566" s="33"/>
      <c r="J1566" s="44"/>
      <c r="K1566" s="58"/>
    </row>
    <row r="1567" spans="1:11">
      <c r="A1567" s="59" t="s">
        <v>50</v>
      </c>
      <c r="B1567" s="37" t="s">
        <v>1734</v>
      </c>
      <c r="C1567" s="32"/>
      <c r="D1567" s="32"/>
      <c r="E1567" s="32"/>
      <c r="F1567" s="33"/>
      <c r="G1567" s="33"/>
      <c r="H1567" s="34"/>
      <c r="I1567" s="33">
        <v>2</v>
      </c>
      <c r="J1567" s="59" t="s">
        <v>212</v>
      </c>
      <c r="K1567" s="58"/>
    </row>
    <row r="1568" spans="1:11">
      <c r="A1568" s="59" t="s">
        <v>53</v>
      </c>
      <c r="B1568" s="37" t="s">
        <v>1735</v>
      </c>
      <c r="C1568" s="32"/>
      <c r="D1568" s="32"/>
      <c r="E1568" s="32"/>
      <c r="F1568" s="33"/>
      <c r="G1568" s="33"/>
      <c r="H1568" s="34"/>
      <c r="I1568" s="33"/>
      <c r="J1568" s="59" t="s">
        <v>212</v>
      </c>
      <c r="K1568" s="58"/>
    </row>
    <row r="1569" spans="1:11">
      <c r="A1569" s="59" t="s">
        <v>55</v>
      </c>
      <c r="B1569" s="37" t="s">
        <v>1736</v>
      </c>
      <c r="C1569" s="32"/>
      <c r="D1569" s="32"/>
      <c r="E1569" s="32"/>
      <c r="F1569" s="33"/>
      <c r="G1569" s="33"/>
      <c r="H1569" s="34"/>
      <c r="I1569" s="33"/>
      <c r="J1569" s="59" t="s">
        <v>212</v>
      </c>
      <c r="K1569" s="58"/>
    </row>
    <row r="1570" spans="1:11">
      <c r="A1570" s="35"/>
      <c r="B1570" s="35"/>
      <c r="C1570" s="32"/>
      <c r="D1570" s="32"/>
      <c r="E1570" s="32"/>
      <c r="F1570" s="33"/>
      <c r="G1570" s="33"/>
      <c r="H1570" s="34"/>
      <c r="I1570" s="33"/>
      <c r="J1570" s="44"/>
      <c r="K1570" s="58"/>
    </row>
    <row r="1571" spans="1:11">
      <c r="A1571" s="116" t="s">
        <v>1737</v>
      </c>
      <c r="B1571" s="37" t="s">
        <v>1738</v>
      </c>
      <c r="C1571" s="32"/>
      <c r="D1571" s="32"/>
      <c r="E1571" s="32"/>
      <c r="F1571" s="33"/>
      <c r="G1571" s="33"/>
      <c r="H1571" s="34"/>
      <c r="I1571" s="33"/>
      <c r="J1571" s="67"/>
      <c r="K1571" s="58"/>
    </row>
    <row r="1572" spans="1:11">
      <c r="A1572" s="35"/>
      <c r="B1572" s="37" t="s">
        <v>1739</v>
      </c>
      <c r="C1572" s="32"/>
      <c r="D1572" s="32"/>
      <c r="E1572" s="32"/>
      <c r="F1572" s="33"/>
      <c r="G1572" s="33"/>
      <c r="H1572" s="34"/>
      <c r="I1572" s="33"/>
      <c r="J1572" s="44"/>
      <c r="K1572" s="58"/>
    </row>
    <row r="1573" spans="1:11">
      <c r="A1573" s="63"/>
      <c r="B1573" s="116" t="s">
        <v>1740</v>
      </c>
      <c r="C1573" s="32"/>
      <c r="D1573" s="32"/>
      <c r="E1573" s="32"/>
      <c r="F1573" s="33"/>
      <c r="G1573" s="33"/>
      <c r="H1573" s="34"/>
      <c r="I1573" s="33"/>
      <c r="J1573" s="67"/>
      <c r="K1573" s="58"/>
    </row>
    <row r="1574" spans="1:11">
      <c r="A1574" s="63"/>
      <c r="B1574" s="37" t="s">
        <v>1741</v>
      </c>
      <c r="C1574" s="32"/>
      <c r="D1574" s="32"/>
      <c r="E1574" s="32"/>
      <c r="F1574" s="33"/>
      <c r="G1574" s="33"/>
      <c r="H1574" s="34"/>
      <c r="I1574" s="33"/>
      <c r="J1574" s="67"/>
      <c r="K1574" s="58"/>
    </row>
    <row r="1575" spans="1:11">
      <c r="A1575" s="63"/>
      <c r="B1575" s="37" t="s">
        <v>1742</v>
      </c>
      <c r="C1575" s="32"/>
      <c r="D1575" s="32"/>
      <c r="E1575" s="32"/>
      <c r="F1575" s="33"/>
      <c r="G1575" s="33"/>
      <c r="H1575" s="34"/>
      <c r="I1575" s="33"/>
      <c r="J1575" s="67"/>
      <c r="K1575" s="58"/>
    </row>
    <row r="1576" spans="1:11">
      <c r="A1576" s="63"/>
      <c r="B1576" s="37" t="s">
        <v>1743</v>
      </c>
      <c r="C1576" s="32"/>
      <c r="D1576" s="32"/>
      <c r="E1576" s="32"/>
      <c r="F1576" s="33"/>
      <c r="G1576" s="33"/>
      <c r="H1576" s="34"/>
      <c r="I1576" s="33"/>
      <c r="J1576" s="67"/>
      <c r="K1576" s="58"/>
    </row>
    <row r="1577" spans="1:11">
      <c r="A1577" s="35"/>
      <c r="B1577" s="35"/>
      <c r="C1577" s="32"/>
      <c r="D1577" s="32"/>
      <c r="E1577" s="32"/>
      <c r="F1577" s="33"/>
      <c r="G1577" s="33"/>
      <c r="H1577" s="34"/>
      <c r="I1577" s="33"/>
      <c r="J1577" s="44"/>
      <c r="K1577" s="58"/>
    </row>
    <row r="1578" spans="1:11">
      <c r="A1578" s="59" t="s">
        <v>50</v>
      </c>
      <c r="B1578" s="37" t="s">
        <v>1744</v>
      </c>
      <c r="C1578" s="32"/>
      <c r="D1578" s="32"/>
      <c r="E1578" s="32"/>
      <c r="F1578" s="33"/>
      <c r="G1578" s="33"/>
      <c r="H1578" s="34"/>
      <c r="I1578" s="125">
        <v>17</v>
      </c>
      <c r="J1578" s="59" t="s">
        <v>212</v>
      </c>
      <c r="K1578" s="58"/>
    </row>
    <row r="1579" spans="1:11">
      <c r="A1579" s="59" t="s">
        <v>53</v>
      </c>
      <c r="B1579" s="37" t="s">
        <v>1745</v>
      </c>
      <c r="C1579" s="32"/>
      <c r="D1579" s="32"/>
      <c r="E1579" s="32"/>
      <c r="F1579" s="33"/>
      <c r="G1579" s="33"/>
      <c r="H1579" s="34"/>
      <c r="I1579" s="125">
        <v>2</v>
      </c>
      <c r="J1579" s="59" t="s">
        <v>212</v>
      </c>
      <c r="K1579" s="58"/>
    </row>
    <row r="1580" spans="1:11">
      <c r="A1580" s="59" t="s">
        <v>55</v>
      </c>
      <c r="B1580" s="37" t="s">
        <v>1746</v>
      </c>
      <c r="C1580" s="32"/>
      <c r="D1580" s="32"/>
      <c r="E1580" s="32"/>
      <c r="F1580" s="33"/>
      <c r="G1580" s="33"/>
      <c r="H1580" s="34"/>
      <c r="I1580" s="125">
        <v>3</v>
      </c>
      <c r="J1580" s="59" t="s">
        <v>212</v>
      </c>
      <c r="K1580" s="58"/>
    </row>
    <row r="1581" spans="1:11">
      <c r="A1581" s="59" t="s">
        <v>57</v>
      </c>
      <c r="B1581" s="37" t="s">
        <v>1747</v>
      </c>
      <c r="C1581" s="32"/>
      <c r="D1581" s="32"/>
      <c r="E1581" s="32"/>
      <c r="F1581" s="33"/>
      <c r="G1581" s="33"/>
      <c r="H1581" s="34"/>
      <c r="I1581" s="125">
        <v>6</v>
      </c>
      <c r="J1581" s="59" t="s">
        <v>212</v>
      </c>
      <c r="K1581" s="58"/>
    </row>
    <row r="1582" spans="1:11">
      <c r="A1582" s="35"/>
      <c r="B1582" s="35"/>
      <c r="C1582" s="32"/>
      <c r="D1582" s="32"/>
      <c r="E1582" s="32"/>
      <c r="F1582" s="33"/>
      <c r="G1582" s="33"/>
      <c r="H1582" s="34"/>
      <c r="I1582" s="33"/>
      <c r="J1582" s="44"/>
      <c r="K1582" s="58"/>
    </row>
    <row r="1583" spans="1:11">
      <c r="A1583" s="116" t="s">
        <v>1748</v>
      </c>
      <c r="B1583" s="37" t="s">
        <v>1749</v>
      </c>
      <c r="C1583" s="32"/>
      <c r="D1583" s="32"/>
      <c r="E1583" s="32"/>
      <c r="F1583" s="33"/>
      <c r="G1583" s="33"/>
      <c r="H1583" s="34"/>
      <c r="I1583" s="33"/>
      <c r="J1583" s="67"/>
      <c r="K1583" s="58"/>
    </row>
    <row r="1584" spans="1:11">
      <c r="A1584" s="35"/>
      <c r="B1584" s="37" t="s">
        <v>1750</v>
      </c>
      <c r="C1584" s="32"/>
      <c r="D1584" s="32"/>
      <c r="E1584" s="32"/>
      <c r="F1584" s="33"/>
      <c r="G1584" s="33"/>
      <c r="H1584" s="34"/>
      <c r="I1584" s="33"/>
      <c r="J1584" s="44"/>
      <c r="K1584" s="58"/>
    </row>
    <row r="1585" spans="1:11" ht="31.5">
      <c r="A1585" s="63"/>
      <c r="B1585" s="37" t="s">
        <v>1751</v>
      </c>
      <c r="C1585" s="32"/>
      <c r="D1585" s="32"/>
      <c r="E1585" s="32"/>
      <c r="F1585" s="33"/>
      <c r="G1585" s="33"/>
      <c r="H1585" s="34"/>
      <c r="I1585" s="33"/>
      <c r="J1585" s="67"/>
      <c r="K1585" s="58"/>
    </row>
    <row r="1586" spans="1:11">
      <c r="A1586" s="63"/>
      <c r="B1586" s="37" t="s">
        <v>1752</v>
      </c>
      <c r="C1586" s="32"/>
      <c r="D1586" s="32"/>
      <c r="E1586" s="32"/>
      <c r="F1586" s="33"/>
      <c r="G1586" s="33"/>
      <c r="H1586" s="34"/>
      <c r="I1586" s="33"/>
      <c r="J1586" s="67"/>
      <c r="K1586" s="58"/>
    </row>
    <row r="1587" spans="1:11">
      <c r="A1587" s="63"/>
      <c r="B1587" s="37" t="s">
        <v>1742</v>
      </c>
      <c r="C1587" s="32"/>
      <c r="D1587" s="32"/>
      <c r="E1587" s="32"/>
      <c r="F1587" s="33"/>
      <c r="G1587" s="33"/>
      <c r="H1587" s="34"/>
      <c r="I1587" s="33"/>
      <c r="J1587" s="67"/>
      <c r="K1587" s="58"/>
    </row>
    <row r="1588" spans="1:11">
      <c r="A1588" s="63"/>
      <c r="B1588" s="37" t="s">
        <v>1743</v>
      </c>
      <c r="C1588" s="32"/>
      <c r="D1588" s="32"/>
      <c r="E1588" s="32"/>
      <c r="F1588" s="33"/>
      <c r="G1588" s="33"/>
      <c r="H1588" s="34"/>
      <c r="I1588" s="33"/>
      <c r="J1588" s="67"/>
      <c r="K1588" s="58"/>
    </row>
    <row r="1589" spans="1:11">
      <c r="A1589" s="35"/>
      <c r="B1589" s="35"/>
      <c r="C1589" s="32"/>
      <c r="D1589" s="32"/>
      <c r="E1589" s="32"/>
      <c r="F1589" s="33"/>
      <c r="G1589" s="33"/>
      <c r="H1589" s="34"/>
      <c r="I1589" s="33"/>
      <c r="J1589" s="44"/>
      <c r="K1589" s="58"/>
    </row>
    <row r="1590" spans="1:11">
      <c r="A1590" s="59" t="s">
        <v>50</v>
      </c>
      <c r="B1590" s="37" t="s">
        <v>1753</v>
      </c>
      <c r="C1590" s="32"/>
      <c r="D1590" s="32"/>
      <c r="E1590" s="32"/>
      <c r="F1590" s="33"/>
      <c r="G1590" s="33"/>
      <c r="H1590" s="34"/>
      <c r="I1590" s="33"/>
      <c r="J1590" s="59"/>
      <c r="K1590" s="58"/>
    </row>
    <row r="1591" spans="1:11">
      <c r="A1591" s="59"/>
      <c r="B1591" s="48" t="s">
        <v>1663</v>
      </c>
      <c r="C1591" s="32"/>
      <c r="D1591" s="32"/>
      <c r="E1591" s="32"/>
      <c r="F1591" s="33"/>
      <c r="G1591" s="33"/>
      <c r="H1591" s="34">
        <v>1</v>
      </c>
      <c r="I1591" s="33"/>
      <c r="J1591" s="59"/>
      <c r="K1591" s="58"/>
    </row>
    <row r="1592" spans="1:11">
      <c r="A1592" s="59"/>
      <c r="B1592" s="48" t="s">
        <v>1754</v>
      </c>
      <c r="C1592" s="32"/>
      <c r="D1592" s="32"/>
      <c r="E1592" s="32"/>
      <c r="F1592" s="33"/>
      <c r="G1592" s="33"/>
      <c r="H1592" s="34">
        <v>1</v>
      </c>
      <c r="I1592" s="33"/>
      <c r="J1592" s="59"/>
      <c r="K1592" s="58"/>
    </row>
    <row r="1593" spans="1:11">
      <c r="A1593" s="59"/>
      <c r="B1593" s="48" t="s">
        <v>1755</v>
      </c>
      <c r="C1593" s="32"/>
      <c r="D1593" s="32"/>
      <c r="E1593" s="32"/>
      <c r="F1593" s="33"/>
      <c r="G1593" s="33"/>
      <c r="H1593" s="34">
        <v>1</v>
      </c>
      <c r="I1593" s="33"/>
      <c r="J1593" s="59"/>
      <c r="K1593" s="58"/>
    </row>
    <row r="1594" spans="1:11">
      <c r="A1594" s="59"/>
      <c r="B1594" s="48" t="s">
        <v>1756</v>
      </c>
      <c r="C1594" s="32"/>
      <c r="D1594" s="32"/>
      <c r="E1594" s="32"/>
      <c r="F1594" s="33"/>
      <c r="G1594" s="33"/>
      <c r="H1594" s="34">
        <v>1</v>
      </c>
      <c r="I1594" s="33"/>
      <c r="J1594" s="59"/>
      <c r="K1594" s="58"/>
    </row>
    <row r="1595" spans="1:11">
      <c r="A1595" s="59"/>
      <c r="B1595" s="48" t="s">
        <v>1230</v>
      </c>
      <c r="C1595" s="32"/>
      <c r="D1595" s="32"/>
      <c r="E1595" s="32"/>
      <c r="F1595" s="33"/>
      <c r="G1595" s="33"/>
      <c r="H1595" s="34">
        <v>1</v>
      </c>
      <c r="I1595" s="33"/>
      <c r="J1595" s="59"/>
      <c r="K1595" s="58"/>
    </row>
    <row r="1596" spans="1:11">
      <c r="A1596" s="59"/>
      <c r="B1596" s="48" t="s">
        <v>1718</v>
      </c>
      <c r="C1596" s="32"/>
      <c r="D1596" s="32"/>
      <c r="E1596" s="32"/>
      <c r="F1596" s="33"/>
      <c r="G1596" s="33"/>
      <c r="H1596" s="34">
        <v>1</v>
      </c>
      <c r="I1596" s="33"/>
      <c r="J1596" s="59"/>
      <c r="K1596" s="58"/>
    </row>
    <row r="1597" spans="1:11">
      <c r="A1597" s="59"/>
      <c r="B1597" s="48" t="s">
        <v>1757</v>
      </c>
      <c r="C1597" s="32"/>
      <c r="D1597" s="32"/>
      <c r="E1597" s="32"/>
      <c r="F1597" s="33"/>
      <c r="G1597" s="33"/>
      <c r="H1597" s="34">
        <v>1</v>
      </c>
      <c r="I1597" s="33">
        <f>SUM(H1591:H1597)</f>
        <v>7</v>
      </c>
      <c r="J1597" s="59" t="s">
        <v>212</v>
      </c>
      <c r="K1597" s="58"/>
    </row>
    <row r="1598" spans="1:11">
      <c r="A1598" s="59"/>
      <c r="B1598" s="37"/>
      <c r="C1598" s="32"/>
      <c r="D1598" s="32"/>
      <c r="E1598" s="32"/>
      <c r="F1598" s="33"/>
      <c r="G1598" s="33"/>
      <c r="H1598" s="34"/>
      <c r="I1598" s="33"/>
      <c r="J1598" s="59"/>
      <c r="K1598" s="58"/>
    </row>
    <row r="1599" spans="1:11">
      <c r="A1599" s="59" t="s">
        <v>53</v>
      </c>
      <c r="B1599" s="37" t="s">
        <v>1758</v>
      </c>
      <c r="C1599" s="32"/>
      <c r="D1599" s="32"/>
      <c r="E1599" s="32"/>
      <c r="F1599" s="33"/>
      <c r="G1599" s="33"/>
      <c r="H1599" s="34"/>
      <c r="I1599" s="33"/>
      <c r="J1599" s="59"/>
      <c r="K1599" s="58"/>
    </row>
    <row r="1600" spans="1:11">
      <c r="A1600" s="59"/>
      <c r="B1600" s="48" t="s">
        <v>1759</v>
      </c>
      <c r="C1600" s="32"/>
      <c r="D1600" s="32"/>
      <c r="E1600" s="32"/>
      <c r="F1600" s="33"/>
      <c r="G1600" s="33"/>
      <c r="H1600" s="34"/>
      <c r="I1600" s="33">
        <v>2</v>
      </c>
      <c r="J1600" s="59" t="s">
        <v>212</v>
      </c>
      <c r="K1600" s="58"/>
    </row>
    <row r="1601" spans="1:11">
      <c r="A1601" s="35"/>
      <c r="B1601" s="35"/>
      <c r="C1601" s="32"/>
      <c r="D1601" s="32"/>
      <c r="E1601" s="32"/>
      <c r="F1601" s="33"/>
      <c r="G1601" s="33"/>
      <c r="H1601" s="34"/>
      <c r="I1601" s="33"/>
      <c r="J1601" s="44"/>
      <c r="K1601" s="58"/>
    </row>
    <row r="1602" spans="1:11">
      <c r="A1602" s="116" t="s">
        <v>1760</v>
      </c>
      <c r="B1602" s="37" t="s">
        <v>1761</v>
      </c>
      <c r="C1602" s="32"/>
      <c r="D1602" s="32"/>
      <c r="E1602" s="32"/>
      <c r="F1602" s="33"/>
      <c r="G1602" s="33"/>
      <c r="H1602" s="34"/>
      <c r="I1602" s="33">
        <v>6</v>
      </c>
      <c r="J1602" s="59" t="s">
        <v>1762</v>
      </c>
      <c r="K1602" s="58"/>
    </row>
    <row r="1603" spans="1:11">
      <c r="A1603" s="63"/>
      <c r="B1603" s="63"/>
      <c r="C1603" s="32"/>
      <c r="D1603" s="32"/>
      <c r="E1603" s="32"/>
      <c r="F1603" s="33"/>
      <c r="G1603" s="33"/>
      <c r="H1603" s="34"/>
      <c r="I1603" s="33"/>
      <c r="J1603" s="67"/>
      <c r="K1603" s="58"/>
    </row>
    <row r="1604" spans="1:11">
      <c r="A1604" s="35"/>
      <c r="B1604" s="35"/>
      <c r="C1604" s="32"/>
      <c r="D1604" s="32"/>
      <c r="E1604" s="32"/>
      <c r="F1604" s="33"/>
      <c r="G1604" s="33"/>
      <c r="H1604" s="34"/>
      <c r="I1604" s="33"/>
      <c r="J1604" s="44"/>
      <c r="K1604" s="58"/>
    </row>
    <row r="1605" spans="1:11">
      <c r="A1605" s="116" t="s">
        <v>1763</v>
      </c>
      <c r="B1605" s="37" t="s">
        <v>1764</v>
      </c>
      <c r="C1605" s="32"/>
      <c r="D1605" s="32"/>
      <c r="E1605" s="32"/>
      <c r="F1605" s="33"/>
      <c r="G1605" s="33"/>
      <c r="H1605" s="34"/>
      <c r="I1605" s="33"/>
      <c r="J1605" s="59"/>
      <c r="K1605" s="58"/>
    </row>
    <row r="1606" spans="1:11">
      <c r="A1606" s="63"/>
      <c r="B1606" s="37" t="s">
        <v>1765</v>
      </c>
      <c r="C1606" s="32"/>
      <c r="D1606" s="32"/>
      <c r="E1606" s="32"/>
      <c r="F1606" s="33"/>
      <c r="G1606" s="33"/>
      <c r="H1606" s="34"/>
      <c r="I1606" s="33"/>
      <c r="J1606" s="67"/>
      <c r="K1606" s="58"/>
    </row>
    <row r="1607" spans="1:11">
      <c r="A1607" s="63"/>
      <c r="B1607" s="48" t="s">
        <v>1557</v>
      </c>
      <c r="C1607" s="32">
        <v>1</v>
      </c>
      <c r="D1607" s="32">
        <v>7</v>
      </c>
      <c r="E1607" s="32">
        <v>6.25</v>
      </c>
      <c r="F1607" s="33"/>
      <c r="G1607" s="33"/>
      <c r="H1607" s="34">
        <f>+C1607*D1607*E1607</f>
        <v>43.75</v>
      </c>
      <c r="I1607" s="33"/>
      <c r="J1607" s="67"/>
      <c r="K1607" s="58"/>
    </row>
    <row r="1608" spans="1:11">
      <c r="A1608" s="63"/>
      <c r="B1608" s="48" t="s">
        <v>1554</v>
      </c>
      <c r="C1608" s="32">
        <v>1</v>
      </c>
      <c r="D1608" s="32">
        <v>7</v>
      </c>
      <c r="E1608" s="32">
        <v>6.25</v>
      </c>
      <c r="F1608" s="33"/>
      <c r="G1608" s="33"/>
      <c r="H1608" s="34">
        <f>+C1608*D1608*E1608</f>
        <v>43.75</v>
      </c>
      <c r="I1608" s="33"/>
      <c r="J1608" s="67"/>
      <c r="K1608" s="58"/>
    </row>
    <row r="1609" spans="1:11">
      <c r="A1609" s="63"/>
      <c r="B1609" s="48" t="s">
        <v>1766</v>
      </c>
      <c r="C1609" s="32">
        <v>1</v>
      </c>
      <c r="D1609" s="32">
        <v>5.83</v>
      </c>
      <c r="E1609" s="32">
        <v>12.83</v>
      </c>
      <c r="F1609" s="33"/>
      <c r="G1609" s="33"/>
      <c r="H1609" s="34">
        <f>+C1609*D1609*E1609</f>
        <v>74.798900000000003</v>
      </c>
      <c r="I1609" s="33">
        <f>SUM(H1607:H1609)</f>
        <v>162.2989</v>
      </c>
      <c r="J1609" s="67" t="s">
        <v>655</v>
      </c>
      <c r="K1609" s="58"/>
    </row>
    <row r="1610" spans="1:11">
      <c r="A1610" s="63"/>
      <c r="B1610" s="37"/>
      <c r="C1610" s="32"/>
      <c r="D1610" s="32"/>
      <c r="E1610" s="32"/>
      <c r="F1610" s="33"/>
      <c r="G1610" s="33"/>
      <c r="H1610" s="34"/>
      <c r="I1610" s="33"/>
      <c r="J1610" s="67"/>
      <c r="K1610" s="58"/>
    </row>
    <row r="1611" spans="1:11">
      <c r="A1611" s="35"/>
      <c r="B1611" s="35"/>
      <c r="C1611" s="32"/>
      <c r="D1611" s="32"/>
      <c r="E1611" s="32"/>
      <c r="F1611" s="33"/>
      <c r="G1611" s="33"/>
      <c r="H1611" s="34"/>
      <c r="I1611" s="33"/>
      <c r="J1611" s="44"/>
      <c r="K1611" s="58"/>
    </row>
    <row r="1612" spans="1:11">
      <c r="A1612" s="120">
        <v>4.1399999999999997</v>
      </c>
      <c r="B1612" s="37" t="s">
        <v>1767</v>
      </c>
      <c r="C1612" s="32"/>
      <c r="D1612" s="32"/>
      <c r="E1612" s="32"/>
      <c r="F1612" s="33"/>
      <c r="G1612" s="33"/>
      <c r="H1612" s="34"/>
      <c r="I1612" s="33"/>
      <c r="J1612" s="59" t="s">
        <v>212</v>
      </c>
      <c r="K1612" s="58"/>
    </row>
    <row r="1613" spans="1:11">
      <c r="A1613" s="63"/>
      <c r="B1613" s="37" t="s">
        <v>1768</v>
      </c>
      <c r="C1613" s="32"/>
      <c r="D1613" s="32"/>
      <c r="E1613" s="32"/>
      <c r="F1613" s="33"/>
      <c r="G1613" s="33"/>
      <c r="H1613" s="34"/>
      <c r="I1613" s="33"/>
      <c r="J1613" s="67"/>
      <c r="K1613" s="58"/>
    </row>
    <row r="1614" spans="1:11">
      <c r="A1614" s="63"/>
      <c r="B1614" s="37" t="s">
        <v>1769</v>
      </c>
      <c r="C1614" s="32"/>
      <c r="D1614" s="32"/>
      <c r="E1614" s="32"/>
      <c r="F1614" s="33"/>
      <c r="G1614" s="33"/>
      <c r="H1614" s="34"/>
      <c r="I1614" s="33"/>
      <c r="J1614" s="67"/>
      <c r="K1614" s="58"/>
    </row>
    <row r="1615" spans="1:11">
      <c r="A1615" s="63"/>
      <c r="B1615" s="37"/>
      <c r="C1615" s="32"/>
      <c r="D1615" s="32"/>
      <c r="E1615" s="32"/>
      <c r="F1615" s="33"/>
      <c r="G1615" s="33"/>
      <c r="H1615" s="34"/>
      <c r="I1615" s="33"/>
      <c r="J1615" s="67"/>
      <c r="K1615" s="58"/>
    </row>
    <row r="1616" spans="1:11">
      <c r="A1616" s="67">
        <v>4.1500000000000004</v>
      </c>
      <c r="B1616" s="37" t="s">
        <v>1770</v>
      </c>
      <c r="C1616" s="32"/>
      <c r="D1616" s="32"/>
      <c r="E1616" s="32"/>
      <c r="F1616" s="33"/>
      <c r="G1616" s="33"/>
      <c r="H1616" s="34"/>
      <c r="I1616" s="33"/>
      <c r="J1616" s="67"/>
      <c r="K1616" s="58"/>
    </row>
    <row r="1617" spans="1:11">
      <c r="A1617" s="63"/>
      <c r="B1617" s="48" t="s">
        <v>1771</v>
      </c>
      <c r="C1617" s="32">
        <v>1</v>
      </c>
      <c r="D1617" s="32">
        <v>27.75</v>
      </c>
      <c r="E1617" s="32"/>
      <c r="F1617" s="33"/>
      <c r="G1617" s="33"/>
      <c r="H1617" s="34">
        <f>+C1617*D1617</f>
        <v>27.75</v>
      </c>
      <c r="I1617" s="33"/>
      <c r="J1617" s="67"/>
      <c r="K1617" s="58"/>
    </row>
    <row r="1618" spans="1:11">
      <c r="A1618" s="63"/>
      <c r="B1618" s="48" t="s">
        <v>1772</v>
      </c>
      <c r="C1618" s="32">
        <v>1</v>
      </c>
      <c r="D1618" s="32">
        <v>11.17</v>
      </c>
      <c r="E1618" s="32"/>
      <c r="F1618" s="33"/>
      <c r="G1618" s="33"/>
      <c r="H1618" s="34">
        <f t="shared" ref="H1618:H1630" si="39">+C1618*D1618</f>
        <v>11.17</v>
      </c>
      <c r="I1618" s="33"/>
      <c r="J1618" s="67"/>
      <c r="K1618" s="58"/>
    </row>
    <row r="1619" spans="1:11">
      <c r="A1619" s="63"/>
      <c r="B1619" s="48" t="s">
        <v>951</v>
      </c>
      <c r="C1619" s="32">
        <v>2</v>
      </c>
      <c r="D1619" s="32">
        <v>2</v>
      </c>
      <c r="E1619" s="32"/>
      <c r="F1619" s="33"/>
      <c r="G1619" s="33"/>
      <c r="H1619" s="34">
        <f t="shared" si="39"/>
        <v>4</v>
      </c>
      <c r="I1619" s="33"/>
      <c r="J1619" s="67"/>
      <c r="K1619" s="58"/>
    </row>
    <row r="1620" spans="1:11">
      <c r="A1620" s="63"/>
      <c r="B1620" s="48"/>
      <c r="C1620" s="32">
        <v>1</v>
      </c>
      <c r="D1620" s="32">
        <v>1.58</v>
      </c>
      <c r="E1620" s="32"/>
      <c r="F1620" s="33"/>
      <c r="G1620" s="33"/>
      <c r="H1620" s="34">
        <f t="shared" si="39"/>
        <v>1.58</v>
      </c>
      <c r="I1620" s="33"/>
      <c r="J1620" s="67"/>
      <c r="K1620" s="58"/>
    </row>
    <row r="1621" spans="1:11">
      <c r="A1621" s="63"/>
      <c r="B1621" s="48"/>
      <c r="C1621" s="32">
        <v>1</v>
      </c>
      <c r="D1621" s="32">
        <v>2</v>
      </c>
      <c r="E1621" s="32"/>
      <c r="F1621" s="33"/>
      <c r="G1621" s="33"/>
      <c r="H1621" s="34">
        <f t="shared" si="39"/>
        <v>2</v>
      </c>
      <c r="I1621" s="33"/>
      <c r="J1621" s="67"/>
      <c r="K1621" s="58"/>
    </row>
    <row r="1622" spans="1:11">
      <c r="A1622" s="63"/>
      <c r="B1622" s="48" t="s">
        <v>1754</v>
      </c>
      <c r="C1622" s="32">
        <v>2</v>
      </c>
      <c r="D1622" s="32">
        <v>10</v>
      </c>
      <c r="E1622" s="32"/>
      <c r="F1622" s="33"/>
      <c r="G1622" s="33"/>
      <c r="H1622" s="34">
        <f t="shared" si="39"/>
        <v>20</v>
      </c>
      <c r="I1622" s="33"/>
      <c r="J1622" s="67"/>
      <c r="K1622" s="58"/>
    </row>
    <row r="1623" spans="1:11">
      <c r="A1623" s="63"/>
      <c r="B1623" s="48" t="s">
        <v>1773</v>
      </c>
      <c r="C1623" s="32">
        <v>1</v>
      </c>
      <c r="D1623" s="32">
        <v>10</v>
      </c>
      <c r="E1623" s="32"/>
      <c r="F1623" s="33"/>
      <c r="G1623" s="33"/>
      <c r="H1623" s="34">
        <f t="shared" si="39"/>
        <v>10</v>
      </c>
      <c r="I1623" s="33"/>
      <c r="J1623" s="67"/>
      <c r="K1623" s="58"/>
    </row>
    <row r="1624" spans="1:11">
      <c r="A1624" s="63"/>
      <c r="B1624" s="48" t="s">
        <v>1774</v>
      </c>
      <c r="C1624" s="32">
        <v>2</v>
      </c>
      <c r="D1624" s="32">
        <v>9.5</v>
      </c>
      <c r="E1624" s="32"/>
      <c r="F1624" s="33"/>
      <c r="G1624" s="33"/>
      <c r="H1624" s="34">
        <f t="shared" si="39"/>
        <v>19</v>
      </c>
      <c r="I1624" s="33"/>
      <c r="J1624" s="67"/>
      <c r="K1624" s="58"/>
    </row>
    <row r="1625" spans="1:11">
      <c r="A1625" s="63"/>
      <c r="B1625" s="48" t="s">
        <v>1775</v>
      </c>
      <c r="C1625" s="32">
        <v>1</v>
      </c>
      <c r="D1625" s="32">
        <v>4.33</v>
      </c>
      <c r="E1625" s="32"/>
      <c r="F1625" s="33"/>
      <c r="G1625" s="33"/>
      <c r="H1625" s="34">
        <f t="shared" si="39"/>
        <v>4.33</v>
      </c>
      <c r="I1625" s="33"/>
      <c r="J1625" s="67"/>
      <c r="K1625" s="58"/>
    </row>
    <row r="1626" spans="1:11">
      <c r="A1626" s="63"/>
      <c r="B1626" s="48" t="s">
        <v>1569</v>
      </c>
      <c r="C1626" s="32">
        <v>1</v>
      </c>
      <c r="D1626" s="32">
        <v>30</v>
      </c>
      <c r="E1626" s="32"/>
      <c r="F1626" s="33"/>
      <c r="G1626" s="33"/>
      <c r="H1626" s="34">
        <f t="shared" si="39"/>
        <v>30</v>
      </c>
      <c r="I1626" s="33"/>
      <c r="J1626" s="67"/>
      <c r="K1626" s="58"/>
    </row>
    <row r="1627" spans="1:11">
      <c r="A1627" s="63"/>
      <c r="B1627" s="48"/>
      <c r="C1627" s="32">
        <v>1</v>
      </c>
      <c r="D1627" s="32">
        <v>13</v>
      </c>
      <c r="E1627" s="32"/>
      <c r="F1627" s="33"/>
      <c r="G1627" s="33"/>
      <c r="H1627" s="34">
        <f t="shared" si="39"/>
        <v>13</v>
      </c>
      <c r="I1627" s="33"/>
      <c r="J1627" s="67"/>
      <c r="K1627" s="58"/>
    </row>
    <row r="1628" spans="1:11">
      <c r="A1628" s="63"/>
      <c r="B1628" s="48"/>
      <c r="C1628" s="32">
        <v>1</v>
      </c>
      <c r="D1628" s="32">
        <v>7</v>
      </c>
      <c r="E1628" s="32"/>
      <c r="F1628" s="33"/>
      <c r="G1628" s="33"/>
      <c r="H1628" s="34">
        <f t="shared" si="39"/>
        <v>7</v>
      </c>
      <c r="I1628" s="33"/>
      <c r="J1628" s="67"/>
      <c r="K1628" s="58"/>
    </row>
    <row r="1629" spans="1:11">
      <c r="A1629" s="63"/>
      <c r="B1629" s="48"/>
      <c r="C1629" s="32">
        <v>1</v>
      </c>
      <c r="D1629" s="32">
        <v>9.5</v>
      </c>
      <c r="E1629" s="32"/>
      <c r="F1629" s="33"/>
      <c r="G1629" s="33"/>
      <c r="H1629" s="34">
        <f t="shared" si="39"/>
        <v>9.5</v>
      </c>
      <c r="I1629" s="33"/>
      <c r="J1629" s="67"/>
      <c r="K1629" s="58"/>
    </row>
    <row r="1630" spans="1:11">
      <c r="A1630" s="63"/>
      <c r="B1630" s="48" t="s">
        <v>1776</v>
      </c>
      <c r="C1630" s="32">
        <v>1</v>
      </c>
      <c r="D1630" s="32">
        <v>7.25</v>
      </c>
      <c r="E1630" s="32"/>
      <c r="F1630" s="33"/>
      <c r="G1630" s="33"/>
      <c r="H1630" s="34">
        <f t="shared" si="39"/>
        <v>7.25</v>
      </c>
      <c r="I1630" s="33">
        <f>SUM(H1617:H1630)</f>
        <v>166.58</v>
      </c>
      <c r="J1630" s="67" t="s">
        <v>136</v>
      </c>
      <c r="K1630" s="58"/>
    </row>
    <row r="1631" spans="1:11">
      <c r="A1631" s="63"/>
      <c r="B1631" s="37"/>
      <c r="C1631" s="32"/>
      <c r="D1631" s="32"/>
      <c r="E1631" s="32"/>
      <c r="F1631" s="33"/>
      <c r="G1631" s="33"/>
      <c r="H1631" s="34"/>
      <c r="I1631" s="33"/>
      <c r="J1631" s="67"/>
      <c r="K1631" s="58"/>
    </row>
    <row r="1632" spans="1:11">
      <c r="A1632" s="63"/>
      <c r="B1632" s="37"/>
      <c r="C1632" s="32"/>
      <c r="D1632" s="32"/>
      <c r="E1632" s="32"/>
      <c r="F1632" s="33"/>
      <c r="G1632" s="33"/>
      <c r="H1632" s="34"/>
      <c r="I1632" s="33"/>
      <c r="J1632" s="67"/>
      <c r="K1632" s="58"/>
    </row>
    <row r="1633" spans="1:11">
      <c r="A1633" s="63"/>
      <c r="B1633" s="37"/>
      <c r="C1633" s="32"/>
      <c r="D1633" s="32"/>
      <c r="E1633" s="32"/>
      <c r="F1633" s="33"/>
      <c r="G1633" s="33"/>
      <c r="H1633" s="34"/>
      <c r="I1633" s="33"/>
      <c r="J1633" s="67"/>
      <c r="K1633" s="58"/>
    </row>
    <row r="1634" spans="1:11">
      <c r="A1634" s="63"/>
      <c r="B1634" s="37"/>
      <c r="C1634" s="32"/>
      <c r="D1634" s="32"/>
      <c r="E1634" s="32"/>
      <c r="F1634" s="33"/>
      <c r="G1634" s="33"/>
      <c r="H1634" s="34"/>
      <c r="I1634" s="33"/>
      <c r="J1634" s="67"/>
      <c r="K1634" s="58"/>
    </row>
    <row r="1635" spans="1:11">
      <c r="A1635" s="63"/>
      <c r="B1635" s="37"/>
      <c r="C1635" s="32"/>
      <c r="D1635" s="32"/>
      <c r="E1635" s="32"/>
      <c r="F1635" s="33"/>
      <c r="G1635" s="33"/>
      <c r="H1635" s="34"/>
      <c r="I1635" s="33"/>
      <c r="J1635" s="67"/>
      <c r="K1635" s="58"/>
    </row>
    <row r="1636" spans="1:11">
      <c r="A1636" s="63"/>
      <c r="B1636" s="37"/>
      <c r="C1636" s="32"/>
      <c r="D1636" s="32"/>
      <c r="E1636" s="32"/>
      <c r="F1636" s="33"/>
      <c r="G1636" s="33"/>
      <c r="H1636" s="34"/>
      <c r="I1636" s="33"/>
      <c r="J1636" s="67"/>
      <c r="K1636" s="58"/>
    </row>
    <row r="1637" spans="1:11">
      <c r="A1637" s="63"/>
      <c r="B1637" s="37"/>
      <c r="C1637" s="32"/>
      <c r="D1637" s="32"/>
      <c r="E1637" s="32"/>
      <c r="F1637" s="33"/>
      <c r="G1637" s="33"/>
      <c r="H1637" s="34"/>
      <c r="I1637" s="33"/>
      <c r="J1637" s="67"/>
      <c r="K1637" s="58"/>
    </row>
    <row r="1638" spans="1:11">
      <c r="A1638" s="63"/>
      <c r="B1638" s="37"/>
      <c r="C1638" s="32"/>
      <c r="D1638" s="32"/>
      <c r="E1638" s="32"/>
      <c r="F1638" s="33"/>
      <c r="G1638" s="33"/>
      <c r="H1638" s="34"/>
      <c r="I1638" s="33"/>
      <c r="J1638" s="67"/>
      <c r="K1638" s="58"/>
    </row>
    <row r="1639" spans="1:11">
      <c r="A1639" s="63"/>
      <c r="B1639" s="37"/>
      <c r="C1639" s="32"/>
      <c r="D1639" s="32"/>
      <c r="E1639" s="32"/>
      <c r="F1639" s="33"/>
      <c r="G1639" s="33"/>
      <c r="H1639" s="34"/>
      <c r="I1639" s="33"/>
      <c r="J1639" s="67"/>
      <c r="K1639" s="58"/>
    </row>
    <row r="1640" spans="1:11">
      <c r="A1640" s="63"/>
      <c r="B1640" s="37"/>
      <c r="C1640" s="32"/>
      <c r="D1640" s="32"/>
      <c r="E1640" s="32"/>
      <c r="F1640" s="33"/>
      <c r="G1640" s="33"/>
      <c r="H1640" s="34"/>
      <c r="I1640" s="33"/>
      <c r="J1640" s="67"/>
      <c r="K1640" s="58"/>
    </row>
    <row r="1641" spans="1:11">
      <c r="A1641" s="63"/>
      <c r="B1641" s="37"/>
      <c r="C1641" s="32"/>
      <c r="D1641" s="32"/>
      <c r="E1641" s="32"/>
      <c r="F1641" s="33"/>
      <c r="G1641" s="33"/>
      <c r="H1641" s="34"/>
      <c r="I1641" s="33"/>
      <c r="J1641" s="67"/>
      <c r="K1641" s="58"/>
    </row>
    <row r="1642" spans="1:11">
      <c r="A1642" s="63"/>
      <c r="B1642" s="37"/>
      <c r="C1642" s="32"/>
      <c r="D1642" s="32"/>
      <c r="E1642" s="32"/>
      <c r="F1642" s="33"/>
      <c r="G1642" s="33"/>
      <c r="H1642" s="34"/>
      <c r="I1642" s="33"/>
      <c r="J1642" s="67"/>
      <c r="K1642" s="58"/>
    </row>
    <row r="1643" spans="1:11">
      <c r="A1643" s="63"/>
      <c r="B1643" s="37"/>
      <c r="C1643" s="32"/>
      <c r="D1643" s="32"/>
      <c r="E1643" s="32"/>
      <c r="F1643" s="33"/>
      <c r="G1643" s="33"/>
      <c r="H1643" s="34"/>
      <c r="I1643" s="33"/>
      <c r="J1643" s="67"/>
      <c r="K1643" s="58"/>
    </row>
    <row r="1644" spans="1:11">
      <c r="A1644" s="63"/>
      <c r="B1644" s="37"/>
      <c r="C1644" s="32"/>
      <c r="D1644" s="32"/>
      <c r="E1644" s="32"/>
      <c r="F1644" s="33"/>
      <c r="G1644" s="33"/>
      <c r="H1644" s="34"/>
      <c r="I1644" s="33"/>
      <c r="J1644" s="67"/>
      <c r="K1644" s="58"/>
    </row>
    <row r="1645" spans="1:11">
      <c r="A1645" s="63"/>
      <c r="B1645" s="37"/>
      <c r="C1645" s="32"/>
      <c r="D1645" s="32"/>
      <c r="E1645" s="32"/>
      <c r="F1645" s="33"/>
      <c r="G1645" s="33"/>
      <c r="H1645" s="34"/>
      <c r="I1645" s="33"/>
      <c r="J1645" s="67"/>
      <c r="K1645" s="58"/>
    </row>
    <row r="1646" spans="1:11">
      <c r="A1646" s="63"/>
      <c r="B1646" s="37"/>
      <c r="C1646" s="32"/>
      <c r="D1646" s="32"/>
      <c r="E1646" s="32"/>
      <c r="F1646" s="33"/>
      <c r="G1646" s="33"/>
      <c r="H1646" s="34"/>
      <c r="I1646" s="33"/>
      <c r="J1646" s="67"/>
      <c r="K1646" s="58"/>
    </row>
    <row r="1647" spans="1:11">
      <c r="A1647" s="63"/>
      <c r="B1647" s="37"/>
      <c r="C1647" s="32"/>
      <c r="D1647" s="32"/>
      <c r="E1647" s="32"/>
      <c r="F1647" s="33"/>
      <c r="G1647" s="33"/>
      <c r="H1647" s="34"/>
      <c r="I1647" s="33"/>
      <c r="J1647" s="67"/>
      <c r="K1647" s="58"/>
    </row>
    <row r="1648" spans="1:11">
      <c r="A1648" s="63"/>
      <c r="B1648" s="37"/>
      <c r="C1648" s="32"/>
      <c r="D1648" s="32"/>
      <c r="E1648" s="32"/>
      <c r="F1648" s="33"/>
      <c r="G1648" s="33"/>
      <c r="H1648" s="34"/>
      <c r="I1648" s="33"/>
      <c r="J1648" s="67"/>
      <c r="K1648" s="58"/>
    </row>
    <row r="1649" spans="1:14">
      <c r="A1649" s="63"/>
      <c r="B1649" s="37"/>
      <c r="C1649" s="32"/>
      <c r="D1649" s="32"/>
      <c r="E1649" s="32"/>
      <c r="F1649" s="33"/>
      <c r="G1649" s="33"/>
      <c r="H1649" s="34"/>
      <c r="I1649" s="33"/>
      <c r="J1649" s="67"/>
      <c r="K1649" s="58"/>
    </row>
    <row r="1650" spans="1:14">
      <c r="A1650" s="35"/>
      <c r="B1650" s="35"/>
      <c r="C1650" s="32"/>
      <c r="D1650" s="32"/>
      <c r="E1650" s="32"/>
      <c r="F1650" s="33"/>
      <c r="G1650" s="33"/>
      <c r="H1650" s="34"/>
      <c r="I1650" s="33"/>
      <c r="J1650" s="44"/>
      <c r="K1650" s="58"/>
    </row>
    <row r="1651" spans="1:14">
      <c r="A1651" s="89"/>
      <c r="B1651" s="62" t="s">
        <v>1777</v>
      </c>
      <c r="C1651" s="32"/>
      <c r="D1651" s="32"/>
      <c r="E1651" s="32"/>
      <c r="F1651" s="33"/>
      <c r="G1651" s="33"/>
      <c r="H1651" s="34"/>
      <c r="I1651" s="33"/>
      <c r="J1651" s="90"/>
      <c r="K1651" s="58"/>
    </row>
    <row r="1652" spans="1:14">
      <c r="A1652" s="35"/>
      <c r="B1652" s="35"/>
      <c r="C1652" s="32"/>
      <c r="D1652" s="32"/>
      <c r="E1652" s="32"/>
      <c r="F1652" s="33"/>
      <c r="G1652" s="33"/>
      <c r="H1652" s="34"/>
      <c r="I1652" s="33"/>
      <c r="J1652" s="44"/>
      <c r="K1652" s="58"/>
    </row>
    <row r="1653" spans="1:14">
      <c r="A1653" s="30" t="s">
        <v>1778</v>
      </c>
      <c r="B1653" s="126" t="s">
        <v>184</v>
      </c>
      <c r="C1653" s="32"/>
      <c r="D1653" s="32"/>
      <c r="E1653" s="32"/>
      <c r="F1653" s="33"/>
      <c r="G1653" s="33"/>
      <c r="H1653" s="34"/>
      <c r="I1653" s="33"/>
      <c r="J1653" s="90"/>
      <c r="K1653" s="58"/>
    </row>
    <row r="1654" spans="1:14">
      <c r="A1654" s="35"/>
      <c r="B1654" s="35"/>
      <c r="C1654" s="32"/>
      <c r="D1654" s="32"/>
      <c r="E1654" s="32"/>
      <c r="F1654" s="33"/>
      <c r="G1654" s="33"/>
      <c r="H1654" s="34"/>
      <c r="I1654" s="33"/>
      <c r="J1654" s="44"/>
      <c r="K1654" s="58"/>
    </row>
    <row r="1655" spans="1:14">
      <c r="A1655" s="36">
        <v>5.0999999999999996</v>
      </c>
      <c r="B1655" s="37" t="s">
        <v>1704</v>
      </c>
      <c r="C1655" s="94"/>
      <c r="D1655" s="32"/>
      <c r="E1655" s="32"/>
      <c r="F1655" s="33"/>
      <c r="G1655" s="33"/>
      <c r="H1655" s="34"/>
      <c r="I1655" s="33"/>
      <c r="J1655" s="59"/>
      <c r="K1655" s="58"/>
    </row>
    <row r="1656" spans="1:14">
      <c r="A1656" s="43" t="s">
        <v>50</v>
      </c>
      <c r="B1656" s="37" t="s">
        <v>1779</v>
      </c>
      <c r="C1656" s="94"/>
      <c r="D1656" s="32"/>
      <c r="E1656" s="32"/>
      <c r="F1656" s="33"/>
      <c r="G1656" s="33"/>
      <c r="H1656" s="34"/>
      <c r="I1656" s="33"/>
      <c r="J1656" s="59"/>
      <c r="K1656" s="58"/>
    </row>
    <row r="1657" spans="1:14">
      <c r="A1657" s="43"/>
      <c r="B1657" s="48" t="s">
        <v>1557</v>
      </c>
      <c r="C1657" s="32">
        <v>1</v>
      </c>
      <c r="D1657" s="32">
        <v>6.33</v>
      </c>
      <c r="E1657" s="32">
        <v>7.67</v>
      </c>
      <c r="F1657" s="33"/>
      <c r="G1657" s="33"/>
      <c r="H1657" s="34">
        <f>+C1657*D1657*E1657</f>
        <v>48.551099999999998</v>
      </c>
      <c r="I1657" s="33"/>
      <c r="J1657" s="59"/>
      <c r="K1657" s="58"/>
      <c r="M1657" s="2">
        <f>38*2</f>
        <v>76</v>
      </c>
      <c r="N1657" s="2">
        <f>+M1657/12</f>
        <v>6.3333333333333304</v>
      </c>
    </row>
    <row r="1658" spans="1:14">
      <c r="A1658" s="43"/>
      <c r="B1658" s="48" t="s">
        <v>1554</v>
      </c>
      <c r="C1658" s="32">
        <v>1</v>
      </c>
      <c r="D1658" s="32">
        <v>6.33</v>
      </c>
      <c r="E1658" s="32">
        <v>7.67</v>
      </c>
      <c r="F1658" s="33"/>
      <c r="G1658" s="33"/>
      <c r="H1658" s="34">
        <f>+C1658*D1658*E1658</f>
        <v>48.551099999999998</v>
      </c>
      <c r="I1658" s="33"/>
      <c r="J1658" s="59"/>
      <c r="K1658" s="58"/>
    </row>
    <row r="1659" spans="1:14">
      <c r="A1659" s="43"/>
      <c r="B1659" s="48" t="s">
        <v>1544</v>
      </c>
      <c r="C1659" s="94">
        <v>1</v>
      </c>
      <c r="D1659" s="32">
        <v>7.5</v>
      </c>
      <c r="E1659" s="32">
        <v>2.75</v>
      </c>
      <c r="F1659" s="33"/>
      <c r="G1659" s="33"/>
      <c r="H1659" s="34">
        <f>+C1659*D1659*E1659</f>
        <v>20.625</v>
      </c>
      <c r="I1659" s="33">
        <f>SUM(H1657:H1659)</f>
        <v>117.7272</v>
      </c>
      <c r="J1659" s="59" t="s">
        <v>655</v>
      </c>
      <c r="K1659" s="58"/>
    </row>
    <row r="1660" spans="1:14">
      <c r="A1660" s="43" t="s">
        <v>53</v>
      </c>
      <c r="B1660" s="37" t="s">
        <v>1780</v>
      </c>
      <c r="C1660" s="94">
        <v>1</v>
      </c>
      <c r="D1660" s="32">
        <v>21.967213114754099</v>
      </c>
      <c r="E1660" s="32">
        <v>7.8688524590163897</v>
      </c>
      <c r="F1660" s="33"/>
      <c r="G1660" s="33"/>
      <c r="H1660" s="34"/>
      <c r="I1660" s="33">
        <f>+C1660*D1660*E1660</f>
        <v>172.85675893576999</v>
      </c>
      <c r="J1660" s="59" t="s">
        <v>655</v>
      </c>
      <c r="K1660" s="58"/>
    </row>
    <row r="1661" spans="1:14">
      <c r="A1661" s="127"/>
      <c r="B1661" s="95"/>
      <c r="C1661" s="32"/>
      <c r="D1661" s="32"/>
      <c r="E1661" s="32"/>
      <c r="F1661" s="33"/>
      <c r="G1661" s="33"/>
      <c r="H1661" s="34"/>
      <c r="I1661" s="33"/>
      <c r="J1661" s="59"/>
      <c r="K1661" s="58"/>
    </row>
    <row r="1662" spans="1:14">
      <c r="A1662" s="36"/>
      <c r="B1662" s="37"/>
      <c r="C1662" s="32"/>
      <c r="D1662" s="32"/>
      <c r="E1662" s="32"/>
      <c r="F1662" s="33"/>
      <c r="G1662" s="33"/>
      <c r="H1662" s="34"/>
      <c r="I1662" s="33"/>
      <c r="J1662" s="59"/>
      <c r="K1662" s="58"/>
    </row>
    <row r="1663" spans="1:14">
      <c r="A1663" s="36"/>
      <c r="B1663" s="37"/>
      <c r="C1663" s="32"/>
      <c r="D1663" s="32"/>
      <c r="E1663" s="32"/>
      <c r="F1663" s="33"/>
      <c r="G1663" s="33"/>
      <c r="H1663" s="34"/>
      <c r="I1663" s="33"/>
      <c r="J1663" s="59"/>
      <c r="K1663" s="58"/>
    </row>
    <row r="1664" spans="1:14">
      <c r="A1664" s="35"/>
      <c r="B1664" s="35"/>
      <c r="C1664" s="32"/>
      <c r="D1664" s="32"/>
      <c r="E1664" s="32"/>
      <c r="F1664" s="33"/>
      <c r="G1664" s="33"/>
      <c r="H1664" s="34"/>
      <c r="I1664" s="33"/>
      <c r="J1664" s="44"/>
      <c r="K1664" s="58"/>
    </row>
    <row r="1665" spans="1:11">
      <c r="A1665" s="36">
        <v>5.2</v>
      </c>
      <c r="B1665" s="37" t="s">
        <v>1705</v>
      </c>
      <c r="C1665" s="32"/>
      <c r="D1665" s="32"/>
      <c r="E1665" s="32"/>
      <c r="F1665" s="33"/>
      <c r="G1665" s="33"/>
      <c r="H1665" s="34"/>
      <c r="I1665" s="33"/>
      <c r="J1665" s="59"/>
      <c r="K1665" s="58"/>
    </row>
    <row r="1666" spans="1:11">
      <c r="A1666" s="43" t="s">
        <v>50</v>
      </c>
      <c r="B1666" s="37" t="s">
        <v>1781</v>
      </c>
      <c r="C1666" s="32"/>
      <c r="D1666" s="32"/>
      <c r="E1666" s="32"/>
      <c r="F1666" s="33"/>
      <c r="G1666" s="33"/>
      <c r="H1666" s="34"/>
      <c r="I1666" s="33"/>
      <c r="J1666" s="59"/>
      <c r="K1666" s="58"/>
    </row>
    <row r="1667" spans="1:11">
      <c r="A1667" s="43"/>
      <c r="B1667" s="48" t="s">
        <v>1706</v>
      </c>
      <c r="C1667" s="32">
        <v>2</v>
      </c>
      <c r="D1667" s="32">
        <v>5.1803278688524603</v>
      </c>
      <c r="E1667" s="32">
        <v>2.5</v>
      </c>
      <c r="F1667" s="33"/>
      <c r="G1667" s="33"/>
      <c r="H1667" s="34">
        <f>+C1667*D1667*E1667</f>
        <v>25.9016393442623</v>
      </c>
      <c r="I1667" s="33"/>
      <c r="J1667" s="59"/>
      <c r="K1667" s="58"/>
    </row>
    <row r="1668" spans="1:11">
      <c r="A1668" s="43"/>
      <c r="B1668" s="48" t="s">
        <v>1557</v>
      </c>
      <c r="C1668" s="32">
        <v>2</v>
      </c>
      <c r="D1668" s="32">
        <v>9.5409836065573792</v>
      </c>
      <c r="E1668" s="32">
        <v>2.5</v>
      </c>
      <c r="F1668" s="33"/>
      <c r="G1668" s="33"/>
      <c r="H1668" s="34">
        <f t="shared" ref="H1668:H1684" si="40">+C1668*D1668*E1668</f>
        <v>47.7049180327869</v>
      </c>
      <c r="I1668" s="33"/>
      <c r="J1668" s="59"/>
      <c r="K1668" s="58"/>
    </row>
    <row r="1669" spans="1:11">
      <c r="A1669" s="43"/>
      <c r="B1669" s="37" t="s">
        <v>1782</v>
      </c>
      <c r="C1669" s="32"/>
      <c r="D1669" s="32"/>
      <c r="E1669" s="32"/>
      <c r="F1669" s="33"/>
      <c r="G1669" s="33"/>
      <c r="H1669" s="34"/>
      <c r="I1669" s="33"/>
      <c r="J1669" s="59"/>
      <c r="K1669" s="58"/>
    </row>
    <row r="1670" spans="1:11">
      <c r="A1670" s="43"/>
      <c r="B1670" s="48" t="s">
        <v>1783</v>
      </c>
      <c r="C1670" s="32">
        <v>1</v>
      </c>
      <c r="D1670" s="32">
        <v>4.7540983606557399</v>
      </c>
      <c r="E1670" s="32">
        <v>6</v>
      </c>
      <c r="F1670" s="33"/>
      <c r="G1670" s="33"/>
      <c r="H1670" s="34">
        <f t="shared" si="40"/>
        <v>28.524590163934398</v>
      </c>
      <c r="I1670" s="33"/>
      <c r="J1670" s="59"/>
      <c r="K1670" s="58"/>
    </row>
    <row r="1671" spans="1:11">
      <c r="A1671" s="43"/>
      <c r="B1671" s="48" t="s">
        <v>1554</v>
      </c>
      <c r="C1671" s="32">
        <v>3</v>
      </c>
      <c r="D1671" s="32">
        <v>4.9180327868852496</v>
      </c>
      <c r="E1671" s="32">
        <v>2.5</v>
      </c>
      <c r="F1671" s="33"/>
      <c r="G1671" s="33"/>
      <c r="H1671" s="34">
        <f t="shared" si="40"/>
        <v>36.885245901639401</v>
      </c>
      <c r="I1671" s="33"/>
      <c r="J1671" s="59"/>
      <c r="K1671" s="58"/>
    </row>
    <row r="1672" spans="1:11">
      <c r="A1672" s="43"/>
      <c r="B1672" s="37"/>
      <c r="C1672" s="32">
        <v>2</v>
      </c>
      <c r="D1672" s="32">
        <v>9.5409836065573792</v>
      </c>
      <c r="E1672" s="32">
        <v>2.5</v>
      </c>
      <c r="F1672" s="33"/>
      <c r="G1672" s="33"/>
      <c r="H1672" s="34">
        <f t="shared" si="40"/>
        <v>47.7049180327869</v>
      </c>
      <c r="I1672" s="33"/>
      <c r="J1672" s="59"/>
      <c r="K1672" s="58"/>
    </row>
    <row r="1673" spans="1:11">
      <c r="A1673" s="43"/>
      <c r="B1673" s="48" t="s">
        <v>1707</v>
      </c>
      <c r="C1673" s="32">
        <v>1</v>
      </c>
      <c r="D1673" s="32">
        <v>9.5409836065573792</v>
      </c>
      <c r="E1673" s="32">
        <v>2.5</v>
      </c>
      <c r="F1673" s="33"/>
      <c r="G1673" s="33"/>
      <c r="H1673" s="34">
        <f t="shared" si="40"/>
        <v>23.8524590163934</v>
      </c>
      <c r="I1673" s="33"/>
      <c r="J1673" s="59"/>
      <c r="K1673" s="58"/>
    </row>
    <row r="1674" spans="1:11">
      <c r="A1674" s="43"/>
      <c r="B1674" s="37" t="s">
        <v>1784</v>
      </c>
      <c r="C1674" s="32"/>
      <c r="D1674" s="32"/>
      <c r="E1674" s="32"/>
      <c r="F1674" s="33"/>
      <c r="G1674" s="33"/>
      <c r="H1674" s="34"/>
      <c r="I1674" s="33"/>
      <c r="J1674" s="59"/>
      <c r="K1674" s="58"/>
    </row>
    <row r="1675" spans="1:11">
      <c r="A1675" s="43"/>
      <c r="B1675" s="48" t="s">
        <v>1554</v>
      </c>
      <c r="C1675" s="32">
        <v>2</v>
      </c>
      <c r="D1675" s="32">
        <v>4.9180327868852496</v>
      </c>
      <c r="E1675" s="32">
        <v>2.5</v>
      </c>
      <c r="F1675" s="33"/>
      <c r="G1675" s="33"/>
      <c r="H1675" s="34">
        <f t="shared" si="40"/>
        <v>24.590163934426201</v>
      </c>
      <c r="I1675" s="33"/>
      <c r="J1675" s="59"/>
      <c r="K1675" s="58"/>
    </row>
    <row r="1676" spans="1:11">
      <c r="A1676" s="43"/>
      <c r="B1676" s="37"/>
      <c r="C1676" s="32">
        <v>2</v>
      </c>
      <c r="D1676" s="32">
        <v>9.5409836065573792</v>
      </c>
      <c r="E1676" s="32">
        <v>2.5</v>
      </c>
      <c r="F1676" s="33"/>
      <c r="G1676" s="33"/>
      <c r="H1676" s="34">
        <f t="shared" si="40"/>
        <v>47.7049180327869</v>
      </c>
      <c r="I1676" s="33"/>
      <c r="J1676" s="59"/>
      <c r="K1676" s="58"/>
    </row>
    <row r="1677" spans="1:11">
      <c r="A1677" s="43"/>
      <c r="B1677" s="48" t="s">
        <v>1706</v>
      </c>
      <c r="C1677" s="32">
        <v>1</v>
      </c>
      <c r="D1677" s="32">
        <v>8.3606557377049207</v>
      </c>
      <c r="E1677" s="32">
        <v>2.5</v>
      </c>
      <c r="F1677" s="33"/>
      <c r="G1677" s="33"/>
      <c r="H1677" s="34">
        <f t="shared" si="40"/>
        <v>20.9016393442623</v>
      </c>
      <c r="I1677" s="33"/>
      <c r="J1677" s="59"/>
      <c r="K1677" s="58"/>
    </row>
    <row r="1678" spans="1:11">
      <c r="A1678" s="43"/>
      <c r="B1678" s="37"/>
      <c r="C1678" s="32">
        <v>1</v>
      </c>
      <c r="D1678" s="32">
        <v>3.42</v>
      </c>
      <c r="E1678" s="32">
        <v>2.5</v>
      </c>
      <c r="F1678" s="33"/>
      <c r="G1678" s="33"/>
      <c r="H1678" s="34">
        <f t="shared" si="40"/>
        <v>8.5500000000000007</v>
      </c>
      <c r="I1678" s="33"/>
      <c r="J1678" s="59"/>
      <c r="K1678" s="58"/>
    </row>
    <row r="1679" spans="1:11">
      <c r="A1679" s="43"/>
      <c r="B1679" s="48" t="s">
        <v>1557</v>
      </c>
      <c r="C1679" s="32">
        <v>2</v>
      </c>
      <c r="D1679" s="32">
        <v>9.5409836065573792</v>
      </c>
      <c r="E1679" s="32">
        <v>2.5</v>
      </c>
      <c r="F1679" s="33"/>
      <c r="G1679" s="33"/>
      <c r="H1679" s="34">
        <f t="shared" si="40"/>
        <v>47.7049180327869</v>
      </c>
      <c r="I1679" s="33">
        <f>SUM(H1667:H1679)</f>
        <v>360.02540983606599</v>
      </c>
      <c r="J1679" s="59" t="s">
        <v>655</v>
      </c>
      <c r="K1679" s="58"/>
    </row>
    <row r="1680" spans="1:11">
      <c r="A1680" s="43" t="s">
        <v>53</v>
      </c>
      <c r="B1680" s="37" t="s">
        <v>1785</v>
      </c>
      <c r="C1680" s="32"/>
      <c r="D1680" s="32"/>
      <c r="E1680" s="32"/>
      <c r="F1680" s="33"/>
      <c r="G1680" s="33"/>
      <c r="H1680" s="34"/>
      <c r="I1680" s="33"/>
      <c r="J1680" s="59"/>
      <c r="K1680" s="58"/>
    </row>
    <row r="1681" spans="1:11">
      <c r="A1681" s="36"/>
      <c r="B1681" s="48" t="s">
        <v>1556</v>
      </c>
      <c r="C1681" s="32">
        <v>2</v>
      </c>
      <c r="D1681" s="32">
        <v>4.9180327868852496</v>
      </c>
      <c r="E1681" s="32">
        <v>2.5</v>
      </c>
      <c r="F1681" s="33"/>
      <c r="G1681" s="33"/>
      <c r="H1681" s="34">
        <f t="shared" si="40"/>
        <v>24.590163934426201</v>
      </c>
      <c r="I1681" s="33"/>
      <c r="J1681" s="59"/>
      <c r="K1681" s="58"/>
    </row>
    <row r="1682" spans="1:11">
      <c r="A1682" s="36"/>
      <c r="B1682" s="37"/>
      <c r="C1682" s="32">
        <v>1</v>
      </c>
      <c r="D1682" s="32">
        <v>4</v>
      </c>
      <c r="E1682" s="32">
        <v>2.5</v>
      </c>
      <c r="F1682" s="33"/>
      <c r="G1682" s="33"/>
      <c r="H1682" s="34">
        <f t="shared" si="40"/>
        <v>10</v>
      </c>
      <c r="I1682" s="33"/>
      <c r="J1682" s="59"/>
      <c r="K1682" s="58"/>
    </row>
    <row r="1683" spans="1:11">
      <c r="A1683" s="36"/>
      <c r="B1683" s="37"/>
      <c r="C1683" s="32">
        <v>1</v>
      </c>
      <c r="D1683" s="32">
        <v>3.6393442622950798</v>
      </c>
      <c r="E1683" s="32">
        <v>2.5</v>
      </c>
      <c r="F1683" s="33"/>
      <c r="G1683" s="33"/>
      <c r="H1683" s="34">
        <f t="shared" si="40"/>
        <v>9.0983606557377001</v>
      </c>
      <c r="I1683" s="33"/>
      <c r="J1683" s="59"/>
      <c r="K1683" s="58"/>
    </row>
    <row r="1684" spans="1:11">
      <c r="A1684" s="36"/>
      <c r="B1684" s="37"/>
      <c r="C1684" s="32">
        <v>1</v>
      </c>
      <c r="D1684" s="32">
        <v>9.5409836065573792</v>
      </c>
      <c r="E1684" s="32">
        <v>2.5</v>
      </c>
      <c r="F1684" s="33"/>
      <c r="G1684" s="33"/>
      <c r="H1684" s="34">
        <f t="shared" si="40"/>
        <v>23.8524590163934</v>
      </c>
      <c r="I1684" s="33">
        <f>SUM(H1681:H1684)</f>
        <v>67.540983606557404</v>
      </c>
      <c r="J1684" s="59" t="s">
        <v>655</v>
      </c>
      <c r="K1684" s="58"/>
    </row>
    <row r="1685" spans="1:11">
      <c r="A1685" s="35"/>
      <c r="B1685" s="35"/>
      <c r="C1685" s="32"/>
      <c r="D1685" s="32"/>
      <c r="E1685" s="32"/>
      <c r="F1685" s="33"/>
      <c r="G1685" s="33"/>
      <c r="H1685" s="34"/>
      <c r="I1685" s="33"/>
      <c r="J1685" s="44"/>
      <c r="K1685" s="58"/>
    </row>
    <row r="1686" spans="1:11">
      <c r="A1686" s="36">
        <v>5.3</v>
      </c>
      <c r="B1686" s="37" t="s">
        <v>1786</v>
      </c>
      <c r="C1686" s="32"/>
      <c r="D1686" s="32"/>
      <c r="E1686" s="32"/>
      <c r="F1686" s="33"/>
      <c r="G1686" s="33"/>
      <c r="H1686" s="34"/>
      <c r="I1686" s="33"/>
      <c r="J1686" s="59"/>
      <c r="K1686" s="58"/>
    </row>
    <row r="1687" spans="1:11">
      <c r="A1687" s="63"/>
      <c r="B1687" s="37" t="s">
        <v>1787</v>
      </c>
      <c r="C1687" s="32"/>
      <c r="D1687" s="32"/>
      <c r="E1687" s="32"/>
      <c r="F1687" s="33"/>
      <c r="G1687" s="33"/>
      <c r="H1687" s="34"/>
      <c r="I1687" s="33"/>
      <c r="J1687" s="67"/>
      <c r="K1687" s="58"/>
    </row>
    <row r="1688" spans="1:11">
      <c r="A1688" s="63"/>
      <c r="B1688" s="37" t="s">
        <v>1788</v>
      </c>
      <c r="C1688" s="32"/>
      <c r="D1688" s="32"/>
      <c r="E1688" s="32"/>
      <c r="F1688" s="33"/>
      <c r="G1688" s="33"/>
      <c r="H1688" s="34"/>
      <c r="I1688" s="33"/>
      <c r="J1688" s="67"/>
      <c r="K1688" s="58"/>
    </row>
    <row r="1689" spans="1:11">
      <c r="A1689" s="63"/>
      <c r="B1689" s="48" t="s">
        <v>1789</v>
      </c>
      <c r="C1689" s="32">
        <v>1</v>
      </c>
      <c r="D1689" s="32">
        <v>4</v>
      </c>
      <c r="E1689" s="32">
        <v>2.75</v>
      </c>
      <c r="F1689" s="33"/>
      <c r="G1689" s="33"/>
      <c r="H1689" s="34">
        <f>+C1689*D1689*E1689</f>
        <v>11</v>
      </c>
      <c r="I1689" s="33"/>
      <c r="J1689" s="67"/>
      <c r="K1689" s="58"/>
    </row>
    <row r="1690" spans="1:11">
      <c r="A1690" s="63"/>
      <c r="B1690" s="37"/>
      <c r="C1690" s="32">
        <v>1</v>
      </c>
      <c r="D1690" s="32">
        <v>4.6666666666666696</v>
      </c>
      <c r="E1690" s="32">
        <v>2.75</v>
      </c>
      <c r="F1690" s="33"/>
      <c r="G1690" s="33"/>
      <c r="H1690" s="34">
        <f>+C1690*D1690*E1690</f>
        <v>12.8333333333333</v>
      </c>
      <c r="I1690" s="33">
        <f>SUM(H1689:H1690)</f>
        <v>23.8333333333333</v>
      </c>
      <c r="J1690" s="67" t="s">
        <v>655</v>
      </c>
      <c r="K1690" s="58"/>
    </row>
    <row r="1691" spans="1:11">
      <c r="A1691" s="35"/>
      <c r="B1691" s="35"/>
      <c r="C1691" s="32"/>
      <c r="D1691" s="32"/>
      <c r="E1691" s="32"/>
      <c r="F1691" s="33"/>
      <c r="G1691" s="33"/>
      <c r="H1691" s="34"/>
      <c r="I1691" s="33"/>
      <c r="J1691" s="44"/>
      <c r="K1691" s="58"/>
    </row>
    <row r="1692" spans="1:11">
      <c r="A1692" s="36">
        <v>5.4</v>
      </c>
      <c r="B1692" s="37" t="s">
        <v>1790</v>
      </c>
      <c r="C1692" s="32"/>
      <c r="D1692" s="32"/>
      <c r="E1692" s="32"/>
      <c r="F1692" s="33"/>
      <c r="G1692" s="33"/>
      <c r="H1692" s="34"/>
      <c r="I1692" s="33"/>
      <c r="J1692" s="59" t="s">
        <v>724</v>
      </c>
      <c r="K1692" s="58"/>
    </row>
    <row r="1693" spans="1:11" ht="31.5">
      <c r="A1693" s="63"/>
      <c r="B1693" s="37" t="s">
        <v>1791</v>
      </c>
      <c r="C1693" s="32"/>
      <c r="D1693" s="32"/>
      <c r="E1693" s="32"/>
      <c r="F1693" s="33"/>
      <c r="G1693" s="33"/>
      <c r="H1693" s="34"/>
      <c r="I1693" s="33"/>
      <c r="J1693" s="67"/>
      <c r="K1693" s="58"/>
    </row>
    <row r="1694" spans="1:11">
      <c r="A1694" s="63"/>
      <c r="B1694" s="37" t="s">
        <v>1792</v>
      </c>
      <c r="C1694" s="32"/>
      <c r="D1694" s="32"/>
      <c r="E1694" s="32"/>
      <c r="F1694" s="33"/>
      <c r="G1694" s="33"/>
      <c r="H1694" s="34"/>
      <c r="I1694" s="33"/>
      <c r="J1694" s="67"/>
      <c r="K1694" s="58"/>
    </row>
    <row r="1695" spans="1:11">
      <c r="A1695" s="63"/>
      <c r="B1695" s="37" t="s">
        <v>1793</v>
      </c>
      <c r="C1695" s="32"/>
      <c r="D1695" s="32"/>
      <c r="E1695" s="32"/>
      <c r="F1695" s="33"/>
      <c r="G1695" s="33"/>
      <c r="H1695" s="34"/>
      <c r="I1695" s="33"/>
      <c r="J1695" s="67"/>
      <c r="K1695" s="58"/>
    </row>
    <row r="1696" spans="1:11" ht="31.5">
      <c r="A1696" s="63"/>
      <c r="B1696" s="37" t="s">
        <v>1794</v>
      </c>
      <c r="C1696" s="32"/>
      <c r="D1696" s="32"/>
      <c r="E1696" s="32"/>
      <c r="F1696" s="33"/>
      <c r="G1696" s="33"/>
      <c r="H1696" s="34"/>
      <c r="I1696" s="33"/>
      <c r="J1696" s="67"/>
      <c r="K1696" s="58"/>
    </row>
    <row r="1697" spans="1:14">
      <c r="A1697" s="35"/>
      <c r="B1697" s="35"/>
      <c r="C1697" s="32"/>
      <c r="D1697" s="32"/>
      <c r="E1697" s="32"/>
      <c r="F1697" s="33"/>
      <c r="G1697" s="33"/>
      <c r="H1697" s="34"/>
      <c r="I1697" s="33"/>
      <c r="J1697" s="44"/>
      <c r="K1697" s="58"/>
    </row>
    <row r="1698" spans="1:14">
      <c r="A1698" s="36">
        <v>5.5</v>
      </c>
      <c r="B1698" s="37" t="s">
        <v>1795</v>
      </c>
      <c r="C1698" s="32"/>
      <c r="D1698" s="32"/>
      <c r="E1698" s="32"/>
      <c r="F1698" s="33"/>
      <c r="G1698" s="33"/>
      <c r="H1698" s="34"/>
      <c r="I1698" s="33">
        <v>150</v>
      </c>
      <c r="J1698" s="59" t="s">
        <v>724</v>
      </c>
      <c r="K1698" s="58"/>
    </row>
    <row r="1699" spans="1:14" ht="31.5">
      <c r="A1699" s="63"/>
      <c r="B1699" s="37" t="s">
        <v>1796</v>
      </c>
      <c r="C1699" s="32"/>
      <c r="D1699" s="32"/>
      <c r="E1699" s="32"/>
      <c r="F1699" s="33"/>
      <c r="G1699" s="33"/>
      <c r="H1699" s="34"/>
      <c r="I1699" s="33"/>
      <c r="J1699" s="67"/>
      <c r="K1699" s="58"/>
    </row>
    <row r="1700" spans="1:14">
      <c r="A1700" s="63"/>
      <c r="B1700" s="48" t="s">
        <v>1557</v>
      </c>
      <c r="C1700" s="32">
        <v>1</v>
      </c>
      <c r="D1700" s="32">
        <v>3.17</v>
      </c>
      <c r="E1700" s="32">
        <v>7.67</v>
      </c>
      <c r="F1700" s="33"/>
      <c r="G1700" s="33"/>
      <c r="H1700" s="34">
        <f>+C1700*D1700*E1700</f>
        <v>24.3139</v>
      </c>
      <c r="I1700" s="33"/>
      <c r="J1700" s="67"/>
      <c r="K1700" s="58"/>
      <c r="M1700" s="2">
        <f>9.5*12</f>
        <v>114</v>
      </c>
      <c r="N1700" s="2">
        <f>+M1700/3</f>
        <v>38</v>
      </c>
    </row>
    <row r="1701" spans="1:14">
      <c r="A1701" s="63"/>
      <c r="B1701" s="48" t="s">
        <v>1554</v>
      </c>
      <c r="C1701" s="32">
        <v>1</v>
      </c>
      <c r="D1701" s="32">
        <v>3.17</v>
      </c>
      <c r="E1701" s="32">
        <v>7.67</v>
      </c>
      <c r="F1701" s="33"/>
      <c r="G1701" s="33"/>
      <c r="H1701" s="34">
        <f>+C1701*D1701*E1701</f>
        <v>24.3139</v>
      </c>
      <c r="I1701" s="33">
        <f>SUM(H1700:H1701)</f>
        <v>48.627800000000001</v>
      </c>
      <c r="J1701" s="67" t="s">
        <v>655</v>
      </c>
      <c r="K1701" s="58"/>
    </row>
    <row r="1702" spans="1:14">
      <c r="A1702" s="63"/>
      <c r="B1702" s="37"/>
      <c r="C1702" s="32"/>
      <c r="D1702" s="32"/>
      <c r="E1702" s="32"/>
      <c r="F1702" s="33"/>
      <c r="G1702" s="33"/>
      <c r="H1702" s="34"/>
      <c r="I1702" s="33"/>
      <c r="J1702" s="67"/>
      <c r="K1702" s="58"/>
    </row>
    <row r="1703" spans="1:14">
      <c r="A1703" s="63"/>
      <c r="B1703" s="37"/>
      <c r="C1703" s="32"/>
      <c r="D1703" s="32"/>
      <c r="E1703" s="32"/>
      <c r="F1703" s="33"/>
      <c r="G1703" s="33"/>
      <c r="H1703" s="34"/>
      <c r="I1703" s="33"/>
      <c r="J1703" s="67"/>
      <c r="K1703" s="58"/>
    </row>
    <row r="1704" spans="1:14">
      <c r="A1704" s="35"/>
      <c r="B1704" s="35"/>
      <c r="C1704" s="32"/>
      <c r="D1704" s="32"/>
      <c r="E1704" s="32"/>
      <c r="F1704" s="33"/>
      <c r="G1704" s="33"/>
      <c r="H1704" s="34"/>
      <c r="I1704" s="33"/>
      <c r="J1704" s="44"/>
      <c r="K1704" s="58"/>
    </row>
    <row r="1705" spans="1:14">
      <c r="A1705" s="89"/>
      <c r="B1705" s="62" t="s">
        <v>1797</v>
      </c>
      <c r="C1705" s="32"/>
      <c r="D1705" s="32"/>
      <c r="E1705" s="32"/>
      <c r="F1705" s="33"/>
      <c r="G1705" s="33"/>
      <c r="H1705" s="34"/>
      <c r="I1705" s="33"/>
      <c r="J1705" s="90"/>
      <c r="K1705" s="58"/>
    </row>
    <row r="1706" spans="1:14">
      <c r="A1706" s="35"/>
      <c r="B1706" s="35"/>
      <c r="C1706" s="32"/>
      <c r="D1706" s="32"/>
      <c r="E1706" s="32"/>
      <c r="F1706" s="33"/>
      <c r="G1706" s="33"/>
      <c r="H1706" s="34"/>
      <c r="I1706" s="33"/>
      <c r="J1706" s="44"/>
      <c r="K1706" s="58"/>
    </row>
    <row r="1707" spans="1:14">
      <c r="A1707" s="30" t="s">
        <v>1798</v>
      </c>
      <c r="B1707" s="31" t="s">
        <v>1799</v>
      </c>
      <c r="C1707" s="32"/>
      <c r="D1707" s="32"/>
      <c r="E1707" s="32"/>
      <c r="F1707" s="33"/>
      <c r="G1707" s="33"/>
      <c r="H1707" s="34"/>
      <c r="I1707" s="33"/>
      <c r="J1707" s="90"/>
      <c r="K1707" s="58"/>
    </row>
    <row r="1708" spans="1:14">
      <c r="A1708" s="35"/>
      <c r="B1708" s="35"/>
      <c r="C1708" s="32"/>
      <c r="D1708" s="32"/>
      <c r="E1708" s="32"/>
      <c r="F1708" s="33"/>
      <c r="G1708" s="33"/>
      <c r="H1708" s="34"/>
      <c r="I1708" s="33"/>
      <c r="J1708" s="44"/>
      <c r="K1708" s="58"/>
    </row>
    <row r="1709" spans="1:14">
      <c r="A1709" s="63"/>
      <c r="B1709" s="37" t="s">
        <v>1800</v>
      </c>
      <c r="C1709" s="32"/>
      <c r="D1709" s="32"/>
      <c r="E1709" s="32"/>
      <c r="F1709" s="33"/>
      <c r="G1709" s="33"/>
      <c r="H1709" s="34"/>
      <c r="I1709" s="33"/>
      <c r="J1709" s="67"/>
      <c r="K1709" s="58"/>
    </row>
    <row r="1710" spans="1:14" ht="31.5">
      <c r="A1710" s="63"/>
      <c r="B1710" s="37" t="s">
        <v>1801</v>
      </c>
      <c r="C1710" s="32"/>
      <c r="D1710" s="32"/>
      <c r="E1710" s="32"/>
      <c r="F1710" s="33"/>
      <c r="G1710" s="33"/>
      <c r="H1710" s="34"/>
      <c r="I1710" s="33"/>
      <c r="J1710" s="67"/>
      <c r="K1710" s="58"/>
    </row>
    <row r="1711" spans="1:14">
      <c r="A1711" s="35"/>
      <c r="B1711" s="37" t="s">
        <v>1802</v>
      </c>
      <c r="C1711" s="32"/>
      <c r="D1711" s="32"/>
      <c r="E1711" s="32"/>
      <c r="F1711" s="33"/>
      <c r="G1711" s="33"/>
      <c r="H1711" s="34"/>
      <c r="I1711" s="33"/>
      <c r="J1711" s="44"/>
      <c r="K1711" s="58"/>
    </row>
    <row r="1712" spans="1:14">
      <c r="A1712" s="35"/>
      <c r="B1712" s="37" t="s">
        <v>1803</v>
      </c>
      <c r="C1712" s="32"/>
      <c r="D1712" s="32"/>
      <c r="E1712" s="32"/>
      <c r="F1712" s="33"/>
      <c r="G1712" s="33"/>
      <c r="H1712" s="34"/>
      <c r="I1712" s="33"/>
      <c r="J1712" s="44"/>
      <c r="K1712" s="58"/>
    </row>
    <row r="1713" spans="1:11">
      <c r="A1713" s="35"/>
      <c r="B1713" s="37" t="s">
        <v>1804</v>
      </c>
      <c r="C1713" s="32"/>
      <c r="D1713" s="32"/>
      <c r="E1713" s="32"/>
      <c r="F1713" s="33"/>
      <c r="G1713" s="33"/>
      <c r="H1713" s="34"/>
      <c r="I1713" s="33"/>
      <c r="J1713" s="44"/>
      <c r="K1713" s="58"/>
    </row>
    <row r="1714" spans="1:11">
      <c r="A1714" s="35"/>
      <c r="B1714" s="35"/>
      <c r="C1714" s="32"/>
      <c r="D1714" s="32"/>
      <c r="E1714" s="32"/>
      <c r="F1714" s="33"/>
      <c r="G1714" s="33"/>
      <c r="H1714" s="34"/>
      <c r="I1714" s="33"/>
      <c r="J1714" s="44"/>
      <c r="K1714" s="58"/>
    </row>
    <row r="1715" spans="1:11">
      <c r="A1715" s="36">
        <v>6.1</v>
      </c>
      <c r="B1715" s="37" t="s">
        <v>1805</v>
      </c>
      <c r="C1715" s="32"/>
      <c r="D1715" s="32"/>
      <c r="E1715" s="32"/>
      <c r="F1715" s="33"/>
      <c r="G1715" s="33"/>
      <c r="H1715" s="34"/>
      <c r="I1715" s="33"/>
      <c r="J1715" s="59" t="s">
        <v>1762</v>
      </c>
      <c r="K1715" s="58"/>
    </row>
    <row r="1716" spans="1:11">
      <c r="A1716" s="35"/>
      <c r="B1716" s="35"/>
      <c r="C1716" s="32"/>
      <c r="D1716" s="32"/>
      <c r="E1716" s="32"/>
      <c r="F1716" s="33"/>
      <c r="G1716" s="33"/>
      <c r="H1716" s="34"/>
      <c r="I1716" s="33"/>
      <c r="J1716" s="44"/>
      <c r="K1716" s="58"/>
    </row>
    <row r="1717" spans="1:11">
      <c r="A1717" s="36">
        <v>6.2</v>
      </c>
      <c r="B1717" s="37" t="s">
        <v>1806</v>
      </c>
      <c r="C1717" s="32"/>
      <c r="D1717" s="32"/>
      <c r="E1717" s="32"/>
      <c r="F1717" s="33"/>
      <c r="G1717" s="33"/>
      <c r="H1717" s="34"/>
      <c r="I1717" s="33"/>
      <c r="J1717" s="59"/>
      <c r="K1717" s="58"/>
    </row>
    <row r="1718" spans="1:11">
      <c r="A1718" s="36"/>
      <c r="B1718" s="48" t="s">
        <v>1807</v>
      </c>
      <c r="C1718" s="32"/>
      <c r="D1718" s="32"/>
      <c r="E1718" s="32"/>
      <c r="F1718" s="33"/>
      <c r="G1718" s="33"/>
      <c r="H1718" s="34">
        <v>19</v>
      </c>
      <c r="I1718" s="33"/>
      <c r="J1718" s="59"/>
      <c r="K1718" s="58"/>
    </row>
    <row r="1719" spans="1:11">
      <c r="A1719" s="36"/>
      <c r="B1719" s="48" t="s">
        <v>1556</v>
      </c>
      <c r="C1719" s="32"/>
      <c r="D1719" s="32"/>
      <c r="E1719" s="32"/>
      <c r="F1719" s="33"/>
      <c r="G1719" s="33"/>
      <c r="H1719" s="34">
        <v>12</v>
      </c>
      <c r="I1719" s="33"/>
      <c r="J1719" s="59"/>
      <c r="K1719" s="58"/>
    </row>
    <row r="1720" spans="1:11">
      <c r="A1720" s="36"/>
      <c r="B1720" s="48" t="s">
        <v>1228</v>
      </c>
      <c r="C1720" s="32"/>
      <c r="D1720" s="32"/>
      <c r="E1720" s="32"/>
      <c r="F1720" s="33"/>
      <c r="G1720" s="33"/>
      <c r="H1720" s="34">
        <v>4</v>
      </c>
      <c r="I1720" s="33"/>
      <c r="J1720" s="59"/>
      <c r="K1720" s="58"/>
    </row>
    <row r="1721" spans="1:11">
      <c r="A1721" s="36"/>
      <c r="B1721" s="48" t="s">
        <v>1808</v>
      </c>
      <c r="C1721" s="32"/>
      <c r="D1721" s="32"/>
      <c r="E1721" s="32"/>
      <c r="F1721" s="33"/>
      <c r="G1721" s="33"/>
      <c r="H1721" s="34">
        <f>14+12</f>
        <v>26</v>
      </c>
      <c r="I1721" s="33">
        <f>SUM(H1718:H1721)</f>
        <v>61</v>
      </c>
      <c r="J1721" s="59" t="s">
        <v>1809</v>
      </c>
      <c r="K1721" s="58"/>
    </row>
    <row r="1722" spans="1:11" ht="31.5">
      <c r="A1722" s="63"/>
      <c r="B1722" s="37" t="s">
        <v>1810</v>
      </c>
      <c r="C1722" s="32"/>
      <c r="D1722" s="32"/>
      <c r="E1722" s="32"/>
      <c r="F1722" s="33"/>
      <c r="G1722" s="33"/>
      <c r="H1722" s="34"/>
      <c r="I1722" s="33"/>
      <c r="J1722" s="59" t="s">
        <v>1811</v>
      </c>
      <c r="K1722" s="58"/>
    </row>
    <row r="1723" spans="1:11">
      <c r="A1723" s="35"/>
      <c r="B1723" s="35"/>
      <c r="C1723" s="32"/>
      <c r="D1723" s="32"/>
      <c r="E1723" s="32"/>
      <c r="F1723" s="33"/>
      <c r="G1723" s="33"/>
      <c r="H1723" s="34"/>
      <c r="I1723" s="33"/>
      <c r="J1723" s="44"/>
      <c r="K1723" s="58"/>
    </row>
    <row r="1724" spans="1:11">
      <c r="A1724" s="128">
        <v>6.3</v>
      </c>
      <c r="B1724" s="37" t="s">
        <v>1812</v>
      </c>
      <c r="C1724" s="32"/>
      <c r="D1724" s="32"/>
      <c r="E1724" s="32"/>
      <c r="F1724" s="33"/>
      <c r="G1724" s="33"/>
      <c r="H1724" s="34"/>
      <c r="I1724" s="33"/>
      <c r="J1724" s="59" t="s">
        <v>1813</v>
      </c>
      <c r="K1724" s="58"/>
    </row>
    <row r="1725" spans="1:11">
      <c r="A1725" s="35"/>
      <c r="B1725" s="35"/>
      <c r="C1725" s="32"/>
      <c r="D1725" s="32"/>
      <c r="E1725" s="32"/>
      <c r="F1725" s="33"/>
      <c r="G1725" s="33"/>
      <c r="H1725" s="34"/>
      <c r="I1725" s="33"/>
      <c r="J1725" s="44"/>
      <c r="K1725" s="58"/>
    </row>
    <row r="1726" spans="1:11">
      <c r="A1726" s="36">
        <v>6.4</v>
      </c>
      <c r="B1726" s="37" t="s">
        <v>1814</v>
      </c>
      <c r="C1726" s="32"/>
      <c r="D1726" s="32"/>
      <c r="E1726" s="32"/>
      <c r="F1726" s="33"/>
      <c r="G1726" s="33"/>
      <c r="H1726" s="34"/>
      <c r="I1726" s="33"/>
      <c r="J1726" s="59" t="s">
        <v>1762</v>
      </c>
      <c r="K1726" s="58"/>
    </row>
    <row r="1727" spans="1:11">
      <c r="A1727" s="35"/>
      <c r="B1727" s="35"/>
      <c r="C1727" s="32"/>
      <c r="D1727" s="32"/>
      <c r="E1727" s="32"/>
      <c r="F1727" s="33"/>
      <c r="G1727" s="33"/>
      <c r="H1727" s="34"/>
      <c r="I1727" s="33"/>
      <c r="J1727" s="44"/>
      <c r="K1727" s="58"/>
    </row>
    <row r="1728" spans="1:11">
      <c r="A1728" s="36">
        <v>6.5</v>
      </c>
      <c r="B1728" s="37" t="s">
        <v>1815</v>
      </c>
      <c r="C1728" s="32"/>
      <c r="D1728" s="32"/>
      <c r="E1728" s="32"/>
      <c r="F1728" s="33"/>
      <c r="G1728" s="33"/>
      <c r="H1728" s="34"/>
      <c r="I1728" s="33"/>
      <c r="J1728" s="59" t="s">
        <v>1762</v>
      </c>
      <c r="K1728" s="58"/>
    </row>
    <row r="1729" spans="1:11">
      <c r="A1729" s="35"/>
      <c r="B1729" s="35"/>
      <c r="C1729" s="32"/>
      <c r="D1729" s="32"/>
      <c r="E1729" s="32"/>
      <c r="F1729" s="33"/>
      <c r="G1729" s="33"/>
      <c r="H1729" s="34"/>
      <c r="I1729" s="33"/>
      <c r="J1729" s="44"/>
      <c r="K1729" s="58"/>
    </row>
    <row r="1730" spans="1:11" ht="31.5">
      <c r="A1730" s="128">
        <v>6.6</v>
      </c>
      <c r="B1730" s="37" t="s">
        <v>1816</v>
      </c>
      <c r="C1730" s="32"/>
      <c r="D1730" s="32"/>
      <c r="E1730" s="32"/>
      <c r="F1730" s="33"/>
      <c r="G1730" s="33"/>
      <c r="H1730" s="34"/>
      <c r="I1730" s="33"/>
      <c r="J1730" s="59" t="s">
        <v>1811</v>
      </c>
      <c r="K1730" s="58"/>
    </row>
    <row r="1731" spans="1:11">
      <c r="A1731" s="35"/>
      <c r="B1731" s="35"/>
      <c r="C1731" s="32"/>
      <c r="D1731" s="32"/>
      <c r="E1731" s="32"/>
      <c r="F1731" s="33"/>
      <c r="G1731" s="33"/>
      <c r="H1731" s="34"/>
      <c r="I1731" s="33"/>
      <c r="J1731" s="44"/>
      <c r="K1731" s="58"/>
    </row>
    <row r="1732" spans="1:11">
      <c r="A1732" s="36">
        <v>6.7</v>
      </c>
      <c r="B1732" s="37" t="s">
        <v>1817</v>
      </c>
      <c r="C1732" s="32"/>
      <c r="D1732" s="32"/>
      <c r="E1732" s="32"/>
      <c r="F1732" s="33"/>
      <c r="G1732" s="33"/>
      <c r="H1732" s="34"/>
      <c r="I1732" s="33"/>
      <c r="J1732" s="67"/>
      <c r="K1732" s="58"/>
    </row>
    <row r="1733" spans="1:11" ht="31.5">
      <c r="A1733" s="93" t="s">
        <v>1818</v>
      </c>
      <c r="B1733" s="37" t="s">
        <v>1819</v>
      </c>
      <c r="C1733" s="32"/>
      <c r="D1733" s="32"/>
      <c r="E1733" s="32"/>
      <c r="F1733" s="33"/>
      <c r="G1733" s="33"/>
      <c r="H1733" s="34"/>
      <c r="I1733" s="33"/>
      <c r="J1733" s="59" t="s">
        <v>1813</v>
      </c>
      <c r="K1733" s="58"/>
    </row>
    <row r="1734" spans="1:11">
      <c r="A1734" s="93" t="s">
        <v>1820</v>
      </c>
      <c r="B1734" s="37" t="s">
        <v>1821</v>
      </c>
      <c r="C1734" s="32"/>
      <c r="D1734" s="32"/>
      <c r="E1734" s="32"/>
      <c r="F1734" s="33"/>
      <c r="G1734" s="33"/>
      <c r="H1734" s="34"/>
      <c r="I1734" s="33"/>
      <c r="J1734" s="59" t="s">
        <v>1813</v>
      </c>
      <c r="K1734" s="58"/>
    </row>
    <row r="1735" spans="1:11" ht="31.5">
      <c r="A1735" s="93" t="s">
        <v>1822</v>
      </c>
      <c r="B1735" s="37" t="s">
        <v>1823</v>
      </c>
      <c r="C1735" s="32"/>
      <c r="D1735" s="32"/>
      <c r="E1735" s="32"/>
      <c r="F1735" s="33"/>
      <c r="G1735" s="33"/>
      <c r="H1735" s="34"/>
      <c r="I1735" s="33"/>
      <c r="J1735" s="59" t="s">
        <v>1813</v>
      </c>
      <c r="K1735" s="58"/>
    </row>
    <row r="1736" spans="1:11">
      <c r="A1736" s="35"/>
      <c r="B1736" s="35"/>
      <c r="C1736" s="32"/>
      <c r="D1736" s="32"/>
      <c r="E1736" s="32"/>
      <c r="F1736" s="33"/>
      <c r="G1736" s="33"/>
      <c r="H1736" s="34"/>
      <c r="I1736" s="33"/>
      <c r="J1736" s="44"/>
      <c r="K1736" s="58"/>
    </row>
    <row r="1737" spans="1:11">
      <c r="A1737" s="128">
        <v>6.8</v>
      </c>
      <c r="B1737" s="37" t="s">
        <v>1824</v>
      </c>
      <c r="C1737" s="32"/>
      <c r="D1737" s="32"/>
      <c r="E1737" s="32"/>
      <c r="F1737" s="33"/>
      <c r="G1737" s="33"/>
      <c r="H1737" s="34"/>
      <c r="I1737" s="33"/>
      <c r="J1737" s="59" t="s">
        <v>1813</v>
      </c>
      <c r="K1737" s="58"/>
    </row>
    <row r="1738" spans="1:11">
      <c r="A1738" s="63"/>
      <c r="B1738" s="37" t="s">
        <v>1825</v>
      </c>
      <c r="C1738" s="32"/>
      <c r="D1738" s="32"/>
      <c r="E1738" s="32"/>
      <c r="F1738" s="33"/>
      <c r="G1738" s="33"/>
      <c r="H1738" s="34"/>
      <c r="I1738" s="33"/>
      <c r="J1738" s="59" t="s">
        <v>1762</v>
      </c>
      <c r="K1738" s="58"/>
    </row>
    <row r="1739" spans="1:11">
      <c r="A1739" s="35"/>
      <c r="B1739" s="35"/>
      <c r="C1739" s="32"/>
      <c r="D1739" s="32"/>
      <c r="E1739" s="32"/>
      <c r="F1739" s="33"/>
      <c r="G1739" s="33"/>
      <c r="H1739" s="34"/>
      <c r="I1739" s="33"/>
      <c r="J1739" s="44"/>
      <c r="K1739" s="58"/>
    </row>
    <row r="1740" spans="1:11">
      <c r="A1740" s="128">
        <v>6.9</v>
      </c>
      <c r="B1740" s="37" t="s">
        <v>1826</v>
      </c>
      <c r="C1740" s="32"/>
      <c r="D1740" s="32"/>
      <c r="E1740" s="32"/>
      <c r="F1740" s="33"/>
      <c r="G1740" s="33"/>
      <c r="H1740" s="34"/>
      <c r="I1740" s="33"/>
      <c r="J1740" s="59" t="s">
        <v>1813</v>
      </c>
      <c r="K1740" s="58"/>
    </row>
    <row r="1741" spans="1:11">
      <c r="A1741" s="63"/>
      <c r="B1741" s="37" t="s">
        <v>1827</v>
      </c>
      <c r="C1741" s="32"/>
      <c r="D1741" s="32"/>
      <c r="E1741" s="32"/>
      <c r="F1741" s="33"/>
      <c r="G1741" s="33"/>
      <c r="H1741" s="34"/>
      <c r="I1741" s="33"/>
      <c r="J1741" s="59" t="s">
        <v>1762</v>
      </c>
      <c r="K1741" s="58"/>
    </row>
    <row r="1742" spans="1:11">
      <c r="A1742" s="63"/>
      <c r="B1742" s="37" t="s">
        <v>1828</v>
      </c>
      <c r="C1742" s="32"/>
      <c r="D1742" s="32"/>
      <c r="E1742" s="32"/>
      <c r="F1742" s="33"/>
      <c r="G1742" s="33"/>
      <c r="H1742" s="34"/>
      <c r="I1742" s="33"/>
      <c r="J1742" s="59" t="s">
        <v>1762</v>
      </c>
      <c r="K1742" s="58"/>
    </row>
    <row r="1743" spans="1:11">
      <c r="A1743" s="35"/>
      <c r="B1743" s="35"/>
      <c r="C1743" s="32"/>
      <c r="D1743" s="32"/>
      <c r="E1743" s="32"/>
      <c r="F1743" s="33"/>
      <c r="G1743" s="33"/>
      <c r="H1743" s="34"/>
      <c r="I1743" s="33"/>
      <c r="J1743" s="44"/>
      <c r="K1743" s="58"/>
    </row>
    <row r="1744" spans="1:11">
      <c r="A1744" s="129">
        <v>6.1</v>
      </c>
      <c r="B1744" s="37" t="s">
        <v>1829</v>
      </c>
      <c r="C1744" s="32"/>
      <c r="D1744" s="32"/>
      <c r="E1744" s="32"/>
      <c r="F1744" s="33"/>
      <c r="G1744" s="33"/>
      <c r="H1744" s="34"/>
      <c r="I1744" s="33"/>
      <c r="J1744" s="59" t="s">
        <v>1809</v>
      </c>
      <c r="K1744" s="58"/>
    </row>
    <row r="1745" spans="1:11">
      <c r="A1745" s="35"/>
      <c r="B1745" s="35"/>
      <c r="C1745" s="32"/>
      <c r="D1745" s="32"/>
      <c r="E1745" s="32"/>
      <c r="F1745" s="33"/>
      <c r="G1745" s="33"/>
      <c r="H1745" s="34"/>
      <c r="I1745" s="33"/>
      <c r="J1745" s="44"/>
      <c r="K1745" s="58"/>
    </row>
    <row r="1746" spans="1:11">
      <c r="A1746" s="130">
        <v>6.11</v>
      </c>
      <c r="B1746" s="37" t="s">
        <v>1830</v>
      </c>
      <c r="C1746" s="32"/>
      <c r="D1746" s="32"/>
      <c r="E1746" s="32"/>
      <c r="F1746" s="33"/>
      <c r="G1746" s="33"/>
      <c r="H1746" s="34"/>
      <c r="I1746" s="33"/>
      <c r="J1746" s="59" t="s">
        <v>1811</v>
      </c>
      <c r="K1746" s="58"/>
    </row>
    <row r="1747" spans="1:11">
      <c r="A1747" s="35"/>
      <c r="B1747" s="35"/>
      <c r="C1747" s="32"/>
      <c r="D1747" s="32"/>
      <c r="E1747" s="32"/>
      <c r="F1747" s="33"/>
      <c r="G1747" s="33"/>
      <c r="H1747" s="34"/>
      <c r="I1747" s="33"/>
      <c r="J1747" s="44"/>
      <c r="K1747" s="58"/>
    </row>
    <row r="1748" spans="1:11" ht="31.5">
      <c r="A1748" s="130">
        <v>6.12</v>
      </c>
      <c r="B1748" s="37" t="s">
        <v>1831</v>
      </c>
      <c r="C1748" s="32"/>
      <c r="D1748" s="32"/>
      <c r="E1748" s="32"/>
      <c r="F1748" s="33"/>
      <c r="G1748" s="33"/>
      <c r="H1748" s="34"/>
      <c r="I1748" s="33"/>
      <c r="J1748" s="59" t="s">
        <v>1811</v>
      </c>
      <c r="K1748" s="58"/>
    </row>
    <row r="1749" spans="1:11">
      <c r="A1749" s="35"/>
      <c r="B1749" s="37" t="s">
        <v>1832</v>
      </c>
      <c r="C1749" s="32"/>
      <c r="D1749" s="32"/>
      <c r="E1749" s="32"/>
      <c r="F1749" s="33"/>
      <c r="G1749" s="33"/>
      <c r="H1749" s="34"/>
      <c r="I1749" s="33"/>
      <c r="J1749" s="59" t="s">
        <v>1809</v>
      </c>
      <c r="K1749" s="58"/>
    </row>
    <row r="1750" spans="1:11">
      <c r="A1750" s="35"/>
      <c r="B1750" s="37" t="s">
        <v>1833</v>
      </c>
      <c r="C1750" s="32"/>
      <c r="D1750" s="32"/>
      <c r="E1750" s="32"/>
      <c r="F1750" s="33"/>
      <c r="G1750" s="33"/>
      <c r="H1750" s="34"/>
      <c r="I1750" s="33"/>
      <c r="J1750" s="59" t="s">
        <v>1811</v>
      </c>
      <c r="K1750" s="58"/>
    </row>
    <row r="1751" spans="1:11">
      <c r="A1751" s="35"/>
      <c r="B1751" s="35"/>
      <c r="C1751" s="32"/>
      <c r="D1751" s="32"/>
      <c r="E1751" s="32"/>
      <c r="F1751" s="33"/>
      <c r="G1751" s="33"/>
      <c r="H1751" s="34"/>
      <c r="I1751" s="33"/>
      <c r="J1751" s="44"/>
      <c r="K1751" s="58"/>
    </row>
    <row r="1752" spans="1:11">
      <c r="A1752" s="129">
        <v>6.13</v>
      </c>
      <c r="B1752" s="37" t="s">
        <v>1834</v>
      </c>
      <c r="C1752" s="32"/>
      <c r="D1752" s="32"/>
      <c r="E1752" s="32"/>
      <c r="F1752" s="33"/>
      <c r="G1752" s="33"/>
      <c r="H1752" s="34"/>
      <c r="I1752" s="33"/>
      <c r="J1752" s="59" t="s">
        <v>1809</v>
      </c>
      <c r="K1752" s="58"/>
    </row>
    <row r="1753" spans="1:11">
      <c r="A1753" s="63"/>
      <c r="B1753" s="37" t="s">
        <v>1835</v>
      </c>
      <c r="C1753" s="32"/>
      <c r="D1753" s="32"/>
      <c r="E1753" s="32"/>
      <c r="F1753" s="33"/>
      <c r="G1753" s="33"/>
      <c r="H1753" s="34"/>
      <c r="I1753" s="33"/>
      <c r="J1753" s="59" t="s">
        <v>1811</v>
      </c>
      <c r="K1753" s="58"/>
    </row>
    <row r="1754" spans="1:11">
      <c r="A1754" s="63"/>
      <c r="B1754" s="37" t="s">
        <v>1836</v>
      </c>
      <c r="C1754" s="32"/>
      <c r="D1754" s="32"/>
      <c r="E1754" s="32"/>
      <c r="F1754" s="33"/>
      <c r="G1754" s="33"/>
      <c r="H1754" s="34"/>
      <c r="I1754" s="33"/>
      <c r="J1754" s="59" t="s">
        <v>1811</v>
      </c>
      <c r="K1754" s="58"/>
    </row>
    <row r="1755" spans="1:11">
      <c r="A1755" s="63"/>
      <c r="B1755" s="37" t="s">
        <v>1837</v>
      </c>
      <c r="C1755" s="32"/>
      <c r="D1755" s="32"/>
      <c r="E1755" s="32"/>
      <c r="F1755" s="33"/>
      <c r="G1755" s="33"/>
      <c r="H1755" s="34"/>
      <c r="I1755" s="33"/>
      <c r="J1755" s="59" t="s">
        <v>1809</v>
      </c>
      <c r="K1755" s="58"/>
    </row>
    <row r="1756" spans="1:11">
      <c r="A1756" s="35"/>
      <c r="B1756" s="35"/>
      <c r="C1756" s="32"/>
      <c r="D1756" s="32"/>
      <c r="E1756" s="32"/>
      <c r="F1756" s="33"/>
      <c r="G1756" s="33"/>
      <c r="H1756" s="34"/>
      <c r="I1756" s="33"/>
      <c r="J1756" s="44"/>
      <c r="K1756" s="58"/>
    </row>
    <row r="1757" spans="1:11">
      <c r="A1757" s="130">
        <v>6.14</v>
      </c>
      <c r="B1757" s="37" t="s">
        <v>1838</v>
      </c>
      <c r="C1757" s="32"/>
      <c r="D1757" s="32"/>
      <c r="E1757" s="32"/>
      <c r="F1757" s="33"/>
      <c r="G1757" s="33"/>
      <c r="H1757" s="34"/>
      <c r="I1757" s="33"/>
      <c r="J1757" s="59" t="s">
        <v>1811</v>
      </c>
      <c r="K1757" s="58"/>
    </row>
    <row r="1758" spans="1:11" ht="31.5">
      <c r="A1758" s="63"/>
      <c r="B1758" s="37" t="s">
        <v>1839</v>
      </c>
      <c r="C1758" s="32"/>
      <c r="D1758" s="32"/>
      <c r="E1758" s="32"/>
      <c r="F1758" s="33"/>
      <c r="G1758" s="33"/>
      <c r="H1758" s="34"/>
      <c r="I1758" s="33"/>
      <c r="J1758" s="59" t="s">
        <v>1811</v>
      </c>
      <c r="K1758" s="58"/>
    </row>
    <row r="1759" spans="1:11">
      <c r="A1759" s="35"/>
      <c r="B1759" s="37" t="s">
        <v>1840</v>
      </c>
      <c r="C1759" s="32"/>
      <c r="D1759" s="32"/>
      <c r="E1759" s="32"/>
      <c r="F1759" s="33"/>
      <c r="G1759" s="33"/>
      <c r="H1759" s="34"/>
      <c r="I1759" s="33"/>
      <c r="J1759" s="59" t="s">
        <v>1809</v>
      </c>
      <c r="K1759" s="58"/>
    </row>
    <row r="1760" spans="1:11">
      <c r="A1760" s="63"/>
      <c r="B1760" s="37" t="s">
        <v>1841</v>
      </c>
      <c r="C1760" s="32"/>
      <c r="D1760" s="32"/>
      <c r="E1760" s="32"/>
      <c r="F1760" s="33"/>
      <c r="G1760" s="33"/>
      <c r="H1760" s="34"/>
      <c r="I1760" s="33"/>
      <c r="J1760" s="59" t="s">
        <v>1811</v>
      </c>
      <c r="K1760" s="58"/>
    </row>
    <row r="1761" spans="1:11">
      <c r="A1761" s="63"/>
      <c r="B1761" s="37" t="s">
        <v>1842</v>
      </c>
      <c r="C1761" s="32"/>
      <c r="D1761" s="32"/>
      <c r="E1761" s="32"/>
      <c r="F1761" s="33"/>
      <c r="G1761" s="33"/>
      <c r="H1761" s="34"/>
      <c r="I1761" s="33"/>
      <c r="J1761" s="59" t="s">
        <v>1809</v>
      </c>
      <c r="K1761" s="58"/>
    </row>
    <row r="1762" spans="1:11">
      <c r="A1762" s="35"/>
      <c r="B1762" s="35"/>
      <c r="C1762" s="32"/>
      <c r="D1762" s="32"/>
      <c r="E1762" s="32"/>
      <c r="F1762" s="33"/>
      <c r="G1762" s="33"/>
      <c r="H1762" s="34"/>
      <c r="I1762" s="33"/>
      <c r="J1762" s="44"/>
      <c r="K1762" s="58"/>
    </row>
    <row r="1763" spans="1:11">
      <c r="A1763" s="130">
        <v>6.15</v>
      </c>
      <c r="B1763" s="37" t="s">
        <v>1843</v>
      </c>
      <c r="C1763" s="32"/>
      <c r="D1763" s="32"/>
      <c r="E1763" s="32"/>
      <c r="F1763" s="33"/>
      <c r="G1763" s="33"/>
      <c r="H1763" s="34"/>
      <c r="I1763" s="33"/>
      <c r="J1763" s="59" t="s">
        <v>1811</v>
      </c>
      <c r="K1763" s="58"/>
    </row>
    <row r="1764" spans="1:11">
      <c r="A1764" s="35"/>
      <c r="B1764" s="35"/>
      <c r="C1764" s="32"/>
      <c r="D1764" s="32"/>
      <c r="E1764" s="32"/>
      <c r="F1764" s="33"/>
      <c r="G1764" s="33"/>
      <c r="H1764" s="34"/>
      <c r="I1764" s="33"/>
      <c r="J1764" s="44"/>
      <c r="K1764" s="58"/>
    </row>
    <row r="1765" spans="1:11">
      <c r="A1765" s="130">
        <v>6.16</v>
      </c>
      <c r="B1765" s="37" t="s">
        <v>1844</v>
      </c>
      <c r="C1765" s="32"/>
      <c r="D1765" s="32"/>
      <c r="E1765" s="32"/>
      <c r="F1765" s="33"/>
      <c r="G1765" s="33"/>
      <c r="H1765" s="34"/>
      <c r="I1765" s="33"/>
      <c r="J1765" s="59" t="s">
        <v>1811</v>
      </c>
      <c r="K1765" s="58"/>
    </row>
    <row r="1766" spans="1:11">
      <c r="A1766" s="35"/>
      <c r="B1766" s="35"/>
      <c r="C1766" s="32"/>
      <c r="D1766" s="32"/>
      <c r="E1766" s="32"/>
      <c r="F1766" s="33"/>
      <c r="G1766" s="33"/>
      <c r="H1766" s="34"/>
      <c r="I1766" s="33"/>
      <c r="J1766" s="44"/>
      <c r="K1766" s="58"/>
    </row>
    <row r="1767" spans="1:11">
      <c r="A1767" s="129">
        <v>6.17</v>
      </c>
      <c r="B1767" s="37" t="s">
        <v>1845</v>
      </c>
      <c r="C1767" s="32"/>
      <c r="D1767" s="32"/>
      <c r="E1767" s="32"/>
      <c r="F1767" s="33"/>
      <c r="G1767" s="33"/>
      <c r="H1767" s="34"/>
      <c r="I1767" s="33"/>
      <c r="J1767" s="59" t="s">
        <v>1809</v>
      </c>
      <c r="K1767" s="58"/>
    </row>
    <row r="1768" spans="1:11">
      <c r="A1768" s="63"/>
      <c r="B1768" s="37" t="s">
        <v>1846</v>
      </c>
      <c r="C1768" s="32"/>
      <c r="D1768" s="32"/>
      <c r="E1768" s="32"/>
      <c r="F1768" s="33"/>
      <c r="G1768" s="33"/>
      <c r="H1768" s="34"/>
      <c r="I1768" s="33"/>
      <c r="J1768" s="59" t="s">
        <v>1811</v>
      </c>
      <c r="K1768" s="58"/>
    </row>
    <row r="1769" spans="1:11">
      <c r="A1769" s="35"/>
      <c r="B1769" s="35"/>
      <c r="C1769" s="32"/>
      <c r="D1769" s="32"/>
      <c r="E1769" s="32"/>
      <c r="F1769" s="33"/>
      <c r="G1769" s="33"/>
      <c r="H1769" s="34"/>
      <c r="I1769" s="33"/>
      <c r="J1769" s="44"/>
      <c r="K1769" s="58"/>
    </row>
    <row r="1770" spans="1:11">
      <c r="A1770" s="129">
        <v>6.18</v>
      </c>
      <c r="B1770" s="37" t="s">
        <v>1847</v>
      </c>
      <c r="C1770" s="32"/>
      <c r="D1770" s="32"/>
      <c r="E1770" s="32"/>
      <c r="F1770" s="33"/>
      <c r="G1770" s="33"/>
      <c r="H1770" s="34"/>
      <c r="I1770" s="33"/>
      <c r="J1770" s="59" t="s">
        <v>1809</v>
      </c>
      <c r="K1770" s="58"/>
    </row>
    <row r="1771" spans="1:11">
      <c r="A1771" s="35"/>
      <c r="B1771" s="37" t="s">
        <v>1848</v>
      </c>
      <c r="C1771" s="32"/>
      <c r="D1771" s="32"/>
      <c r="E1771" s="32"/>
      <c r="F1771" s="33"/>
      <c r="G1771" s="33"/>
      <c r="H1771" s="34"/>
      <c r="I1771" s="33"/>
      <c r="J1771" s="59" t="s">
        <v>1811</v>
      </c>
      <c r="K1771" s="58"/>
    </row>
    <row r="1772" spans="1:11">
      <c r="A1772" s="63"/>
      <c r="B1772" s="63"/>
      <c r="C1772" s="32"/>
      <c r="D1772" s="32"/>
      <c r="E1772" s="32"/>
      <c r="F1772" s="33"/>
      <c r="G1772" s="33"/>
      <c r="H1772" s="34"/>
      <c r="I1772" s="33"/>
      <c r="J1772" s="67"/>
      <c r="K1772" s="58"/>
    </row>
    <row r="1773" spans="1:11">
      <c r="A1773" s="131">
        <v>6.19</v>
      </c>
      <c r="B1773" s="37" t="s">
        <v>1849</v>
      </c>
      <c r="C1773" s="32"/>
      <c r="D1773" s="32"/>
      <c r="E1773" s="32"/>
      <c r="F1773" s="33"/>
      <c r="G1773" s="33"/>
      <c r="H1773" s="34"/>
      <c r="I1773" s="33"/>
      <c r="J1773" s="59" t="s">
        <v>1809</v>
      </c>
      <c r="K1773" s="58"/>
    </row>
    <row r="1774" spans="1:11">
      <c r="A1774" s="63"/>
      <c r="B1774" s="37" t="s">
        <v>1850</v>
      </c>
      <c r="C1774" s="32"/>
      <c r="D1774" s="32"/>
      <c r="E1774" s="32"/>
      <c r="F1774" s="33"/>
      <c r="G1774" s="33"/>
      <c r="H1774" s="34"/>
      <c r="I1774" s="33"/>
      <c r="J1774" s="59" t="s">
        <v>1811</v>
      </c>
      <c r="K1774" s="58"/>
    </row>
    <row r="1775" spans="1:11">
      <c r="A1775" s="35"/>
      <c r="B1775" s="35"/>
      <c r="C1775" s="32"/>
      <c r="D1775" s="32"/>
      <c r="E1775" s="32"/>
      <c r="F1775" s="33"/>
      <c r="G1775" s="33"/>
      <c r="H1775" s="34"/>
      <c r="I1775" s="33"/>
      <c r="J1775" s="44"/>
      <c r="K1775" s="58"/>
    </row>
    <row r="1776" spans="1:11">
      <c r="A1776" s="131">
        <v>6.2</v>
      </c>
      <c r="B1776" s="37" t="s">
        <v>1851</v>
      </c>
      <c r="C1776" s="32"/>
      <c r="D1776" s="32"/>
      <c r="E1776" s="32"/>
      <c r="F1776" s="33"/>
      <c r="G1776" s="33"/>
      <c r="H1776" s="34"/>
      <c r="I1776" s="33"/>
      <c r="J1776" s="59" t="s">
        <v>1809</v>
      </c>
      <c r="K1776" s="58"/>
    </row>
    <row r="1777" spans="1:12">
      <c r="A1777" s="35"/>
      <c r="B1777" s="35"/>
      <c r="C1777" s="32"/>
      <c r="D1777" s="32"/>
      <c r="E1777" s="32"/>
      <c r="F1777" s="33"/>
      <c r="G1777" s="33"/>
      <c r="H1777" s="34"/>
      <c r="I1777" s="33"/>
      <c r="J1777" s="44"/>
      <c r="K1777" s="58"/>
    </row>
    <row r="1778" spans="1:12">
      <c r="A1778" s="129">
        <v>6.21</v>
      </c>
      <c r="B1778" s="37" t="s">
        <v>1852</v>
      </c>
      <c r="C1778" s="32"/>
      <c r="D1778" s="32"/>
      <c r="E1778" s="32"/>
      <c r="F1778" s="33"/>
      <c r="G1778" s="33"/>
      <c r="H1778" s="34"/>
      <c r="I1778" s="33"/>
      <c r="J1778" s="59" t="s">
        <v>1809</v>
      </c>
      <c r="K1778" s="58"/>
    </row>
    <row r="1779" spans="1:12">
      <c r="A1779" s="35"/>
      <c r="B1779" s="35"/>
      <c r="C1779" s="32"/>
      <c r="D1779" s="32"/>
      <c r="E1779" s="32"/>
      <c r="F1779" s="33"/>
      <c r="G1779" s="33"/>
      <c r="H1779" s="34"/>
      <c r="I1779" s="33"/>
      <c r="J1779" s="44"/>
      <c r="K1779" s="58"/>
    </row>
    <row r="1780" spans="1:12">
      <c r="A1780" s="129">
        <v>6.22</v>
      </c>
      <c r="B1780" s="37" t="s">
        <v>1853</v>
      </c>
      <c r="C1780" s="32"/>
      <c r="D1780" s="32"/>
      <c r="E1780" s="32"/>
      <c r="F1780" s="33"/>
      <c r="G1780" s="33"/>
      <c r="H1780" s="34"/>
      <c r="I1780" s="33"/>
      <c r="J1780" s="59" t="s">
        <v>1811</v>
      </c>
      <c r="K1780" s="58"/>
    </row>
    <row r="1781" spans="1:12">
      <c r="A1781" s="35"/>
      <c r="B1781" s="35"/>
      <c r="C1781" s="32"/>
      <c r="D1781" s="32"/>
      <c r="E1781" s="32"/>
      <c r="F1781" s="33"/>
      <c r="G1781" s="33"/>
      <c r="H1781" s="34"/>
      <c r="I1781" s="33"/>
      <c r="J1781" s="44"/>
      <c r="K1781" s="58"/>
    </row>
    <row r="1782" spans="1:12">
      <c r="A1782" s="129">
        <v>6.23</v>
      </c>
      <c r="B1782" s="37" t="s">
        <v>1854</v>
      </c>
      <c r="C1782" s="32"/>
      <c r="D1782" s="32"/>
      <c r="E1782" s="32"/>
      <c r="F1782" s="33"/>
      <c r="G1782" s="33"/>
      <c r="H1782" s="34"/>
      <c r="I1782" s="33"/>
      <c r="J1782" s="59" t="s">
        <v>1811</v>
      </c>
      <c r="K1782" s="58"/>
    </row>
    <row r="1783" spans="1:12">
      <c r="A1783" s="35"/>
      <c r="B1783" s="35"/>
      <c r="C1783" s="32"/>
      <c r="D1783" s="32"/>
      <c r="E1783" s="32"/>
      <c r="F1783" s="33"/>
      <c r="G1783" s="33"/>
      <c r="H1783" s="34"/>
      <c r="I1783" s="33"/>
      <c r="J1783" s="44"/>
      <c r="K1783" s="58"/>
    </row>
    <row r="1784" spans="1:12">
      <c r="A1784" s="129">
        <v>6.24</v>
      </c>
      <c r="B1784" s="37" t="s">
        <v>1855</v>
      </c>
      <c r="C1784" s="32"/>
      <c r="D1784" s="32"/>
      <c r="E1784" s="32"/>
      <c r="F1784" s="33"/>
      <c r="G1784" s="33"/>
      <c r="H1784" s="34"/>
      <c r="I1784" s="33"/>
      <c r="J1784" s="59" t="s">
        <v>1811</v>
      </c>
      <c r="K1784" s="58"/>
    </row>
    <row r="1785" spans="1:12">
      <c r="A1785" s="35"/>
      <c r="B1785" s="37" t="s">
        <v>1856</v>
      </c>
      <c r="C1785" s="32"/>
      <c r="D1785" s="32"/>
      <c r="E1785" s="32"/>
      <c r="F1785" s="33"/>
      <c r="G1785" s="33"/>
      <c r="H1785" s="34"/>
      <c r="I1785" s="33"/>
      <c r="J1785" s="59" t="s">
        <v>1809</v>
      </c>
      <c r="K1785" s="58"/>
    </row>
    <row r="1786" spans="1:12">
      <c r="A1786" s="35"/>
      <c r="B1786" s="35"/>
      <c r="C1786" s="32"/>
      <c r="D1786" s="32"/>
      <c r="E1786" s="32"/>
      <c r="F1786" s="33"/>
      <c r="G1786" s="33"/>
      <c r="H1786" s="34"/>
      <c r="I1786" s="33"/>
      <c r="J1786" s="44"/>
      <c r="K1786" s="58"/>
    </row>
    <row r="1787" spans="1:12">
      <c r="A1787" s="129">
        <v>6.25</v>
      </c>
      <c r="B1787" s="37" t="s">
        <v>1857</v>
      </c>
      <c r="C1787" s="32"/>
      <c r="D1787" s="32"/>
      <c r="E1787" s="32"/>
      <c r="F1787" s="33"/>
      <c r="G1787" s="33"/>
      <c r="H1787" s="34"/>
      <c r="I1787" s="33"/>
      <c r="J1787" s="59" t="s">
        <v>1809</v>
      </c>
      <c r="K1787" s="58"/>
    </row>
    <row r="1788" spans="1:12">
      <c r="A1788" s="35"/>
      <c r="B1788" s="35"/>
      <c r="C1788" s="32"/>
      <c r="D1788" s="32"/>
      <c r="E1788" s="32"/>
      <c r="F1788" s="33"/>
      <c r="G1788" s="33"/>
      <c r="H1788" s="34"/>
      <c r="I1788" s="33"/>
      <c r="J1788" s="44"/>
      <c r="K1788" s="58"/>
    </row>
    <row r="1789" spans="1:12">
      <c r="A1789" s="129">
        <v>6.26</v>
      </c>
      <c r="B1789" s="37" t="s">
        <v>1858</v>
      </c>
      <c r="C1789" s="32"/>
      <c r="D1789" s="32"/>
      <c r="E1789" s="32"/>
      <c r="F1789" s="33"/>
      <c r="G1789" s="33"/>
      <c r="H1789" s="34"/>
      <c r="I1789" s="33"/>
      <c r="J1789" s="59" t="s">
        <v>1811</v>
      </c>
      <c r="K1789" s="58"/>
    </row>
    <row r="1790" spans="1:12">
      <c r="A1790" s="35"/>
      <c r="B1790" s="35"/>
      <c r="C1790" s="32"/>
      <c r="D1790" s="32"/>
      <c r="E1790" s="32"/>
      <c r="F1790" s="33"/>
      <c r="G1790" s="33"/>
      <c r="H1790" s="34"/>
      <c r="I1790" s="33"/>
      <c r="J1790" s="44"/>
      <c r="K1790" s="58"/>
      <c r="L1790" s="2">
        <f>+I1928/8</f>
        <v>99.718750000000099</v>
      </c>
    </row>
    <row r="1791" spans="1:12">
      <c r="A1791" s="129">
        <v>6.27</v>
      </c>
      <c r="B1791" s="37" t="s">
        <v>1859</v>
      </c>
      <c r="C1791" s="32"/>
      <c r="D1791" s="32"/>
      <c r="E1791" s="32"/>
      <c r="F1791" s="33"/>
      <c r="G1791" s="33"/>
      <c r="H1791" s="34"/>
      <c r="I1791" s="33"/>
      <c r="J1791" s="67"/>
      <c r="K1791" s="58"/>
    </row>
    <row r="1792" spans="1:12">
      <c r="A1792" s="93" t="s">
        <v>50</v>
      </c>
      <c r="B1792" s="37" t="s">
        <v>1860</v>
      </c>
      <c r="C1792" s="32"/>
      <c r="D1792" s="32"/>
      <c r="E1792" s="32"/>
      <c r="F1792" s="33"/>
      <c r="G1792" s="33"/>
      <c r="H1792" s="34"/>
      <c r="I1792" s="33"/>
      <c r="J1792" s="59" t="s">
        <v>1762</v>
      </c>
      <c r="K1792" s="58"/>
    </row>
    <row r="1793" spans="1:11">
      <c r="A1793" s="93" t="s">
        <v>53</v>
      </c>
      <c r="B1793" s="37" t="s">
        <v>1861</v>
      </c>
      <c r="C1793" s="32"/>
      <c r="D1793" s="32"/>
      <c r="E1793" s="32"/>
      <c r="F1793" s="33"/>
      <c r="G1793" s="33"/>
      <c r="H1793" s="34"/>
      <c r="I1793" s="33"/>
      <c r="J1793" s="59" t="s">
        <v>1762</v>
      </c>
      <c r="K1793" s="58"/>
    </row>
    <row r="1794" spans="1:11">
      <c r="A1794" s="35"/>
      <c r="B1794" s="35"/>
      <c r="C1794" s="32"/>
      <c r="D1794" s="32"/>
      <c r="E1794" s="32"/>
      <c r="F1794" s="33"/>
      <c r="G1794" s="33"/>
      <c r="H1794" s="34"/>
      <c r="I1794" s="33"/>
      <c r="J1794" s="44"/>
      <c r="K1794" s="58"/>
    </row>
    <row r="1795" spans="1:11">
      <c r="A1795" s="129">
        <v>6.28</v>
      </c>
      <c r="B1795" s="64" t="s">
        <v>1862</v>
      </c>
      <c r="C1795" s="32"/>
      <c r="D1795" s="32"/>
      <c r="E1795" s="32"/>
      <c r="F1795" s="33"/>
      <c r="G1795" s="33"/>
      <c r="H1795" s="34"/>
      <c r="I1795" s="33"/>
      <c r="J1795" s="59" t="s">
        <v>1762</v>
      </c>
      <c r="K1795" s="58"/>
    </row>
    <row r="1796" spans="1:11">
      <c r="A1796" s="35"/>
      <c r="B1796" s="35"/>
      <c r="C1796" s="32"/>
      <c r="D1796" s="32"/>
      <c r="E1796" s="32"/>
      <c r="F1796" s="33"/>
      <c r="G1796" s="33"/>
      <c r="H1796" s="34"/>
      <c r="I1796" s="33"/>
      <c r="J1796" s="44"/>
      <c r="K1796" s="58"/>
    </row>
    <row r="1797" spans="1:11">
      <c r="A1797" s="129">
        <v>6.29</v>
      </c>
      <c r="B1797" s="64" t="s">
        <v>1863</v>
      </c>
      <c r="C1797" s="32"/>
      <c r="D1797" s="32"/>
      <c r="E1797" s="32"/>
      <c r="F1797" s="33"/>
      <c r="G1797" s="33"/>
      <c r="H1797" s="34"/>
      <c r="I1797" s="33"/>
      <c r="J1797" s="59" t="s">
        <v>1762</v>
      </c>
      <c r="K1797" s="58"/>
    </row>
    <row r="1798" spans="1:11">
      <c r="A1798" s="35"/>
      <c r="B1798" s="35"/>
      <c r="C1798" s="32"/>
      <c r="D1798" s="32"/>
      <c r="E1798" s="32"/>
      <c r="F1798" s="33"/>
      <c r="G1798" s="33"/>
      <c r="H1798" s="34"/>
      <c r="I1798" s="33"/>
      <c r="J1798" s="44"/>
      <c r="K1798" s="58"/>
    </row>
    <row r="1799" spans="1:11">
      <c r="A1799" s="132">
        <v>6.3</v>
      </c>
      <c r="B1799" s="64" t="s">
        <v>1864</v>
      </c>
      <c r="C1799" s="32"/>
      <c r="D1799" s="32"/>
      <c r="E1799" s="32"/>
      <c r="F1799" s="33"/>
      <c r="G1799" s="33"/>
      <c r="H1799" s="34"/>
      <c r="I1799" s="33"/>
      <c r="J1799" s="59" t="s">
        <v>1813</v>
      </c>
      <c r="K1799" s="58"/>
    </row>
    <row r="1800" spans="1:11">
      <c r="A1800" s="35"/>
      <c r="B1800" s="35"/>
      <c r="C1800" s="32"/>
      <c r="D1800" s="32"/>
      <c r="E1800" s="32"/>
      <c r="F1800" s="33"/>
      <c r="G1800" s="33"/>
      <c r="H1800" s="34"/>
      <c r="I1800" s="33"/>
      <c r="J1800" s="44"/>
      <c r="K1800" s="58"/>
    </row>
    <row r="1801" spans="1:11">
      <c r="A1801" s="130">
        <v>6.31</v>
      </c>
      <c r="B1801" s="64" t="s">
        <v>1865</v>
      </c>
      <c r="C1801" s="32"/>
      <c r="D1801" s="32"/>
      <c r="E1801" s="32"/>
      <c r="F1801" s="33"/>
      <c r="G1801" s="33"/>
      <c r="H1801" s="34"/>
      <c r="I1801" s="33"/>
      <c r="J1801" s="59" t="s">
        <v>1813</v>
      </c>
      <c r="K1801" s="58"/>
    </row>
    <row r="1802" spans="1:11">
      <c r="A1802" s="35"/>
      <c r="B1802" s="35"/>
      <c r="C1802" s="32"/>
      <c r="D1802" s="32"/>
      <c r="E1802" s="32"/>
      <c r="F1802" s="33"/>
      <c r="G1802" s="33"/>
      <c r="H1802" s="34"/>
      <c r="I1802" s="33"/>
      <c r="J1802" s="44"/>
      <c r="K1802" s="58"/>
    </row>
    <row r="1803" spans="1:11">
      <c r="A1803" s="129">
        <v>6.32</v>
      </c>
      <c r="B1803" s="64" t="s">
        <v>1866</v>
      </c>
      <c r="C1803" s="32"/>
      <c r="D1803" s="32"/>
      <c r="E1803" s="32"/>
      <c r="F1803" s="33"/>
      <c r="G1803" s="33"/>
      <c r="H1803" s="34"/>
      <c r="I1803" s="33"/>
      <c r="J1803" s="59" t="s">
        <v>1813</v>
      </c>
      <c r="K1803" s="58"/>
    </row>
    <row r="1804" spans="1:11">
      <c r="A1804" s="35"/>
      <c r="B1804" s="35"/>
      <c r="C1804" s="32"/>
      <c r="D1804" s="32"/>
      <c r="E1804" s="32"/>
      <c r="F1804" s="33"/>
      <c r="G1804" s="33"/>
      <c r="H1804" s="34"/>
      <c r="I1804" s="33"/>
      <c r="J1804" s="44"/>
      <c r="K1804" s="58"/>
    </row>
    <row r="1805" spans="1:11">
      <c r="A1805" s="129">
        <v>6.33</v>
      </c>
      <c r="B1805" s="64" t="s">
        <v>1867</v>
      </c>
      <c r="C1805" s="32"/>
      <c r="D1805" s="32"/>
      <c r="E1805" s="32"/>
      <c r="F1805" s="33"/>
      <c r="G1805" s="33"/>
      <c r="H1805" s="34"/>
      <c r="I1805" s="33"/>
      <c r="J1805" s="59" t="s">
        <v>1813</v>
      </c>
      <c r="K1805" s="58"/>
    </row>
    <row r="1806" spans="1:11">
      <c r="A1806" s="35"/>
      <c r="B1806" s="35"/>
      <c r="C1806" s="32"/>
      <c r="D1806" s="32"/>
      <c r="E1806" s="32"/>
      <c r="F1806" s="33"/>
      <c r="G1806" s="33"/>
      <c r="H1806" s="34"/>
      <c r="I1806" s="33"/>
      <c r="J1806" s="44"/>
      <c r="K1806" s="58"/>
    </row>
    <row r="1807" spans="1:11">
      <c r="A1807" s="129">
        <v>6.34</v>
      </c>
      <c r="B1807" s="64" t="s">
        <v>1868</v>
      </c>
      <c r="C1807" s="32"/>
      <c r="D1807" s="32"/>
      <c r="E1807" s="32"/>
      <c r="F1807" s="33"/>
      <c r="G1807" s="33"/>
      <c r="H1807" s="34"/>
      <c r="I1807" s="33"/>
      <c r="J1807" s="59" t="s">
        <v>1813</v>
      </c>
      <c r="K1807" s="58"/>
    </row>
    <row r="1808" spans="1:11">
      <c r="A1808" s="35"/>
      <c r="B1808" s="35"/>
      <c r="C1808" s="32"/>
      <c r="D1808" s="32"/>
      <c r="E1808" s="32"/>
      <c r="F1808" s="33"/>
      <c r="G1808" s="33"/>
      <c r="H1808" s="34"/>
      <c r="I1808" s="33"/>
      <c r="J1808" s="44"/>
      <c r="K1808" s="58"/>
    </row>
    <row r="1809" spans="1:11" ht="31.5">
      <c r="A1809" s="129">
        <v>6.35</v>
      </c>
      <c r="B1809" s="37" t="s">
        <v>1869</v>
      </c>
      <c r="C1809" s="32"/>
      <c r="D1809" s="32"/>
      <c r="E1809" s="32"/>
      <c r="F1809" s="33"/>
      <c r="G1809" s="33"/>
      <c r="H1809" s="34"/>
      <c r="I1809" s="33">
        <v>4</v>
      </c>
      <c r="J1809" s="59" t="s">
        <v>1813</v>
      </c>
      <c r="K1809" s="58"/>
    </row>
    <row r="1810" spans="1:11">
      <c r="A1810" s="35"/>
      <c r="B1810" s="35"/>
      <c r="C1810" s="32"/>
      <c r="D1810" s="32"/>
      <c r="E1810" s="32"/>
      <c r="F1810" s="33"/>
      <c r="G1810" s="33"/>
      <c r="H1810" s="34"/>
      <c r="I1810" s="33"/>
      <c r="J1810" s="44"/>
      <c r="K1810" s="58"/>
    </row>
    <row r="1811" spans="1:11">
      <c r="A1811" s="89"/>
      <c r="B1811" s="62" t="s">
        <v>1870</v>
      </c>
      <c r="C1811" s="32"/>
      <c r="D1811" s="32"/>
      <c r="E1811" s="32"/>
      <c r="F1811" s="33"/>
      <c r="G1811" s="33"/>
      <c r="H1811" s="34"/>
      <c r="I1811" s="33"/>
      <c r="J1811" s="90"/>
      <c r="K1811" s="58"/>
    </row>
    <row r="1812" spans="1:11">
      <c r="A1812" s="35"/>
      <c r="B1812" s="35"/>
      <c r="C1812" s="32"/>
      <c r="D1812" s="32"/>
      <c r="E1812" s="32"/>
      <c r="F1812" s="33"/>
      <c r="G1812" s="33"/>
      <c r="H1812" s="34"/>
      <c r="I1812" s="33"/>
      <c r="J1812" s="44"/>
      <c r="K1812" s="58"/>
    </row>
    <row r="1813" spans="1:11">
      <c r="A1813" s="30" t="s">
        <v>1871</v>
      </c>
      <c r="B1813" s="126" t="s">
        <v>1872</v>
      </c>
      <c r="C1813" s="32"/>
      <c r="D1813" s="32"/>
      <c r="E1813" s="32"/>
      <c r="F1813" s="33"/>
      <c r="G1813" s="33"/>
      <c r="H1813" s="34"/>
      <c r="I1813" s="33"/>
      <c r="J1813" s="90"/>
      <c r="K1813" s="58"/>
    </row>
    <row r="1814" spans="1:11">
      <c r="A1814" s="35"/>
      <c r="B1814" s="35"/>
      <c r="C1814" s="32"/>
      <c r="D1814" s="32"/>
      <c r="E1814" s="32"/>
      <c r="F1814" s="33"/>
      <c r="G1814" s="33"/>
      <c r="H1814" s="34"/>
      <c r="I1814" s="33"/>
      <c r="J1814" s="44"/>
      <c r="K1814" s="58"/>
    </row>
    <row r="1815" spans="1:11">
      <c r="A1815" s="36">
        <v>7.1</v>
      </c>
      <c r="B1815" s="37" t="s">
        <v>942</v>
      </c>
      <c r="C1815" s="32"/>
      <c r="D1815" s="32"/>
      <c r="E1815" s="32"/>
      <c r="F1815" s="33"/>
      <c r="G1815" s="33"/>
      <c r="H1815" s="34"/>
      <c r="I1815" s="33"/>
      <c r="J1815" s="59" t="s">
        <v>724</v>
      </c>
      <c r="K1815" s="58"/>
    </row>
    <row r="1816" spans="1:11">
      <c r="A1816" s="63"/>
      <c r="B1816" s="37" t="s">
        <v>943</v>
      </c>
      <c r="C1816" s="32"/>
      <c r="D1816" s="32"/>
      <c r="E1816" s="32"/>
      <c r="F1816" s="33"/>
      <c r="G1816" s="33"/>
      <c r="H1816" s="34"/>
      <c r="I1816" s="33"/>
      <c r="J1816" s="67"/>
      <c r="K1816" s="58"/>
    </row>
    <row r="1817" spans="1:11">
      <c r="A1817" s="35"/>
      <c r="B1817" s="35"/>
      <c r="C1817" s="32"/>
      <c r="D1817" s="32"/>
      <c r="E1817" s="32"/>
      <c r="F1817" s="33"/>
      <c r="G1817" s="33"/>
      <c r="H1817" s="34"/>
      <c r="I1817" s="33"/>
      <c r="J1817" s="44"/>
      <c r="K1817" s="58"/>
    </row>
    <row r="1818" spans="1:11">
      <c r="A1818" s="36">
        <v>7.2</v>
      </c>
      <c r="B1818" s="64" t="s">
        <v>957</v>
      </c>
      <c r="C1818" s="32"/>
      <c r="D1818" s="32"/>
      <c r="E1818" s="32"/>
      <c r="F1818" s="33"/>
      <c r="G1818" s="33"/>
      <c r="H1818" s="34"/>
      <c r="I1818" s="33"/>
      <c r="J1818" s="59" t="s">
        <v>724</v>
      </c>
      <c r="K1818" s="58"/>
    </row>
    <row r="1819" spans="1:11">
      <c r="A1819" s="63"/>
      <c r="B1819" s="37" t="s">
        <v>958</v>
      </c>
      <c r="C1819" s="32"/>
      <c r="D1819" s="32"/>
      <c r="E1819" s="32"/>
      <c r="F1819" s="33"/>
      <c r="G1819" s="33"/>
      <c r="H1819" s="34"/>
      <c r="I1819" s="33"/>
      <c r="J1819" s="67"/>
      <c r="K1819" s="58"/>
    </row>
    <row r="1820" spans="1:11">
      <c r="A1820" s="35"/>
      <c r="B1820" s="35"/>
      <c r="C1820" s="32"/>
      <c r="D1820" s="32"/>
      <c r="E1820" s="32"/>
      <c r="F1820" s="33"/>
      <c r="G1820" s="33"/>
      <c r="H1820" s="34"/>
      <c r="I1820" s="33"/>
      <c r="J1820" s="44"/>
      <c r="K1820" s="58"/>
    </row>
    <row r="1821" spans="1:11">
      <c r="A1821" s="36">
        <v>7.3</v>
      </c>
      <c r="B1821" s="37" t="s">
        <v>1873</v>
      </c>
      <c r="C1821" s="32"/>
      <c r="D1821" s="32"/>
      <c r="E1821" s="32"/>
      <c r="F1821" s="33"/>
      <c r="G1821" s="33"/>
      <c r="H1821" s="34"/>
      <c r="I1821" s="33"/>
      <c r="J1821" s="59" t="s">
        <v>724</v>
      </c>
      <c r="K1821" s="58"/>
    </row>
    <row r="1822" spans="1:11">
      <c r="A1822" s="35"/>
      <c r="B1822" s="35"/>
      <c r="C1822" s="32"/>
      <c r="D1822" s="32"/>
      <c r="E1822" s="32"/>
      <c r="F1822" s="33"/>
      <c r="G1822" s="33"/>
      <c r="H1822" s="34"/>
      <c r="I1822" s="33"/>
      <c r="J1822" s="44"/>
      <c r="K1822" s="58"/>
    </row>
    <row r="1823" spans="1:11">
      <c r="A1823" s="119">
        <v>7.4</v>
      </c>
      <c r="B1823" s="37" t="s">
        <v>1874</v>
      </c>
      <c r="C1823" s="32"/>
      <c r="D1823" s="32"/>
      <c r="E1823" s="32"/>
      <c r="F1823" s="33"/>
      <c r="G1823" s="33"/>
      <c r="H1823" s="34"/>
      <c r="I1823" s="33"/>
      <c r="J1823" s="59" t="s">
        <v>724</v>
      </c>
      <c r="K1823" s="58"/>
    </row>
    <row r="1824" spans="1:11">
      <c r="A1824" s="35"/>
      <c r="B1824" s="35"/>
      <c r="C1824" s="32"/>
      <c r="D1824" s="32"/>
      <c r="E1824" s="32"/>
      <c r="F1824" s="33"/>
      <c r="G1824" s="33"/>
      <c r="H1824" s="34"/>
      <c r="I1824" s="33"/>
      <c r="J1824" s="44"/>
      <c r="K1824" s="58"/>
    </row>
    <row r="1825" spans="1:11">
      <c r="A1825" s="89"/>
      <c r="B1825" s="62" t="s">
        <v>1875</v>
      </c>
      <c r="C1825" s="32"/>
      <c r="D1825" s="32"/>
      <c r="E1825" s="32"/>
      <c r="F1825" s="33"/>
      <c r="G1825" s="33"/>
      <c r="H1825" s="34"/>
      <c r="I1825" s="33"/>
      <c r="J1825" s="90"/>
      <c r="K1825" s="58"/>
    </row>
    <row r="1826" spans="1:11">
      <c r="A1826" s="35"/>
      <c r="B1826" s="35"/>
      <c r="C1826" s="32"/>
      <c r="D1826" s="32"/>
      <c r="E1826" s="32"/>
      <c r="F1826" s="33"/>
      <c r="G1826" s="33"/>
      <c r="H1826" s="34"/>
      <c r="I1826" s="33"/>
      <c r="J1826" s="44"/>
      <c r="K1826" s="58"/>
    </row>
    <row r="1827" spans="1:11">
      <c r="A1827" s="126" t="s">
        <v>1876</v>
      </c>
      <c r="B1827" s="126" t="s">
        <v>13</v>
      </c>
      <c r="C1827" s="32"/>
      <c r="D1827" s="32"/>
      <c r="E1827" s="32"/>
      <c r="F1827" s="33"/>
      <c r="G1827" s="33"/>
      <c r="H1827" s="34"/>
      <c r="I1827" s="33"/>
      <c r="J1827" s="90"/>
      <c r="K1827" s="58"/>
    </row>
    <row r="1828" spans="1:11">
      <c r="A1828" s="35"/>
      <c r="B1828" s="35"/>
      <c r="C1828" s="32"/>
      <c r="D1828" s="32"/>
      <c r="E1828" s="32"/>
      <c r="F1828" s="33"/>
      <c r="G1828" s="33"/>
      <c r="H1828" s="34"/>
      <c r="I1828" s="33"/>
      <c r="J1828" s="44"/>
      <c r="K1828" s="58"/>
    </row>
    <row r="1829" spans="1:11">
      <c r="A1829" s="36">
        <v>8.1</v>
      </c>
      <c r="B1829" s="37" t="s">
        <v>1877</v>
      </c>
      <c r="C1829" s="32"/>
      <c r="D1829" s="32"/>
      <c r="E1829" s="32"/>
      <c r="F1829" s="33"/>
      <c r="G1829" s="33"/>
      <c r="H1829" s="34"/>
      <c r="I1829" s="33"/>
      <c r="J1829" s="59" t="s">
        <v>724</v>
      </c>
      <c r="K1829" s="58"/>
    </row>
    <row r="1830" spans="1:11">
      <c r="A1830" s="63"/>
      <c r="B1830" s="37" t="s">
        <v>1878</v>
      </c>
      <c r="C1830" s="32"/>
      <c r="D1830" s="32"/>
      <c r="E1830" s="32"/>
      <c r="F1830" s="33"/>
      <c r="G1830" s="33"/>
      <c r="H1830" s="34"/>
      <c r="I1830" s="33"/>
      <c r="J1830" s="67"/>
      <c r="K1830" s="58"/>
    </row>
    <row r="1831" spans="1:11">
      <c r="A1831" s="35"/>
      <c r="B1831" s="35"/>
      <c r="C1831" s="32"/>
      <c r="D1831" s="32"/>
      <c r="E1831" s="32"/>
      <c r="F1831" s="33"/>
      <c r="G1831" s="33"/>
      <c r="H1831" s="34"/>
      <c r="I1831" s="33"/>
      <c r="J1831" s="44"/>
      <c r="K1831" s="58"/>
    </row>
    <row r="1832" spans="1:11">
      <c r="A1832" s="36">
        <v>8.1999999999999993</v>
      </c>
      <c r="B1832" s="37" t="s">
        <v>1879</v>
      </c>
      <c r="C1832" s="32"/>
      <c r="D1832" s="32"/>
      <c r="E1832" s="32"/>
      <c r="F1832" s="33"/>
      <c r="G1832" s="33"/>
      <c r="H1832" s="34"/>
      <c r="I1832" s="33"/>
      <c r="J1832" s="59"/>
      <c r="K1832" s="58"/>
    </row>
    <row r="1833" spans="1:11">
      <c r="A1833" s="36"/>
      <c r="B1833" s="48" t="s">
        <v>1880</v>
      </c>
      <c r="C1833" s="32">
        <v>5</v>
      </c>
      <c r="D1833" s="32">
        <v>3.58</v>
      </c>
      <c r="E1833" s="32">
        <v>7.75</v>
      </c>
      <c r="F1833" s="33"/>
      <c r="G1833" s="33"/>
      <c r="H1833" s="34">
        <f>+C1833*D1833*E1833</f>
        <v>138.72499999999999</v>
      </c>
      <c r="I1833" s="33"/>
      <c r="J1833" s="59"/>
      <c r="K1833" s="58"/>
    </row>
    <row r="1834" spans="1:11">
      <c r="A1834" s="36"/>
      <c r="B1834" s="48" t="s">
        <v>1563</v>
      </c>
      <c r="C1834" s="32">
        <v>7</v>
      </c>
      <c r="D1834" s="32">
        <v>4</v>
      </c>
      <c r="E1834" s="32">
        <v>7.75</v>
      </c>
      <c r="F1834" s="33"/>
      <c r="G1834" s="33"/>
      <c r="H1834" s="34">
        <f t="shared" ref="H1834:H1863" si="41">+C1834*D1834*E1834</f>
        <v>217</v>
      </c>
      <c r="I1834" s="33"/>
      <c r="J1834" s="59"/>
      <c r="K1834" s="58"/>
    </row>
    <row r="1835" spans="1:11">
      <c r="A1835" s="36"/>
      <c r="B1835" s="48" t="s">
        <v>1881</v>
      </c>
      <c r="C1835" s="32">
        <v>2</v>
      </c>
      <c r="D1835" s="32">
        <v>3.75</v>
      </c>
      <c r="E1835" s="32">
        <v>7.92</v>
      </c>
      <c r="F1835" s="33"/>
      <c r="G1835" s="33"/>
      <c r="H1835" s="34">
        <f t="shared" si="41"/>
        <v>59.4</v>
      </c>
      <c r="I1835" s="33"/>
      <c r="J1835" s="59"/>
      <c r="K1835" s="58"/>
    </row>
    <row r="1836" spans="1:11">
      <c r="A1836" s="36"/>
      <c r="B1836" s="48" t="s">
        <v>1882</v>
      </c>
      <c r="C1836" s="32">
        <v>2</v>
      </c>
      <c r="D1836" s="32">
        <v>3.75</v>
      </c>
      <c r="E1836" s="32">
        <v>7.92</v>
      </c>
      <c r="F1836" s="33"/>
      <c r="G1836" s="33"/>
      <c r="H1836" s="34">
        <f t="shared" si="41"/>
        <v>59.4</v>
      </c>
      <c r="I1836" s="33"/>
      <c r="J1836" s="59"/>
      <c r="K1836" s="58"/>
    </row>
    <row r="1837" spans="1:11">
      <c r="A1837" s="36"/>
      <c r="B1837" s="48" t="s">
        <v>1883</v>
      </c>
      <c r="C1837" s="32">
        <v>7</v>
      </c>
      <c r="D1837" s="32">
        <v>3.67</v>
      </c>
      <c r="E1837" s="32">
        <v>7.75</v>
      </c>
      <c r="F1837" s="33"/>
      <c r="G1837" s="33"/>
      <c r="H1837" s="34">
        <f t="shared" si="41"/>
        <v>199.0975</v>
      </c>
      <c r="I1837" s="33">
        <f>SUM(H1833:H1837)</f>
        <v>673.62249999999995</v>
      </c>
      <c r="J1837" s="59" t="s">
        <v>655</v>
      </c>
      <c r="K1837" s="58"/>
    </row>
    <row r="1838" spans="1:11">
      <c r="A1838" s="63"/>
      <c r="B1838" s="37" t="s">
        <v>1884</v>
      </c>
      <c r="C1838" s="32"/>
      <c r="D1838" s="32"/>
      <c r="E1838" s="32"/>
      <c r="F1838" s="33"/>
      <c r="G1838" s="33"/>
      <c r="H1838" s="34"/>
      <c r="I1838" s="33"/>
      <c r="J1838" s="59"/>
      <c r="K1838" s="58"/>
    </row>
    <row r="1839" spans="1:11">
      <c r="A1839" s="63"/>
      <c r="B1839" s="48" t="s">
        <v>1657</v>
      </c>
      <c r="C1839" s="32">
        <v>3</v>
      </c>
      <c r="D1839" s="32">
        <v>3.92</v>
      </c>
      <c r="E1839" s="32">
        <v>7.75</v>
      </c>
      <c r="F1839" s="33"/>
      <c r="G1839" s="33"/>
      <c r="H1839" s="34">
        <f t="shared" si="41"/>
        <v>91.14</v>
      </c>
      <c r="I1839" s="33"/>
      <c r="J1839" s="59"/>
      <c r="K1839" s="58"/>
    </row>
    <row r="1840" spans="1:11">
      <c r="A1840" s="63"/>
      <c r="B1840" s="48" t="s">
        <v>1885</v>
      </c>
      <c r="C1840" s="32">
        <v>3</v>
      </c>
      <c r="D1840" s="32">
        <v>4</v>
      </c>
      <c r="E1840" s="32">
        <v>7.75</v>
      </c>
      <c r="F1840" s="33"/>
      <c r="G1840" s="33"/>
      <c r="H1840" s="34">
        <f t="shared" si="41"/>
        <v>93</v>
      </c>
      <c r="I1840" s="33"/>
      <c r="J1840" s="59"/>
      <c r="K1840" s="58"/>
    </row>
    <row r="1841" spans="1:11">
      <c r="A1841" s="63"/>
      <c r="B1841" s="48" t="s">
        <v>1886</v>
      </c>
      <c r="C1841" s="32">
        <v>5</v>
      </c>
      <c r="D1841" s="32">
        <v>3.58</v>
      </c>
      <c r="E1841" s="32">
        <v>7.75</v>
      </c>
      <c r="F1841" s="33"/>
      <c r="G1841" s="33"/>
      <c r="H1841" s="34">
        <f t="shared" si="41"/>
        <v>138.72499999999999</v>
      </c>
      <c r="I1841" s="33"/>
      <c r="J1841" s="59"/>
      <c r="K1841" s="58"/>
    </row>
    <row r="1842" spans="1:11">
      <c r="A1842" s="63"/>
      <c r="B1842" s="48" t="s">
        <v>1887</v>
      </c>
      <c r="C1842" s="32">
        <v>3</v>
      </c>
      <c r="D1842" s="32">
        <v>3.58</v>
      </c>
      <c r="E1842" s="32">
        <v>7.75</v>
      </c>
      <c r="F1842" s="33"/>
      <c r="G1842" s="33"/>
      <c r="H1842" s="34">
        <f t="shared" si="41"/>
        <v>83.234999999999999</v>
      </c>
      <c r="I1842" s="33"/>
      <c r="J1842" s="59"/>
      <c r="K1842" s="58"/>
    </row>
    <row r="1843" spans="1:11">
      <c r="A1843" s="63"/>
      <c r="B1843" s="48" t="s">
        <v>1888</v>
      </c>
      <c r="C1843" s="32">
        <v>2</v>
      </c>
      <c r="D1843" s="32">
        <v>3.58</v>
      </c>
      <c r="E1843" s="32">
        <v>7.75</v>
      </c>
      <c r="F1843" s="33"/>
      <c r="G1843" s="33"/>
      <c r="H1843" s="34">
        <f t="shared" si="41"/>
        <v>55.49</v>
      </c>
      <c r="I1843" s="33"/>
      <c r="J1843" s="59"/>
      <c r="K1843" s="58"/>
    </row>
    <row r="1844" spans="1:11">
      <c r="A1844" s="63"/>
      <c r="B1844" s="48" t="s">
        <v>1889</v>
      </c>
      <c r="C1844" s="32">
        <v>3</v>
      </c>
      <c r="D1844" s="32">
        <v>3.58</v>
      </c>
      <c r="E1844" s="32">
        <v>7.75</v>
      </c>
      <c r="F1844" s="33"/>
      <c r="G1844" s="33"/>
      <c r="H1844" s="34">
        <f t="shared" si="41"/>
        <v>83.234999999999999</v>
      </c>
      <c r="I1844" s="33"/>
      <c r="J1844" s="59"/>
      <c r="K1844" s="58"/>
    </row>
    <row r="1845" spans="1:11">
      <c r="A1845" s="63"/>
      <c r="B1845" s="48" t="s">
        <v>1890</v>
      </c>
      <c r="C1845" s="32">
        <v>6</v>
      </c>
      <c r="D1845" s="32">
        <v>3.58</v>
      </c>
      <c r="E1845" s="32">
        <v>7.75</v>
      </c>
      <c r="F1845" s="33"/>
      <c r="G1845" s="33"/>
      <c r="H1845" s="34">
        <f t="shared" si="41"/>
        <v>166.47</v>
      </c>
      <c r="I1845" s="33"/>
      <c r="J1845" s="59"/>
      <c r="K1845" s="58"/>
    </row>
    <row r="1846" spans="1:11">
      <c r="A1846" s="63"/>
      <c r="B1846" s="48" t="s">
        <v>1886</v>
      </c>
      <c r="C1846" s="32">
        <v>1</v>
      </c>
      <c r="D1846" s="32">
        <v>4</v>
      </c>
      <c r="E1846" s="32">
        <v>7.75</v>
      </c>
      <c r="F1846" s="33"/>
      <c r="G1846" s="33"/>
      <c r="H1846" s="34">
        <f t="shared" si="41"/>
        <v>31</v>
      </c>
      <c r="I1846" s="33"/>
      <c r="J1846" s="59"/>
      <c r="K1846" s="58"/>
    </row>
    <row r="1847" spans="1:11">
      <c r="A1847" s="63"/>
      <c r="B1847" s="48" t="s">
        <v>1891</v>
      </c>
      <c r="C1847" s="32">
        <v>1</v>
      </c>
      <c r="D1847" s="32">
        <v>3.17</v>
      </c>
      <c r="E1847" s="32">
        <v>7.75</v>
      </c>
      <c r="F1847" s="33"/>
      <c r="G1847" s="33"/>
      <c r="H1847" s="34">
        <f t="shared" si="41"/>
        <v>24.567499999999999</v>
      </c>
      <c r="I1847" s="33"/>
      <c r="J1847" s="59"/>
      <c r="K1847" s="58"/>
    </row>
    <row r="1848" spans="1:11">
      <c r="A1848" s="63"/>
      <c r="B1848" s="532" t="s">
        <v>1886</v>
      </c>
      <c r="C1848" s="32">
        <v>1</v>
      </c>
      <c r="D1848" s="32">
        <v>3</v>
      </c>
      <c r="E1848" s="32">
        <v>7.75</v>
      </c>
      <c r="F1848" s="33"/>
      <c r="G1848" s="33"/>
      <c r="H1848" s="34">
        <f t="shared" si="41"/>
        <v>23.25</v>
      </c>
      <c r="I1848" s="33"/>
      <c r="J1848" s="59"/>
      <c r="K1848" s="58"/>
    </row>
    <row r="1849" spans="1:11">
      <c r="A1849" s="63"/>
      <c r="B1849" s="48" t="s">
        <v>1892</v>
      </c>
      <c r="C1849" s="32">
        <v>3</v>
      </c>
      <c r="D1849" s="32">
        <v>3.58</v>
      </c>
      <c r="E1849" s="32">
        <v>7.75</v>
      </c>
      <c r="F1849" s="33"/>
      <c r="G1849" s="33"/>
      <c r="H1849" s="34">
        <f t="shared" si="41"/>
        <v>83.234999999999999</v>
      </c>
      <c r="I1849" s="33"/>
      <c r="J1849" s="59"/>
      <c r="K1849" s="58"/>
    </row>
    <row r="1850" spans="1:11">
      <c r="A1850" s="63"/>
      <c r="B1850" s="48" t="s">
        <v>1624</v>
      </c>
      <c r="C1850" s="32">
        <v>1</v>
      </c>
      <c r="D1850" s="32">
        <v>3.33</v>
      </c>
      <c r="E1850" s="32">
        <v>7.75</v>
      </c>
      <c r="F1850" s="33"/>
      <c r="G1850" s="33"/>
      <c r="H1850" s="34">
        <f t="shared" si="41"/>
        <v>25.807500000000001</v>
      </c>
      <c r="I1850" s="33"/>
      <c r="J1850" s="59"/>
      <c r="K1850" s="58"/>
    </row>
    <row r="1851" spans="1:11">
      <c r="A1851" s="63"/>
      <c r="B1851" s="48" t="s">
        <v>1886</v>
      </c>
      <c r="C1851" s="32">
        <v>4</v>
      </c>
      <c r="D1851" s="32">
        <v>3.58</v>
      </c>
      <c r="E1851" s="32">
        <v>7.75</v>
      </c>
      <c r="F1851" s="33"/>
      <c r="G1851" s="33"/>
      <c r="H1851" s="34">
        <f t="shared" si="41"/>
        <v>110.98</v>
      </c>
      <c r="I1851" s="33"/>
      <c r="J1851" s="59"/>
      <c r="K1851" s="58"/>
    </row>
    <row r="1852" spans="1:11">
      <c r="A1852" s="63"/>
      <c r="B1852" s="48" t="s">
        <v>1886</v>
      </c>
      <c r="C1852" s="32">
        <v>3</v>
      </c>
      <c r="D1852" s="32">
        <v>4</v>
      </c>
      <c r="E1852" s="32">
        <v>7.75</v>
      </c>
      <c r="F1852" s="33"/>
      <c r="G1852" s="33"/>
      <c r="H1852" s="34">
        <f t="shared" si="41"/>
        <v>93</v>
      </c>
      <c r="I1852" s="33"/>
      <c r="J1852" s="59"/>
      <c r="K1852" s="58"/>
    </row>
    <row r="1853" spans="1:11">
      <c r="A1853" s="63"/>
      <c r="B1853" s="48" t="s">
        <v>1881</v>
      </c>
      <c r="C1853" s="32">
        <v>4</v>
      </c>
      <c r="D1853" s="32">
        <v>4</v>
      </c>
      <c r="E1853" s="32">
        <v>7.75</v>
      </c>
      <c r="F1853" s="33"/>
      <c r="G1853" s="33"/>
      <c r="H1853" s="34">
        <f t="shared" si="41"/>
        <v>124</v>
      </c>
      <c r="I1853" s="33"/>
      <c r="J1853" s="59"/>
      <c r="K1853" s="58"/>
    </row>
    <row r="1854" spans="1:11">
      <c r="A1854" s="63"/>
      <c r="B1854" s="48" t="s">
        <v>1882</v>
      </c>
      <c r="C1854" s="32">
        <v>3</v>
      </c>
      <c r="D1854" s="32">
        <v>3.92</v>
      </c>
      <c r="E1854" s="32">
        <v>7.75</v>
      </c>
      <c r="F1854" s="33"/>
      <c r="G1854" s="33"/>
      <c r="H1854" s="34">
        <f t="shared" si="41"/>
        <v>91.14</v>
      </c>
      <c r="I1854" s="33"/>
      <c r="J1854" s="59"/>
      <c r="K1854" s="58"/>
    </row>
    <row r="1855" spans="1:11">
      <c r="A1855" s="63"/>
      <c r="B1855" s="48" t="s">
        <v>1687</v>
      </c>
      <c r="C1855" s="32">
        <v>3</v>
      </c>
      <c r="D1855" s="32">
        <v>3.92</v>
      </c>
      <c r="E1855" s="32">
        <v>7.75</v>
      </c>
      <c r="F1855" s="33"/>
      <c r="G1855" s="33"/>
      <c r="H1855" s="34">
        <f t="shared" si="41"/>
        <v>91.14</v>
      </c>
      <c r="I1855" s="33"/>
      <c r="J1855" s="59"/>
      <c r="K1855" s="58"/>
    </row>
    <row r="1856" spans="1:11">
      <c r="A1856" s="63"/>
      <c r="B1856" s="48" t="s">
        <v>1893</v>
      </c>
      <c r="C1856" s="32">
        <v>4</v>
      </c>
      <c r="D1856" s="32">
        <v>3.83</v>
      </c>
      <c r="E1856" s="32">
        <v>7.75</v>
      </c>
      <c r="F1856" s="33"/>
      <c r="G1856" s="33"/>
      <c r="H1856" s="34">
        <f t="shared" si="41"/>
        <v>118.73</v>
      </c>
      <c r="I1856" s="33"/>
      <c r="J1856" s="59"/>
      <c r="K1856" s="58"/>
    </row>
    <row r="1857" spans="1:11">
      <c r="A1857" s="63"/>
      <c r="B1857" s="48" t="s">
        <v>1624</v>
      </c>
      <c r="C1857" s="32">
        <v>3</v>
      </c>
      <c r="D1857" s="32">
        <v>3.92</v>
      </c>
      <c r="E1857" s="32">
        <v>7.75</v>
      </c>
      <c r="F1857" s="33"/>
      <c r="G1857" s="33"/>
      <c r="H1857" s="34">
        <f t="shared" si="41"/>
        <v>91.14</v>
      </c>
      <c r="I1857" s="33"/>
      <c r="J1857" s="59"/>
      <c r="K1857" s="58"/>
    </row>
    <row r="1858" spans="1:11">
      <c r="A1858" s="63"/>
      <c r="B1858" s="48" t="s">
        <v>1886</v>
      </c>
      <c r="C1858" s="32">
        <v>1</v>
      </c>
      <c r="D1858" s="32">
        <v>3.67</v>
      </c>
      <c r="E1858" s="32">
        <v>7.75</v>
      </c>
      <c r="F1858" s="33"/>
      <c r="G1858" s="33"/>
      <c r="H1858" s="34">
        <f t="shared" si="41"/>
        <v>28.442499999999999</v>
      </c>
      <c r="I1858" s="33"/>
      <c r="J1858" s="59"/>
      <c r="K1858" s="58"/>
    </row>
    <row r="1859" spans="1:11">
      <c r="A1859" s="63"/>
      <c r="B1859" s="48" t="s">
        <v>1886</v>
      </c>
      <c r="C1859" s="32">
        <v>4</v>
      </c>
      <c r="D1859" s="32">
        <v>3.58</v>
      </c>
      <c r="E1859" s="32">
        <v>7.75</v>
      </c>
      <c r="F1859" s="33"/>
      <c r="G1859" s="33"/>
      <c r="H1859" s="34">
        <f t="shared" si="41"/>
        <v>110.98</v>
      </c>
      <c r="I1859" s="33"/>
      <c r="J1859" s="59"/>
      <c r="K1859" s="58"/>
    </row>
    <row r="1860" spans="1:11">
      <c r="A1860" s="63"/>
      <c r="B1860" s="48" t="s">
        <v>1894</v>
      </c>
      <c r="C1860" s="32">
        <v>3</v>
      </c>
      <c r="D1860" s="32">
        <v>3.58</v>
      </c>
      <c r="E1860" s="32">
        <v>7.75</v>
      </c>
      <c r="F1860" s="33"/>
      <c r="G1860" s="33"/>
      <c r="H1860" s="34">
        <f t="shared" si="41"/>
        <v>83.234999999999999</v>
      </c>
      <c r="I1860" s="33"/>
      <c r="J1860" s="59"/>
      <c r="K1860" s="58"/>
    </row>
    <row r="1861" spans="1:11">
      <c r="A1861" s="63"/>
      <c r="B1861" s="48" t="s">
        <v>1890</v>
      </c>
      <c r="C1861" s="32">
        <v>9</v>
      </c>
      <c r="D1861" s="32">
        <v>3.58</v>
      </c>
      <c r="E1861" s="32">
        <v>7.75</v>
      </c>
      <c r="F1861" s="33"/>
      <c r="G1861" s="33"/>
      <c r="H1861" s="34">
        <f t="shared" si="41"/>
        <v>249.70500000000001</v>
      </c>
      <c r="I1861" s="33"/>
      <c r="J1861" s="59"/>
      <c r="K1861" s="58"/>
    </row>
    <row r="1862" spans="1:11">
      <c r="A1862" s="63"/>
      <c r="B1862" s="48" t="s">
        <v>1895</v>
      </c>
      <c r="C1862" s="32">
        <v>3</v>
      </c>
      <c r="D1862" s="32">
        <v>3.58</v>
      </c>
      <c r="E1862" s="32">
        <v>7.75</v>
      </c>
      <c r="F1862" s="33"/>
      <c r="G1862" s="33"/>
      <c r="H1862" s="34">
        <f t="shared" si="41"/>
        <v>83.234999999999999</v>
      </c>
      <c r="I1862" s="33"/>
      <c r="J1862" s="59"/>
      <c r="K1862" s="58"/>
    </row>
    <row r="1863" spans="1:11">
      <c r="A1863" s="63"/>
      <c r="B1863" s="48" t="s">
        <v>1624</v>
      </c>
      <c r="C1863" s="32">
        <v>5</v>
      </c>
      <c r="D1863" s="32">
        <v>3.58</v>
      </c>
      <c r="E1863" s="32">
        <v>7.75</v>
      </c>
      <c r="F1863" s="33"/>
      <c r="G1863" s="33"/>
      <c r="H1863" s="34">
        <f t="shared" si="41"/>
        <v>138.72499999999999</v>
      </c>
      <c r="I1863" s="33">
        <f>SUM(H1839:H1863)</f>
        <v>2313.6075000000001</v>
      </c>
      <c r="J1863" s="59" t="s">
        <v>655</v>
      </c>
      <c r="K1863" s="58"/>
    </row>
    <row r="1864" spans="1:11">
      <c r="A1864" s="63"/>
      <c r="B1864" s="37"/>
      <c r="C1864" s="32"/>
      <c r="D1864" s="32"/>
      <c r="E1864" s="32"/>
      <c r="F1864" s="33"/>
      <c r="G1864" s="33"/>
      <c r="H1864" s="34"/>
      <c r="I1864" s="33"/>
      <c r="J1864" s="59"/>
      <c r="K1864" s="58"/>
    </row>
    <row r="1865" spans="1:11">
      <c r="A1865" s="35"/>
      <c r="B1865" s="35"/>
      <c r="C1865" s="32"/>
      <c r="D1865" s="32"/>
      <c r="E1865" s="32"/>
      <c r="F1865" s="33"/>
      <c r="G1865" s="33"/>
      <c r="H1865" s="34"/>
      <c r="I1865" s="33"/>
      <c r="J1865" s="44"/>
      <c r="K1865" s="58"/>
    </row>
    <row r="1866" spans="1:11">
      <c r="A1866" s="133">
        <v>8.3000000000000007</v>
      </c>
      <c r="B1866" s="62" t="s">
        <v>1896</v>
      </c>
      <c r="C1866" s="32"/>
      <c r="D1866" s="32"/>
      <c r="E1866" s="32"/>
      <c r="F1866" s="33"/>
      <c r="G1866" s="33"/>
      <c r="H1866" s="34"/>
      <c r="I1866" s="33"/>
      <c r="J1866" s="59" t="s">
        <v>724</v>
      </c>
      <c r="K1866" s="58"/>
    </row>
    <row r="1867" spans="1:11">
      <c r="A1867" s="35"/>
      <c r="B1867" s="35"/>
      <c r="C1867" s="32"/>
      <c r="D1867" s="32"/>
      <c r="E1867" s="32"/>
      <c r="F1867" s="33"/>
      <c r="G1867" s="33"/>
      <c r="H1867" s="34"/>
      <c r="I1867" s="33"/>
      <c r="J1867" s="44"/>
      <c r="K1867" s="58"/>
    </row>
    <row r="1868" spans="1:11" ht="31.5">
      <c r="A1868" s="133">
        <v>8.4</v>
      </c>
      <c r="B1868" s="134" t="s">
        <v>1897</v>
      </c>
      <c r="C1868" s="32"/>
      <c r="D1868" s="32"/>
      <c r="E1868" s="32"/>
      <c r="F1868" s="33"/>
      <c r="G1868" s="33"/>
      <c r="H1868" s="34"/>
      <c r="I1868" s="33">
        <v>102</v>
      </c>
      <c r="J1868" s="59" t="s">
        <v>724</v>
      </c>
      <c r="K1868" s="58"/>
    </row>
    <row r="1869" spans="1:11">
      <c r="A1869" s="35"/>
      <c r="B1869" s="35"/>
      <c r="C1869" s="32"/>
      <c r="D1869" s="32"/>
      <c r="E1869" s="32"/>
      <c r="F1869" s="33"/>
      <c r="G1869" s="33"/>
      <c r="H1869" s="34"/>
      <c r="I1869" s="33"/>
      <c r="J1869" s="44"/>
      <c r="K1869" s="58"/>
    </row>
    <row r="1870" spans="1:11">
      <c r="A1870" s="36">
        <v>8.5</v>
      </c>
      <c r="B1870" s="135" t="s">
        <v>1898</v>
      </c>
      <c r="C1870" s="32"/>
      <c r="D1870" s="32"/>
      <c r="E1870" s="32"/>
      <c r="F1870" s="33"/>
      <c r="G1870" s="33"/>
      <c r="H1870" s="34"/>
      <c r="I1870" s="33"/>
      <c r="J1870" s="44"/>
      <c r="K1870" s="58"/>
    </row>
    <row r="1871" spans="1:11">
      <c r="A1871" s="35"/>
      <c r="B1871" s="35"/>
      <c r="C1871" s="32"/>
      <c r="D1871" s="32"/>
      <c r="E1871" s="32"/>
      <c r="F1871" s="33"/>
      <c r="G1871" s="33"/>
      <c r="H1871" s="34"/>
      <c r="I1871" s="33"/>
      <c r="J1871" s="44"/>
      <c r="K1871" s="58"/>
    </row>
    <row r="1872" spans="1:11">
      <c r="A1872" s="36">
        <v>8.6</v>
      </c>
      <c r="B1872" s="37" t="s">
        <v>1899</v>
      </c>
      <c r="C1872" s="85"/>
      <c r="D1872" s="85"/>
      <c r="E1872" s="85"/>
      <c r="F1872" s="86"/>
      <c r="G1872" s="86"/>
      <c r="H1872" s="87"/>
      <c r="I1872" s="86">
        <v>7100</v>
      </c>
      <c r="J1872" s="59" t="s">
        <v>724</v>
      </c>
      <c r="K1872" s="58"/>
    </row>
    <row r="1873" spans="1:11">
      <c r="A1873" s="36"/>
      <c r="B1873" s="48" t="s">
        <v>1226</v>
      </c>
      <c r="C1873" s="85">
        <v>1</v>
      </c>
      <c r="D1873" s="85">
        <v>77.33</v>
      </c>
      <c r="E1873" s="85">
        <v>28.33</v>
      </c>
      <c r="F1873" s="86"/>
      <c r="G1873" s="86"/>
      <c r="H1873" s="87">
        <f>+C1873*D1873*E1873</f>
        <v>2190.7588999999998</v>
      </c>
      <c r="I1873" s="86"/>
      <c r="J1873" s="59"/>
      <c r="K1873" s="58"/>
    </row>
    <row r="1874" spans="1:11">
      <c r="A1874" s="36"/>
      <c r="B1874" s="88" t="s">
        <v>1227</v>
      </c>
      <c r="C1874" s="85">
        <v>-1</v>
      </c>
      <c r="D1874" s="85">
        <v>12.17</v>
      </c>
      <c r="E1874" s="85">
        <v>17.829999999999998</v>
      </c>
      <c r="F1874" s="86"/>
      <c r="G1874" s="86"/>
      <c r="H1874" s="87">
        <f t="shared" ref="H1874:H1885" si="42">+C1874*D1874*E1874</f>
        <v>-216.99109999999999</v>
      </c>
      <c r="I1874" s="86"/>
      <c r="J1874" s="59"/>
      <c r="K1874" s="58"/>
    </row>
    <row r="1875" spans="1:11">
      <c r="A1875" s="36"/>
      <c r="B1875" s="48"/>
      <c r="C1875" s="85">
        <v>1</v>
      </c>
      <c r="D1875" s="85">
        <v>6.17</v>
      </c>
      <c r="E1875" s="85">
        <v>4.42</v>
      </c>
      <c r="F1875" s="86"/>
      <c r="G1875" s="86"/>
      <c r="H1875" s="87">
        <f t="shared" si="42"/>
        <v>27.2714</v>
      </c>
      <c r="I1875" s="86"/>
      <c r="J1875" s="59"/>
      <c r="K1875" s="58"/>
    </row>
    <row r="1876" spans="1:11">
      <c r="A1876" s="36"/>
      <c r="B1876" s="88" t="s">
        <v>1227</v>
      </c>
      <c r="C1876" s="85">
        <v>-1</v>
      </c>
      <c r="D1876" s="85">
        <v>10.92</v>
      </c>
      <c r="E1876" s="85">
        <v>5.17</v>
      </c>
      <c r="F1876" s="86"/>
      <c r="G1876" s="86"/>
      <c r="H1876" s="87">
        <f t="shared" si="42"/>
        <v>-56.456400000000002</v>
      </c>
      <c r="I1876" s="86"/>
      <c r="J1876" s="59"/>
      <c r="K1876" s="58"/>
    </row>
    <row r="1877" spans="1:11">
      <c r="A1877" s="36"/>
      <c r="B1877" s="48"/>
      <c r="C1877" s="85">
        <v>1</v>
      </c>
      <c r="D1877" s="85">
        <v>17.170000000000002</v>
      </c>
      <c r="E1877" s="85">
        <v>24.2459016393443</v>
      </c>
      <c r="F1877" s="86"/>
      <c r="G1877" s="86"/>
      <c r="H1877" s="87">
        <f t="shared" si="42"/>
        <v>416.30213114754201</v>
      </c>
      <c r="I1877" s="86"/>
      <c r="J1877" s="59"/>
      <c r="K1877" s="58"/>
    </row>
    <row r="1878" spans="1:11">
      <c r="A1878" s="36"/>
      <c r="B1878" s="48" t="s">
        <v>1228</v>
      </c>
      <c r="C1878" s="85">
        <v>1</v>
      </c>
      <c r="D1878" s="85">
        <v>30.82</v>
      </c>
      <c r="E1878" s="85">
        <v>48.58</v>
      </c>
      <c r="F1878" s="86"/>
      <c r="G1878" s="86"/>
      <c r="H1878" s="87">
        <f t="shared" si="42"/>
        <v>1497.2356</v>
      </c>
      <c r="I1878" s="86"/>
      <c r="J1878" s="59"/>
      <c r="K1878" s="58"/>
    </row>
    <row r="1879" spans="1:11">
      <c r="A1879" s="36"/>
      <c r="B1879" s="88" t="s">
        <v>1227</v>
      </c>
      <c r="C1879" s="85">
        <v>-1</v>
      </c>
      <c r="D1879" s="85">
        <v>7.17</v>
      </c>
      <c r="E1879" s="85">
        <v>14.5</v>
      </c>
      <c r="F1879" s="86"/>
      <c r="G1879" s="86"/>
      <c r="H1879" s="87">
        <f t="shared" si="42"/>
        <v>-103.965</v>
      </c>
      <c r="I1879" s="86"/>
      <c r="J1879" s="59"/>
      <c r="K1879" s="58"/>
    </row>
    <row r="1880" spans="1:11">
      <c r="A1880" s="36"/>
      <c r="B1880" s="48" t="s">
        <v>1229</v>
      </c>
      <c r="C1880" s="85">
        <v>1</v>
      </c>
      <c r="D1880" s="85">
        <v>73.819999999999993</v>
      </c>
      <c r="E1880" s="85">
        <v>28.33</v>
      </c>
      <c r="F1880" s="86"/>
      <c r="G1880" s="86"/>
      <c r="H1880" s="87">
        <f t="shared" si="42"/>
        <v>2091.3206</v>
      </c>
      <c r="I1880" s="86"/>
      <c r="J1880" s="59"/>
      <c r="K1880" s="58"/>
    </row>
    <row r="1881" spans="1:11">
      <c r="A1881" s="36"/>
      <c r="B1881" s="88" t="s">
        <v>1227</v>
      </c>
      <c r="C1881" s="85">
        <v>-1</v>
      </c>
      <c r="D1881" s="85">
        <v>15.33</v>
      </c>
      <c r="E1881" s="85">
        <v>11.5</v>
      </c>
      <c r="F1881" s="86"/>
      <c r="G1881" s="86"/>
      <c r="H1881" s="87">
        <f t="shared" si="42"/>
        <v>-176.29499999999999</v>
      </c>
      <c r="I1881" s="86"/>
      <c r="J1881" s="59"/>
      <c r="K1881" s="58"/>
    </row>
    <row r="1882" spans="1:11">
      <c r="A1882" s="36"/>
      <c r="B1882" s="88" t="s">
        <v>1227</v>
      </c>
      <c r="C1882" s="85">
        <v>-1</v>
      </c>
      <c r="D1882" s="85">
        <v>7.67</v>
      </c>
      <c r="E1882" s="85">
        <v>11.2459016393443</v>
      </c>
      <c r="F1882" s="86"/>
      <c r="G1882" s="86"/>
      <c r="H1882" s="87">
        <f t="shared" si="42"/>
        <v>-86.256065573770798</v>
      </c>
      <c r="I1882" s="86"/>
      <c r="J1882" s="59"/>
      <c r="K1882" s="58"/>
    </row>
    <row r="1883" spans="1:11">
      <c r="A1883" s="36"/>
      <c r="B1883" s="48"/>
      <c r="C1883" s="85">
        <v>1</v>
      </c>
      <c r="D1883" s="85">
        <v>19</v>
      </c>
      <c r="E1883" s="85">
        <v>23.57</v>
      </c>
      <c r="F1883" s="86"/>
      <c r="G1883" s="86"/>
      <c r="H1883" s="87">
        <f t="shared" si="42"/>
        <v>447.83</v>
      </c>
      <c r="I1883" s="86"/>
      <c r="J1883" s="59"/>
      <c r="K1883" s="58"/>
    </row>
    <row r="1884" spans="1:11">
      <c r="A1884" s="36"/>
      <c r="B1884" s="88" t="s">
        <v>1227</v>
      </c>
      <c r="C1884" s="85">
        <v>-1</v>
      </c>
      <c r="D1884" s="85">
        <v>11.82</v>
      </c>
      <c r="E1884" s="85">
        <v>10.17</v>
      </c>
      <c r="F1884" s="86"/>
      <c r="G1884" s="86"/>
      <c r="H1884" s="87">
        <f t="shared" si="42"/>
        <v>-120.2094</v>
      </c>
      <c r="I1884" s="86"/>
      <c r="J1884" s="59"/>
      <c r="K1884" s="58"/>
    </row>
    <row r="1885" spans="1:11">
      <c r="A1885" s="36"/>
      <c r="B1885" s="88" t="s">
        <v>1227</v>
      </c>
      <c r="C1885" s="85">
        <v>-1</v>
      </c>
      <c r="D1885" s="85">
        <v>9.82</v>
      </c>
      <c r="E1885" s="85">
        <v>11.5</v>
      </c>
      <c r="F1885" s="86"/>
      <c r="G1885" s="86"/>
      <c r="H1885" s="87">
        <f t="shared" si="42"/>
        <v>-112.93</v>
      </c>
      <c r="I1885" s="86">
        <f>SUM(H1873:H1885)</f>
        <v>5797.6156655737695</v>
      </c>
      <c r="J1885" s="59" t="s">
        <v>655</v>
      </c>
      <c r="K1885" s="58"/>
    </row>
    <row r="1886" spans="1:11">
      <c r="A1886" s="36" t="s">
        <v>1900</v>
      </c>
      <c r="B1886" s="116" t="s">
        <v>1901</v>
      </c>
      <c r="C1886" s="85"/>
      <c r="D1886" s="85"/>
      <c r="E1886" s="85"/>
      <c r="F1886" s="86"/>
      <c r="G1886" s="86"/>
      <c r="H1886" s="87"/>
      <c r="I1886" s="86"/>
      <c r="J1886" s="59"/>
      <c r="K1886" s="58"/>
    </row>
    <row r="1887" spans="1:11">
      <c r="A1887" s="36"/>
      <c r="B1887" s="48" t="s">
        <v>1230</v>
      </c>
      <c r="C1887" s="85">
        <v>1</v>
      </c>
      <c r="D1887" s="85">
        <v>13.5</v>
      </c>
      <c r="E1887" s="85">
        <v>28</v>
      </c>
      <c r="F1887" s="86"/>
      <c r="G1887" s="86"/>
      <c r="H1887" s="87">
        <f>+C1887*D1887*E1887</f>
        <v>378</v>
      </c>
      <c r="I1887" s="86"/>
      <c r="J1887" s="59"/>
      <c r="K1887" s="58"/>
    </row>
    <row r="1888" spans="1:11">
      <c r="A1888" s="36"/>
      <c r="B1888" s="88" t="s">
        <v>1227</v>
      </c>
      <c r="C1888" s="85">
        <v>-1</v>
      </c>
      <c r="D1888" s="85">
        <v>1.6721311475409799</v>
      </c>
      <c r="E1888" s="85">
        <v>1.5</v>
      </c>
      <c r="F1888" s="86"/>
      <c r="G1888" s="86"/>
      <c r="H1888" s="87">
        <f>+C1888*D1888*E1888</f>
        <v>-2.50819672131147</v>
      </c>
      <c r="I1888" s="86">
        <f>SUM(H1887:H1888)</f>
        <v>375.49180327868902</v>
      </c>
      <c r="J1888" s="59" t="s">
        <v>655</v>
      </c>
      <c r="K1888" s="58"/>
    </row>
    <row r="1889" spans="1:11">
      <c r="A1889" s="36" t="s">
        <v>1902</v>
      </c>
      <c r="B1889" s="116" t="s">
        <v>1901</v>
      </c>
      <c r="C1889" s="85"/>
      <c r="D1889" s="85"/>
      <c r="E1889" s="85"/>
      <c r="F1889" s="86"/>
      <c r="G1889" s="86"/>
      <c r="H1889" s="87"/>
      <c r="I1889" s="86"/>
      <c r="J1889" s="59"/>
      <c r="K1889" s="58"/>
    </row>
    <row r="1890" spans="1:11">
      <c r="A1890" s="36"/>
      <c r="B1890" s="48" t="s">
        <v>1231</v>
      </c>
      <c r="C1890" s="85">
        <v>1</v>
      </c>
      <c r="D1890" s="85">
        <v>13.5</v>
      </c>
      <c r="E1890" s="85">
        <v>12.5</v>
      </c>
      <c r="F1890" s="86"/>
      <c r="G1890" s="86"/>
      <c r="H1890" s="87"/>
      <c r="I1890" s="86">
        <f>+C1890*D1890*E1890</f>
        <v>168.75</v>
      </c>
      <c r="J1890" s="59" t="s">
        <v>655</v>
      </c>
      <c r="K1890" s="58"/>
    </row>
    <row r="1891" spans="1:11">
      <c r="A1891" s="36"/>
      <c r="B1891" s="37"/>
      <c r="C1891" s="85"/>
      <c r="D1891" s="85"/>
      <c r="E1891" s="85"/>
      <c r="F1891" s="86"/>
      <c r="G1891" s="86"/>
      <c r="H1891" s="87"/>
      <c r="I1891" s="86"/>
      <c r="J1891" s="59"/>
      <c r="K1891" s="58"/>
    </row>
    <row r="1892" spans="1:11">
      <c r="A1892" s="35"/>
      <c r="B1892" s="35"/>
      <c r="C1892" s="32"/>
      <c r="D1892" s="32"/>
      <c r="E1892" s="32"/>
      <c r="F1892" s="33"/>
      <c r="G1892" s="33"/>
      <c r="H1892" s="34"/>
      <c r="I1892" s="33"/>
      <c r="J1892" s="44"/>
      <c r="K1892" s="58"/>
    </row>
    <row r="1893" spans="1:11" ht="31.5">
      <c r="A1893" s="36">
        <v>8.6999999999999993</v>
      </c>
      <c r="B1893" s="37" t="s">
        <v>1903</v>
      </c>
      <c r="C1893" s="32"/>
      <c r="D1893" s="32"/>
      <c r="E1893" s="32"/>
      <c r="F1893" s="33"/>
      <c r="G1893" s="33"/>
      <c r="H1893" s="34"/>
      <c r="I1893" s="33"/>
      <c r="J1893" s="59"/>
      <c r="K1893" s="58"/>
    </row>
    <row r="1894" spans="1:11">
      <c r="A1894" s="36"/>
      <c r="B1894" s="48" t="s">
        <v>1663</v>
      </c>
      <c r="C1894" s="32">
        <v>1</v>
      </c>
      <c r="D1894" s="32">
        <v>28</v>
      </c>
      <c r="E1894" s="32">
        <v>17.75</v>
      </c>
      <c r="F1894" s="33"/>
      <c r="G1894" s="33"/>
      <c r="H1894" s="87">
        <f t="shared" ref="H1894:H1901" si="43">+C1894*D1894*E1894</f>
        <v>497</v>
      </c>
      <c r="I1894" s="33"/>
      <c r="J1894" s="59"/>
      <c r="K1894" s="58"/>
    </row>
    <row r="1895" spans="1:11">
      <c r="A1895" s="36"/>
      <c r="B1895" s="48" t="s">
        <v>916</v>
      </c>
      <c r="C1895" s="32">
        <v>1</v>
      </c>
      <c r="D1895" s="32">
        <v>19.25</v>
      </c>
      <c r="E1895" s="32">
        <v>11.42</v>
      </c>
      <c r="F1895" s="33"/>
      <c r="G1895" s="33"/>
      <c r="H1895" s="87">
        <f t="shared" si="43"/>
        <v>219.83500000000001</v>
      </c>
      <c r="I1895" s="33"/>
      <c r="J1895" s="59"/>
      <c r="K1895" s="58"/>
    </row>
    <row r="1896" spans="1:11">
      <c r="A1896" s="36"/>
      <c r="B1896" s="48" t="s">
        <v>916</v>
      </c>
      <c r="C1896" s="32">
        <v>1</v>
      </c>
      <c r="D1896" s="32">
        <v>19.329999999999998</v>
      </c>
      <c r="E1896" s="32">
        <v>11.42</v>
      </c>
      <c r="F1896" s="33"/>
      <c r="G1896" s="33"/>
      <c r="H1896" s="87">
        <f t="shared" si="43"/>
        <v>220.74860000000001</v>
      </c>
      <c r="I1896" s="33"/>
      <c r="J1896" s="59"/>
      <c r="K1896" s="58"/>
    </row>
    <row r="1897" spans="1:11">
      <c r="A1897" s="36"/>
      <c r="B1897" s="48" t="s">
        <v>1313</v>
      </c>
      <c r="C1897" s="32">
        <v>1</v>
      </c>
      <c r="D1897" s="32">
        <v>17.670000000000002</v>
      </c>
      <c r="E1897" s="32">
        <v>13.33</v>
      </c>
      <c r="F1897" s="33"/>
      <c r="G1897" s="33"/>
      <c r="H1897" s="87">
        <f t="shared" si="43"/>
        <v>235.5411</v>
      </c>
      <c r="I1897" s="33"/>
      <c r="J1897" s="59"/>
      <c r="K1897" s="58"/>
    </row>
    <row r="1898" spans="1:11">
      <c r="A1898" s="36"/>
      <c r="B1898" s="48" t="s">
        <v>1569</v>
      </c>
      <c r="C1898" s="32">
        <v>1</v>
      </c>
      <c r="D1898" s="32">
        <v>30.17</v>
      </c>
      <c r="E1898" s="32">
        <v>34.67</v>
      </c>
      <c r="F1898" s="33"/>
      <c r="G1898" s="33"/>
      <c r="H1898" s="87">
        <f t="shared" si="43"/>
        <v>1045.9938999999999</v>
      </c>
      <c r="I1898" s="33"/>
      <c r="J1898" s="59"/>
      <c r="K1898" s="58"/>
    </row>
    <row r="1899" spans="1:11">
      <c r="A1899" s="36"/>
      <c r="B1899" s="48" t="s">
        <v>1659</v>
      </c>
      <c r="C1899" s="32">
        <v>1</v>
      </c>
      <c r="D1899" s="32">
        <v>10.42</v>
      </c>
      <c r="E1899" s="32">
        <v>13</v>
      </c>
      <c r="F1899" s="33"/>
      <c r="G1899" s="33"/>
      <c r="H1899" s="87">
        <f t="shared" si="43"/>
        <v>135.46</v>
      </c>
      <c r="I1899" s="33"/>
      <c r="J1899" s="59"/>
      <c r="K1899" s="58"/>
    </row>
    <row r="1900" spans="1:11">
      <c r="A1900" s="36"/>
      <c r="B1900" s="48" t="s">
        <v>916</v>
      </c>
      <c r="C1900" s="32">
        <v>1</v>
      </c>
      <c r="D1900" s="32">
        <v>11.75</v>
      </c>
      <c r="E1900" s="32">
        <v>19.25</v>
      </c>
      <c r="F1900" s="33"/>
      <c r="G1900" s="33"/>
      <c r="H1900" s="87">
        <f t="shared" si="43"/>
        <v>226.1875</v>
      </c>
      <c r="I1900" s="33"/>
      <c r="J1900" s="59"/>
      <c r="K1900" s="58"/>
    </row>
    <row r="1901" spans="1:11">
      <c r="A1901" s="36"/>
      <c r="B1901" s="48" t="s">
        <v>916</v>
      </c>
      <c r="C1901" s="32">
        <v>1</v>
      </c>
      <c r="D1901" s="32">
        <v>20.83</v>
      </c>
      <c r="E1901" s="32">
        <v>11.75</v>
      </c>
      <c r="F1901" s="33"/>
      <c r="G1901" s="33"/>
      <c r="H1901" s="87">
        <f t="shared" si="43"/>
        <v>244.7525</v>
      </c>
      <c r="I1901" s="33"/>
      <c r="J1901" s="59"/>
      <c r="K1901" s="58"/>
    </row>
    <row r="1902" spans="1:11">
      <c r="A1902" s="36"/>
      <c r="B1902" s="48" t="s">
        <v>1904</v>
      </c>
      <c r="C1902" s="32"/>
      <c r="D1902" s="32"/>
      <c r="E1902" s="32"/>
      <c r="F1902" s="33"/>
      <c r="G1902" s="33"/>
      <c r="H1902" s="87">
        <f>3151-2825.519</f>
        <v>325.48099999999999</v>
      </c>
      <c r="I1902" s="33">
        <f>SUM(H1894:H1902)</f>
        <v>3150.9996000000001</v>
      </c>
      <c r="J1902" s="59" t="s">
        <v>655</v>
      </c>
      <c r="K1902" s="58"/>
    </row>
    <row r="1903" spans="1:11">
      <c r="A1903" s="35"/>
      <c r="B1903" s="35"/>
      <c r="C1903" s="32"/>
      <c r="D1903" s="32"/>
      <c r="E1903" s="32"/>
      <c r="F1903" s="33"/>
      <c r="G1903" s="33"/>
      <c r="H1903" s="34"/>
      <c r="I1903" s="33"/>
      <c r="J1903" s="44"/>
      <c r="K1903" s="58"/>
    </row>
    <row r="1904" spans="1:11">
      <c r="A1904" s="36">
        <v>8.8000000000000007</v>
      </c>
      <c r="B1904" s="37" t="s">
        <v>1905</v>
      </c>
      <c r="C1904" s="32">
        <v>1</v>
      </c>
      <c r="D1904" s="32">
        <v>24</v>
      </c>
      <c r="E1904" s="32">
        <v>12</v>
      </c>
      <c r="F1904" s="33"/>
      <c r="G1904" s="33"/>
      <c r="H1904" s="87">
        <f>+C1904*D1904*E1904</f>
        <v>288</v>
      </c>
      <c r="I1904" s="33"/>
      <c r="J1904" s="59"/>
      <c r="K1904" s="58"/>
    </row>
    <row r="1905" spans="1:11">
      <c r="A1905" s="36"/>
      <c r="B1905" s="88" t="s">
        <v>1227</v>
      </c>
      <c r="C1905" s="32">
        <v>-1</v>
      </c>
      <c r="D1905" s="32">
        <v>2</v>
      </c>
      <c r="E1905" s="32">
        <v>4</v>
      </c>
      <c r="F1905" s="33"/>
      <c r="G1905" s="33"/>
      <c r="H1905" s="87">
        <f>+C1905*D1905*E1905</f>
        <v>-8</v>
      </c>
      <c r="I1905" s="33"/>
      <c r="J1905" s="59"/>
      <c r="K1905" s="58"/>
    </row>
    <row r="1906" spans="1:11">
      <c r="A1906" s="36"/>
      <c r="B1906" s="88" t="s">
        <v>1227</v>
      </c>
      <c r="C1906" s="32">
        <v>-1</v>
      </c>
      <c r="D1906" s="32">
        <v>4.08</v>
      </c>
      <c r="E1906" s="32">
        <v>3.17</v>
      </c>
      <c r="F1906" s="33"/>
      <c r="G1906" s="33"/>
      <c r="H1906" s="87">
        <f>+C1906*D1906*E1906</f>
        <v>-12.9336</v>
      </c>
      <c r="I1906" s="33">
        <f>SUM(H1904:H1906)</f>
        <v>267.06639999999999</v>
      </c>
      <c r="J1906" s="59" t="s">
        <v>655</v>
      </c>
      <c r="K1906" s="58"/>
    </row>
    <row r="1907" spans="1:11">
      <c r="A1907" s="35"/>
      <c r="B1907" s="35"/>
      <c r="C1907" s="32"/>
      <c r="D1907" s="32"/>
      <c r="E1907" s="32"/>
      <c r="F1907" s="33"/>
      <c r="G1907" s="33"/>
      <c r="H1907" s="34"/>
      <c r="I1907" s="33"/>
      <c r="J1907" s="44"/>
      <c r="K1907" s="58"/>
    </row>
    <row r="1908" spans="1:11">
      <c r="A1908" s="36">
        <v>8.9</v>
      </c>
      <c r="B1908" s="37" t="s">
        <v>1906</v>
      </c>
      <c r="C1908" s="32"/>
      <c r="D1908" s="32"/>
      <c r="E1908" s="32"/>
      <c r="F1908" s="33"/>
      <c r="G1908" s="33"/>
      <c r="H1908" s="34"/>
      <c r="I1908" s="33"/>
      <c r="J1908" s="59"/>
      <c r="K1908" s="58"/>
    </row>
    <row r="1909" spans="1:11">
      <c r="A1909" s="36"/>
      <c r="B1909" s="37"/>
      <c r="C1909" s="32">
        <v>59</v>
      </c>
      <c r="D1909" s="32">
        <v>4.5</v>
      </c>
      <c r="E1909" s="32">
        <v>1.08</v>
      </c>
      <c r="F1909" s="33"/>
      <c r="G1909" s="33"/>
      <c r="H1909" s="34">
        <f>+C1909*D1909*E1909</f>
        <v>286.74</v>
      </c>
      <c r="I1909" s="33"/>
      <c r="J1909" s="59"/>
      <c r="K1909" s="58"/>
    </row>
    <row r="1910" spans="1:11">
      <c r="A1910" s="36"/>
      <c r="B1910" s="37"/>
      <c r="C1910" s="32">
        <v>4</v>
      </c>
      <c r="D1910" s="32">
        <v>5.0819672131147504</v>
      </c>
      <c r="E1910" s="32">
        <v>1.08</v>
      </c>
      <c r="F1910" s="33"/>
      <c r="G1910" s="33"/>
      <c r="H1910" s="34">
        <f>+C1910*D1910*E1910</f>
        <v>21.954098360655699</v>
      </c>
      <c r="I1910" s="33"/>
      <c r="J1910" s="59"/>
      <c r="K1910" s="58"/>
    </row>
    <row r="1911" spans="1:11">
      <c r="A1911" s="36"/>
      <c r="B1911" s="37"/>
      <c r="C1911" s="32">
        <v>4</v>
      </c>
      <c r="D1911" s="32">
        <v>4.92</v>
      </c>
      <c r="E1911" s="32">
        <v>1.08</v>
      </c>
      <c r="F1911" s="33"/>
      <c r="G1911" s="33"/>
      <c r="H1911" s="34">
        <f>+C1911*D1911*E1911</f>
        <v>21.2544</v>
      </c>
      <c r="I1911" s="33">
        <f>SUM(H1909:H1911)</f>
        <v>329.948498360656</v>
      </c>
      <c r="J1911" s="59" t="s">
        <v>724</v>
      </c>
      <c r="K1911" s="58"/>
    </row>
    <row r="1912" spans="1:11">
      <c r="A1912" s="35"/>
      <c r="B1912" s="35"/>
      <c r="C1912" s="32"/>
      <c r="D1912" s="32"/>
      <c r="E1912" s="32"/>
      <c r="F1912" s="33"/>
      <c r="G1912" s="33"/>
      <c r="H1912" s="34"/>
      <c r="I1912" s="33"/>
      <c r="J1912" s="44"/>
      <c r="K1912" s="58"/>
    </row>
    <row r="1913" spans="1:11">
      <c r="A1913" s="129">
        <v>8.1</v>
      </c>
      <c r="B1913" s="37" t="s">
        <v>1907</v>
      </c>
      <c r="C1913" s="32"/>
      <c r="D1913" s="32"/>
      <c r="E1913" s="32"/>
      <c r="F1913" s="33"/>
      <c r="G1913" s="33"/>
      <c r="H1913" s="34"/>
      <c r="I1913" s="33"/>
      <c r="J1913" s="59"/>
      <c r="K1913" s="58"/>
    </row>
    <row r="1914" spans="1:11">
      <c r="A1914" s="129"/>
      <c r="B1914" s="48" t="s">
        <v>1554</v>
      </c>
      <c r="C1914" s="32">
        <v>9</v>
      </c>
      <c r="D1914" s="32">
        <v>10.4166666666667</v>
      </c>
      <c r="E1914" s="32"/>
      <c r="F1914" s="33"/>
      <c r="G1914" s="33"/>
      <c r="H1914" s="34">
        <f>+C1914*D1914</f>
        <v>93.750000000000298</v>
      </c>
      <c r="I1914" s="33"/>
      <c r="J1914" s="59"/>
      <c r="K1914" s="58"/>
    </row>
    <row r="1915" spans="1:11">
      <c r="A1915" s="129"/>
      <c r="B1915" s="37"/>
      <c r="C1915" s="32">
        <v>26</v>
      </c>
      <c r="D1915" s="32">
        <v>3.9166666666666701</v>
      </c>
      <c r="E1915" s="32"/>
      <c r="F1915" s="33"/>
      <c r="G1915" s="33"/>
      <c r="H1915" s="34">
        <f t="shared" ref="H1915:H1928" si="44">+C1915*D1915</f>
        <v>101.833333333333</v>
      </c>
      <c r="I1915" s="33"/>
      <c r="J1915" s="59"/>
      <c r="K1915" s="58"/>
    </row>
    <row r="1916" spans="1:11">
      <c r="A1916" s="129"/>
      <c r="B1916" s="37"/>
      <c r="C1916" s="32">
        <v>26</v>
      </c>
      <c r="D1916" s="32">
        <v>5</v>
      </c>
      <c r="E1916" s="32"/>
      <c r="F1916" s="33"/>
      <c r="G1916" s="33"/>
      <c r="H1916" s="34">
        <f t="shared" si="44"/>
        <v>130</v>
      </c>
      <c r="I1916" s="33"/>
      <c r="J1916" s="59"/>
      <c r="K1916" s="58"/>
    </row>
    <row r="1917" spans="1:11">
      <c r="A1917" s="129"/>
      <c r="B1917" s="37"/>
      <c r="C1917" s="32">
        <v>2</v>
      </c>
      <c r="D1917" s="32">
        <v>3.25</v>
      </c>
      <c r="E1917" s="32"/>
      <c r="F1917" s="33"/>
      <c r="G1917" s="33"/>
      <c r="H1917" s="34">
        <f t="shared" si="44"/>
        <v>6.5</v>
      </c>
      <c r="I1917" s="33"/>
      <c r="J1917" s="59"/>
      <c r="K1917" s="58"/>
    </row>
    <row r="1918" spans="1:11">
      <c r="A1918" s="129"/>
      <c r="B1918" s="48" t="s">
        <v>1555</v>
      </c>
      <c r="C1918" s="32">
        <v>5</v>
      </c>
      <c r="D1918" s="32">
        <v>5</v>
      </c>
      <c r="E1918" s="32"/>
      <c r="F1918" s="33"/>
      <c r="G1918" s="33"/>
      <c r="H1918" s="34">
        <f t="shared" si="44"/>
        <v>25</v>
      </c>
      <c r="I1918" s="33"/>
      <c r="J1918" s="59"/>
      <c r="K1918" s="58"/>
    </row>
    <row r="1919" spans="1:11">
      <c r="A1919" s="129"/>
      <c r="B1919" s="37"/>
      <c r="C1919" s="32">
        <v>5</v>
      </c>
      <c r="D1919" s="32">
        <v>4.0833333333333304</v>
      </c>
      <c r="E1919" s="32"/>
      <c r="F1919" s="33"/>
      <c r="G1919" s="33"/>
      <c r="H1919" s="34">
        <f t="shared" si="44"/>
        <v>20.4166666666667</v>
      </c>
      <c r="I1919" s="33"/>
      <c r="J1919" s="59"/>
      <c r="K1919" s="58"/>
    </row>
    <row r="1920" spans="1:11">
      <c r="A1920" s="129"/>
      <c r="B1920" s="37"/>
      <c r="C1920" s="32">
        <v>2</v>
      </c>
      <c r="D1920" s="32">
        <v>10.5833333333333</v>
      </c>
      <c r="E1920" s="32"/>
      <c r="F1920" s="33"/>
      <c r="G1920" s="33"/>
      <c r="H1920" s="34">
        <f t="shared" si="44"/>
        <v>21.1666666666666</v>
      </c>
      <c r="I1920" s="33"/>
      <c r="J1920" s="59"/>
      <c r="K1920" s="58"/>
    </row>
    <row r="1921" spans="1:11">
      <c r="A1921" s="129"/>
      <c r="B1921" s="48" t="s">
        <v>1556</v>
      </c>
      <c r="C1921" s="32">
        <v>12</v>
      </c>
      <c r="D1921" s="32">
        <v>4.0833333333333304</v>
      </c>
      <c r="E1921" s="32"/>
      <c r="F1921" s="33"/>
      <c r="G1921" s="33"/>
      <c r="H1921" s="34">
        <f t="shared" si="44"/>
        <v>49</v>
      </c>
      <c r="I1921" s="33"/>
      <c r="J1921" s="59"/>
      <c r="K1921" s="58"/>
    </row>
    <row r="1922" spans="1:11">
      <c r="A1922" s="129"/>
      <c r="B1922" s="37"/>
      <c r="C1922" s="32">
        <v>12</v>
      </c>
      <c r="D1922" s="32">
        <v>5</v>
      </c>
      <c r="E1922" s="32"/>
      <c r="F1922" s="33"/>
      <c r="G1922" s="33"/>
      <c r="H1922" s="34">
        <f t="shared" si="44"/>
        <v>60</v>
      </c>
      <c r="I1922" s="33"/>
      <c r="J1922" s="59"/>
      <c r="K1922" s="58"/>
    </row>
    <row r="1923" spans="1:11">
      <c r="A1923" s="129"/>
      <c r="B1923" s="37"/>
      <c r="C1923" s="32">
        <v>4</v>
      </c>
      <c r="D1923" s="32">
        <v>10.4166666666667</v>
      </c>
      <c r="E1923" s="32"/>
      <c r="F1923" s="33"/>
      <c r="G1923" s="33"/>
      <c r="H1923" s="34">
        <f t="shared" si="44"/>
        <v>41.666666666666799</v>
      </c>
      <c r="I1923" s="33"/>
      <c r="J1923" s="59"/>
      <c r="K1923" s="58"/>
    </row>
    <row r="1924" spans="1:11">
      <c r="A1924" s="129"/>
      <c r="B1924" s="37"/>
      <c r="C1924" s="32">
        <v>1</v>
      </c>
      <c r="D1924" s="32">
        <v>6.8333333333333304</v>
      </c>
      <c r="E1924" s="32"/>
      <c r="F1924" s="33"/>
      <c r="G1924" s="33"/>
      <c r="H1924" s="34">
        <f t="shared" si="44"/>
        <v>6.8333333333333304</v>
      </c>
      <c r="I1924" s="33"/>
      <c r="J1924" s="59"/>
      <c r="K1924" s="58"/>
    </row>
    <row r="1925" spans="1:11">
      <c r="A1925" s="129"/>
      <c r="B1925" s="48" t="s">
        <v>1557</v>
      </c>
      <c r="C1925" s="32">
        <v>19</v>
      </c>
      <c r="D1925" s="32">
        <v>4.0833333333333304</v>
      </c>
      <c r="E1925" s="32"/>
      <c r="F1925" s="33"/>
      <c r="G1925" s="33"/>
      <c r="H1925" s="34">
        <f t="shared" si="44"/>
        <v>77.5833333333333</v>
      </c>
      <c r="I1925" s="33"/>
      <c r="J1925" s="59"/>
      <c r="K1925" s="58"/>
    </row>
    <row r="1926" spans="1:11">
      <c r="A1926" s="129"/>
      <c r="B1926" s="37"/>
      <c r="C1926" s="32">
        <v>19</v>
      </c>
      <c r="D1926" s="32">
        <v>5</v>
      </c>
      <c r="E1926" s="32"/>
      <c r="F1926" s="33"/>
      <c r="G1926" s="33"/>
      <c r="H1926" s="34">
        <f t="shared" si="44"/>
        <v>95</v>
      </c>
      <c r="I1926" s="33"/>
      <c r="J1926" s="59"/>
      <c r="K1926" s="58"/>
    </row>
    <row r="1927" spans="1:11">
      <c r="A1927" s="129"/>
      <c r="B1927" s="37"/>
      <c r="C1927" s="32">
        <v>6</v>
      </c>
      <c r="D1927" s="32">
        <v>10.4166666666667</v>
      </c>
      <c r="E1927" s="32"/>
      <c r="F1927" s="33"/>
      <c r="G1927" s="33"/>
      <c r="H1927" s="34">
        <f t="shared" si="44"/>
        <v>62.500000000000199</v>
      </c>
      <c r="I1927" s="33"/>
      <c r="J1927" s="59"/>
      <c r="K1927" s="58"/>
    </row>
    <row r="1928" spans="1:11">
      <c r="A1928" s="129"/>
      <c r="B1928" s="37"/>
      <c r="C1928" s="32">
        <v>2</v>
      </c>
      <c r="D1928" s="32">
        <v>3.25</v>
      </c>
      <c r="E1928" s="32"/>
      <c r="F1928" s="33"/>
      <c r="G1928" s="33"/>
      <c r="H1928" s="34">
        <f t="shared" si="44"/>
        <v>6.5</v>
      </c>
      <c r="I1928" s="33">
        <f>SUM(H1914:H1928)</f>
        <v>797.75000000000102</v>
      </c>
      <c r="J1928" s="59" t="s">
        <v>370</v>
      </c>
      <c r="K1928" s="58"/>
    </row>
    <row r="1929" spans="1:11">
      <c r="A1929" s="129"/>
      <c r="B1929" s="37"/>
      <c r="C1929" s="32"/>
      <c r="D1929" s="32"/>
      <c r="E1929" s="32"/>
      <c r="F1929" s="33"/>
      <c r="G1929" s="33"/>
      <c r="H1929" s="34"/>
      <c r="I1929" s="33"/>
      <c r="J1929" s="59"/>
      <c r="K1929" s="58"/>
    </row>
    <row r="1930" spans="1:11">
      <c r="A1930" s="129">
        <v>8.11</v>
      </c>
      <c r="B1930" s="37" t="s">
        <v>1908</v>
      </c>
      <c r="C1930" s="32"/>
      <c r="D1930" s="32"/>
      <c r="E1930" s="32"/>
      <c r="F1930" s="33"/>
      <c r="G1930" s="33"/>
      <c r="H1930" s="34"/>
      <c r="I1930" s="33"/>
      <c r="J1930" s="44"/>
      <c r="K1930" s="58"/>
    </row>
    <row r="1931" spans="1:11">
      <c r="A1931" s="35"/>
      <c r="B1931" s="35"/>
      <c r="C1931" s="32"/>
      <c r="D1931" s="32"/>
      <c r="E1931" s="32"/>
      <c r="F1931" s="33"/>
      <c r="G1931" s="33"/>
      <c r="H1931" s="34"/>
      <c r="I1931" s="33"/>
      <c r="J1931" s="44"/>
      <c r="K1931" s="58"/>
    </row>
    <row r="1932" spans="1:11">
      <c r="A1932" s="129">
        <v>8.1199999999999992</v>
      </c>
      <c r="B1932" s="37" t="s">
        <v>1909</v>
      </c>
      <c r="C1932" s="32"/>
      <c r="D1932" s="32"/>
      <c r="E1932" s="32"/>
      <c r="F1932" s="33"/>
      <c r="G1932" s="33"/>
      <c r="H1932" s="34"/>
      <c r="I1932" s="33"/>
      <c r="J1932" s="44" t="s">
        <v>679</v>
      </c>
      <c r="K1932" s="58"/>
    </row>
    <row r="1933" spans="1:11">
      <c r="A1933" s="129"/>
      <c r="B1933" s="37"/>
      <c r="C1933" s="32"/>
      <c r="D1933" s="32"/>
      <c r="E1933" s="32"/>
      <c r="F1933" s="33"/>
      <c r="G1933" s="33"/>
      <c r="H1933" s="34"/>
      <c r="I1933" s="33"/>
      <c r="J1933" s="44"/>
      <c r="K1933" s="58"/>
    </row>
    <row r="1934" spans="1:11">
      <c r="A1934" s="129" t="s">
        <v>1910</v>
      </c>
      <c r="B1934" s="136" t="s">
        <v>1911</v>
      </c>
      <c r="C1934" s="32">
        <v>5</v>
      </c>
      <c r="D1934" s="32">
        <v>8</v>
      </c>
      <c r="E1934" s="32">
        <v>2.5</v>
      </c>
      <c r="F1934" s="33"/>
      <c r="G1934" s="33"/>
      <c r="H1934" s="34"/>
      <c r="I1934" s="33">
        <f>+C1934*D1934*E1934</f>
        <v>100</v>
      </c>
      <c r="J1934" s="44" t="s">
        <v>655</v>
      </c>
      <c r="K1934" s="58"/>
    </row>
    <row r="1935" spans="1:11">
      <c r="A1935" s="129"/>
      <c r="B1935" s="136"/>
      <c r="C1935" s="32"/>
      <c r="D1935" s="32"/>
      <c r="E1935" s="32"/>
      <c r="F1935" s="33"/>
      <c r="G1935" s="33"/>
      <c r="H1935" s="34"/>
      <c r="I1935" s="33"/>
      <c r="J1935" s="44"/>
      <c r="K1935" s="58"/>
    </row>
    <row r="1936" spans="1:11">
      <c r="A1936" s="129">
        <v>8.1300000000000008</v>
      </c>
      <c r="B1936" s="37" t="s">
        <v>1912</v>
      </c>
      <c r="C1936" s="32"/>
      <c r="D1936" s="32"/>
      <c r="E1936" s="32"/>
      <c r="F1936" s="33"/>
      <c r="G1936" s="33"/>
      <c r="H1936" s="34"/>
      <c r="I1936" s="33"/>
      <c r="J1936" s="44" t="s">
        <v>679</v>
      </c>
      <c r="K1936" s="58"/>
    </row>
    <row r="1937" spans="1:11">
      <c r="A1937" s="35"/>
      <c r="B1937" s="35"/>
      <c r="C1937" s="32"/>
      <c r="D1937" s="32"/>
      <c r="E1937" s="32"/>
      <c r="F1937" s="33"/>
      <c r="G1937" s="33"/>
      <c r="H1937" s="34"/>
      <c r="I1937" s="33"/>
      <c r="J1937" s="44"/>
      <c r="K1937" s="58"/>
    </row>
    <row r="1938" spans="1:11">
      <c r="A1938" s="129">
        <v>8.14</v>
      </c>
      <c r="B1938" s="37" t="s">
        <v>1913</v>
      </c>
      <c r="C1938" s="32"/>
      <c r="D1938" s="32"/>
      <c r="E1938" s="32"/>
      <c r="F1938" s="33"/>
      <c r="G1938" s="33"/>
      <c r="H1938" s="34"/>
      <c r="I1938" s="33"/>
      <c r="J1938" s="59" t="s">
        <v>724</v>
      </c>
      <c r="K1938" s="58"/>
    </row>
    <row r="1939" spans="1:11">
      <c r="A1939" s="35"/>
      <c r="B1939" s="35"/>
      <c r="C1939" s="32"/>
      <c r="D1939" s="32"/>
      <c r="E1939" s="32"/>
      <c r="F1939" s="33"/>
      <c r="G1939" s="33"/>
      <c r="H1939" s="34"/>
      <c r="I1939" s="33"/>
      <c r="J1939" s="44"/>
      <c r="K1939" s="58"/>
    </row>
    <row r="1940" spans="1:11">
      <c r="A1940" s="129">
        <v>8.15</v>
      </c>
      <c r="B1940" s="37" t="s">
        <v>1914</v>
      </c>
      <c r="C1940" s="32"/>
      <c r="D1940" s="32"/>
      <c r="E1940" s="32"/>
      <c r="F1940" s="33"/>
      <c r="G1940" s="33"/>
      <c r="H1940" s="34"/>
      <c r="I1940" s="33"/>
      <c r="J1940" s="59"/>
      <c r="K1940" s="58"/>
    </row>
    <row r="1941" spans="1:11">
      <c r="A1941" s="129"/>
      <c r="B1941" s="37"/>
      <c r="C1941" s="32"/>
      <c r="D1941" s="32"/>
      <c r="E1941" s="32"/>
      <c r="F1941" s="33"/>
      <c r="G1941" s="33"/>
      <c r="H1941" s="34"/>
      <c r="I1941" s="33"/>
      <c r="J1941" s="59"/>
      <c r="K1941" s="58"/>
    </row>
    <row r="1942" spans="1:11">
      <c r="A1942" s="129" t="s">
        <v>1915</v>
      </c>
      <c r="B1942" s="38" t="s">
        <v>1916</v>
      </c>
      <c r="C1942" s="32"/>
      <c r="D1942" s="32"/>
      <c r="E1942" s="32"/>
      <c r="F1942" s="33"/>
      <c r="G1942" s="33"/>
      <c r="H1942" s="34"/>
      <c r="I1942" s="33"/>
      <c r="J1942" s="59"/>
      <c r="K1942" s="58"/>
    </row>
    <row r="1943" spans="1:11">
      <c r="A1943" s="35"/>
      <c r="B1943" s="35"/>
      <c r="C1943" s="32"/>
      <c r="D1943" s="32"/>
      <c r="E1943" s="32"/>
      <c r="F1943" s="33"/>
      <c r="G1943" s="33"/>
      <c r="H1943" s="34"/>
      <c r="I1943" s="33"/>
      <c r="J1943" s="44"/>
      <c r="K1943" s="58"/>
    </row>
    <row r="1944" spans="1:11">
      <c r="A1944" s="129">
        <v>8.16</v>
      </c>
      <c r="B1944" s="37" t="s">
        <v>1917</v>
      </c>
      <c r="C1944" s="32"/>
      <c r="D1944" s="32"/>
      <c r="E1944" s="32"/>
      <c r="F1944" s="33"/>
      <c r="G1944" s="33"/>
      <c r="H1944" s="34"/>
      <c r="I1944" s="33">
        <v>3</v>
      </c>
      <c r="J1944" s="59" t="s">
        <v>1762</v>
      </c>
      <c r="K1944" s="58"/>
    </row>
    <row r="1945" spans="1:11">
      <c r="A1945" s="35"/>
      <c r="B1945" s="35"/>
      <c r="C1945" s="32"/>
      <c r="D1945" s="32"/>
      <c r="E1945" s="32"/>
      <c r="F1945" s="33"/>
      <c r="G1945" s="33"/>
      <c r="H1945" s="34"/>
      <c r="I1945" s="33"/>
      <c r="J1945" s="44"/>
      <c r="K1945" s="58"/>
    </row>
    <row r="1946" spans="1:11">
      <c r="A1946" s="129">
        <v>8.17</v>
      </c>
      <c r="B1946" s="37" t="s">
        <v>1918</v>
      </c>
      <c r="C1946" s="32"/>
      <c r="D1946" s="32"/>
      <c r="E1946" s="32"/>
      <c r="F1946" s="33"/>
      <c r="G1946" s="33"/>
      <c r="H1946" s="34"/>
      <c r="I1946" s="33"/>
      <c r="J1946" s="59" t="s">
        <v>1919</v>
      </c>
      <c r="K1946" s="58"/>
    </row>
    <row r="1947" spans="1:11">
      <c r="A1947" s="35"/>
      <c r="B1947" s="35"/>
      <c r="C1947" s="32"/>
      <c r="D1947" s="32"/>
      <c r="E1947" s="32"/>
      <c r="F1947" s="33"/>
      <c r="G1947" s="33"/>
      <c r="H1947" s="34"/>
      <c r="I1947" s="33"/>
      <c r="J1947" s="44"/>
      <c r="K1947" s="58"/>
    </row>
    <row r="1948" spans="1:11">
      <c r="A1948" s="137">
        <v>8.18</v>
      </c>
      <c r="B1948" s="138" t="s">
        <v>1920</v>
      </c>
      <c r="C1948" s="32"/>
      <c r="D1948" s="32"/>
      <c r="E1948" s="32"/>
      <c r="F1948" s="33"/>
      <c r="G1948" s="33"/>
      <c r="H1948" s="34"/>
      <c r="I1948" s="33"/>
      <c r="J1948" s="59"/>
      <c r="K1948" s="58"/>
    </row>
    <row r="1949" spans="1:11">
      <c r="A1949" s="137"/>
      <c r="B1949" s="139"/>
      <c r="C1949" s="32"/>
      <c r="D1949" s="32"/>
      <c r="E1949" s="32"/>
      <c r="F1949" s="33"/>
      <c r="G1949" s="33"/>
      <c r="H1949" s="34"/>
      <c r="I1949" s="33"/>
      <c r="J1949" s="59"/>
      <c r="K1949" s="58"/>
    </row>
    <row r="1950" spans="1:11">
      <c r="A1950" s="137">
        <v>8.19</v>
      </c>
      <c r="B1950" s="138" t="s">
        <v>1921</v>
      </c>
      <c r="C1950" s="32"/>
      <c r="D1950" s="32"/>
      <c r="E1950" s="32"/>
      <c r="F1950" s="33"/>
      <c r="G1950" s="33"/>
      <c r="H1950" s="34"/>
      <c r="I1950" s="33"/>
      <c r="J1950" s="59"/>
      <c r="K1950" s="58"/>
    </row>
    <row r="1951" spans="1:11">
      <c r="A1951" s="137"/>
      <c r="B1951" s="139"/>
      <c r="C1951" s="32"/>
      <c r="D1951" s="32"/>
      <c r="E1951" s="32"/>
      <c r="F1951" s="33"/>
      <c r="G1951" s="33"/>
      <c r="H1951" s="34"/>
      <c r="I1951" s="33"/>
      <c r="J1951" s="59"/>
      <c r="K1951" s="58"/>
    </row>
    <row r="1952" spans="1:11">
      <c r="A1952" s="137">
        <v>8.1999999999999993</v>
      </c>
      <c r="B1952" s="140" t="s">
        <v>1922</v>
      </c>
      <c r="C1952" s="32"/>
      <c r="D1952" s="32"/>
      <c r="E1952" s="32"/>
      <c r="F1952" s="33"/>
      <c r="G1952" s="33"/>
      <c r="H1952" s="34"/>
      <c r="I1952" s="33"/>
      <c r="J1952" s="59"/>
      <c r="K1952" s="58"/>
    </row>
    <row r="1953" spans="1:11">
      <c r="A1953" s="137"/>
      <c r="B1953" s="140" t="s">
        <v>1923</v>
      </c>
      <c r="C1953" s="32"/>
      <c r="D1953" s="32"/>
      <c r="E1953" s="32"/>
      <c r="F1953" s="33"/>
      <c r="G1953" s="33"/>
      <c r="H1953" s="34" t="e">
        <f>+'INT - CIVIL B.O.Q'!#REF!</f>
        <v>#REF!</v>
      </c>
      <c r="I1953" s="33"/>
      <c r="J1953" s="59"/>
      <c r="K1953" s="58"/>
    </row>
    <row r="1954" spans="1:11">
      <c r="A1954" s="137"/>
      <c r="B1954" s="140" t="s">
        <v>1924</v>
      </c>
      <c r="C1954" s="32"/>
      <c r="D1954" s="32"/>
      <c r="E1954" s="32"/>
      <c r="F1954" s="33"/>
      <c r="G1954" s="33"/>
      <c r="H1954" s="34" t="e">
        <f>+'INT - CIVIL B.O.Q'!#REF!</f>
        <v>#REF!</v>
      </c>
      <c r="I1954" s="33"/>
      <c r="J1954" s="59"/>
      <c r="K1954" s="58"/>
    </row>
    <row r="1955" spans="1:11">
      <c r="A1955" s="137"/>
      <c r="B1955" s="140" t="s">
        <v>1925</v>
      </c>
      <c r="C1955" s="32"/>
      <c r="D1955" s="32"/>
      <c r="E1955" s="32"/>
      <c r="F1955" s="33"/>
      <c r="G1955" s="33"/>
      <c r="H1955" s="34" t="e">
        <f>+'INT - CIVIL B.O.Q'!#REF!</f>
        <v>#REF!</v>
      </c>
      <c r="I1955" s="33"/>
      <c r="J1955" s="59"/>
      <c r="K1955" s="58"/>
    </row>
    <row r="1956" spans="1:11">
      <c r="A1956" s="137"/>
      <c r="B1956" s="140" t="s">
        <v>1926</v>
      </c>
      <c r="C1956" s="32"/>
      <c r="D1956" s="32"/>
      <c r="E1956" s="32"/>
      <c r="F1956" s="33"/>
      <c r="G1956" s="33"/>
      <c r="H1956" s="34" t="e">
        <f>+'INT - CIVIL B.O.Q'!#REF!*1.33</f>
        <v>#REF!</v>
      </c>
      <c r="I1956" s="33"/>
      <c r="J1956" s="59"/>
      <c r="K1956" s="58"/>
    </row>
    <row r="1957" spans="1:11">
      <c r="A1957" s="137"/>
      <c r="B1957" s="140" t="s">
        <v>1927</v>
      </c>
      <c r="C1957" s="32"/>
      <c r="D1957" s="32"/>
      <c r="E1957" s="32"/>
      <c r="F1957" s="33"/>
      <c r="G1957" s="33"/>
      <c r="H1957" s="34" t="e">
        <f>+'INT - CIVIL B.O.Q'!#REF!</f>
        <v>#REF!</v>
      </c>
      <c r="I1957" s="33" t="e">
        <f>SUM(H1953:H1957)</f>
        <v>#REF!</v>
      </c>
      <c r="J1957" s="59" t="s">
        <v>1919</v>
      </c>
      <c r="K1957" s="58"/>
    </row>
    <row r="1958" spans="1:11">
      <c r="A1958" s="137"/>
      <c r="B1958" s="140"/>
      <c r="C1958" s="32"/>
      <c r="D1958" s="32"/>
      <c r="E1958" s="32"/>
      <c r="F1958" s="33"/>
      <c r="G1958" s="33"/>
      <c r="H1958" s="34"/>
      <c r="I1958" s="33"/>
      <c r="J1958" s="59"/>
      <c r="K1958" s="58"/>
    </row>
    <row r="1959" spans="1:11">
      <c r="A1959" s="137"/>
      <c r="B1959" s="140"/>
      <c r="C1959" s="32"/>
      <c r="D1959" s="32"/>
      <c r="E1959" s="32"/>
      <c r="F1959" s="33"/>
      <c r="G1959" s="33"/>
      <c r="H1959" s="34"/>
      <c r="I1959" s="33"/>
      <c r="J1959" s="59"/>
      <c r="K1959" s="58"/>
    </row>
    <row r="1960" spans="1:11">
      <c r="A1960" s="137"/>
      <c r="B1960" s="140"/>
      <c r="C1960" s="32"/>
      <c r="D1960" s="32"/>
      <c r="E1960" s="32"/>
      <c r="F1960" s="33"/>
      <c r="G1960" s="33"/>
      <c r="H1960" s="34"/>
      <c r="I1960" s="33"/>
      <c r="J1960" s="59"/>
      <c r="K1960" s="58"/>
    </row>
    <row r="1961" spans="1:11">
      <c r="A1961" s="137"/>
      <c r="B1961" s="140"/>
      <c r="C1961" s="32"/>
      <c r="D1961" s="32"/>
      <c r="E1961" s="32"/>
      <c r="F1961" s="33"/>
      <c r="G1961" s="33"/>
      <c r="H1961" s="34"/>
      <c r="I1961" s="33"/>
      <c r="J1961" s="59"/>
      <c r="K1961" s="58"/>
    </row>
    <row r="1962" spans="1:11">
      <c r="A1962" s="137"/>
      <c r="B1962" s="140"/>
      <c r="C1962" s="32"/>
      <c r="D1962" s="32"/>
      <c r="E1962" s="32"/>
      <c r="F1962" s="33"/>
      <c r="G1962" s="33"/>
      <c r="H1962" s="34"/>
      <c r="I1962" s="33"/>
      <c r="J1962" s="59"/>
      <c r="K1962" s="58"/>
    </row>
    <row r="1963" spans="1:11">
      <c r="A1963" s="137"/>
      <c r="B1963" s="140"/>
      <c r="C1963" s="32"/>
      <c r="D1963" s="32"/>
      <c r="E1963" s="32"/>
      <c r="F1963" s="33"/>
      <c r="G1963" s="33"/>
      <c r="H1963" s="34"/>
      <c r="I1963" s="33"/>
      <c r="J1963" s="59"/>
      <c r="K1963" s="58"/>
    </row>
    <row r="1964" spans="1:11">
      <c r="A1964" s="137"/>
      <c r="B1964" s="140"/>
      <c r="C1964" s="32"/>
      <c r="D1964" s="32"/>
      <c r="E1964" s="32"/>
      <c r="F1964" s="33"/>
      <c r="G1964" s="33"/>
      <c r="H1964" s="34"/>
      <c r="I1964" s="33"/>
      <c r="J1964" s="59"/>
      <c r="K1964" s="58"/>
    </row>
    <row r="1965" spans="1:11">
      <c r="A1965" s="137"/>
      <c r="B1965" s="140"/>
      <c r="C1965" s="32"/>
      <c r="D1965" s="32"/>
      <c r="E1965" s="32"/>
      <c r="F1965" s="33"/>
      <c r="G1965" s="33"/>
      <c r="H1965" s="34"/>
      <c r="I1965" s="33"/>
      <c r="J1965" s="59"/>
      <c r="K1965" s="58"/>
    </row>
    <row r="1966" spans="1:11">
      <c r="A1966" s="137"/>
      <c r="B1966" s="140"/>
      <c r="C1966" s="32"/>
      <c r="D1966" s="32"/>
      <c r="E1966" s="32"/>
      <c r="F1966" s="33"/>
      <c r="G1966" s="33"/>
      <c r="H1966" s="34"/>
      <c r="I1966" s="33"/>
      <c r="J1966" s="59"/>
      <c r="K1966" s="58"/>
    </row>
    <row r="1967" spans="1:11">
      <c r="A1967" s="137"/>
      <c r="B1967" s="140"/>
      <c r="C1967" s="32"/>
      <c r="D1967" s="32"/>
      <c r="E1967" s="32"/>
      <c r="F1967" s="33"/>
      <c r="G1967" s="33"/>
      <c r="H1967" s="34"/>
      <c r="I1967" s="33"/>
      <c r="J1967" s="59"/>
      <c r="K1967" s="58"/>
    </row>
    <row r="1968" spans="1:11">
      <c r="A1968" s="137"/>
      <c r="B1968" s="140"/>
      <c r="C1968" s="32"/>
      <c r="D1968" s="32"/>
      <c r="E1968" s="32"/>
      <c r="F1968" s="33"/>
      <c r="G1968" s="33"/>
      <c r="H1968" s="34"/>
      <c r="I1968" s="33"/>
      <c r="J1968" s="59"/>
      <c r="K1968" s="58"/>
    </row>
    <row r="1969" spans="1:11">
      <c r="A1969" s="137"/>
      <c r="B1969" s="140"/>
      <c r="C1969" s="32"/>
      <c r="D1969" s="32"/>
      <c r="E1969" s="32"/>
      <c r="F1969" s="33"/>
      <c r="G1969" s="33"/>
      <c r="H1969" s="34"/>
      <c r="I1969" s="33"/>
      <c r="J1969" s="59"/>
      <c r="K1969" s="58"/>
    </row>
    <row r="1970" spans="1:11">
      <c r="A1970" s="137"/>
      <c r="B1970" s="140"/>
      <c r="C1970" s="32"/>
      <c r="D1970" s="32"/>
      <c r="E1970" s="32"/>
      <c r="F1970" s="33"/>
      <c r="G1970" s="33"/>
      <c r="H1970" s="34"/>
      <c r="I1970" s="33"/>
      <c r="J1970" s="59"/>
      <c r="K1970" s="58"/>
    </row>
    <row r="1971" spans="1:11">
      <c r="A1971" s="137"/>
      <c r="B1971" s="140"/>
      <c r="C1971" s="32"/>
      <c r="D1971" s="32"/>
      <c r="E1971" s="32"/>
      <c r="F1971" s="33"/>
      <c r="G1971" s="33"/>
      <c r="H1971" s="34"/>
      <c r="I1971" s="33"/>
      <c r="J1971" s="59"/>
      <c r="K1971" s="58"/>
    </row>
    <row r="1972" spans="1:11">
      <c r="A1972" s="137"/>
      <c r="B1972" s="140"/>
      <c r="C1972" s="32"/>
      <c r="D1972" s="32"/>
      <c r="E1972" s="32"/>
      <c r="F1972" s="33"/>
      <c r="G1972" s="33"/>
      <c r="H1972" s="34"/>
      <c r="I1972" s="33"/>
      <c r="J1972" s="59"/>
      <c r="K1972" s="58"/>
    </row>
    <row r="1973" spans="1:11">
      <c r="A1973" s="137"/>
      <c r="B1973" s="140"/>
      <c r="C1973" s="32"/>
      <c r="D1973" s="32"/>
      <c r="E1973" s="32"/>
      <c r="F1973" s="33"/>
      <c r="G1973" s="33"/>
      <c r="H1973" s="34"/>
      <c r="I1973" s="33"/>
      <c r="J1973" s="59"/>
      <c r="K1973" s="58"/>
    </row>
    <row r="1974" spans="1:11">
      <c r="A1974" s="137"/>
      <c r="B1974" s="140"/>
      <c r="C1974" s="32"/>
      <c r="D1974" s="32"/>
      <c r="E1974" s="32"/>
      <c r="F1974" s="33"/>
      <c r="G1974" s="33"/>
      <c r="H1974" s="34"/>
      <c r="I1974" s="33"/>
      <c r="J1974" s="59"/>
      <c r="K1974" s="58"/>
    </row>
    <row r="1975" spans="1:11">
      <c r="A1975" s="137"/>
      <c r="B1975" s="140"/>
      <c r="C1975" s="32"/>
      <c r="D1975" s="32"/>
      <c r="E1975" s="32"/>
      <c r="F1975" s="33"/>
      <c r="G1975" s="33"/>
      <c r="H1975" s="34"/>
      <c r="I1975" s="33"/>
      <c r="J1975" s="59"/>
      <c r="K1975" s="58"/>
    </row>
    <row r="1976" spans="1:11">
      <c r="A1976" s="137"/>
      <c r="B1976" s="140"/>
      <c r="C1976" s="32"/>
      <c r="D1976" s="32"/>
      <c r="E1976" s="32"/>
      <c r="F1976" s="33"/>
      <c r="G1976" s="33"/>
      <c r="H1976" s="34"/>
      <c r="I1976" s="33"/>
      <c r="J1976" s="59"/>
      <c r="K1976" s="58"/>
    </row>
    <row r="1977" spans="1:11">
      <c r="A1977" s="137"/>
      <c r="B1977" s="140"/>
      <c r="C1977" s="32"/>
      <c r="D1977" s="32"/>
      <c r="E1977" s="32"/>
      <c r="F1977" s="33"/>
      <c r="G1977" s="33"/>
      <c r="H1977" s="34"/>
      <c r="I1977" s="33"/>
      <c r="J1977" s="59"/>
      <c r="K1977" s="58"/>
    </row>
    <row r="1978" spans="1:11">
      <c r="A1978" s="137"/>
      <c r="B1978" s="140"/>
      <c r="C1978" s="32"/>
      <c r="D1978" s="32"/>
      <c r="E1978" s="32"/>
      <c r="F1978" s="33"/>
      <c r="G1978" s="33"/>
      <c r="H1978" s="34"/>
      <c r="I1978" s="33"/>
      <c r="J1978" s="59"/>
      <c r="K1978" s="58"/>
    </row>
    <row r="1979" spans="1:11">
      <c r="A1979" s="137"/>
      <c r="B1979" s="140"/>
      <c r="C1979" s="32"/>
      <c r="D1979" s="32"/>
      <c r="E1979" s="32"/>
      <c r="F1979" s="33"/>
      <c r="G1979" s="33"/>
      <c r="H1979" s="34"/>
      <c r="I1979" s="33"/>
      <c r="J1979" s="59"/>
      <c r="K1979" s="58"/>
    </row>
    <row r="1980" spans="1:11">
      <c r="A1980" s="137"/>
      <c r="B1980" s="140"/>
      <c r="C1980" s="32"/>
      <c r="D1980" s="32"/>
      <c r="E1980" s="32"/>
      <c r="F1980" s="33"/>
      <c r="G1980" s="33"/>
      <c r="H1980" s="34"/>
      <c r="I1980" s="33"/>
      <c r="J1980" s="59"/>
      <c r="K1980" s="58"/>
    </row>
    <row r="1981" spans="1:11">
      <c r="A1981" s="137"/>
      <c r="B1981" s="140"/>
      <c r="C1981" s="32"/>
      <c r="D1981" s="32"/>
      <c r="E1981" s="32"/>
      <c r="F1981" s="33"/>
      <c r="G1981" s="33"/>
      <c r="H1981" s="34"/>
      <c r="I1981" s="33"/>
      <c r="J1981" s="59"/>
      <c r="K1981" s="58"/>
    </row>
    <row r="1982" spans="1:11">
      <c r="A1982" s="137"/>
      <c r="B1982" s="140"/>
      <c r="C1982" s="32"/>
      <c r="D1982" s="32"/>
      <c r="E1982" s="32"/>
      <c r="F1982" s="33"/>
      <c r="G1982" s="33"/>
      <c r="H1982" s="34"/>
      <c r="I1982" s="33"/>
      <c r="J1982" s="59"/>
      <c r="K1982" s="58"/>
    </row>
    <row r="1983" spans="1:11">
      <c r="A1983" s="137"/>
      <c r="B1983" s="140"/>
      <c r="C1983" s="32"/>
      <c r="D1983" s="32"/>
      <c r="E1983" s="32"/>
      <c r="F1983" s="33"/>
      <c r="G1983" s="33"/>
      <c r="H1983" s="34"/>
      <c r="I1983" s="33"/>
      <c r="J1983" s="59"/>
      <c r="K1983" s="58"/>
    </row>
    <row r="1984" spans="1:11">
      <c r="A1984" s="137"/>
      <c r="B1984" s="140"/>
      <c r="C1984" s="32"/>
      <c r="D1984" s="32"/>
      <c r="E1984" s="32"/>
      <c r="F1984" s="33"/>
      <c r="G1984" s="33"/>
      <c r="H1984" s="34"/>
      <c r="I1984" s="33"/>
      <c r="J1984" s="59"/>
      <c r="K1984" s="58"/>
    </row>
    <row r="1985" spans="1:11">
      <c r="A1985" s="137"/>
      <c r="B1985" s="140"/>
      <c r="C1985" s="32"/>
      <c r="D1985" s="32"/>
      <c r="E1985" s="32"/>
      <c r="F1985" s="33"/>
      <c r="G1985" s="33"/>
      <c r="H1985" s="34"/>
      <c r="I1985" s="33"/>
      <c r="J1985" s="59"/>
      <c r="K1985" s="58"/>
    </row>
    <row r="1986" spans="1:11">
      <c r="A1986" s="137"/>
      <c r="B1986" s="140"/>
      <c r="C1986" s="32"/>
      <c r="D1986" s="32"/>
      <c r="E1986" s="32"/>
      <c r="F1986" s="33"/>
      <c r="G1986" s="33"/>
      <c r="H1986" s="34"/>
      <c r="I1986" s="33"/>
      <c r="J1986" s="59"/>
      <c r="K1986" s="58"/>
    </row>
    <row r="1987" spans="1:11">
      <c r="A1987" s="137"/>
      <c r="B1987" s="140"/>
      <c r="C1987" s="32"/>
      <c r="D1987" s="32"/>
      <c r="E1987" s="32"/>
      <c r="F1987" s="33"/>
      <c r="G1987" s="33"/>
      <c r="H1987" s="34"/>
      <c r="I1987" s="33"/>
      <c r="J1987" s="59"/>
      <c r="K1987" s="58"/>
    </row>
    <row r="1988" spans="1:11">
      <c r="A1988" s="137"/>
      <c r="B1988" s="140"/>
      <c r="C1988" s="32"/>
      <c r="D1988" s="32"/>
      <c r="E1988" s="32"/>
      <c r="F1988" s="33"/>
      <c r="G1988" s="33"/>
      <c r="H1988" s="34"/>
      <c r="I1988" s="33"/>
      <c r="J1988" s="59"/>
      <c r="K1988" s="58"/>
    </row>
    <row r="1989" spans="1:11">
      <c r="A1989" s="137"/>
      <c r="B1989" s="140"/>
      <c r="C1989" s="32"/>
      <c r="D1989" s="32"/>
      <c r="E1989" s="32"/>
      <c r="F1989" s="33"/>
      <c r="G1989" s="33"/>
      <c r="H1989" s="34"/>
      <c r="I1989" s="33"/>
      <c r="J1989" s="59"/>
      <c r="K1989" s="58"/>
    </row>
    <row r="1990" spans="1:11">
      <c r="A1990" s="137"/>
      <c r="B1990" s="140"/>
      <c r="C1990" s="32"/>
      <c r="D1990" s="32"/>
      <c r="E1990" s="32"/>
      <c r="F1990" s="33"/>
      <c r="G1990" s="33"/>
      <c r="H1990" s="34"/>
      <c r="I1990" s="33"/>
      <c r="J1990" s="59"/>
      <c r="K1990" s="58"/>
    </row>
    <row r="1991" spans="1:11">
      <c r="A1991" s="137"/>
      <c r="B1991" s="140"/>
      <c r="C1991" s="32"/>
      <c r="D1991" s="32"/>
      <c r="E1991" s="32"/>
      <c r="F1991" s="33"/>
      <c r="G1991" s="33"/>
      <c r="H1991" s="34"/>
      <c r="I1991" s="33"/>
      <c r="J1991" s="59"/>
      <c r="K1991" s="58"/>
    </row>
    <row r="1992" spans="1:11">
      <c r="A1992" s="137"/>
      <c r="B1992" s="140"/>
      <c r="C1992" s="32"/>
      <c r="D1992" s="32"/>
      <c r="E1992" s="32"/>
      <c r="F1992" s="33"/>
      <c r="G1992" s="33"/>
      <c r="H1992" s="34"/>
      <c r="I1992" s="33"/>
      <c r="J1992" s="59"/>
      <c r="K1992" s="58"/>
    </row>
    <row r="1993" spans="1:11">
      <c r="A1993" s="137"/>
      <c r="B1993" s="140"/>
      <c r="C1993" s="32"/>
      <c r="D1993" s="32"/>
      <c r="E1993" s="32"/>
      <c r="F1993" s="33"/>
      <c r="G1993" s="33"/>
      <c r="H1993" s="34"/>
      <c r="I1993" s="33"/>
      <c r="J1993" s="59"/>
      <c r="K1993" s="58"/>
    </row>
    <row r="1994" spans="1:11">
      <c r="A1994" s="137"/>
      <c r="B1994" s="140"/>
      <c r="C1994" s="32"/>
      <c r="D1994" s="32"/>
      <c r="E1994" s="32"/>
      <c r="F1994" s="33"/>
      <c r="G1994" s="33"/>
      <c r="H1994" s="34"/>
      <c r="I1994" s="33"/>
      <c r="J1994" s="59"/>
      <c r="K1994" s="58"/>
    </row>
    <row r="1995" spans="1:11">
      <c r="A1995" s="137"/>
      <c r="B1995" s="140"/>
      <c r="C1995" s="32"/>
      <c r="D1995" s="32"/>
      <c r="E1995" s="32"/>
      <c r="F1995" s="33"/>
      <c r="G1995" s="33"/>
      <c r="H1995" s="34"/>
      <c r="I1995" s="33"/>
      <c r="J1995" s="59"/>
      <c r="K1995" s="58"/>
    </row>
    <row r="1996" spans="1:11">
      <c r="A1996" s="137"/>
      <c r="B1996" s="140"/>
      <c r="C1996" s="32"/>
      <c r="D1996" s="32"/>
      <c r="E1996" s="32"/>
      <c r="F1996" s="33"/>
      <c r="G1996" s="33"/>
      <c r="H1996" s="34"/>
      <c r="I1996" s="33"/>
      <c r="J1996" s="59"/>
      <c r="K1996" s="58"/>
    </row>
    <row r="1997" spans="1:11">
      <c r="A1997" s="137"/>
      <c r="B1997" s="140"/>
      <c r="C1997" s="32"/>
      <c r="D1997" s="32"/>
      <c r="E1997" s="32"/>
      <c r="F1997" s="33"/>
      <c r="G1997" s="33"/>
      <c r="H1997" s="34"/>
      <c r="I1997" s="33"/>
      <c r="J1997" s="59"/>
      <c r="K1997" s="58"/>
    </row>
    <row r="1998" spans="1:11">
      <c r="A1998" s="137"/>
      <c r="B1998" s="140"/>
      <c r="C1998" s="32"/>
      <c r="D1998" s="32"/>
      <c r="E1998" s="32"/>
      <c r="F1998" s="33"/>
      <c r="G1998" s="33"/>
      <c r="H1998" s="34"/>
      <c r="I1998" s="33"/>
      <c r="J1998" s="59"/>
      <c r="K1998" s="58"/>
    </row>
    <row r="1999" spans="1:11">
      <c r="A1999" s="137"/>
      <c r="B1999" s="140"/>
      <c r="C1999" s="32"/>
      <c r="D1999" s="32"/>
      <c r="E1999" s="32"/>
      <c r="F1999" s="33"/>
      <c r="G1999" s="33"/>
      <c r="H1999" s="34"/>
      <c r="I1999" s="33"/>
      <c r="J1999" s="59"/>
      <c r="K1999" s="58"/>
    </row>
    <row r="2000" spans="1:11">
      <c r="A2000" s="137"/>
      <c r="B2000" s="140"/>
      <c r="C2000" s="32"/>
      <c r="D2000" s="32"/>
      <c r="E2000" s="32"/>
      <c r="F2000" s="33"/>
      <c r="G2000" s="33"/>
      <c r="H2000" s="34"/>
      <c r="I2000" s="33"/>
      <c r="J2000" s="59"/>
      <c r="K2000" s="58"/>
    </row>
    <row r="2001" spans="1:11">
      <c r="A2001" s="137"/>
      <c r="B2001" s="140"/>
      <c r="C2001" s="32"/>
      <c r="D2001" s="32"/>
      <c r="E2001" s="32"/>
      <c r="F2001" s="33"/>
      <c r="G2001" s="33"/>
      <c r="H2001" s="34"/>
      <c r="I2001" s="33"/>
      <c r="J2001" s="59"/>
      <c r="K2001" s="58"/>
    </row>
    <row r="2002" spans="1:11">
      <c r="A2002" s="137"/>
      <c r="B2002" s="140"/>
      <c r="C2002" s="32"/>
      <c r="D2002" s="32"/>
      <c r="E2002" s="32"/>
      <c r="F2002" s="33"/>
      <c r="G2002" s="33"/>
      <c r="H2002" s="34"/>
      <c r="I2002" s="33"/>
      <c r="J2002" s="59"/>
      <c r="K2002" s="58"/>
    </row>
    <row r="2003" spans="1:11">
      <c r="A2003" s="137"/>
      <c r="B2003" s="140"/>
      <c r="C2003" s="32"/>
      <c r="D2003" s="32"/>
      <c r="E2003" s="32"/>
      <c r="F2003" s="33"/>
      <c r="G2003" s="33"/>
      <c r="H2003" s="34"/>
      <c r="I2003" s="33"/>
      <c r="J2003" s="59"/>
      <c r="K2003" s="58"/>
    </row>
    <row r="2004" spans="1:11">
      <c r="A2004" s="137"/>
      <c r="B2004" s="140"/>
      <c r="C2004" s="32"/>
      <c r="D2004" s="32"/>
      <c r="E2004" s="32"/>
      <c r="F2004" s="33"/>
      <c r="G2004" s="33"/>
      <c r="H2004" s="34"/>
      <c r="I2004" s="33"/>
      <c r="J2004" s="59"/>
      <c r="K2004" s="58"/>
    </row>
    <row r="2005" spans="1:11">
      <c r="A2005" s="137"/>
      <c r="B2005" s="140"/>
      <c r="C2005" s="32"/>
      <c r="D2005" s="32"/>
      <c r="E2005" s="32"/>
      <c r="F2005" s="33"/>
      <c r="G2005" s="33"/>
      <c r="H2005" s="34"/>
      <c r="I2005" s="33"/>
      <c r="J2005" s="59"/>
      <c r="K2005" s="58"/>
    </row>
    <row r="2006" spans="1:11">
      <c r="A2006" s="137"/>
      <c r="B2006" s="140"/>
      <c r="C2006" s="32"/>
      <c r="D2006" s="32"/>
      <c r="E2006" s="32"/>
      <c r="F2006" s="33"/>
      <c r="G2006" s="33"/>
      <c r="H2006" s="34"/>
      <c r="I2006" s="33"/>
      <c r="J2006" s="59"/>
      <c r="K2006" s="58"/>
    </row>
    <row r="2007" spans="1:11">
      <c r="A2007" s="137"/>
      <c r="B2007" s="140"/>
      <c r="C2007" s="32"/>
      <c r="D2007" s="32"/>
      <c r="E2007" s="32"/>
      <c r="F2007" s="33"/>
      <c r="G2007" s="33"/>
      <c r="H2007" s="34"/>
      <c r="I2007" s="33"/>
      <c r="J2007" s="59"/>
      <c r="K2007" s="58"/>
    </row>
    <row r="2008" spans="1:11">
      <c r="A2008" s="137"/>
      <c r="B2008" s="140"/>
      <c r="C2008" s="32"/>
      <c r="D2008" s="32"/>
      <c r="E2008" s="32"/>
      <c r="F2008" s="33"/>
      <c r="G2008" s="33"/>
      <c r="H2008" s="34"/>
      <c r="I2008" s="33"/>
      <c r="J2008" s="59"/>
      <c r="K2008" s="58"/>
    </row>
    <row r="2009" spans="1:11">
      <c r="A2009" s="137"/>
      <c r="B2009" s="140"/>
      <c r="C2009" s="32"/>
      <c r="D2009" s="32"/>
      <c r="E2009" s="32"/>
      <c r="F2009" s="33"/>
      <c r="G2009" s="33"/>
      <c r="H2009" s="34"/>
      <c r="I2009" s="33"/>
      <c r="J2009" s="59"/>
      <c r="K2009" s="58"/>
    </row>
    <row r="2010" spans="1:11">
      <c r="A2010" s="137"/>
      <c r="B2010" s="140"/>
      <c r="C2010" s="32"/>
      <c r="D2010" s="32"/>
      <c r="E2010" s="32"/>
      <c r="F2010" s="33"/>
      <c r="G2010" s="33"/>
      <c r="H2010" s="34"/>
      <c r="I2010" s="33"/>
      <c r="J2010" s="59"/>
      <c r="K2010" s="58"/>
    </row>
    <row r="2011" spans="1:11">
      <c r="A2011" s="137"/>
      <c r="B2011" s="140"/>
      <c r="C2011" s="32"/>
      <c r="D2011" s="32"/>
      <c r="E2011" s="32"/>
      <c r="F2011" s="33"/>
      <c r="G2011" s="33"/>
      <c r="H2011" s="34"/>
      <c r="I2011" s="33"/>
      <c r="J2011" s="59"/>
      <c r="K2011" s="58"/>
    </row>
    <row r="2012" spans="1:11">
      <c r="A2012" s="137"/>
      <c r="B2012" s="140"/>
      <c r="C2012" s="32"/>
      <c r="D2012" s="32"/>
      <c r="E2012" s="32"/>
      <c r="F2012" s="33"/>
      <c r="G2012" s="33"/>
      <c r="H2012" s="34"/>
      <c r="I2012" s="33"/>
      <c r="J2012" s="59"/>
      <c r="K2012" s="58"/>
    </row>
    <row r="2013" spans="1:11">
      <c r="A2013" s="137"/>
      <c r="B2013" s="140"/>
      <c r="C2013" s="32"/>
      <c r="D2013" s="32"/>
      <c r="E2013" s="32"/>
      <c r="F2013" s="33"/>
      <c r="G2013" s="33"/>
      <c r="H2013" s="34"/>
      <c r="I2013" s="33"/>
      <c r="J2013" s="59"/>
      <c r="K2013" s="58"/>
    </row>
    <row r="2014" spans="1:11">
      <c r="A2014" s="137"/>
      <c r="B2014" s="140"/>
      <c r="C2014" s="32"/>
      <c r="D2014" s="32"/>
      <c r="E2014" s="32"/>
      <c r="F2014" s="33"/>
      <c r="G2014" s="33"/>
      <c r="H2014" s="34"/>
      <c r="I2014" s="33"/>
      <c r="J2014" s="59"/>
      <c r="K2014" s="58"/>
    </row>
    <row r="2015" spans="1:11">
      <c r="A2015" s="137"/>
      <c r="B2015" s="140"/>
      <c r="C2015" s="32"/>
      <c r="D2015" s="32"/>
      <c r="E2015" s="32"/>
      <c r="F2015" s="33"/>
      <c r="G2015" s="33"/>
      <c r="H2015" s="34"/>
      <c r="I2015" s="33"/>
      <c r="J2015" s="59"/>
      <c r="K2015" s="58"/>
    </row>
    <row r="2016" spans="1:11">
      <c r="A2016" s="137"/>
      <c r="B2016" s="140"/>
      <c r="C2016" s="32"/>
      <c r="D2016" s="32"/>
      <c r="E2016" s="32"/>
      <c r="F2016" s="33"/>
      <c r="G2016" s="33"/>
      <c r="H2016" s="34"/>
      <c r="I2016" s="33"/>
      <c r="J2016" s="59"/>
      <c r="K2016" s="58"/>
    </row>
    <row r="2017" spans="1:11">
      <c r="A2017" s="137"/>
      <c r="B2017" s="140"/>
      <c r="C2017" s="32"/>
      <c r="D2017" s="32"/>
      <c r="E2017" s="32"/>
      <c r="F2017" s="33"/>
      <c r="G2017" s="33"/>
      <c r="H2017" s="34"/>
      <c r="I2017" s="33"/>
      <c r="J2017" s="59"/>
      <c r="K2017" s="58"/>
    </row>
    <row r="2018" spans="1:11">
      <c r="A2018" s="137"/>
      <c r="B2018" s="140"/>
      <c r="C2018" s="32"/>
      <c r="D2018" s="32"/>
      <c r="E2018" s="32"/>
      <c r="F2018" s="33"/>
      <c r="G2018" s="33"/>
      <c r="H2018" s="34"/>
      <c r="I2018" s="33"/>
      <c r="J2018" s="59"/>
      <c r="K2018" s="58"/>
    </row>
    <row r="2019" spans="1:11">
      <c r="A2019" s="137"/>
      <c r="B2019" s="140"/>
      <c r="C2019" s="32"/>
      <c r="D2019" s="32"/>
      <c r="E2019" s="32"/>
      <c r="F2019" s="33"/>
      <c r="G2019" s="33"/>
      <c r="H2019" s="34"/>
      <c r="I2019" s="33"/>
      <c r="J2019" s="59"/>
      <c r="K2019" s="58"/>
    </row>
    <row r="2020" spans="1:11">
      <c r="A2020" s="137"/>
      <c r="B2020" s="140"/>
      <c r="C2020" s="32"/>
      <c r="D2020" s="32"/>
      <c r="E2020" s="32"/>
      <c r="F2020" s="33"/>
      <c r="G2020" s="33"/>
      <c r="H2020" s="34"/>
      <c r="I2020" s="33"/>
      <c r="J2020" s="59"/>
      <c r="K2020" s="58"/>
    </row>
    <row r="2021" spans="1:11">
      <c r="A2021" s="137"/>
      <c r="B2021" s="140"/>
      <c r="C2021" s="32"/>
      <c r="D2021" s="32"/>
      <c r="E2021" s="32"/>
      <c r="F2021" s="33"/>
      <c r="G2021" s="33"/>
      <c r="H2021" s="34"/>
      <c r="I2021" s="33"/>
      <c r="J2021" s="59"/>
      <c r="K2021" s="58"/>
    </row>
    <row r="2022" spans="1:11">
      <c r="A2022" s="137"/>
      <c r="B2022" s="140"/>
      <c r="C2022" s="32"/>
      <c r="D2022" s="32"/>
      <c r="E2022" s="32"/>
      <c r="F2022" s="33"/>
      <c r="G2022" s="33"/>
      <c r="H2022" s="34"/>
      <c r="I2022" s="33"/>
      <c r="J2022" s="59"/>
      <c r="K2022" s="58"/>
    </row>
    <row r="2023" spans="1:11">
      <c r="A2023" s="137"/>
      <c r="B2023" s="140"/>
      <c r="C2023" s="32"/>
      <c r="D2023" s="32"/>
      <c r="E2023" s="32"/>
      <c r="F2023" s="33"/>
      <c r="G2023" s="33"/>
      <c r="H2023" s="34"/>
      <c r="I2023" s="33"/>
      <c r="J2023" s="59"/>
      <c r="K2023" s="58"/>
    </row>
    <row r="2024" spans="1:11">
      <c r="A2024" s="137"/>
      <c r="B2024" s="140"/>
      <c r="C2024" s="32"/>
      <c r="D2024" s="32"/>
      <c r="E2024" s="32"/>
      <c r="F2024" s="33"/>
      <c r="G2024" s="33"/>
      <c r="H2024" s="34"/>
      <c r="I2024" s="33"/>
      <c r="J2024" s="59"/>
      <c r="K2024" s="58"/>
    </row>
    <row r="2025" spans="1:11">
      <c r="A2025" s="137"/>
      <c r="B2025" s="140"/>
      <c r="C2025" s="32"/>
      <c r="D2025" s="32"/>
      <c r="E2025" s="32"/>
      <c r="F2025" s="33"/>
      <c r="G2025" s="33"/>
      <c r="H2025" s="34"/>
      <c r="I2025" s="33"/>
      <c r="J2025" s="59"/>
      <c r="K2025" s="58"/>
    </row>
    <row r="2026" spans="1:11">
      <c r="A2026" s="137"/>
      <c r="B2026" s="140"/>
      <c r="C2026" s="32"/>
      <c r="D2026" s="32"/>
      <c r="E2026" s="32"/>
      <c r="F2026" s="33"/>
      <c r="G2026" s="33"/>
      <c r="H2026" s="34"/>
      <c r="I2026" s="33"/>
      <c r="J2026" s="59"/>
      <c r="K2026" s="58"/>
    </row>
    <row r="2027" spans="1:11">
      <c r="A2027" s="137"/>
      <c r="B2027" s="140"/>
      <c r="C2027" s="32"/>
      <c r="D2027" s="32"/>
      <c r="E2027" s="32"/>
      <c r="F2027" s="33"/>
      <c r="G2027" s="33"/>
      <c r="H2027" s="34"/>
      <c r="I2027" s="33"/>
      <c r="J2027" s="59"/>
      <c r="K2027" s="58"/>
    </row>
    <row r="2028" spans="1:11">
      <c r="A2028" s="137"/>
      <c r="B2028" s="140"/>
      <c r="C2028" s="32"/>
      <c r="D2028" s="32"/>
      <c r="E2028" s="32"/>
      <c r="F2028" s="33"/>
      <c r="G2028" s="33"/>
      <c r="H2028" s="34"/>
      <c r="I2028" s="33"/>
      <c r="J2028" s="59"/>
      <c r="K2028" s="58"/>
    </row>
    <row r="2029" spans="1:11">
      <c r="A2029" s="137"/>
      <c r="B2029" s="140"/>
      <c r="C2029" s="32"/>
      <c r="D2029" s="32"/>
      <c r="E2029" s="32"/>
      <c r="F2029" s="33"/>
      <c r="G2029" s="33"/>
      <c r="H2029" s="34"/>
      <c r="I2029" s="33"/>
      <c r="J2029" s="59"/>
      <c r="K2029" s="58"/>
    </row>
    <row r="2030" spans="1:11">
      <c r="A2030" s="137"/>
      <c r="B2030" s="140"/>
      <c r="C2030" s="32"/>
      <c r="D2030" s="32"/>
      <c r="E2030" s="32"/>
      <c r="F2030" s="33"/>
      <c r="G2030" s="33"/>
      <c r="H2030" s="34"/>
      <c r="I2030" s="33"/>
      <c r="J2030" s="59"/>
      <c r="K2030" s="58"/>
    </row>
    <row r="2031" spans="1:11">
      <c r="A2031" s="137"/>
      <c r="B2031" s="140"/>
      <c r="C2031" s="32"/>
      <c r="D2031" s="32"/>
      <c r="E2031" s="32"/>
      <c r="F2031" s="33"/>
      <c r="G2031" s="33"/>
      <c r="H2031" s="34"/>
      <c r="I2031" s="33"/>
      <c r="J2031" s="59"/>
      <c r="K2031" s="58"/>
    </row>
    <row r="2032" spans="1:11">
      <c r="A2032" s="137"/>
      <c r="B2032" s="140"/>
      <c r="C2032" s="32"/>
      <c r="D2032" s="32"/>
      <c r="E2032" s="32"/>
      <c r="F2032" s="33"/>
      <c r="G2032" s="33"/>
      <c r="H2032" s="34"/>
      <c r="I2032" s="33"/>
      <c r="J2032" s="59"/>
      <c r="K2032" s="58"/>
    </row>
    <row r="2033" spans="1:11">
      <c r="A2033" s="137"/>
      <c r="B2033" s="140"/>
      <c r="C2033" s="32"/>
      <c r="D2033" s="32"/>
      <c r="E2033" s="32"/>
      <c r="F2033" s="33"/>
      <c r="G2033" s="33"/>
      <c r="H2033" s="34"/>
      <c r="I2033" s="33"/>
      <c r="J2033" s="59"/>
      <c r="K2033" s="58"/>
    </row>
    <row r="2034" spans="1:11">
      <c r="A2034" s="137"/>
      <c r="B2034" s="140"/>
      <c r="C2034" s="32"/>
      <c r="D2034" s="32"/>
      <c r="E2034" s="32"/>
      <c r="F2034" s="33"/>
      <c r="G2034" s="33"/>
      <c r="H2034" s="34"/>
      <c r="I2034" s="33"/>
      <c r="J2034" s="59"/>
      <c r="K2034" s="58"/>
    </row>
    <row r="2035" spans="1:11">
      <c r="A2035" s="137"/>
      <c r="B2035" s="140"/>
      <c r="C2035" s="32"/>
      <c r="D2035" s="32"/>
      <c r="E2035" s="32"/>
      <c r="F2035" s="33"/>
      <c r="G2035" s="33"/>
      <c r="H2035" s="34"/>
      <c r="I2035" s="33"/>
      <c r="J2035" s="59"/>
      <c r="K2035" s="58"/>
    </row>
    <row r="2036" spans="1:11">
      <c r="A2036" s="137"/>
      <c r="B2036" s="140"/>
      <c r="C2036" s="32"/>
      <c r="D2036" s="32"/>
      <c r="E2036" s="32"/>
      <c r="F2036" s="33"/>
      <c r="G2036" s="33"/>
      <c r="H2036" s="34"/>
      <c r="I2036" s="33"/>
      <c r="J2036" s="59"/>
      <c r="K2036" s="58"/>
    </row>
    <row r="2037" spans="1:11">
      <c r="A2037" s="137"/>
      <c r="B2037" s="140"/>
      <c r="C2037" s="32"/>
      <c r="D2037" s="32"/>
      <c r="E2037" s="32"/>
      <c r="F2037" s="33"/>
      <c r="G2037" s="33"/>
      <c r="H2037" s="34"/>
      <c r="I2037" s="33"/>
      <c r="J2037" s="59"/>
      <c r="K2037" s="58"/>
    </row>
    <row r="2038" spans="1:11">
      <c r="A2038" s="137"/>
      <c r="B2038" s="140"/>
      <c r="C2038" s="32"/>
      <c r="D2038" s="32"/>
      <c r="E2038" s="32"/>
      <c r="F2038" s="33"/>
      <c r="G2038" s="33"/>
      <c r="H2038" s="34"/>
      <c r="I2038" s="33"/>
      <c r="J2038" s="59"/>
      <c r="K2038" s="58"/>
    </row>
    <row r="2039" spans="1:11">
      <c r="A2039" s="137"/>
      <c r="B2039" s="140"/>
      <c r="C2039" s="32"/>
      <c r="D2039" s="32"/>
      <c r="E2039" s="32"/>
      <c r="F2039" s="33"/>
      <c r="G2039" s="33"/>
      <c r="H2039" s="34"/>
      <c r="I2039" s="33"/>
      <c r="J2039" s="59"/>
      <c r="K2039" s="58"/>
    </row>
    <row r="2040" spans="1:11">
      <c r="A2040" s="137"/>
      <c r="B2040" s="140"/>
      <c r="C2040" s="32"/>
      <c r="D2040" s="32"/>
      <c r="E2040" s="32"/>
      <c r="F2040" s="33"/>
      <c r="G2040" s="33"/>
      <c r="H2040" s="34"/>
      <c r="I2040" s="33"/>
      <c r="J2040" s="59"/>
      <c r="K2040" s="58"/>
    </row>
    <row r="2041" spans="1:11">
      <c r="A2041" s="137"/>
      <c r="B2041" s="140"/>
      <c r="C2041" s="32"/>
      <c r="D2041" s="32"/>
      <c r="E2041" s="32"/>
      <c r="F2041" s="33"/>
      <c r="G2041" s="33"/>
      <c r="H2041" s="34"/>
      <c r="I2041" s="33"/>
      <c r="J2041" s="59"/>
      <c r="K2041" s="58"/>
    </row>
    <row r="2042" spans="1:11">
      <c r="A2042" s="137"/>
      <c r="B2042" s="140"/>
      <c r="C2042" s="32"/>
      <c r="D2042" s="32"/>
      <c r="E2042" s="32"/>
      <c r="F2042" s="33"/>
      <c r="G2042" s="33"/>
      <c r="H2042" s="34"/>
      <c r="I2042" s="33"/>
      <c r="J2042" s="59"/>
      <c r="K2042" s="58"/>
    </row>
    <row r="2043" spans="1:11">
      <c r="A2043" s="137"/>
      <c r="B2043" s="140"/>
      <c r="C2043" s="32"/>
      <c r="D2043" s="32"/>
      <c r="E2043" s="32"/>
      <c r="F2043" s="33"/>
      <c r="G2043" s="33"/>
      <c r="H2043" s="34"/>
      <c r="I2043" s="33"/>
      <c r="J2043" s="59"/>
      <c r="K2043" s="58"/>
    </row>
    <row r="2044" spans="1:11">
      <c r="A2044" s="137"/>
      <c r="B2044" s="140"/>
      <c r="C2044" s="32"/>
      <c r="D2044" s="32"/>
      <c r="E2044" s="32"/>
      <c r="F2044" s="33"/>
      <c r="G2044" s="33"/>
      <c r="H2044" s="34"/>
      <c r="I2044" s="33"/>
      <c r="J2044" s="59"/>
      <c r="K2044" s="58"/>
    </row>
    <row r="2045" spans="1:11">
      <c r="A2045" s="137"/>
      <c r="B2045" s="140"/>
      <c r="C2045" s="32"/>
      <c r="D2045" s="32"/>
      <c r="E2045" s="32"/>
      <c r="F2045" s="33"/>
      <c r="G2045" s="33"/>
      <c r="H2045" s="34"/>
      <c r="I2045" s="33"/>
      <c r="J2045" s="59"/>
      <c r="K2045" s="58"/>
    </row>
    <row r="2046" spans="1:11">
      <c r="A2046" s="137"/>
      <c r="B2046" s="140"/>
      <c r="C2046" s="32"/>
      <c r="D2046" s="32"/>
      <c r="E2046" s="32"/>
      <c r="F2046" s="33"/>
      <c r="G2046" s="33"/>
      <c r="H2046" s="34"/>
      <c r="I2046" s="33"/>
      <c r="J2046" s="59"/>
      <c r="K2046" s="58"/>
    </row>
    <row r="2047" spans="1:11">
      <c r="A2047" s="137"/>
      <c r="B2047" s="140"/>
      <c r="C2047" s="32"/>
      <c r="D2047" s="32"/>
      <c r="E2047" s="32"/>
      <c r="F2047" s="33"/>
      <c r="G2047" s="33"/>
      <c r="H2047" s="34"/>
      <c r="I2047" s="33"/>
      <c r="J2047" s="59"/>
      <c r="K2047" s="58"/>
    </row>
    <row r="2048" spans="1:11">
      <c r="A2048" s="137"/>
      <c r="B2048" s="140"/>
      <c r="C2048" s="32"/>
      <c r="D2048" s="32"/>
      <c r="E2048" s="32"/>
      <c r="F2048" s="33"/>
      <c r="G2048" s="33"/>
      <c r="H2048" s="34"/>
      <c r="I2048" s="33"/>
      <c r="J2048" s="59"/>
      <c r="K2048" s="58"/>
    </row>
    <row r="2049" spans="1:11">
      <c r="A2049" s="137"/>
      <c r="B2049" s="140"/>
      <c r="C2049" s="32"/>
      <c r="D2049" s="32"/>
      <c r="E2049" s="32"/>
      <c r="F2049" s="33"/>
      <c r="G2049" s="33"/>
      <c r="H2049" s="34"/>
      <c r="I2049" s="33"/>
      <c r="J2049" s="59"/>
      <c r="K2049" s="58"/>
    </row>
    <row r="2050" spans="1:11">
      <c r="A2050" s="137"/>
      <c r="B2050" s="140"/>
      <c r="C2050" s="32"/>
      <c r="D2050" s="32"/>
      <c r="E2050" s="32"/>
      <c r="F2050" s="33"/>
      <c r="G2050" s="33"/>
      <c r="H2050" s="34"/>
      <c r="I2050" s="33"/>
      <c r="J2050" s="59"/>
      <c r="K2050" s="58"/>
    </row>
    <row r="2051" spans="1:11">
      <c r="A2051" s="137"/>
      <c r="B2051" s="140"/>
      <c r="C2051" s="32"/>
      <c r="D2051" s="32"/>
      <c r="E2051" s="32"/>
      <c r="F2051" s="33"/>
      <c r="G2051" s="33"/>
      <c r="H2051" s="34"/>
      <c r="I2051" s="33"/>
      <c r="J2051" s="59"/>
      <c r="K2051" s="58"/>
    </row>
    <row r="2052" spans="1:11">
      <c r="A2052" s="137"/>
      <c r="B2052" s="140"/>
      <c r="C2052" s="32"/>
      <c r="D2052" s="32"/>
      <c r="E2052" s="32"/>
      <c r="F2052" s="33"/>
      <c r="G2052" s="33"/>
      <c r="H2052" s="34"/>
      <c r="I2052" s="33"/>
      <c r="J2052" s="59"/>
      <c r="K2052" s="58"/>
    </row>
    <row r="2053" spans="1:11">
      <c r="A2053" s="137"/>
      <c r="B2053" s="140"/>
      <c r="C2053" s="32"/>
      <c r="D2053" s="32"/>
      <c r="E2053" s="32"/>
      <c r="F2053" s="33"/>
      <c r="G2053" s="33"/>
      <c r="H2053" s="34"/>
      <c r="I2053" s="33"/>
      <c r="J2053" s="59"/>
      <c r="K2053" s="58"/>
    </row>
    <row r="2054" spans="1:11">
      <c r="A2054" s="137"/>
      <c r="B2054" s="140"/>
      <c r="C2054" s="32"/>
      <c r="D2054" s="32"/>
      <c r="E2054" s="32"/>
      <c r="F2054" s="33"/>
      <c r="G2054" s="33"/>
      <c r="H2054" s="34"/>
      <c r="I2054" s="33"/>
      <c r="J2054" s="59"/>
      <c r="K2054" s="58"/>
    </row>
    <row r="2055" spans="1:11">
      <c r="A2055" s="137"/>
      <c r="B2055" s="140"/>
      <c r="C2055" s="32"/>
      <c r="D2055" s="32"/>
      <c r="E2055" s="32"/>
      <c r="F2055" s="33"/>
      <c r="G2055" s="33"/>
      <c r="H2055" s="34"/>
      <c r="I2055" s="33"/>
      <c r="J2055" s="59"/>
      <c r="K2055" s="58"/>
    </row>
    <row r="2056" spans="1:11">
      <c r="A2056" s="137"/>
      <c r="B2056" s="140"/>
      <c r="C2056" s="32"/>
      <c r="D2056" s="32"/>
      <c r="E2056" s="32"/>
      <c r="F2056" s="33"/>
      <c r="G2056" s="33"/>
      <c r="H2056" s="34"/>
      <c r="I2056" s="33"/>
      <c r="J2056" s="59"/>
      <c r="K2056" s="58"/>
    </row>
    <row r="2057" spans="1:11">
      <c r="A2057" s="137"/>
      <c r="B2057" s="140"/>
      <c r="C2057" s="32"/>
      <c r="D2057" s="32"/>
      <c r="E2057" s="32"/>
      <c r="F2057" s="33"/>
      <c r="G2057" s="33"/>
      <c r="H2057" s="34"/>
      <c r="I2057" s="33"/>
      <c r="J2057" s="59"/>
      <c r="K2057" s="58"/>
    </row>
    <row r="2058" spans="1:11">
      <c r="A2058" s="137"/>
      <c r="B2058" s="140"/>
      <c r="C2058" s="32"/>
      <c r="D2058" s="32"/>
      <c r="E2058" s="32"/>
      <c r="F2058" s="33"/>
      <c r="G2058" s="33"/>
      <c r="H2058" s="34"/>
      <c r="I2058" s="33"/>
      <c r="J2058" s="59"/>
      <c r="K2058" s="58"/>
    </row>
    <row r="2059" spans="1:11">
      <c r="A2059" s="137"/>
      <c r="B2059" s="140"/>
      <c r="C2059" s="32"/>
      <c r="D2059" s="32"/>
      <c r="E2059" s="32"/>
      <c r="F2059" s="33"/>
      <c r="G2059" s="33"/>
      <c r="H2059" s="34"/>
      <c r="I2059" s="33"/>
      <c r="J2059" s="59"/>
      <c r="K2059" s="58"/>
    </row>
    <row r="2060" spans="1:11">
      <c r="A2060" s="137"/>
      <c r="B2060" s="140"/>
      <c r="C2060" s="32"/>
      <c r="D2060" s="32"/>
      <c r="E2060" s="32"/>
      <c r="F2060" s="33"/>
      <c r="G2060" s="33"/>
      <c r="H2060" s="34"/>
      <c r="I2060" s="33"/>
      <c r="J2060" s="59"/>
      <c r="K2060" s="58"/>
    </row>
    <row r="2061" spans="1:11">
      <c r="A2061" s="137"/>
      <c r="B2061" s="140"/>
      <c r="C2061" s="32"/>
      <c r="D2061" s="32"/>
      <c r="E2061" s="32"/>
      <c r="F2061" s="33"/>
      <c r="G2061" s="33"/>
      <c r="H2061" s="34"/>
      <c r="I2061" s="33"/>
      <c r="J2061" s="59"/>
      <c r="K2061" s="58"/>
    </row>
    <row r="2062" spans="1:11">
      <c r="A2062" s="137"/>
      <c r="B2062" s="140"/>
      <c r="C2062" s="32"/>
      <c r="D2062" s="32"/>
      <c r="E2062" s="32"/>
      <c r="F2062" s="33"/>
      <c r="G2062" s="33"/>
      <c r="H2062" s="34"/>
      <c r="I2062" s="33"/>
      <c r="J2062" s="59"/>
      <c r="K2062" s="58"/>
    </row>
    <row r="2063" spans="1:11">
      <c r="A2063" s="137"/>
      <c r="B2063" s="140"/>
      <c r="C2063" s="32"/>
      <c r="D2063" s="32"/>
      <c r="E2063" s="32"/>
      <c r="F2063" s="33"/>
      <c r="G2063" s="33"/>
      <c r="H2063" s="34"/>
      <c r="I2063" s="33"/>
      <c r="J2063" s="59"/>
      <c r="K2063" s="58"/>
    </row>
    <row r="2064" spans="1:11">
      <c r="A2064" s="137"/>
      <c r="B2064" s="140"/>
      <c r="C2064" s="32"/>
      <c r="D2064" s="32"/>
      <c r="E2064" s="32"/>
      <c r="F2064" s="33"/>
      <c r="G2064" s="33"/>
      <c r="H2064" s="34"/>
      <c r="I2064" s="33"/>
      <c r="J2064" s="59"/>
      <c r="K2064" s="58"/>
    </row>
    <row r="2065" spans="1:11">
      <c r="A2065" s="137"/>
      <c r="B2065" s="140"/>
      <c r="C2065" s="32"/>
      <c r="D2065" s="32"/>
      <c r="E2065" s="32"/>
      <c r="F2065" s="33"/>
      <c r="G2065" s="33"/>
      <c r="H2065" s="34"/>
      <c r="I2065" s="33"/>
      <c r="J2065" s="59"/>
      <c r="K2065" s="58"/>
    </row>
    <row r="2066" spans="1:11">
      <c r="A2066" s="137"/>
      <c r="B2066" s="140"/>
      <c r="C2066" s="32"/>
      <c r="D2066" s="32"/>
      <c r="E2066" s="32"/>
      <c r="F2066" s="33"/>
      <c r="G2066" s="33"/>
      <c r="H2066" s="34"/>
      <c r="I2066" s="33"/>
      <c r="J2066" s="59"/>
      <c r="K2066" s="58"/>
    </row>
    <row r="2067" spans="1:11">
      <c r="A2067" s="137"/>
      <c r="B2067" s="140"/>
      <c r="C2067" s="32"/>
      <c r="D2067" s="32"/>
      <c r="E2067" s="32"/>
      <c r="F2067" s="33"/>
      <c r="G2067" s="33"/>
      <c r="H2067" s="34"/>
      <c r="I2067" s="33"/>
      <c r="J2067" s="59"/>
      <c r="K2067" s="58"/>
    </row>
    <row r="2068" spans="1:11">
      <c r="A2068" s="137"/>
      <c r="B2068" s="140"/>
      <c r="C2068" s="32"/>
      <c r="D2068" s="32"/>
      <c r="E2068" s="32"/>
      <c r="F2068" s="33"/>
      <c r="G2068" s="33"/>
      <c r="H2068" s="34"/>
      <c r="I2068" s="33"/>
      <c r="J2068" s="59"/>
      <c r="K2068" s="58"/>
    </row>
    <row r="2069" spans="1:11">
      <c r="A2069" s="137"/>
      <c r="B2069" s="140"/>
      <c r="C2069" s="32"/>
      <c r="D2069" s="32"/>
      <c r="E2069" s="32"/>
      <c r="F2069" s="33"/>
      <c r="G2069" s="33"/>
      <c r="H2069" s="34"/>
      <c r="I2069" s="33"/>
      <c r="J2069" s="59"/>
      <c r="K2069" s="58"/>
    </row>
    <row r="2070" spans="1:11">
      <c r="A2070" s="137"/>
      <c r="B2070" s="140"/>
      <c r="C2070" s="32"/>
      <c r="D2070" s="32"/>
      <c r="E2070" s="32"/>
      <c r="F2070" s="33"/>
      <c r="G2070" s="33"/>
      <c r="H2070" s="34"/>
      <c r="I2070" s="33"/>
      <c r="J2070" s="59"/>
      <c r="K2070" s="58"/>
    </row>
    <row r="2071" spans="1:11">
      <c r="A2071" s="137"/>
      <c r="B2071" s="140"/>
      <c r="C2071" s="32"/>
      <c r="D2071" s="32"/>
      <c r="E2071" s="32"/>
      <c r="F2071" s="33"/>
      <c r="G2071" s="33"/>
      <c r="H2071" s="34"/>
      <c r="I2071" s="33"/>
      <c r="J2071" s="59"/>
      <c r="K2071" s="58"/>
    </row>
    <row r="2072" spans="1:11">
      <c r="A2072" s="137"/>
      <c r="B2072" s="140"/>
      <c r="C2072" s="32"/>
      <c r="D2072" s="32"/>
      <c r="E2072" s="32"/>
      <c r="F2072" s="33"/>
      <c r="G2072" s="33"/>
      <c r="H2072" s="34"/>
      <c r="I2072" s="33"/>
      <c r="J2072" s="59"/>
      <c r="K2072" s="58"/>
    </row>
    <row r="2073" spans="1:11">
      <c r="A2073" s="137"/>
      <c r="B2073" s="140"/>
      <c r="C2073" s="32"/>
      <c r="D2073" s="32"/>
      <c r="E2073" s="32"/>
      <c r="F2073" s="33"/>
      <c r="G2073" s="33"/>
      <c r="H2073" s="34"/>
      <c r="I2073" s="33"/>
      <c r="J2073" s="59"/>
      <c r="K2073" s="58"/>
    </row>
    <row r="2074" spans="1:11">
      <c r="A2074" s="137"/>
      <c r="B2074" s="140"/>
      <c r="C2074" s="32"/>
      <c r="D2074" s="32"/>
      <c r="E2074" s="32"/>
      <c r="F2074" s="33"/>
      <c r="G2074" s="33"/>
      <c r="H2074" s="34"/>
      <c r="I2074" s="33"/>
      <c r="J2074" s="59"/>
      <c r="K2074" s="58"/>
    </row>
    <row r="2075" spans="1:11">
      <c r="A2075" s="137"/>
      <c r="B2075" s="140"/>
      <c r="C2075" s="32"/>
      <c r="D2075" s="32"/>
      <c r="E2075" s="32"/>
      <c r="F2075" s="33"/>
      <c r="G2075" s="33"/>
      <c r="H2075" s="34"/>
      <c r="I2075" s="33"/>
      <c r="J2075" s="59"/>
      <c r="K2075" s="58"/>
    </row>
    <row r="2076" spans="1:11">
      <c r="A2076" s="137"/>
      <c r="B2076" s="140"/>
      <c r="C2076" s="32"/>
      <c r="D2076" s="32"/>
      <c r="E2076" s="32"/>
      <c r="F2076" s="33"/>
      <c r="G2076" s="33"/>
      <c r="H2076" s="34"/>
      <c r="I2076" s="33"/>
      <c r="J2076" s="59"/>
      <c r="K2076" s="58"/>
    </row>
    <row r="2077" spans="1:11">
      <c r="A2077" s="137"/>
      <c r="B2077" s="140"/>
      <c r="C2077" s="32"/>
      <c r="D2077" s="32"/>
      <c r="E2077" s="32"/>
      <c r="F2077" s="33"/>
      <c r="G2077" s="33"/>
      <c r="H2077" s="34"/>
      <c r="I2077" s="33"/>
      <c r="J2077" s="59"/>
      <c r="K2077" s="58"/>
    </row>
    <row r="2078" spans="1:11">
      <c r="A2078" s="137"/>
      <c r="B2078" s="140"/>
      <c r="C2078" s="32"/>
      <c r="D2078" s="32"/>
      <c r="E2078" s="32"/>
      <c r="F2078" s="33"/>
      <c r="G2078" s="33"/>
      <c r="H2078" s="34"/>
      <c r="I2078" s="33"/>
      <c r="J2078" s="59"/>
      <c r="K2078" s="58"/>
    </row>
    <row r="2079" spans="1:11">
      <c r="A2079" s="137"/>
      <c r="B2079" s="140"/>
      <c r="C2079" s="32"/>
      <c r="D2079" s="32"/>
      <c r="E2079" s="32"/>
      <c r="F2079" s="33"/>
      <c r="G2079" s="33"/>
      <c r="H2079" s="34"/>
      <c r="I2079" s="33"/>
      <c r="J2079" s="59"/>
      <c r="K2079" s="58"/>
    </row>
    <row r="2080" spans="1:11">
      <c r="A2080" s="137"/>
      <c r="B2080" s="140"/>
      <c r="C2080" s="32"/>
      <c r="D2080" s="32"/>
      <c r="E2080" s="32"/>
      <c r="F2080" s="33"/>
      <c r="G2080" s="33"/>
      <c r="H2080" s="34"/>
      <c r="I2080" s="33"/>
      <c r="J2080" s="59"/>
      <c r="K2080" s="58"/>
    </row>
    <row r="2081" spans="1:11">
      <c r="A2081" s="137"/>
      <c r="B2081" s="140"/>
      <c r="C2081" s="32"/>
      <c r="D2081" s="32"/>
      <c r="E2081" s="32"/>
      <c r="F2081" s="33"/>
      <c r="G2081" s="33"/>
      <c r="H2081" s="34"/>
      <c r="I2081" s="33"/>
      <c r="J2081" s="59"/>
      <c r="K2081" s="58"/>
    </row>
    <row r="2082" spans="1:11">
      <c r="A2082" s="137"/>
      <c r="B2082" s="140"/>
      <c r="C2082" s="32"/>
      <c r="D2082" s="32"/>
      <c r="E2082" s="32"/>
      <c r="F2082" s="33"/>
      <c r="G2082" s="33"/>
      <c r="H2082" s="34"/>
      <c r="I2082" s="33"/>
      <c r="J2082" s="59"/>
      <c r="K2082" s="58"/>
    </row>
    <row r="2083" spans="1:11">
      <c r="A2083" s="137"/>
      <c r="B2083" s="140"/>
      <c r="C2083" s="32"/>
      <c r="D2083" s="32"/>
      <c r="E2083" s="32"/>
      <c r="F2083" s="33"/>
      <c r="G2083" s="33"/>
      <c r="H2083" s="34"/>
      <c r="I2083" s="33"/>
      <c r="J2083" s="59"/>
      <c r="K2083" s="58"/>
    </row>
    <row r="2084" spans="1:11">
      <c r="A2084" s="137"/>
      <c r="B2084" s="140"/>
      <c r="C2084" s="32"/>
      <c r="D2084" s="32"/>
      <c r="E2084" s="32"/>
      <c r="F2084" s="33"/>
      <c r="G2084" s="33"/>
      <c r="H2084" s="34"/>
      <c r="I2084" s="33"/>
      <c r="J2084" s="59"/>
      <c r="K2084" s="58"/>
    </row>
    <row r="2085" spans="1:11">
      <c r="A2085" s="137"/>
      <c r="B2085" s="140"/>
      <c r="C2085" s="32"/>
      <c r="D2085" s="32"/>
      <c r="E2085" s="32"/>
      <c r="F2085" s="33"/>
      <c r="G2085" s="33"/>
      <c r="H2085" s="34"/>
      <c r="I2085" s="33"/>
      <c r="J2085" s="59"/>
      <c r="K2085" s="58"/>
    </row>
    <row r="2086" spans="1:11">
      <c r="A2086" s="137"/>
      <c r="B2086" s="140"/>
      <c r="C2086" s="32"/>
      <c r="D2086" s="32"/>
      <c r="E2086" s="32"/>
      <c r="F2086" s="33"/>
      <c r="G2086" s="33"/>
      <c r="H2086" s="34"/>
      <c r="I2086" s="33"/>
      <c r="J2086" s="59"/>
      <c r="K2086" s="58"/>
    </row>
    <row r="2087" spans="1:11">
      <c r="A2087" s="137"/>
      <c r="B2087" s="140"/>
      <c r="C2087" s="32"/>
      <c r="D2087" s="32"/>
      <c r="E2087" s="32"/>
      <c r="F2087" s="33"/>
      <c r="G2087" s="33"/>
      <c r="H2087" s="34"/>
      <c r="I2087" s="33"/>
      <c r="J2087" s="59"/>
      <c r="K2087" s="58"/>
    </row>
    <row r="2088" spans="1:11">
      <c r="A2088" s="137"/>
      <c r="B2088" s="140"/>
      <c r="C2088" s="32"/>
      <c r="D2088" s="32"/>
      <c r="E2088" s="32"/>
      <c r="F2088" s="33"/>
      <c r="G2088" s="33"/>
      <c r="H2088" s="34"/>
      <c r="I2088" s="33"/>
      <c r="J2088" s="59"/>
      <c r="K2088" s="58"/>
    </row>
    <row r="2089" spans="1:11">
      <c r="A2089" s="137"/>
      <c r="B2089" s="140"/>
      <c r="C2089" s="32"/>
      <c r="D2089" s="32"/>
      <c r="E2089" s="32"/>
      <c r="F2089" s="33"/>
      <c r="G2089" s="33"/>
      <c r="H2089" s="34"/>
      <c r="I2089" s="33"/>
      <c r="J2089" s="59"/>
      <c r="K2089" s="58"/>
    </row>
    <row r="2090" spans="1:11">
      <c r="A2090" s="137"/>
      <c r="B2090" s="140"/>
      <c r="C2090" s="32"/>
      <c r="D2090" s="32"/>
      <c r="E2090" s="32"/>
      <c r="F2090" s="33"/>
      <c r="G2090" s="33"/>
      <c r="H2090" s="34"/>
      <c r="I2090" s="33"/>
      <c r="J2090" s="59"/>
      <c r="K2090" s="58"/>
    </row>
    <row r="2091" spans="1:11">
      <c r="A2091" s="137"/>
      <c r="B2091" s="140"/>
      <c r="C2091" s="32"/>
      <c r="D2091" s="32"/>
      <c r="E2091" s="32"/>
      <c r="F2091" s="33"/>
      <c r="G2091" s="33"/>
      <c r="H2091" s="34"/>
      <c r="I2091" s="33"/>
      <c r="J2091" s="59"/>
      <c r="K2091" s="58"/>
    </row>
    <row r="2092" spans="1:11">
      <c r="A2092" s="137"/>
      <c r="B2092" s="140"/>
      <c r="C2092" s="32"/>
      <c r="D2092" s="32"/>
      <c r="E2092" s="32"/>
      <c r="F2092" s="33"/>
      <c r="G2092" s="33"/>
      <c r="H2092" s="34"/>
      <c r="I2092" s="33"/>
      <c r="J2092" s="59"/>
      <c r="K2092" s="58"/>
    </row>
    <row r="2093" spans="1:11">
      <c r="A2093" s="137"/>
      <c r="B2093" s="140"/>
      <c r="C2093" s="32"/>
      <c r="D2093" s="32"/>
      <c r="E2093" s="32"/>
      <c r="F2093" s="33"/>
      <c r="G2093" s="33"/>
      <c r="H2093" s="34"/>
      <c r="I2093" s="33"/>
      <c r="J2093" s="59"/>
      <c r="K2093" s="58"/>
    </row>
    <row r="2094" spans="1:11">
      <c r="A2094" s="137"/>
      <c r="B2094" s="140"/>
      <c r="C2094" s="32"/>
      <c r="D2094" s="32"/>
      <c r="E2094" s="32"/>
      <c r="F2094" s="33"/>
      <c r="G2094" s="33"/>
      <c r="H2094" s="34"/>
      <c r="I2094" s="33"/>
      <c r="J2094" s="59"/>
      <c r="K2094" s="58"/>
    </row>
    <row r="2095" spans="1:11">
      <c r="A2095" s="137"/>
      <c r="B2095" s="140"/>
      <c r="C2095" s="32"/>
      <c r="D2095" s="32"/>
      <c r="E2095" s="32"/>
      <c r="F2095" s="33"/>
      <c r="G2095" s="33"/>
      <c r="H2095" s="34"/>
      <c r="I2095" s="33"/>
      <c r="J2095" s="59"/>
      <c r="K2095" s="58"/>
    </row>
    <row r="2096" spans="1:11">
      <c r="A2096" s="137"/>
      <c r="B2096" s="140"/>
      <c r="C2096" s="32"/>
      <c r="D2096" s="32"/>
      <c r="E2096" s="32"/>
      <c r="F2096" s="33"/>
      <c r="G2096" s="33"/>
      <c r="H2096" s="34"/>
      <c r="I2096" s="33"/>
      <c r="J2096" s="59"/>
      <c r="K2096" s="58"/>
    </row>
    <row r="2097" spans="1:11">
      <c r="A2097" s="137"/>
      <c r="B2097" s="140"/>
      <c r="C2097" s="32"/>
      <c r="D2097" s="32"/>
      <c r="E2097" s="32"/>
      <c r="F2097" s="33"/>
      <c r="G2097" s="33"/>
      <c r="H2097" s="34"/>
      <c r="I2097" s="33"/>
      <c r="J2097" s="59"/>
      <c r="K2097" s="58"/>
    </row>
    <row r="2098" spans="1:11">
      <c r="A2098" s="137"/>
      <c r="B2098" s="140"/>
      <c r="C2098" s="32"/>
      <c r="D2098" s="32"/>
      <c r="E2098" s="32"/>
      <c r="F2098" s="33"/>
      <c r="G2098" s="33"/>
      <c r="H2098" s="34"/>
      <c r="I2098" s="33"/>
      <c r="J2098" s="59"/>
      <c r="K2098" s="58"/>
    </row>
    <row r="2099" spans="1:11">
      <c r="A2099" s="137"/>
      <c r="B2099" s="140"/>
      <c r="C2099" s="32"/>
      <c r="D2099" s="32"/>
      <c r="E2099" s="32"/>
      <c r="F2099" s="33"/>
      <c r="G2099" s="33"/>
      <c r="H2099" s="34"/>
      <c r="I2099" s="33"/>
      <c r="J2099" s="59"/>
      <c r="K2099" s="58"/>
    </row>
    <row r="2100" spans="1:11">
      <c r="A2100" s="137"/>
      <c r="B2100" s="140"/>
      <c r="C2100" s="32"/>
      <c r="D2100" s="32"/>
      <c r="E2100" s="32"/>
      <c r="F2100" s="33"/>
      <c r="G2100" s="33"/>
      <c r="H2100" s="34"/>
      <c r="I2100" s="33"/>
      <c r="J2100" s="59"/>
      <c r="K2100" s="58"/>
    </row>
    <row r="2101" spans="1:11">
      <c r="A2101" s="137"/>
      <c r="B2101" s="140"/>
      <c r="C2101" s="32"/>
      <c r="D2101" s="32"/>
      <c r="E2101" s="32"/>
      <c r="F2101" s="33"/>
      <c r="G2101" s="33"/>
      <c r="H2101" s="34"/>
      <c r="I2101" s="33"/>
      <c r="J2101" s="59"/>
      <c r="K2101" s="58"/>
    </row>
    <row r="2102" spans="1:11">
      <c r="A2102" s="137"/>
      <c r="B2102" s="140"/>
      <c r="C2102" s="32"/>
      <c r="D2102" s="32"/>
      <c r="E2102" s="32"/>
      <c r="F2102" s="33"/>
      <c r="G2102" s="33"/>
      <c r="H2102" s="34"/>
      <c r="I2102" s="33"/>
      <c r="J2102" s="59"/>
      <c r="K2102" s="58"/>
    </row>
    <row r="2103" spans="1:11">
      <c r="A2103" s="137"/>
      <c r="B2103" s="140"/>
      <c r="C2103" s="32"/>
      <c r="D2103" s="32"/>
      <c r="E2103" s="32"/>
      <c r="F2103" s="33"/>
      <c r="G2103" s="33"/>
      <c r="H2103" s="34"/>
      <c r="I2103" s="33"/>
      <c r="J2103" s="59"/>
      <c r="K2103" s="58"/>
    </row>
    <row r="2104" spans="1:11">
      <c r="A2104" s="137"/>
      <c r="B2104" s="140"/>
      <c r="C2104" s="32"/>
      <c r="D2104" s="32"/>
      <c r="E2104" s="32"/>
      <c r="F2104" s="33"/>
      <c r="G2104" s="33"/>
      <c r="H2104" s="34"/>
      <c r="I2104" s="33"/>
      <c r="J2104" s="59"/>
      <c r="K2104" s="58"/>
    </row>
    <row r="2105" spans="1:11">
      <c r="A2105" s="137"/>
      <c r="B2105" s="140"/>
      <c r="C2105" s="32"/>
      <c r="D2105" s="32"/>
      <c r="E2105" s="32"/>
      <c r="F2105" s="33"/>
      <c r="G2105" s="33"/>
      <c r="H2105" s="34"/>
      <c r="I2105" s="33"/>
      <c r="J2105" s="59"/>
      <c r="K2105" s="58"/>
    </row>
    <row r="2106" spans="1:11">
      <c r="A2106" s="137"/>
      <c r="B2106" s="140"/>
      <c r="C2106" s="32"/>
      <c r="D2106" s="32"/>
      <c r="E2106" s="32"/>
      <c r="F2106" s="33"/>
      <c r="G2106" s="33"/>
      <c r="H2106" s="34"/>
      <c r="I2106" s="33"/>
      <c r="J2106" s="59"/>
      <c r="K2106" s="58"/>
    </row>
    <row r="2107" spans="1:11">
      <c r="A2107" s="137"/>
      <c r="B2107" s="140"/>
      <c r="C2107" s="32"/>
      <c r="D2107" s="32"/>
      <c r="E2107" s="32"/>
      <c r="F2107" s="33"/>
      <c r="G2107" s="33"/>
      <c r="H2107" s="34"/>
      <c r="I2107" s="33"/>
      <c r="J2107" s="59"/>
      <c r="K2107" s="58"/>
    </row>
    <row r="2108" spans="1:11">
      <c r="A2108" s="137"/>
      <c r="B2108" s="140"/>
      <c r="C2108" s="32"/>
      <c r="D2108" s="32"/>
      <c r="E2108" s="32"/>
      <c r="F2108" s="33"/>
      <c r="G2108" s="33"/>
      <c r="H2108" s="34"/>
      <c r="I2108" s="33"/>
      <c r="J2108" s="59"/>
      <c r="K2108" s="58"/>
    </row>
    <row r="2109" spans="1:11">
      <c r="A2109" s="137"/>
      <c r="B2109" s="140"/>
      <c r="C2109" s="32"/>
      <c r="D2109" s="32"/>
      <c r="E2109" s="32"/>
      <c r="F2109" s="33"/>
      <c r="G2109" s="33"/>
      <c r="H2109" s="34"/>
      <c r="I2109" s="33"/>
      <c r="J2109" s="59"/>
      <c r="K2109" s="58"/>
    </row>
    <row r="2110" spans="1:11">
      <c r="A2110" s="137"/>
      <c r="B2110" s="140"/>
      <c r="C2110" s="32"/>
      <c r="D2110" s="32"/>
      <c r="E2110" s="32"/>
      <c r="F2110" s="33"/>
      <c r="G2110" s="33"/>
      <c r="H2110" s="34"/>
      <c r="I2110" s="33"/>
      <c r="J2110" s="59"/>
      <c r="K2110" s="58"/>
    </row>
    <row r="2111" spans="1:11">
      <c r="A2111" s="137"/>
      <c r="B2111" s="140"/>
      <c r="C2111" s="32"/>
      <c r="D2111" s="32"/>
      <c r="E2111" s="32"/>
      <c r="F2111" s="33"/>
      <c r="G2111" s="33"/>
      <c r="H2111" s="34"/>
      <c r="I2111" s="33"/>
      <c r="J2111" s="59"/>
      <c r="K2111" s="58"/>
    </row>
    <row r="2112" spans="1:11">
      <c r="A2112" s="137"/>
      <c r="B2112" s="140"/>
      <c r="C2112" s="32"/>
      <c r="D2112" s="32"/>
      <c r="E2112" s="32"/>
      <c r="F2112" s="33"/>
      <c r="G2112" s="33"/>
      <c r="H2112" s="34"/>
      <c r="I2112" s="33"/>
      <c r="J2112" s="59"/>
      <c r="K2112" s="58"/>
    </row>
    <row r="2113" spans="1:11">
      <c r="A2113" s="137"/>
      <c r="B2113" s="140"/>
      <c r="C2113" s="32"/>
      <c r="D2113" s="32"/>
      <c r="E2113" s="32"/>
      <c r="F2113" s="33"/>
      <c r="G2113" s="33"/>
      <c r="H2113" s="34"/>
      <c r="I2113" s="33"/>
      <c r="J2113" s="59"/>
      <c r="K2113" s="58"/>
    </row>
    <row r="2114" spans="1:11">
      <c r="A2114" s="137"/>
      <c r="B2114" s="140"/>
      <c r="C2114" s="32"/>
      <c r="D2114" s="32"/>
      <c r="E2114" s="32"/>
      <c r="F2114" s="33"/>
      <c r="G2114" s="33"/>
      <c r="H2114" s="34"/>
      <c r="I2114" s="33"/>
      <c r="J2114" s="59"/>
      <c r="K2114" s="58"/>
    </row>
    <row r="2115" spans="1:11">
      <c r="A2115" s="137"/>
      <c r="B2115" s="140"/>
      <c r="C2115" s="32"/>
      <c r="D2115" s="32"/>
      <c r="E2115" s="32"/>
      <c r="F2115" s="33"/>
      <c r="G2115" s="33"/>
      <c r="H2115" s="34"/>
      <c r="I2115" s="33"/>
      <c r="J2115" s="59"/>
      <c r="K2115" s="58"/>
    </row>
    <row r="2116" spans="1:11">
      <c r="A2116" s="137"/>
      <c r="B2116" s="140"/>
      <c r="C2116" s="32"/>
      <c r="D2116" s="32"/>
      <c r="E2116" s="32"/>
      <c r="F2116" s="33"/>
      <c r="G2116" s="33"/>
      <c r="H2116" s="34"/>
      <c r="I2116" s="33"/>
      <c r="J2116" s="59"/>
      <c r="K2116" s="58"/>
    </row>
    <row r="2117" spans="1:11">
      <c r="A2117" s="137"/>
      <c r="B2117" s="140"/>
      <c r="C2117" s="32"/>
      <c r="D2117" s="32"/>
      <c r="E2117" s="32"/>
      <c r="F2117" s="33"/>
      <c r="G2117" s="33"/>
      <c r="H2117" s="34"/>
      <c r="I2117" s="33"/>
      <c r="J2117" s="59"/>
      <c r="K2117" s="58"/>
    </row>
    <row r="2118" spans="1:11">
      <c r="A2118" s="137"/>
      <c r="B2118" s="140"/>
      <c r="C2118" s="32"/>
      <c r="D2118" s="32"/>
      <c r="E2118" s="32"/>
      <c r="F2118" s="33"/>
      <c r="G2118" s="33"/>
      <c r="H2118" s="34"/>
      <c r="I2118" s="33"/>
      <c r="J2118" s="59"/>
      <c r="K2118" s="58"/>
    </row>
    <row r="2119" spans="1:11">
      <c r="A2119" s="137"/>
      <c r="B2119" s="140"/>
      <c r="C2119" s="32"/>
      <c r="D2119" s="32"/>
      <c r="E2119" s="32"/>
      <c r="F2119" s="33"/>
      <c r="G2119" s="33"/>
      <c r="H2119" s="34"/>
      <c r="I2119" s="33"/>
      <c r="J2119" s="59"/>
      <c r="K2119" s="58"/>
    </row>
    <row r="2120" spans="1:11">
      <c r="A2120" s="137"/>
      <c r="B2120" s="140"/>
      <c r="C2120" s="32"/>
      <c r="D2120" s="32"/>
      <c r="E2120" s="32"/>
      <c r="F2120" s="33"/>
      <c r="G2120" s="33"/>
      <c r="H2120" s="34"/>
      <c r="I2120" s="33"/>
      <c r="J2120" s="59"/>
      <c r="K2120" s="58"/>
    </row>
    <row r="2121" spans="1:11">
      <c r="A2121" s="137"/>
      <c r="B2121" s="140"/>
      <c r="C2121" s="32"/>
      <c r="D2121" s="32"/>
      <c r="E2121" s="32"/>
      <c r="F2121" s="33"/>
      <c r="G2121" s="33"/>
      <c r="H2121" s="34"/>
      <c r="I2121" s="33"/>
      <c r="J2121" s="59"/>
      <c r="K2121" s="58"/>
    </row>
    <row r="2122" spans="1:11">
      <c r="A2122" s="137"/>
      <c r="B2122" s="140"/>
      <c r="C2122" s="32"/>
      <c r="D2122" s="32"/>
      <c r="E2122" s="32"/>
      <c r="F2122" s="33"/>
      <c r="G2122" s="33"/>
      <c r="H2122" s="34"/>
      <c r="I2122" s="33"/>
      <c r="J2122" s="59"/>
      <c r="K2122" s="58"/>
    </row>
    <row r="2123" spans="1:11">
      <c r="A2123" s="137"/>
      <c r="B2123" s="140"/>
      <c r="C2123" s="32"/>
      <c r="D2123" s="32"/>
      <c r="E2123" s="32"/>
      <c r="F2123" s="33"/>
      <c r="G2123" s="33"/>
      <c r="H2123" s="34"/>
      <c r="I2123" s="33"/>
      <c r="J2123" s="59"/>
      <c r="K2123" s="58"/>
    </row>
    <row r="2124" spans="1:11">
      <c r="A2124" s="137"/>
      <c r="B2124" s="140"/>
      <c r="C2124" s="32"/>
      <c r="D2124" s="32"/>
      <c r="E2124" s="32"/>
      <c r="F2124" s="33"/>
      <c r="G2124" s="33"/>
      <c r="H2124" s="34"/>
      <c r="I2124" s="33"/>
      <c r="J2124" s="59"/>
      <c r="K2124" s="58"/>
    </row>
    <row r="2125" spans="1:11">
      <c r="A2125" s="137"/>
      <c r="B2125" s="140"/>
      <c r="C2125" s="32"/>
      <c r="D2125" s="32"/>
      <c r="E2125" s="32"/>
      <c r="F2125" s="33"/>
      <c r="G2125" s="33"/>
      <c r="H2125" s="34"/>
      <c r="I2125" s="33"/>
      <c r="J2125" s="59"/>
      <c r="K2125" s="58"/>
    </row>
    <row r="2126" spans="1:11">
      <c r="A2126" s="137"/>
      <c r="B2126" s="140"/>
      <c r="C2126" s="32"/>
      <c r="D2126" s="32"/>
      <c r="E2126" s="32"/>
      <c r="F2126" s="33"/>
      <c r="G2126" s="33"/>
      <c r="H2126" s="34"/>
      <c r="I2126" s="33"/>
      <c r="J2126" s="59"/>
      <c r="K2126" s="58"/>
    </row>
    <row r="2127" spans="1:11">
      <c r="A2127" s="137"/>
      <c r="B2127" s="140"/>
      <c r="C2127" s="32"/>
      <c r="D2127" s="32"/>
      <c r="E2127" s="32"/>
      <c r="F2127" s="33"/>
      <c r="G2127" s="33"/>
      <c r="H2127" s="34"/>
      <c r="I2127" s="33"/>
      <c r="J2127" s="59"/>
      <c r="K2127" s="58"/>
    </row>
    <row r="2128" spans="1:11">
      <c r="A2128" s="137"/>
      <c r="B2128" s="140"/>
      <c r="C2128" s="32"/>
      <c r="D2128" s="32"/>
      <c r="E2128" s="32"/>
      <c r="F2128" s="33"/>
      <c r="G2128" s="33"/>
      <c r="H2128" s="34"/>
      <c r="I2128" s="33"/>
      <c r="J2128" s="59"/>
      <c r="K2128" s="58"/>
    </row>
    <row r="2129" spans="1:11">
      <c r="A2129" s="137"/>
      <c r="B2129" s="140"/>
      <c r="C2129" s="32"/>
      <c r="D2129" s="32"/>
      <c r="E2129" s="32"/>
      <c r="F2129" s="33"/>
      <c r="G2129" s="33"/>
      <c r="H2129" s="34"/>
      <c r="I2129" s="33"/>
      <c r="J2129" s="59"/>
      <c r="K2129" s="58"/>
    </row>
    <row r="2130" spans="1:11">
      <c r="A2130" s="137"/>
      <c r="B2130" s="140"/>
      <c r="C2130" s="32"/>
      <c r="D2130" s="32"/>
      <c r="E2130" s="32"/>
      <c r="F2130" s="33"/>
      <c r="G2130" s="33"/>
      <c r="H2130" s="34"/>
      <c r="I2130" s="33"/>
      <c r="J2130" s="59"/>
      <c r="K2130" s="58"/>
    </row>
    <row r="2131" spans="1:11">
      <c r="A2131" s="137"/>
      <c r="B2131" s="140"/>
      <c r="C2131" s="32"/>
      <c r="D2131" s="32"/>
      <c r="E2131" s="32"/>
      <c r="F2131" s="33"/>
      <c r="G2131" s="33"/>
      <c r="H2131" s="34"/>
      <c r="I2131" s="33"/>
      <c r="J2131" s="59"/>
      <c r="K2131" s="58"/>
    </row>
    <row r="2132" spans="1:11">
      <c r="A2132" s="137"/>
      <c r="B2132" s="140"/>
      <c r="C2132" s="32"/>
      <c r="D2132" s="32"/>
      <c r="E2132" s="32"/>
      <c r="F2132" s="33"/>
      <c r="G2132" s="33"/>
      <c r="H2132" s="34"/>
      <c r="I2132" s="33"/>
      <c r="J2132" s="59"/>
      <c r="K2132" s="58"/>
    </row>
    <row r="2133" spans="1:11">
      <c r="A2133" s="137"/>
      <c r="B2133" s="140"/>
      <c r="C2133" s="32"/>
      <c r="D2133" s="32"/>
      <c r="E2133" s="32"/>
      <c r="F2133" s="33"/>
      <c r="G2133" s="33"/>
      <c r="H2133" s="34"/>
      <c r="I2133" s="33"/>
      <c r="J2133" s="59"/>
      <c r="K2133" s="58"/>
    </row>
    <row r="2134" spans="1:11">
      <c r="A2134" s="137"/>
      <c r="B2134" s="140"/>
      <c r="C2134" s="32"/>
      <c r="D2134" s="32"/>
      <c r="E2134" s="32"/>
      <c r="F2134" s="33"/>
      <c r="G2134" s="33"/>
      <c r="H2134" s="34"/>
      <c r="I2134" s="33"/>
      <c r="J2134" s="59"/>
      <c r="K2134" s="58"/>
    </row>
    <row r="2135" spans="1:11">
      <c r="A2135" s="137"/>
      <c r="B2135" s="140"/>
      <c r="C2135" s="32"/>
      <c r="D2135" s="32"/>
      <c r="E2135" s="32"/>
      <c r="F2135" s="33"/>
      <c r="G2135" s="33"/>
      <c r="H2135" s="34"/>
      <c r="I2135" s="33"/>
      <c r="J2135" s="59"/>
      <c r="K2135" s="58"/>
    </row>
    <row r="2136" spans="1:11">
      <c r="A2136" s="137"/>
      <c r="B2136" s="140"/>
      <c r="C2136" s="32"/>
      <c r="D2136" s="32"/>
      <c r="E2136" s="32"/>
      <c r="F2136" s="33"/>
      <c r="G2136" s="33"/>
      <c r="H2136" s="34"/>
      <c r="I2136" s="33"/>
      <c r="J2136" s="59"/>
      <c r="K2136" s="58"/>
    </row>
    <row r="2137" spans="1:11">
      <c r="A2137" s="137"/>
      <c r="B2137" s="140"/>
      <c r="C2137" s="32"/>
      <c r="D2137" s="32"/>
      <c r="E2137" s="32"/>
      <c r="F2137" s="33"/>
      <c r="G2137" s="33"/>
      <c r="H2137" s="34"/>
      <c r="I2137" s="33"/>
      <c r="J2137" s="59"/>
      <c r="K2137" s="58"/>
    </row>
    <row r="2138" spans="1:11">
      <c r="A2138" s="137"/>
      <c r="B2138" s="140"/>
      <c r="C2138" s="32"/>
      <c r="D2138" s="32"/>
      <c r="E2138" s="32"/>
      <c r="F2138" s="33"/>
      <c r="G2138" s="33"/>
      <c r="H2138" s="34"/>
      <c r="I2138" s="33"/>
      <c r="J2138" s="59"/>
      <c r="K2138" s="58"/>
    </row>
    <row r="2139" spans="1:11">
      <c r="A2139" s="137"/>
      <c r="B2139" s="140"/>
      <c r="C2139" s="32"/>
      <c r="D2139" s="32"/>
      <c r="E2139" s="32"/>
      <c r="F2139" s="33"/>
      <c r="G2139" s="33"/>
      <c r="H2139" s="34"/>
      <c r="I2139" s="33"/>
      <c r="J2139" s="59"/>
      <c r="K2139" s="58"/>
    </row>
    <row r="2140" spans="1:11">
      <c r="A2140" s="137"/>
      <c r="B2140" s="140"/>
      <c r="C2140" s="32"/>
      <c r="D2140" s="32"/>
      <c r="E2140" s="32"/>
      <c r="F2140" s="33"/>
      <c r="G2140" s="33"/>
      <c r="H2140" s="34"/>
      <c r="I2140" s="33"/>
      <c r="J2140" s="59"/>
      <c r="K2140" s="58"/>
    </row>
    <row r="2141" spans="1:11">
      <c r="A2141" s="137"/>
      <c r="B2141" s="140"/>
      <c r="C2141" s="32"/>
      <c r="D2141" s="32"/>
      <c r="E2141" s="32"/>
      <c r="F2141" s="33"/>
      <c r="G2141" s="33"/>
      <c r="H2141" s="34"/>
      <c r="I2141" s="33"/>
      <c r="J2141" s="59"/>
      <c r="K2141" s="58"/>
    </row>
    <row r="2142" spans="1:11">
      <c r="A2142" s="137"/>
      <c r="B2142" s="140"/>
      <c r="C2142" s="32"/>
      <c r="D2142" s="32"/>
      <c r="E2142" s="32"/>
      <c r="F2142" s="33"/>
      <c r="G2142" s="33"/>
      <c r="H2142" s="34"/>
      <c r="I2142" s="33"/>
      <c r="J2142" s="59"/>
      <c r="K2142" s="58"/>
    </row>
    <row r="2143" spans="1:11">
      <c r="A2143" s="137"/>
      <c r="B2143" s="140"/>
      <c r="C2143" s="32"/>
      <c r="D2143" s="32"/>
      <c r="E2143" s="32"/>
      <c r="F2143" s="33"/>
      <c r="G2143" s="33"/>
      <c r="H2143" s="34"/>
      <c r="I2143" s="33"/>
      <c r="J2143" s="59"/>
      <c r="K2143" s="58"/>
    </row>
    <row r="2144" spans="1:11">
      <c r="A2144" s="137"/>
      <c r="B2144" s="140"/>
      <c r="C2144" s="32"/>
      <c r="D2144" s="32"/>
      <c r="E2144" s="32"/>
      <c r="F2144" s="33"/>
      <c r="G2144" s="33"/>
      <c r="H2144" s="34"/>
      <c r="I2144" s="33"/>
      <c r="J2144" s="59"/>
      <c r="K2144" s="58"/>
    </row>
    <row r="2145" spans="1:11">
      <c r="A2145" s="137"/>
      <c r="B2145" s="140"/>
      <c r="C2145" s="32"/>
      <c r="D2145" s="32"/>
      <c r="E2145" s="32"/>
      <c r="F2145" s="33"/>
      <c r="G2145" s="33"/>
      <c r="H2145" s="34"/>
      <c r="I2145" s="33"/>
      <c r="J2145" s="59"/>
      <c r="K2145" s="58"/>
    </row>
    <row r="2146" spans="1:11">
      <c r="A2146" s="137"/>
      <c r="B2146" s="140"/>
      <c r="C2146" s="32"/>
      <c r="D2146" s="32"/>
      <c r="E2146" s="32"/>
      <c r="F2146" s="33"/>
      <c r="G2146" s="33"/>
      <c r="H2146" s="34"/>
      <c r="I2146" s="33"/>
      <c r="J2146" s="59"/>
      <c r="K2146" s="58"/>
    </row>
    <row r="2147" spans="1:11">
      <c r="A2147" s="137"/>
      <c r="B2147" s="140"/>
      <c r="C2147" s="32"/>
      <c r="D2147" s="32"/>
      <c r="E2147" s="32"/>
      <c r="F2147" s="33"/>
      <c r="G2147" s="33"/>
      <c r="H2147" s="34"/>
      <c r="I2147" s="33"/>
      <c r="J2147" s="59"/>
      <c r="K2147" s="58"/>
    </row>
    <row r="2148" spans="1:11">
      <c r="A2148" s="137"/>
      <c r="B2148" s="140"/>
      <c r="C2148" s="32"/>
      <c r="D2148" s="32"/>
      <c r="E2148" s="32"/>
      <c r="F2148" s="33"/>
      <c r="G2148" s="33"/>
      <c r="H2148" s="34"/>
      <c r="I2148" s="33"/>
      <c r="J2148" s="59"/>
      <c r="K2148" s="58"/>
    </row>
    <row r="2149" spans="1:11">
      <c r="A2149" s="137"/>
      <c r="B2149" s="140"/>
      <c r="C2149" s="32"/>
      <c r="D2149" s="32"/>
      <c r="E2149" s="32"/>
      <c r="F2149" s="33"/>
      <c r="G2149" s="33"/>
      <c r="H2149" s="34"/>
      <c r="I2149" s="33"/>
      <c r="J2149" s="59"/>
      <c r="K2149" s="58"/>
    </row>
    <row r="2150" spans="1:11">
      <c r="A2150" s="137"/>
      <c r="B2150" s="140"/>
      <c r="C2150" s="32"/>
      <c r="D2150" s="32"/>
      <c r="E2150" s="32"/>
      <c r="F2150" s="33"/>
      <c r="G2150" s="33"/>
      <c r="H2150" s="34"/>
      <c r="I2150" s="33"/>
      <c r="J2150" s="59"/>
      <c r="K2150" s="58"/>
    </row>
    <row r="2151" spans="1:11">
      <c r="A2151" s="137"/>
      <c r="B2151" s="140"/>
      <c r="C2151" s="32"/>
      <c r="D2151" s="32"/>
      <c r="E2151" s="32"/>
      <c r="F2151" s="33"/>
      <c r="G2151" s="33"/>
      <c r="H2151" s="34"/>
      <c r="I2151" s="33"/>
      <c r="J2151" s="59"/>
      <c r="K2151" s="58"/>
    </row>
    <row r="2152" spans="1:11">
      <c r="A2152" s="137"/>
      <c r="B2152" s="140"/>
      <c r="C2152" s="32"/>
      <c r="D2152" s="32"/>
      <c r="E2152" s="32"/>
      <c r="F2152" s="33"/>
      <c r="G2152" s="33"/>
      <c r="H2152" s="34"/>
      <c r="I2152" s="33"/>
      <c r="J2152" s="59"/>
      <c r="K2152" s="58"/>
    </row>
    <row r="2153" spans="1:11">
      <c r="A2153" s="137"/>
      <c r="B2153" s="140"/>
      <c r="C2153" s="32"/>
      <c r="D2153" s="32"/>
      <c r="E2153" s="32"/>
      <c r="F2153" s="33"/>
      <c r="G2153" s="33"/>
      <c r="H2153" s="34"/>
      <c r="I2153" s="33"/>
      <c r="J2153" s="59"/>
      <c r="K2153" s="58"/>
    </row>
    <row r="2154" spans="1:11">
      <c r="A2154" s="137"/>
      <c r="B2154" s="140"/>
      <c r="C2154" s="32"/>
      <c r="D2154" s="32"/>
      <c r="E2154" s="32"/>
      <c r="F2154" s="33"/>
      <c r="G2154" s="33"/>
      <c r="H2154" s="34"/>
      <c r="I2154" s="33"/>
      <c r="J2154" s="59"/>
      <c r="K2154" s="58"/>
    </row>
    <row r="2155" spans="1:11">
      <c r="A2155" s="137"/>
      <c r="B2155" s="140"/>
      <c r="C2155" s="32"/>
      <c r="D2155" s="32"/>
      <c r="E2155" s="32"/>
      <c r="F2155" s="33"/>
      <c r="G2155" s="33"/>
      <c r="H2155" s="34"/>
      <c r="I2155" s="33"/>
      <c r="J2155" s="59"/>
      <c r="K2155" s="58"/>
    </row>
    <row r="2156" spans="1:11">
      <c r="A2156" s="137"/>
      <c r="B2156" s="140"/>
      <c r="C2156" s="32"/>
      <c r="D2156" s="32"/>
      <c r="E2156" s="32"/>
      <c r="F2156" s="33"/>
      <c r="G2156" s="33"/>
      <c r="H2156" s="34"/>
      <c r="I2156" s="33"/>
      <c r="J2156" s="59"/>
      <c r="K2156" s="58"/>
    </row>
    <row r="2157" spans="1:11">
      <c r="A2157" s="137"/>
      <c r="B2157" s="140"/>
      <c r="C2157" s="32"/>
      <c r="D2157" s="32"/>
      <c r="E2157" s="32"/>
      <c r="F2157" s="33"/>
      <c r="G2157" s="33"/>
      <c r="H2157" s="34"/>
      <c r="I2157" s="33"/>
      <c r="J2157" s="59"/>
      <c r="K2157" s="58"/>
    </row>
    <row r="2158" spans="1:11">
      <c r="A2158" s="137"/>
      <c r="B2158" s="140"/>
      <c r="C2158" s="32"/>
      <c r="D2158" s="32"/>
      <c r="E2158" s="32"/>
      <c r="F2158" s="33"/>
      <c r="G2158" s="33"/>
      <c r="H2158" s="34"/>
      <c r="I2158" s="33"/>
      <c r="J2158" s="59"/>
      <c r="K2158" s="58"/>
    </row>
    <row r="2159" spans="1:11">
      <c r="A2159" s="137"/>
      <c r="B2159" s="140"/>
      <c r="C2159" s="32"/>
      <c r="D2159" s="32"/>
      <c r="E2159" s="32"/>
      <c r="F2159" s="33"/>
      <c r="G2159" s="33"/>
      <c r="H2159" s="34"/>
      <c r="I2159" s="33"/>
      <c r="J2159" s="59"/>
      <c r="K2159" s="58"/>
    </row>
    <row r="2160" spans="1:11">
      <c r="A2160" s="137"/>
      <c r="B2160" s="140"/>
      <c r="C2160" s="32"/>
      <c r="D2160" s="32"/>
      <c r="E2160" s="32"/>
      <c r="F2160" s="33"/>
      <c r="G2160" s="33"/>
      <c r="H2160" s="34"/>
      <c r="I2160" s="33"/>
      <c r="J2160" s="59"/>
      <c r="K2160" s="58"/>
    </row>
    <row r="2161" spans="1:11">
      <c r="A2161" s="137"/>
      <c r="B2161" s="140"/>
      <c r="C2161" s="32"/>
      <c r="D2161" s="32"/>
      <c r="E2161" s="32"/>
      <c r="F2161" s="33"/>
      <c r="G2161" s="33"/>
      <c r="H2161" s="34"/>
      <c r="I2161" s="33"/>
      <c r="J2161" s="59"/>
      <c r="K2161" s="58"/>
    </row>
    <row r="2162" spans="1:11">
      <c r="A2162" s="137"/>
      <c r="B2162" s="140"/>
      <c r="C2162" s="32"/>
      <c r="D2162" s="32"/>
      <c r="E2162" s="32"/>
      <c r="F2162" s="33"/>
      <c r="G2162" s="33"/>
      <c r="H2162" s="34"/>
      <c r="I2162" s="33"/>
      <c r="J2162" s="59"/>
      <c r="K2162" s="58"/>
    </row>
    <row r="2163" spans="1:11">
      <c r="A2163" s="137"/>
      <c r="B2163" s="140"/>
      <c r="C2163" s="32"/>
      <c r="D2163" s="32"/>
      <c r="E2163" s="32"/>
      <c r="F2163" s="33"/>
      <c r="G2163" s="33"/>
      <c r="H2163" s="34"/>
      <c r="I2163" s="33"/>
      <c r="J2163" s="59"/>
      <c r="K2163" s="58"/>
    </row>
    <row r="2164" spans="1:11">
      <c r="A2164" s="137"/>
      <c r="B2164" s="140"/>
      <c r="C2164" s="32"/>
      <c r="D2164" s="32"/>
      <c r="E2164" s="32"/>
      <c r="F2164" s="33"/>
      <c r="G2164" s="33"/>
      <c r="H2164" s="34"/>
      <c r="I2164" s="33"/>
      <c r="J2164" s="59"/>
      <c r="K2164" s="58"/>
    </row>
    <row r="2165" spans="1:11">
      <c r="A2165" s="137"/>
      <c r="B2165" s="140"/>
      <c r="C2165" s="32"/>
      <c r="D2165" s="32"/>
      <c r="E2165" s="32"/>
      <c r="F2165" s="33"/>
      <c r="G2165" s="33"/>
      <c r="H2165" s="34"/>
      <c r="I2165" s="33"/>
      <c r="J2165" s="59"/>
      <c r="K2165" s="58"/>
    </row>
    <row r="2166" spans="1:11">
      <c r="A2166" s="137"/>
      <c r="B2166" s="140"/>
      <c r="C2166" s="32"/>
      <c r="D2166" s="32"/>
      <c r="E2166" s="32"/>
      <c r="F2166" s="33"/>
      <c r="G2166" s="33"/>
      <c r="H2166" s="34"/>
      <c r="I2166" s="33"/>
      <c r="J2166" s="59"/>
      <c r="K2166" s="58"/>
    </row>
    <row r="2167" spans="1:11">
      <c r="A2167" s="137"/>
      <c r="B2167" s="140"/>
      <c r="C2167" s="32"/>
      <c r="D2167" s="32"/>
      <c r="E2167" s="32"/>
      <c r="F2167" s="33"/>
      <c r="G2167" s="33"/>
      <c r="H2167" s="34"/>
      <c r="I2167" s="33"/>
      <c r="J2167" s="59"/>
      <c r="K2167" s="58"/>
    </row>
    <row r="2168" spans="1:11">
      <c r="A2168" s="137"/>
      <c r="B2168" s="140"/>
      <c r="C2168" s="32"/>
      <c r="D2168" s="32"/>
      <c r="E2168" s="32"/>
      <c r="F2168" s="33"/>
      <c r="G2168" s="33"/>
      <c r="H2168" s="34"/>
      <c r="I2168" s="33"/>
      <c r="J2168" s="59"/>
      <c r="K2168" s="58"/>
    </row>
    <row r="2169" spans="1:11">
      <c r="A2169" s="137"/>
      <c r="B2169" s="140"/>
      <c r="C2169" s="32"/>
      <c r="D2169" s="32"/>
      <c r="E2169" s="32"/>
      <c r="F2169" s="33"/>
      <c r="G2169" s="33"/>
      <c r="H2169" s="34"/>
      <c r="I2169" s="33"/>
      <c r="J2169" s="59"/>
      <c r="K2169" s="58"/>
    </row>
    <row r="2170" spans="1:11">
      <c r="A2170" s="137"/>
      <c r="B2170" s="140"/>
      <c r="C2170" s="32"/>
      <c r="D2170" s="32"/>
      <c r="E2170" s="32"/>
      <c r="F2170" s="33"/>
      <c r="G2170" s="33"/>
      <c r="H2170" s="34"/>
      <c r="I2170" s="33"/>
      <c r="J2170" s="59"/>
      <c r="K2170" s="58"/>
    </row>
    <row r="2171" spans="1:11">
      <c r="A2171" s="137"/>
      <c r="B2171" s="140"/>
      <c r="C2171" s="32"/>
      <c r="D2171" s="32"/>
      <c r="E2171" s="32"/>
      <c r="F2171" s="33"/>
      <c r="G2171" s="33"/>
      <c r="H2171" s="34"/>
      <c r="I2171" s="33"/>
      <c r="J2171" s="59"/>
      <c r="K2171" s="58"/>
    </row>
    <row r="2172" spans="1:11">
      <c r="A2172" s="137"/>
      <c r="B2172" s="140"/>
      <c r="C2172" s="32"/>
      <c r="D2172" s="32"/>
      <c r="E2172" s="32"/>
      <c r="F2172" s="33"/>
      <c r="G2172" s="33"/>
      <c r="H2172" s="34"/>
      <c r="I2172" s="33"/>
      <c r="J2172" s="59"/>
      <c r="K2172" s="58"/>
    </row>
    <row r="2173" spans="1:11">
      <c r="A2173" s="137"/>
      <c r="B2173" s="140"/>
      <c r="C2173" s="32"/>
      <c r="D2173" s="32"/>
      <c r="E2173" s="32"/>
      <c r="F2173" s="33"/>
      <c r="G2173" s="33"/>
      <c r="H2173" s="34"/>
      <c r="I2173" s="33"/>
      <c r="J2173" s="59"/>
      <c r="K2173" s="58"/>
    </row>
    <row r="2174" spans="1:11">
      <c r="A2174" s="137"/>
      <c r="B2174" s="140"/>
      <c r="C2174" s="32"/>
      <c r="D2174" s="32"/>
      <c r="E2174" s="32"/>
      <c r="F2174" s="33"/>
      <c r="G2174" s="33"/>
      <c r="H2174" s="34"/>
      <c r="I2174" s="33"/>
      <c r="J2174" s="59"/>
      <c r="K2174" s="58"/>
    </row>
    <row r="2175" spans="1:11">
      <c r="A2175" s="137"/>
      <c r="B2175" s="140"/>
      <c r="C2175" s="32"/>
      <c r="D2175" s="32"/>
      <c r="E2175" s="32"/>
      <c r="F2175" s="33"/>
      <c r="G2175" s="33"/>
      <c r="H2175" s="34"/>
      <c r="I2175" s="33"/>
      <c r="J2175" s="59"/>
      <c r="K2175" s="58"/>
    </row>
    <row r="2176" spans="1:11">
      <c r="A2176" s="137"/>
      <c r="B2176" s="140"/>
      <c r="C2176" s="32"/>
      <c r="D2176" s="32"/>
      <c r="E2176" s="32"/>
      <c r="F2176" s="33"/>
      <c r="G2176" s="33"/>
      <c r="H2176" s="34"/>
      <c r="I2176" s="33"/>
      <c r="J2176" s="59"/>
      <c r="K2176" s="58"/>
    </row>
    <row r="2177" spans="1:11">
      <c r="A2177" s="137"/>
      <c r="B2177" s="140"/>
      <c r="C2177" s="32"/>
      <c r="D2177" s="32"/>
      <c r="E2177" s="32"/>
      <c r="F2177" s="33"/>
      <c r="G2177" s="33"/>
      <c r="H2177" s="34"/>
      <c r="I2177" s="33"/>
      <c r="J2177" s="59"/>
      <c r="K2177" s="58"/>
    </row>
    <row r="2178" spans="1:11">
      <c r="A2178" s="137"/>
      <c r="B2178" s="140"/>
      <c r="C2178" s="32"/>
      <c r="D2178" s="32"/>
      <c r="E2178" s="32"/>
      <c r="F2178" s="33"/>
      <c r="G2178" s="33"/>
      <c r="H2178" s="34"/>
      <c r="I2178" s="33"/>
      <c r="J2178" s="59"/>
      <c r="K2178" s="58"/>
    </row>
    <row r="2179" spans="1:11">
      <c r="A2179" s="137"/>
      <c r="B2179" s="140"/>
      <c r="C2179" s="32"/>
      <c r="D2179" s="32"/>
      <c r="E2179" s="32"/>
      <c r="F2179" s="33"/>
      <c r="G2179" s="33"/>
      <c r="H2179" s="34"/>
      <c r="I2179" s="33"/>
      <c r="J2179" s="59"/>
      <c r="K2179" s="58"/>
    </row>
    <row r="2180" spans="1:11">
      <c r="A2180" s="137"/>
      <c r="B2180" s="140"/>
      <c r="C2180" s="32"/>
      <c r="D2180" s="32"/>
      <c r="E2180" s="32"/>
      <c r="F2180" s="33"/>
      <c r="G2180" s="33"/>
      <c r="H2180" s="34"/>
      <c r="I2180" s="33"/>
      <c r="J2180" s="59"/>
      <c r="K2180" s="58"/>
    </row>
    <row r="2181" spans="1:11">
      <c r="A2181" s="137"/>
      <c r="B2181" s="140"/>
      <c r="C2181" s="32"/>
      <c r="D2181" s="32"/>
      <c r="E2181" s="32"/>
      <c r="F2181" s="33"/>
      <c r="G2181" s="33"/>
      <c r="H2181" s="34"/>
      <c r="I2181" s="33"/>
      <c r="J2181" s="59"/>
      <c r="K2181" s="58"/>
    </row>
    <row r="2182" spans="1:11">
      <c r="A2182" s="137"/>
      <c r="B2182" s="140"/>
      <c r="C2182" s="32"/>
      <c r="D2182" s="32"/>
      <c r="E2182" s="32"/>
      <c r="F2182" s="33"/>
      <c r="G2182" s="33"/>
      <c r="H2182" s="34"/>
      <c r="I2182" s="33"/>
      <c r="J2182" s="59"/>
      <c r="K2182" s="58"/>
    </row>
    <row r="2183" spans="1:11">
      <c r="A2183" s="137"/>
      <c r="B2183" s="140"/>
      <c r="C2183" s="32"/>
      <c r="D2183" s="32"/>
      <c r="E2183" s="32"/>
      <c r="F2183" s="33"/>
      <c r="G2183" s="33"/>
      <c r="H2183" s="34"/>
      <c r="I2183" s="33"/>
      <c r="J2183" s="59"/>
      <c r="K2183" s="58"/>
    </row>
    <row r="2184" spans="1:11">
      <c r="A2184" s="137"/>
      <c r="B2184" s="140"/>
      <c r="C2184" s="32"/>
      <c r="D2184" s="32"/>
      <c r="E2184" s="32"/>
      <c r="F2184" s="33"/>
      <c r="G2184" s="33"/>
      <c r="H2184" s="34"/>
      <c r="I2184" s="33"/>
      <c r="J2184" s="59"/>
      <c r="K2184" s="58"/>
    </row>
    <row r="2185" spans="1:11">
      <c r="A2185" s="137"/>
      <c r="B2185" s="140"/>
      <c r="C2185" s="32"/>
      <c r="D2185" s="32"/>
      <c r="E2185" s="32"/>
      <c r="F2185" s="33"/>
      <c r="G2185" s="33"/>
      <c r="H2185" s="34"/>
      <c r="I2185" s="33"/>
      <c r="J2185" s="59"/>
      <c r="K2185" s="58"/>
    </row>
    <row r="2186" spans="1:11">
      <c r="A2186" s="137"/>
      <c r="B2186" s="140"/>
      <c r="C2186" s="32"/>
      <c r="D2186" s="32"/>
      <c r="E2186" s="32"/>
      <c r="F2186" s="33"/>
      <c r="G2186" s="33"/>
      <c r="H2186" s="34"/>
      <c r="I2186" s="33"/>
      <c r="J2186" s="59"/>
      <c r="K2186" s="58"/>
    </row>
    <row r="2187" spans="1:11">
      <c r="A2187" s="137"/>
      <c r="B2187" s="140"/>
      <c r="C2187" s="32"/>
      <c r="D2187" s="32"/>
      <c r="E2187" s="32"/>
      <c r="F2187" s="33"/>
      <c r="G2187" s="33"/>
      <c r="H2187" s="34"/>
      <c r="I2187" s="33"/>
      <c r="J2187" s="59"/>
      <c r="K2187" s="58"/>
    </row>
    <row r="2188" spans="1:11">
      <c r="A2188" s="137"/>
      <c r="B2188" s="140"/>
      <c r="C2188" s="32"/>
      <c r="D2188" s="32"/>
      <c r="E2188" s="32"/>
      <c r="F2188" s="33"/>
      <c r="G2188" s="33"/>
      <c r="H2188" s="34"/>
      <c r="I2188" s="33"/>
      <c r="J2188" s="59"/>
      <c r="K2188" s="58"/>
    </row>
    <row r="2189" spans="1:11">
      <c r="A2189" s="137"/>
      <c r="B2189" s="140"/>
      <c r="C2189" s="32"/>
      <c r="D2189" s="32"/>
      <c r="E2189" s="32"/>
      <c r="F2189" s="33"/>
      <c r="G2189" s="33"/>
      <c r="H2189" s="34"/>
      <c r="I2189" s="33"/>
      <c r="J2189" s="59"/>
      <c r="K2189" s="58"/>
    </row>
    <row r="2190" spans="1:11">
      <c r="A2190" s="137"/>
      <c r="B2190" s="140"/>
      <c r="C2190" s="32"/>
      <c r="D2190" s="32"/>
      <c r="E2190" s="32"/>
      <c r="F2190" s="33"/>
      <c r="G2190" s="33"/>
      <c r="H2190" s="34"/>
      <c r="I2190" s="33"/>
      <c r="J2190" s="59"/>
      <c r="K2190" s="58"/>
    </row>
    <row r="2191" spans="1:11">
      <c r="A2191" s="137"/>
      <c r="B2191" s="140"/>
      <c r="C2191" s="32"/>
      <c r="D2191" s="32"/>
      <c r="E2191" s="32"/>
      <c r="F2191" s="33"/>
      <c r="G2191" s="33"/>
      <c r="H2191" s="34"/>
      <c r="I2191" s="33"/>
      <c r="J2191" s="59"/>
      <c r="K2191" s="58"/>
    </row>
    <row r="2192" spans="1:11">
      <c r="A2192" s="137"/>
      <c r="B2192" s="140"/>
      <c r="C2192" s="32"/>
      <c r="D2192" s="32"/>
      <c r="E2192" s="32"/>
      <c r="F2192" s="33"/>
      <c r="G2192" s="33"/>
      <c r="H2192" s="34"/>
      <c r="I2192" s="33"/>
      <c r="J2192" s="59"/>
      <c r="K2192" s="58"/>
    </row>
    <row r="2193" spans="1:11">
      <c r="A2193" s="137"/>
      <c r="B2193" s="140"/>
      <c r="C2193" s="32"/>
      <c r="D2193" s="32"/>
      <c r="E2193" s="32"/>
      <c r="F2193" s="33"/>
      <c r="G2193" s="33"/>
      <c r="H2193" s="34"/>
      <c r="I2193" s="33"/>
      <c r="J2193" s="59"/>
      <c r="K2193" s="58"/>
    </row>
    <row r="2194" spans="1:11">
      <c r="A2194" s="137"/>
      <c r="B2194" s="140"/>
      <c r="C2194" s="32"/>
      <c r="D2194" s="32"/>
      <c r="E2194" s="32"/>
      <c r="F2194" s="33"/>
      <c r="G2194" s="33"/>
      <c r="H2194" s="34"/>
      <c r="I2194" s="33"/>
      <c r="J2194" s="59"/>
      <c r="K2194" s="58"/>
    </row>
    <row r="2195" spans="1:11">
      <c r="A2195" s="137"/>
      <c r="B2195" s="140"/>
      <c r="C2195" s="32"/>
      <c r="D2195" s="32"/>
      <c r="E2195" s="32"/>
      <c r="F2195" s="33"/>
      <c r="G2195" s="33"/>
      <c r="H2195" s="34"/>
      <c r="I2195" s="33"/>
      <c r="J2195" s="59"/>
      <c r="K2195" s="58"/>
    </row>
    <row r="2196" spans="1:11">
      <c r="A2196" s="137"/>
      <c r="B2196" s="140"/>
      <c r="C2196" s="32"/>
      <c r="D2196" s="32"/>
      <c r="E2196" s="32"/>
      <c r="F2196" s="33"/>
      <c r="G2196" s="33"/>
      <c r="H2196" s="34"/>
      <c r="I2196" s="33"/>
      <c r="J2196" s="59"/>
      <c r="K2196" s="58"/>
    </row>
    <row r="2197" spans="1:11">
      <c r="A2197" s="137"/>
      <c r="B2197" s="140"/>
      <c r="C2197" s="32"/>
      <c r="D2197" s="32"/>
      <c r="E2197" s="32"/>
      <c r="F2197" s="33"/>
      <c r="G2197" s="33"/>
      <c r="H2197" s="34"/>
      <c r="I2197" s="33"/>
      <c r="J2197" s="59"/>
      <c r="K2197" s="58"/>
    </row>
    <row r="2198" spans="1:11">
      <c r="A2198" s="137"/>
      <c r="B2198" s="140"/>
      <c r="C2198" s="32"/>
      <c r="D2198" s="32"/>
      <c r="E2198" s="32"/>
      <c r="F2198" s="33"/>
      <c r="G2198" s="33"/>
      <c r="H2198" s="34"/>
      <c r="I2198" s="33"/>
      <c r="J2198" s="59"/>
      <c r="K2198" s="58"/>
    </row>
    <row r="2199" spans="1:11">
      <c r="A2199" s="137"/>
      <c r="B2199" s="140"/>
      <c r="C2199" s="32"/>
      <c r="D2199" s="32"/>
      <c r="E2199" s="32"/>
      <c r="F2199" s="33"/>
      <c r="G2199" s="33"/>
      <c r="H2199" s="34"/>
      <c r="I2199" s="33"/>
      <c r="J2199" s="59"/>
      <c r="K2199" s="58"/>
    </row>
    <row r="2200" spans="1:11">
      <c r="A2200" s="137"/>
      <c r="B2200" s="140"/>
      <c r="C2200" s="32"/>
      <c r="D2200" s="32"/>
      <c r="E2200" s="32"/>
      <c r="F2200" s="33"/>
      <c r="G2200" s="33"/>
      <c r="H2200" s="34"/>
      <c r="I2200" s="33"/>
      <c r="J2200" s="59"/>
      <c r="K2200" s="58"/>
    </row>
    <row r="2201" spans="1:11">
      <c r="A2201" s="137"/>
      <c r="B2201" s="140"/>
      <c r="C2201" s="32"/>
      <c r="D2201" s="32"/>
      <c r="E2201" s="32"/>
      <c r="F2201" s="33"/>
      <c r="G2201" s="33"/>
      <c r="H2201" s="34"/>
      <c r="I2201" s="33"/>
      <c r="J2201" s="59"/>
      <c r="K2201" s="58"/>
    </row>
    <row r="2202" spans="1:11">
      <c r="A2202" s="137"/>
      <c r="B2202" s="140"/>
      <c r="C2202" s="32"/>
      <c r="D2202" s="32"/>
      <c r="E2202" s="32"/>
      <c r="F2202" s="33"/>
      <c r="G2202" s="33"/>
      <c r="H2202" s="34"/>
      <c r="I2202" s="33"/>
      <c r="J2202" s="59"/>
      <c r="K2202" s="58"/>
    </row>
    <row r="2203" spans="1:11">
      <c r="A2203" s="137"/>
      <c r="B2203" s="140"/>
      <c r="C2203" s="32"/>
      <c r="D2203" s="32"/>
      <c r="E2203" s="32"/>
      <c r="F2203" s="33"/>
      <c r="G2203" s="33"/>
      <c r="H2203" s="34"/>
      <c r="I2203" s="33"/>
      <c r="J2203" s="59"/>
      <c r="K2203" s="58"/>
    </row>
    <row r="2204" spans="1:11">
      <c r="A2204" s="137"/>
      <c r="B2204" s="140"/>
      <c r="C2204" s="32"/>
      <c r="D2204" s="32"/>
      <c r="E2204" s="32"/>
      <c r="F2204" s="33"/>
      <c r="G2204" s="33"/>
      <c r="H2204" s="34"/>
      <c r="I2204" s="33"/>
      <c r="J2204" s="59"/>
      <c r="K2204" s="58"/>
    </row>
    <row r="2205" spans="1:11">
      <c r="A2205" s="137"/>
      <c r="B2205" s="140"/>
      <c r="C2205" s="32"/>
      <c r="D2205" s="32"/>
      <c r="E2205" s="32"/>
      <c r="F2205" s="33"/>
      <c r="G2205" s="33"/>
      <c r="H2205" s="34"/>
      <c r="I2205" s="33"/>
      <c r="J2205" s="59"/>
      <c r="K2205" s="58"/>
    </row>
    <row r="2206" spans="1:11">
      <c r="A2206" s="137"/>
      <c r="B2206" s="140"/>
      <c r="C2206" s="32"/>
      <c r="D2206" s="32"/>
      <c r="E2206" s="32"/>
      <c r="F2206" s="33"/>
      <c r="G2206" s="33"/>
      <c r="H2206" s="34"/>
      <c r="I2206" s="33"/>
      <c r="J2206" s="59"/>
      <c r="K2206" s="58"/>
    </row>
    <row r="2207" spans="1:11">
      <c r="A2207" s="137"/>
      <c r="B2207" s="140"/>
      <c r="C2207" s="32"/>
      <c r="D2207" s="32"/>
      <c r="E2207" s="32"/>
      <c r="F2207" s="33"/>
      <c r="G2207" s="33"/>
      <c r="H2207" s="34"/>
      <c r="I2207" s="33"/>
      <c r="J2207" s="59"/>
      <c r="K2207" s="58"/>
    </row>
    <row r="2208" spans="1:11">
      <c r="A2208" s="137"/>
      <c r="B2208" s="140"/>
      <c r="C2208" s="32"/>
      <c r="D2208" s="32"/>
      <c r="E2208" s="32"/>
      <c r="F2208" s="33"/>
      <c r="G2208" s="33"/>
      <c r="H2208" s="34"/>
      <c r="I2208" s="33"/>
      <c r="J2208" s="59"/>
      <c r="K2208" s="58"/>
    </row>
    <row r="2209" spans="1:11">
      <c r="A2209" s="137"/>
      <c r="B2209" s="140"/>
      <c r="C2209" s="32"/>
      <c r="D2209" s="32"/>
      <c r="E2209" s="32"/>
      <c r="F2209" s="33"/>
      <c r="G2209" s="33"/>
      <c r="H2209" s="34"/>
      <c r="I2209" s="33"/>
      <c r="J2209" s="59"/>
      <c r="K2209" s="58"/>
    </row>
    <row r="2210" spans="1:11">
      <c r="A2210" s="137"/>
      <c r="B2210" s="140"/>
      <c r="C2210" s="32"/>
      <c r="D2210" s="32"/>
      <c r="E2210" s="32"/>
      <c r="F2210" s="33"/>
      <c r="G2210" s="33"/>
      <c r="H2210" s="34"/>
      <c r="I2210" s="33"/>
      <c r="J2210" s="59"/>
      <c r="K2210" s="58"/>
    </row>
    <row r="2211" spans="1:11">
      <c r="A2211" s="137"/>
      <c r="B2211" s="140"/>
      <c r="C2211" s="32"/>
      <c r="D2211" s="32"/>
      <c r="E2211" s="32"/>
      <c r="F2211" s="33"/>
      <c r="G2211" s="33"/>
      <c r="H2211" s="34"/>
      <c r="I2211" s="33"/>
      <c r="J2211" s="59"/>
      <c r="K2211" s="58"/>
    </row>
    <row r="2212" spans="1:11">
      <c r="A2212" s="137"/>
      <c r="B2212" s="140"/>
      <c r="C2212" s="32"/>
      <c r="D2212" s="32"/>
      <c r="E2212" s="32"/>
      <c r="F2212" s="33"/>
      <c r="G2212" s="33"/>
      <c r="H2212" s="34"/>
      <c r="I2212" s="33"/>
      <c r="J2212" s="59"/>
      <c r="K2212" s="58"/>
    </row>
    <row r="2213" spans="1:11">
      <c r="A2213" s="137"/>
      <c r="B2213" s="140"/>
      <c r="C2213" s="32"/>
      <c r="D2213" s="32"/>
      <c r="E2213" s="32"/>
      <c r="F2213" s="33"/>
      <c r="G2213" s="33"/>
      <c r="H2213" s="34"/>
      <c r="I2213" s="33"/>
      <c r="J2213" s="59"/>
      <c r="K2213" s="58"/>
    </row>
    <row r="2214" spans="1:11">
      <c r="A2214" s="137"/>
      <c r="B2214" s="140"/>
      <c r="C2214" s="32"/>
      <c r="D2214" s="32"/>
      <c r="E2214" s="32"/>
      <c r="F2214" s="33"/>
      <c r="G2214" s="33"/>
      <c r="H2214" s="34"/>
      <c r="I2214" s="33"/>
      <c r="J2214" s="59"/>
      <c r="K2214" s="58"/>
    </row>
    <row r="2215" spans="1:11">
      <c r="A2215" s="137"/>
      <c r="B2215" s="140"/>
      <c r="C2215" s="32"/>
      <c r="D2215" s="32"/>
      <c r="E2215" s="32"/>
      <c r="F2215" s="33"/>
      <c r="G2215" s="33"/>
      <c r="H2215" s="34"/>
      <c r="I2215" s="33"/>
      <c r="J2215" s="59"/>
      <c r="K2215" s="58"/>
    </row>
    <row r="2216" spans="1:11">
      <c r="A2216" s="137"/>
      <c r="B2216" s="140"/>
      <c r="C2216" s="32"/>
      <c r="D2216" s="32"/>
      <c r="E2216" s="32"/>
      <c r="F2216" s="33"/>
      <c r="G2216" s="33"/>
      <c r="H2216" s="34"/>
      <c r="I2216" s="33"/>
      <c r="J2216" s="59"/>
      <c r="K2216" s="58"/>
    </row>
    <row r="2217" spans="1:11">
      <c r="A2217" s="137"/>
      <c r="B2217" s="140"/>
      <c r="C2217" s="32"/>
      <c r="D2217" s="32"/>
      <c r="E2217" s="32"/>
      <c r="F2217" s="33"/>
      <c r="G2217" s="33"/>
      <c r="H2217" s="34"/>
      <c r="I2217" s="33"/>
      <c r="J2217" s="59"/>
      <c r="K2217" s="58"/>
    </row>
    <row r="2218" spans="1:11">
      <c r="A2218" s="137"/>
      <c r="B2218" s="140"/>
      <c r="C2218" s="32"/>
      <c r="D2218" s="32"/>
      <c r="E2218" s="32"/>
      <c r="F2218" s="33"/>
      <c r="G2218" s="33"/>
      <c r="H2218" s="34"/>
      <c r="I2218" s="33"/>
      <c r="J2218" s="59"/>
      <c r="K2218" s="58"/>
    </row>
    <row r="2219" spans="1:11">
      <c r="A2219" s="137"/>
      <c r="B2219" s="140"/>
      <c r="C2219" s="32"/>
      <c r="D2219" s="32"/>
      <c r="E2219" s="32"/>
      <c r="F2219" s="33"/>
      <c r="G2219" s="33"/>
      <c r="H2219" s="34"/>
      <c r="I2219" s="33"/>
      <c r="J2219" s="59"/>
      <c r="K2219" s="58"/>
    </row>
    <row r="2220" spans="1:11">
      <c r="A2220" s="137"/>
      <c r="B2220" s="140"/>
      <c r="C2220" s="32"/>
      <c r="D2220" s="32"/>
      <c r="E2220" s="32"/>
      <c r="F2220" s="33"/>
      <c r="G2220" s="33"/>
      <c r="H2220" s="34"/>
      <c r="I2220" s="33"/>
      <c r="J2220" s="59"/>
      <c r="K2220" s="58"/>
    </row>
    <row r="2221" spans="1:11">
      <c r="A2221" s="137"/>
      <c r="B2221" s="140"/>
      <c r="C2221" s="32"/>
      <c r="D2221" s="32"/>
      <c r="E2221" s="32"/>
      <c r="F2221" s="33"/>
      <c r="G2221" s="33"/>
      <c r="H2221" s="34"/>
      <c r="I2221" s="33"/>
      <c r="J2221" s="59"/>
      <c r="K2221" s="58"/>
    </row>
    <row r="2222" spans="1:11">
      <c r="A2222" s="137"/>
      <c r="B2222" s="140"/>
      <c r="C2222" s="32"/>
      <c r="D2222" s="32"/>
      <c r="E2222" s="32"/>
      <c r="F2222" s="33"/>
      <c r="G2222" s="33"/>
      <c r="H2222" s="34"/>
      <c r="I2222" s="33"/>
      <c r="J2222" s="59"/>
      <c r="K2222" s="58"/>
    </row>
    <row r="2223" spans="1:11">
      <c r="A2223" s="137"/>
      <c r="B2223" s="140"/>
      <c r="C2223" s="32"/>
      <c r="D2223" s="32"/>
      <c r="E2223" s="32"/>
      <c r="F2223" s="33"/>
      <c r="G2223" s="33"/>
      <c r="H2223" s="34"/>
      <c r="I2223" s="33"/>
      <c r="J2223" s="59"/>
      <c r="K2223" s="58"/>
    </row>
    <row r="2224" spans="1:11">
      <c r="A2224" s="137"/>
      <c r="B2224" s="139"/>
      <c r="C2224" s="32"/>
      <c r="D2224" s="32"/>
      <c r="E2224" s="32"/>
      <c r="F2224" s="33"/>
      <c r="G2224" s="33"/>
      <c r="H2224" s="34"/>
      <c r="I2224" s="33"/>
      <c r="J2224" s="59"/>
      <c r="K2224" s="58"/>
    </row>
    <row r="2225" spans="1:11">
      <c r="A2225" s="137">
        <v>8.2100000000000009</v>
      </c>
      <c r="B2225" s="140" t="s">
        <v>1928</v>
      </c>
      <c r="C2225" s="32"/>
      <c r="D2225" s="32"/>
      <c r="E2225" s="32"/>
      <c r="F2225" s="33"/>
      <c r="G2225" s="33"/>
      <c r="H2225" s="34"/>
      <c r="I2225" s="33"/>
      <c r="J2225" s="59"/>
      <c r="K2225" s="58"/>
    </row>
    <row r="2226" spans="1:11">
      <c r="A2226" s="137"/>
      <c r="B2226" s="139"/>
      <c r="C2226" s="32"/>
      <c r="D2226" s="32"/>
      <c r="E2226" s="32"/>
      <c r="F2226" s="33"/>
      <c r="G2226" s="33"/>
      <c r="H2226" s="34"/>
      <c r="I2226" s="33"/>
      <c r="J2226" s="59"/>
      <c r="K2226" s="58"/>
    </row>
    <row r="2227" spans="1:11">
      <c r="A2227" s="137">
        <v>8.2200000000000006</v>
      </c>
      <c r="B2227" s="140" t="s">
        <v>1929</v>
      </c>
      <c r="C2227" s="32"/>
      <c r="D2227" s="32"/>
      <c r="E2227" s="32"/>
      <c r="F2227" s="33"/>
      <c r="G2227" s="33"/>
      <c r="H2227" s="34"/>
      <c r="I2227" s="33"/>
      <c r="J2227" s="59"/>
      <c r="K2227" s="58"/>
    </row>
    <row r="2228" spans="1:11">
      <c r="A2228" s="129"/>
      <c r="B2228" s="37"/>
      <c r="C2228" s="32"/>
      <c r="D2228" s="32"/>
      <c r="E2228" s="32"/>
      <c r="F2228" s="33"/>
      <c r="G2228" s="33"/>
      <c r="H2228" s="34"/>
      <c r="I2228" s="33"/>
      <c r="J2228" s="59"/>
      <c r="K2228" s="58"/>
    </row>
    <row r="2229" spans="1:11">
      <c r="A2229" s="129"/>
      <c r="B2229" s="37"/>
      <c r="C2229" s="32"/>
      <c r="D2229" s="32"/>
      <c r="E2229" s="32"/>
      <c r="F2229" s="33"/>
      <c r="G2229" s="33"/>
      <c r="H2229" s="34"/>
      <c r="I2229" s="33"/>
      <c r="J2229" s="59"/>
      <c r="K2229" s="58"/>
    </row>
    <row r="2230" spans="1:11">
      <c r="A2230" s="129"/>
      <c r="B2230" s="37"/>
      <c r="C2230" s="32"/>
      <c r="D2230" s="32"/>
      <c r="E2230" s="32"/>
      <c r="F2230" s="33"/>
      <c r="G2230" s="33"/>
      <c r="H2230" s="34"/>
      <c r="I2230" s="33"/>
      <c r="J2230" s="59"/>
      <c r="K2230" s="58"/>
    </row>
    <row r="2231" spans="1:11">
      <c r="A2231" s="129"/>
      <c r="B2231" s="37"/>
      <c r="C2231" s="32"/>
      <c r="D2231" s="32"/>
      <c r="E2231" s="32"/>
      <c r="F2231" s="33"/>
      <c r="G2231" s="33"/>
      <c r="H2231" s="34"/>
      <c r="I2231" s="33"/>
      <c r="J2231" s="59"/>
      <c r="K2231" s="58"/>
    </row>
    <row r="2232" spans="1:11">
      <c r="A2232" s="129"/>
      <c r="B2232" s="37"/>
      <c r="C2232" s="32"/>
      <c r="D2232" s="32"/>
      <c r="E2232" s="32"/>
      <c r="F2232" s="33"/>
      <c r="G2232" s="33"/>
      <c r="H2232" s="34"/>
      <c r="I2232" s="33"/>
      <c r="J2232" s="59"/>
      <c r="K2232" s="58"/>
    </row>
    <row r="2233" spans="1:11">
      <c r="A2233" s="129"/>
      <c r="B2233" s="37"/>
      <c r="C2233" s="32"/>
      <c r="D2233" s="32"/>
      <c r="E2233" s="32"/>
      <c r="F2233" s="33"/>
      <c r="G2233" s="33"/>
      <c r="H2233" s="34"/>
      <c r="I2233" s="33"/>
      <c r="J2233" s="59"/>
      <c r="K2233" s="58"/>
    </row>
    <row r="2234" spans="1:11">
      <c r="A2234" s="129"/>
      <c r="B2234" s="37"/>
      <c r="C2234" s="32"/>
      <c r="D2234" s="32"/>
      <c r="E2234" s="32"/>
      <c r="F2234" s="33"/>
      <c r="G2234" s="33"/>
      <c r="H2234" s="34"/>
      <c r="I2234" s="33"/>
      <c r="J2234" s="59"/>
      <c r="K2234" s="58"/>
    </row>
    <row r="2235" spans="1:11">
      <c r="A2235" s="129"/>
      <c r="B2235" s="37"/>
      <c r="C2235" s="32"/>
      <c r="D2235" s="32"/>
      <c r="E2235" s="32"/>
      <c r="F2235" s="33"/>
      <c r="G2235" s="33"/>
      <c r="H2235" s="34"/>
      <c r="I2235" s="33"/>
      <c r="J2235" s="59"/>
      <c r="K2235" s="58"/>
    </row>
    <row r="2236" spans="1:11">
      <c r="A2236" s="129"/>
      <c r="B2236" s="37"/>
      <c r="C2236" s="32"/>
      <c r="D2236" s="32"/>
      <c r="E2236" s="32"/>
      <c r="F2236" s="33"/>
      <c r="G2236" s="33"/>
      <c r="H2236" s="34"/>
      <c r="I2236" s="33"/>
      <c r="J2236" s="59"/>
      <c r="K2236" s="58"/>
    </row>
    <row r="2237" spans="1:11">
      <c r="A2237" s="129"/>
      <c r="B2237" s="37"/>
      <c r="C2237" s="32"/>
      <c r="D2237" s="32"/>
      <c r="E2237" s="32"/>
      <c r="F2237" s="33"/>
      <c r="G2237" s="33"/>
      <c r="H2237" s="34"/>
      <c r="I2237" s="33"/>
      <c r="J2237" s="59"/>
      <c r="K2237" s="58"/>
    </row>
    <row r="2238" spans="1:11">
      <c r="A2238" s="129"/>
      <c r="B2238" s="37"/>
      <c r="C2238" s="32"/>
      <c r="D2238" s="32"/>
      <c r="E2238" s="32"/>
      <c r="F2238" s="33"/>
      <c r="G2238" s="33"/>
      <c r="H2238" s="34"/>
      <c r="I2238" s="33"/>
      <c r="J2238" s="59"/>
      <c r="K2238" s="58"/>
    </row>
    <row r="2239" spans="1:11">
      <c r="A2239" s="129"/>
      <c r="B2239" s="37"/>
      <c r="C2239" s="32"/>
      <c r="D2239" s="32"/>
      <c r="E2239" s="32"/>
      <c r="F2239" s="33"/>
      <c r="G2239" s="33"/>
      <c r="H2239" s="34"/>
      <c r="I2239" s="33"/>
      <c r="J2239" s="59"/>
      <c r="K2239" s="58"/>
    </row>
    <row r="2240" spans="1:11">
      <c r="A2240" s="129"/>
      <c r="B2240" s="37"/>
      <c r="C2240" s="32"/>
      <c r="D2240" s="32"/>
      <c r="E2240" s="32"/>
      <c r="F2240" s="33"/>
      <c r="G2240" s="33"/>
      <c r="H2240" s="34"/>
      <c r="I2240" s="33"/>
      <c r="J2240" s="59"/>
      <c r="K2240" s="58"/>
    </row>
    <row r="2241" spans="1:11">
      <c r="A2241" s="129"/>
      <c r="B2241" s="37"/>
      <c r="C2241" s="32"/>
      <c r="D2241" s="32"/>
      <c r="E2241" s="32"/>
      <c r="F2241" s="33"/>
      <c r="G2241" s="33"/>
      <c r="H2241" s="34"/>
      <c r="I2241" s="33"/>
      <c r="J2241" s="59"/>
      <c r="K2241" s="58"/>
    </row>
    <row r="2242" spans="1:11">
      <c r="A2242" s="129"/>
      <c r="B2242" s="37"/>
      <c r="C2242" s="32"/>
      <c r="D2242" s="32"/>
      <c r="E2242" s="32"/>
      <c r="F2242" s="33"/>
      <c r="G2242" s="33"/>
      <c r="H2242" s="34"/>
      <c r="I2242" s="33"/>
      <c r="J2242" s="59"/>
      <c r="K2242" s="58"/>
    </row>
    <row r="2243" spans="1:11">
      <c r="A2243" s="129"/>
      <c r="B2243" s="37"/>
      <c r="C2243" s="32"/>
      <c r="D2243" s="32"/>
      <c r="E2243" s="32"/>
      <c r="F2243" s="33"/>
      <c r="G2243" s="33"/>
      <c r="H2243" s="34"/>
      <c r="I2243" s="33"/>
      <c r="J2243" s="59"/>
      <c r="K2243" s="58"/>
    </row>
    <row r="2244" spans="1:11">
      <c r="A2244" s="129"/>
      <c r="B2244" s="37"/>
      <c r="C2244" s="32"/>
      <c r="D2244" s="32"/>
      <c r="E2244" s="32"/>
      <c r="F2244" s="33"/>
      <c r="G2244" s="33"/>
      <c r="H2244" s="34"/>
      <c r="I2244" s="33"/>
      <c r="J2244" s="59"/>
      <c r="K2244" s="58"/>
    </row>
    <row r="2245" spans="1:11">
      <c r="A2245" s="129"/>
      <c r="B2245" s="37"/>
      <c r="C2245" s="32"/>
      <c r="D2245" s="32"/>
      <c r="E2245" s="32"/>
      <c r="F2245" s="33"/>
      <c r="G2245" s="33"/>
      <c r="H2245" s="34"/>
      <c r="I2245" s="33"/>
      <c r="J2245" s="59"/>
      <c r="K2245" s="58"/>
    </row>
    <row r="2246" spans="1:11">
      <c r="A2246" s="129"/>
      <c r="B2246" s="37"/>
      <c r="C2246" s="32"/>
      <c r="D2246" s="32"/>
      <c r="E2246" s="32"/>
      <c r="F2246" s="33"/>
      <c r="G2246" s="33"/>
      <c r="H2246" s="34"/>
      <c r="I2246" s="33"/>
      <c r="J2246" s="59"/>
      <c r="K2246" s="58"/>
    </row>
    <row r="2247" spans="1:11">
      <c r="A2247" s="129"/>
      <c r="B2247" s="37"/>
      <c r="C2247" s="32"/>
      <c r="D2247" s="32"/>
      <c r="E2247" s="32"/>
      <c r="F2247" s="33"/>
      <c r="G2247" s="33"/>
      <c r="H2247" s="34"/>
      <c r="I2247" s="33"/>
      <c r="J2247" s="59"/>
      <c r="K2247" s="58"/>
    </row>
    <row r="2248" spans="1:11">
      <c r="A2248" s="129"/>
      <c r="B2248" s="37"/>
      <c r="C2248" s="32"/>
      <c r="D2248" s="32"/>
      <c r="E2248" s="32"/>
      <c r="F2248" s="33"/>
      <c r="G2248" s="33"/>
      <c r="H2248" s="34"/>
      <c r="I2248" s="33"/>
      <c r="J2248" s="59"/>
      <c r="K2248" s="58"/>
    </row>
    <row r="2249" spans="1:11">
      <c r="A2249" s="129"/>
      <c r="B2249" s="37"/>
      <c r="C2249" s="32"/>
      <c r="D2249" s="32"/>
      <c r="E2249" s="32"/>
      <c r="F2249" s="33"/>
      <c r="G2249" s="33"/>
      <c r="H2249" s="34"/>
      <c r="I2249" s="33"/>
      <c r="J2249" s="59"/>
      <c r="K2249" s="58"/>
    </row>
    <row r="2250" spans="1:11">
      <c r="A2250" s="129"/>
      <c r="B2250" s="37"/>
      <c r="C2250" s="32"/>
      <c r="D2250" s="32"/>
      <c r="E2250" s="32"/>
      <c r="F2250" s="33"/>
      <c r="G2250" s="33"/>
      <c r="H2250" s="34"/>
      <c r="I2250" s="33"/>
      <c r="J2250" s="59"/>
      <c r="K2250" s="58"/>
    </row>
    <row r="2251" spans="1:11">
      <c r="A2251" s="129"/>
      <c r="B2251" s="37"/>
      <c r="C2251" s="32"/>
      <c r="D2251" s="32"/>
      <c r="E2251" s="32"/>
      <c r="F2251" s="33"/>
      <c r="G2251" s="33"/>
      <c r="H2251" s="34"/>
      <c r="I2251" s="33"/>
      <c r="J2251" s="59"/>
      <c r="K2251" s="58"/>
    </row>
    <row r="2252" spans="1:11">
      <c r="A2252" s="129"/>
      <c r="B2252" s="37"/>
      <c r="C2252" s="32"/>
      <c r="D2252" s="32"/>
      <c r="E2252" s="32"/>
      <c r="F2252" s="33"/>
      <c r="G2252" s="33"/>
      <c r="H2252" s="34"/>
      <c r="I2252" s="33"/>
      <c r="J2252" s="59"/>
      <c r="K2252" s="58"/>
    </row>
    <row r="2253" spans="1:11">
      <c r="A2253" s="129"/>
      <c r="B2253" s="37"/>
      <c r="C2253" s="32"/>
      <c r="D2253" s="32"/>
      <c r="E2253" s="32"/>
      <c r="F2253" s="33"/>
      <c r="G2253" s="33"/>
      <c r="H2253" s="34"/>
      <c r="I2253" s="33"/>
      <c r="J2253" s="59"/>
      <c r="K2253" s="58"/>
    </row>
    <row r="2254" spans="1:11">
      <c r="A2254" s="129"/>
      <c r="B2254" s="37"/>
      <c r="C2254" s="32"/>
      <c r="D2254" s="32"/>
      <c r="E2254" s="32"/>
      <c r="F2254" s="33"/>
      <c r="G2254" s="33"/>
      <c r="H2254" s="34"/>
      <c r="I2254" s="33"/>
      <c r="J2254" s="59"/>
      <c r="K2254" s="58"/>
    </row>
    <row r="2255" spans="1:11">
      <c r="A2255" s="129"/>
      <c r="B2255" s="37"/>
      <c r="C2255" s="32"/>
      <c r="D2255" s="32"/>
      <c r="E2255" s="32"/>
      <c r="F2255" s="33"/>
      <c r="G2255" s="33"/>
      <c r="H2255" s="34"/>
      <c r="I2255" s="33"/>
      <c r="J2255" s="59"/>
      <c r="K2255" s="58"/>
    </row>
    <row r="2256" spans="1:11">
      <c r="A2256" s="129"/>
      <c r="B2256" s="37"/>
      <c r="C2256" s="32"/>
      <c r="D2256" s="32"/>
      <c r="E2256" s="32"/>
      <c r="F2256" s="33"/>
      <c r="G2256" s="33"/>
      <c r="H2256" s="34"/>
      <c r="I2256" s="33"/>
      <c r="J2256" s="59"/>
      <c r="K2256" s="58"/>
    </row>
    <row r="2257" spans="1:11">
      <c r="A2257" s="129"/>
      <c r="B2257" s="37"/>
      <c r="C2257" s="32"/>
      <c r="D2257" s="32"/>
      <c r="E2257" s="32"/>
      <c r="F2257" s="33"/>
      <c r="G2257" s="33"/>
      <c r="H2257" s="34"/>
      <c r="I2257" s="33"/>
      <c r="J2257" s="59"/>
      <c r="K2257" s="58"/>
    </row>
    <row r="2258" spans="1:11">
      <c r="A2258" s="129"/>
      <c r="B2258" s="37"/>
      <c r="C2258" s="32"/>
      <c r="D2258" s="32"/>
      <c r="E2258" s="32"/>
      <c r="F2258" s="33"/>
      <c r="G2258" s="33"/>
      <c r="H2258" s="34"/>
      <c r="I2258" s="33"/>
      <c r="J2258" s="59"/>
      <c r="K2258" s="58"/>
    </row>
    <row r="2259" spans="1:11">
      <c r="A2259" s="129"/>
      <c r="B2259" s="37"/>
      <c r="C2259" s="32"/>
      <c r="D2259" s="32"/>
      <c r="E2259" s="32"/>
      <c r="F2259" s="33"/>
      <c r="G2259" s="33"/>
      <c r="H2259" s="34"/>
      <c r="I2259" s="33"/>
      <c r="J2259" s="59"/>
      <c r="K2259" s="58"/>
    </row>
    <row r="2260" spans="1:11">
      <c r="A2260" s="129"/>
      <c r="B2260" s="37"/>
      <c r="C2260" s="32"/>
      <c r="D2260" s="32"/>
      <c r="E2260" s="32"/>
      <c r="F2260" s="33"/>
      <c r="G2260" s="33"/>
      <c r="H2260" s="34"/>
      <c r="I2260" s="33"/>
      <c r="J2260" s="59"/>
      <c r="K2260" s="58"/>
    </row>
    <row r="2261" spans="1:11">
      <c r="A2261" s="129"/>
      <c r="B2261" s="37"/>
      <c r="C2261" s="32"/>
      <c r="D2261" s="32"/>
      <c r="E2261" s="32"/>
      <c r="F2261" s="33"/>
      <c r="G2261" s="33"/>
      <c r="H2261" s="34"/>
      <c r="I2261" s="33"/>
      <c r="J2261" s="59"/>
      <c r="K2261" s="58"/>
    </row>
    <row r="2262" spans="1:11">
      <c r="A2262" s="129"/>
      <c r="B2262" s="37"/>
      <c r="C2262" s="32"/>
      <c r="D2262" s="32"/>
      <c r="E2262" s="32"/>
      <c r="F2262" s="33"/>
      <c r="G2262" s="33"/>
      <c r="H2262" s="34"/>
      <c r="I2262" s="33"/>
      <c r="J2262" s="59"/>
      <c r="K2262" s="58"/>
    </row>
    <row r="2263" spans="1:11">
      <c r="A2263" s="129"/>
      <c r="B2263" s="37"/>
      <c r="C2263" s="32"/>
      <c r="D2263" s="32"/>
      <c r="E2263" s="32"/>
      <c r="F2263" s="33"/>
      <c r="G2263" s="33"/>
      <c r="H2263" s="34"/>
      <c r="I2263" s="33"/>
      <c r="J2263" s="59"/>
      <c r="K2263" s="58"/>
    </row>
    <row r="2264" spans="1:11">
      <c r="A2264" s="129"/>
      <c r="B2264" s="37"/>
      <c r="C2264" s="32"/>
      <c r="D2264" s="32"/>
      <c r="E2264" s="32"/>
      <c r="F2264" s="33"/>
      <c r="G2264" s="33"/>
      <c r="H2264" s="34"/>
      <c r="I2264" s="33"/>
      <c r="J2264" s="59"/>
      <c r="K2264" s="58"/>
    </row>
    <row r="2265" spans="1:11">
      <c r="A2265" s="129"/>
      <c r="B2265" s="37"/>
      <c r="C2265" s="32"/>
      <c r="D2265" s="32"/>
      <c r="E2265" s="32"/>
      <c r="F2265" s="33"/>
      <c r="G2265" s="33"/>
      <c r="H2265" s="34"/>
      <c r="I2265" s="33"/>
      <c r="J2265" s="59"/>
      <c r="K2265" s="58"/>
    </row>
    <row r="2266" spans="1:11">
      <c r="A2266" s="129"/>
      <c r="B2266" s="37"/>
      <c r="C2266" s="32"/>
      <c r="D2266" s="32"/>
      <c r="E2266" s="32"/>
      <c r="F2266" s="33"/>
      <c r="G2266" s="33"/>
      <c r="H2266" s="34"/>
      <c r="I2266" s="33"/>
      <c r="J2266" s="59"/>
      <c r="K2266" s="58"/>
    </row>
    <row r="2267" spans="1:11">
      <c r="A2267" s="129"/>
      <c r="B2267" s="37"/>
      <c r="C2267" s="32"/>
      <c r="D2267" s="32"/>
      <c r="E2267" s="32"/>
      <c r="F2267" s="33"/>
      <c r="G2267" s="33"/>
      <c r="H2267" s="34"/>
      <c r="I2267" s="33"/>
      <c r="J2267" s="59"/>
      <c r="K2267" s="58"/>
    </row>
    <row r="2268" spans="1:11">
      <c r="A2268" s="129"/>
      <c r="B2268" s="37"/>
      <c r="C2268" s="32"/>
      <c r="D2268" s="32"/>
      <c r="E2268" s="32"/>
      <c r="F2268" s="33"/>
      <c r="G2268" s="33"/>
      <c r="H2268" s="34"/>
      <c r="I2268" s="33"/>
      <c r="J2268" s="59"/>
      <c r="K2268" s="58"/>
    </row>
    <row r="2269" spans="1:11">
      <c r="A2269" s="129"/>
      <c r="B2269" s="37"/>
      <c r="C2269" s="32"/>
      <c r="D2269" s="32"/>
      <c r="E2269" s="32"/>
      <c r="F2269" s="33"/>
      <c r="G2269" s="33"/>
      <c r="H2269" s="34"/>
      <c r="I2269" s="33"/>
      <c r="J2269" s="59"/>
      <c r="K2269" s="58"/>
    </row>
    <row r="2270" spans="1:11">
      <c r="A2270" s="129"/>
      <c r="B2270" s="37"/>
      <c r="C2270" s="32"/>
      <c r="D2270" s="32"/>
      <c r="E2270" s="32"/>
      <c r="F2270" s="33"/>
      <c r="G2270" s="33"/>
      <c r="H2270" s="34"/>
      <c r="I2270" s="33"/>
      <c r="J2270" s="59"/>
      <c r="K2270" s="58"/>
    </row>
    <row r="2271" spans="1:11">
      <c r="A2271" s="129"/>
      <c r="B2271" s="37"/>
      <c r="C2271" s="32"/>
      <c r="D2271" s="32"/>
      <c r="E2271" s="32"/>
      <c r="F2271" s="33"/>
      <c r="G2271" s="33"/>
      <c r="H2271" s="34"/>
      <c r="I2271" s="33"/>
      <c r="J2271" s="59"/>
      <c r="K2271" s="58"/>
    </row>
    <row r="2272" spans="1:11">
      <c r="A2272" s="129"/>
      <c r="B2272" s="37"/>
      <c r="C2272" s="32"/>
      <c r="D2272" s="32"/>
      <c r="E2272" s="32"/>
      <c r="F2272" s="33"/>
      <c r="G2272" s="33"/>
      <c r="H2272" s="34"/>
      <c r="I2272" s="33"/>
      <c r="J2272" s="59"/>
      <c r="K2272" s="58"/>
    </row>
    <row r="2273" spans="1:11">
      <c r="A2273" s="129"/>
      <c r="B2273" s="37"/>
      <c r="C2273" s="32"/>
      <c r="D2273" s="32"/>
      <c r="E2273" s="32"/>
      <c r="F2273" s="33"/>
      <c r="G2273" s="33"/>
      <c r="H2273" s="34"/>
      <c r="I2273" s="33"/>
      <c r="J2273" s="59"/>
      <c r="K2273" s="58"/>
    </row>
    <row r="2274" spans="1:11">
      <c r="A2274" s="129"/>
      <c r="B2274" s="37"/>
      <c r="C2274" s="32"/>
      <c r="D2274" s="32"/>
      <c r="E2274" s="32"/>
      <c r="F2274" s="33"/>
      <c r="G2274" s="33"/>
      <c r="H2274" s="34"/>
      <c r="I2274" s="33"/>
      <c r="J2274" s="59"/>
      <c r="K2274" s="58"/>
    </row>
    <row r="2275" spans="1:11">
      <c r="A2275" s="129"/>
      <c r="B2275" s="37"/>
      <c r="C2275" s="32"/>
      <c r="D2275" s="32"/>
      <c r="E2275" s="32"/>
      <c r="F2275" s="33"/>
      <c r="G2275" s="33"/>
      <c r="H2275" s="34"/>
      <c r="I2275" s="33"/>
      <c r="J2275" s="59"/>
      <c r="K2275" s="58"/>
    </row>
    <row r="2276" spans="1:11">
      <c r="A2276" s="129"/>
      <c r="B2276" s="37"/>
      <c r="C2276" s="32"/>
      <c r="D2276" s="32"/>
      <c r="E2276" s="32"/>
      <c r="F2276" s="33"/>
      <c r="G2276" s="33"/>
      <c r="H2276" s="34"/>
      <c r="I2276" s="33"/>
      <c r="J2276" s="59"/>
      <c r="K2276" s="58"/>
    </row>
    <row r="2277" spans="1:11">
      <c r="A2277" s="129"/>
      <c r="B2277" s="37"/>
      <c r="C2277" s="32"/>
      <c r="D2277" s="32"/>
      <c r="E2277" s="32"/>
      <c r="F2277" s="33"/>
      <c r="G2277" s="33"/>
      <c r="H2277" s="34"/>
      <c r="I2277" s="33"/>
      <c r="J2277" s="59"/>
      <c r="K2277" s="58"/>
    </row>
    <row r="2278" spans="1:11">
      <c r="A2278" s="129"/>
      <c r="B2278" s="37"/>
      <c r="C2278" s="32"/>
      <c r="D2278" s="32"/>
      <c r="E2278" s="32"/>
      <c r="F2278" s="33"/>
      <c r="G2278" s="33"/>
      <c r="H2278" s="34"/>
      <c r="I2278" s="33"/>
      <c r="J2278" s="59"/>
      <c r="K2278" s="58"/>
    </row>
    <row r="2279" spans="1:11">
      <c r="A2279" s="129"/>
      <c r="B2279" s="37"/>
      <c r="C2279" s="32"/>
      <c r="D2279" s="32"/>
      <c r="E2279" s="32"/>
      <c r="F2279" s="33"/>
      <c r="G2279" s="33"/>
      <c r="H2279" s="34"/>
      <c r="I2279" s="33"/>
      <c r="J2279" s="59"/>
      <c r="K2279" s="58"/>
    </row>
    <row r="2280" spans="1:11">
      <c r="A2280" s="129"/>
      <c r="B2280" s="37"/>
      <c r="C2280" s="32"/>
      <c r="D2280" s="32"/>
      <c r="E2280" s="32"/>
      <c r="F2280" s="33"/>
      <c r="G2280" s="33"/>
      <c r="H2280" s="34"/>
      <c r="I2280" s="33"/>
      <c r="J2280" s="59"/>
      <c r="K2280" s="58"/>
    </row>
    <row r="2281" spans="1:11">
      <c r="A2281" s="129"/>
      <c r="B2281" s="37"/>
      <c r="C2281" s="32"/>
      <c r="D2281" s="32"/>
      <c r="E2281" s="32"/>
      <c r="F2281" s="33"/>
      <c r="G2281" s="33"/>
      <c r="H2281" s="34"/>
      <c r="I2281" s="33"/>
      <c r="J2281" s="59"/>
      <c r="K2281" s="58"/>
    </row>
    <row r="2282" spans="1:11">
      <c r="A2282" s="129"/>
      <c r="B2282" s="37"/>
      <c r="C2282" s="32"/>
      <c r="D2282" s="32"/>
      <c r="E2282" s="32"/>
      <c r="F2282" s="33"/>
      <c r="G2282" s="33"/>
      <c r="H2282" s="34"/>
      <c r="I2282" s="33"/>
      <c r="J2282" s="59"/>
      <c r="K2282" s="58"/>
    </row>
    <row r="2283" spans="1:11">
      <c r="A2283" s="129"/>
      <c r="B2283" s="37"/>
      <c r="C2283" s="32"/>
      <c r="D2283" s="32"/>
      <c r="E2283" s="32"/>
      <c r="F2283" s="33"/>
      <c r="G2283" s="33"/>
      <c r="H2283" s="34"/>
      <c r="I2283" s="33"/>
      <c r="J2283" s="59"/>
      <c r="K2283" s="58"/>
    </row>
    <row r="2284" spans="1:11">
      <c r="A2284" s="129"/>
      <c r="B2284" s="37"/>
      <c r="C2284" s="32"/>
      <c r="D2284" s="32"/>
      <c r="E2284" s="32"/>
      <c r="F2284" s="33"/>
      <c r="G2284" s="33"/>
      <c r="H2284" s="34"/>
      <c r="I2284" s="33"/>
      <c r="J2284" s="59"/>
      <c r="K2284" s="58"/>
    </row>
    <row r="2285" spans="1:11">
      <c r="A2285" s="129"/>
      <c r="B2285" s="37"/>
      <c r="C2285" s="32"/>
      <c r="D2285" s="32"/>
      <c r="E2285" s="32"/>
      <c r="F2285" s="33"/>
      <c r="G2285" s="33"/>
      <c r="H2285" s="34"/>
      <c r="I2285" s="33"/>
      <c r="J2285" s="59"/>
      <c r="K2285" s="58"/>
    </row>
    <row r="2286" spans="1:11">
      <c r="A2286" s="129"/>
      <c r="B2286" s="37"/>
      <c r="C2286" s="32"/>
      <c r="D2286" s="32"/>
      <c r="E2286" s="32"/>
      <c r="F2286" s="33"/>
      <c r="G2286" s="33"/>
      <c r="H2286" s="34"/>
      <c r="I2286" s="33"/>
      <c r="J2286" s="59"/>
      <c r="K2286" s="58"/>
    </row>
    <row r="2287" spans="1:11">
      <c r="A2287" s="129"/>
      <c r="B2287" s="37"/>
      <c r="C2287" s="32"/>
      <c r="D2287" s="32"/>
      <c r="E2287" s="32"/>
      <c r="F2287" s="33"/>
      <c r="G2287" s="33"/>
      <c r="H2287" s="34"/>
      <c r="I2287" s="33"/>
      <c r="J2287" s="59"/>
      <c r="K2287" s="58"/>
    </row>
    <row r="2288" spans="1:11">
      <c r="A2288" s="129"/>
      <c r="B2288" s="37"/>
      <c r="C2288" s="32"/>
      <c r="D2288" s="32"/>
      <c r="E2288" s="32"/>
      <c r="F2288" s="33"/>
      <c r="G2288" s="33"/>
      <c r="H2288" s="34"/>
      <c r="I2288" s="33"/>
      <c r="J2288" s="59"/>
      <c r="K2288" s="58"/>
    </row>
    <row r="2289" spans="1:11">
      <c r="A2289" s="129"/>
      <c r="B2289" s="37"/>
      <c r="C2289" s="32"/>
      <c r="D2289" s="32"/>
      <c r="E2289" s="32"/>
      <c r="F2289" s="33"/>
      <c r="G2289" s="33"/>
      <c r="H2289" s="34"/>
      <c r="I2289" s="33"/>
      <c r="J2289" s="59"/>
      <c r="K2289" s="58"/>
    </row>
    <row r="2290" spans="1:11">
      <c r="A2290" s="117"/>
      <c r="B2290" s="47"/>
      <c r="C2290" s="32"/>
      <c r="D2290" s="32"/>
      <c r="E2290" s="32"/>
      <c r="F2290" s="33"/>
      <c r="G2290" s="33"/>
      <c r="H2290" s="34"/>
      <c r="I2290" s="33"/>
      <c r="J2290" s="57"/>
      <c r="K2290" s="58"/>
    </row>
    <row r="2291" spans="1:11">
      <c r="A2291" s="117"/>
      <c r="B2291" s="58"/>
      <c r="C2291" s="32"/>
      <c r="D2291" s="32"/>
      <c r="E2291" s="32"/>
      <c r="F2291" s="33"/>
      <c r="G2291" s="33"/>
      <c r="H2291" s="34"/>
      <c r="I2291" s="33"/>
      <c r="J2291" s="57"/>
      <c r="K2291" s="58"/>
    </row>
    <row r="2292" spans="1:11">
      <c r="A2292" s="117"/>
      <c r="B2292" s="58"/>
      <c r="C2292" s="32"/>
      <c r="D2292" s="32"/>
      <c r="E2292" s="32"/>
      <c r="F2292" s="33"/>
      <c r="G2292" s="33"/>
      <c r="H2292" s="34"/>
      <c r="I2292" s="33"/>
      <c r="J2292" s="57"/>
      <c r="K2292" s="58"/>
    </row>
    <row r="2293" spans="1:11">
      <c r="A2293" s="117"/>
      <c r="B2293" s="58"/>
      <c r="C2293" s="32"/>
      <c r="D2293" s="32"/>
      <c r="E2293" s="32"/>
      <c r="F2293" s="33"/>
      <c r="G2293" s="33"/>
      <c r="H2293" s="34"/>
      <c r="I2293" s="33"/>
      <c r="J2293" s="57"/>
      <c r="K2293" s="58"/>
    </row>
    <row r="2294" spans="1:11">
      <c r="A2294" s="117"/>
      <c r="B2294" s="58"/>
      <c r="C2294" s="32"/>
      <c r="D2294" s="32"/>
      <c r="E2294" s="32"/>
      <c r="F2294" s="33"/>
      <c r="G2294" s="33"/>
      <c r="H2294" s="34"/>
      <c r="I2294" s="33"/>
      <c r="J2294" s="57"/>
      <c r="K2294" s="58"/>
    </row>
    <row r="2295" spans="1:11">
      <c r="A2295" s="117"/>
      <c r="B2295" s="58"/>
      <c r="C2295" s="32"/>
      <c r="D2295" s="32"/>
      <c r="E2295" s="32"/>
      <c r="F2295" s="33"/>
      <c r="G2295" s="33"/>
      <c r="H2295" s="34"/>
      <c r="I2295" s="33"/>
      <c r="J2295" s="57"/>
      <c r="K2295" s="58"/>
    </row>
    <row r="2296" spans="1:11">
      <c r="A2296" s="117"/>
      <c r="B2296" s="58"/>
      <c r="C2296" s="32"/>
      <c r="D2296" s="32"/>
      <c r="E2296" s="32"/>
      <c r="F2296" s="33"/>
      <c r="G2296" s="33"/>
      <c r="H2296" s="34"/>
      <c r="I2296" s="33"/>
      <c r="J2296" s="57"/>
      <c r="K2296" s="58"/>
    </row>
    <row r="2297" spans="1:11">
      <c r="A2297" s="117"/>
      <c r="B2297" s="58"/>
      <c r="C2297" s="32"/>
      <c r="D2297" s="32"/>
      <c r="E2297" s="32"/>
      <c r="F2297" s="33"/>
      <c r="G2297" s="33"/>
      <c r="H2297" s="34"/>
      <c r="I2297" s="33"/>
      <c r="J2297" s="57"/>
      <c r="K2297" s="58"/>
    </row>
    <row r="2298" spans="1:11">
      <c r="A2298" s="117"/>
      <c r="B2298" s="58"/>
      <c r="C2298" s="32"/>
      <c r="D2298" s="32"/>
      <c r="E2298" s="32"/>
      <c r="F2298" s="33"/>
      <c r="G2298" s="33"/>
      <c r="H2298" s="34"/>
      <c r="I2298" s="33"/>
      <c r="J2298" s="57"/>
      <c r="K2298" s="58"/>
    </row>
    <row r="2299" spans="1:11">
      <c r="A2299" s="117"/>
      <c r="B2299" s="58"/>
      <c r="C2299" s="32"/>
      <c r="D2299" s="32"/>
      <c r="E2299" s="32"/>
      <c r="F2299" s="33"/>
      <c r="G2299" s="33"/>
      <c r="H2299" s="34"/>
      <c r="I2299" s="33"/>
      <c r="J2299" s="57"/>
      <c r="K2299" s="58"/>
    </row>
    <row r="2300" spans="1:11">
      <c r="A2300" s="117"/>
      <c r="B2300" s="58"/>
      <c r="C2300" s="32"/>
      <c r="D2300" s="32"/>
      <c r="E2300" s="32"/>
      <c r="F2300" s="33"/>
      <c r="G2300" s="33"/>
      <c r="H2300" s="34"/>
      <c r="I2300" s="33"/>
      <c r="J2300" s="57"/>
      <c r="K2300" s="58"/>
    </row>
    <row r="2301" spans="1:11">
      <c r="A2301" s="117"/>
      <c r="B2301" s="58"/>
      <c r="C2301" s="32"/>
      <c r="D2301" s="32"/>
      <c r="E2301" s="32"/>
      <c r="F2301" s="33"/>
      <c r="G2301" s="33"/>
      <c r="H2301" s="34"/>
      <c r="I2301" s="33"/>
      <c r="J2301" s="57"/>
      <c r="K2301" s="58"/>
    </row>
  </sheetData>
  <printOptions horizontalCentered="1"/>
  <pageMargins left="0.74803149606299202" right="0.74803149606299202" top="0.98425196850393704" bottom="0.98425196850393704" header="0.511811023622047" footer="0.511811023622047"/>
  <pageSetup paperSize="9" scale="37" fitToHeight="0" orientation="portrait" horizontalDpi="360" verticalDpi="360"/>
  <headerFooter scaleWithDoc="0"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Summary</vt:lpstr>
      <vt:lpstr>INT - CIVIL B.O.Q</vt:lpstr>
      <vt:lpstr>Measurement sheet</vt:lpstr>
      <vt:lpstr>Civil and Interior work 1602202</vt:lpstr>
      <vt:lpstr>MeasurementSheet</vt:lpstr>
      <vt:lpstr>MB 9th floor</vt:lpstr>
      <vt:lpstr>MB 10th floor</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Liladhar</dc:creator>
  <cp:lastModifiedBy>Harish Tirlotkar</cp:lastModifiedBy>
  <cp:lastPrinted>2024-03-13T13:12:00Z</cp:lastPrinted>
  <dcterms:created xsi:type="dcterms:W3CDTF">2023-05-30T17:59:00Z</dcterms:created>
  <dcterms:modified xsi:type="dcterms:W3CDTF">2024-07-09T12:25:20Z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2023-05-30T05:30:00Z</vt:filetime>
  </property>
  <property fmtid="{D5CDD505-2E9C-101B-9397-08002B2CF9AE}" pid="3" name="Creator">
    <vt:lpwstr>PDFium</vt:lpwstr>
  </property>
  <property fmtid="{D5CDD505-2E9C-101B-9397-08002B2CF9AE}" pid="4" name="Producer">
    <vt:lpwstr>PDFium</vt:lpwstr>
  </property>
  <property fmtid="{D5CDD505-2E9C-101B-9397-08002B2CF9AE}" pid="5" name="LastSaved">
    <vt:filetime>2023-05-30T05:30:00Z</vt:filetime>
  </property>
  <property fmtid="{D5CDD505-2E9C-101B-9397-08002B2CF9AE}" pid="6" name="ICV">
    <vt:lpwstr>DF3B277797A64D7EA9223BBF8AC335F8_13</vt:lpwstr>
  </property>
  <property fmtid="{D5CDD505-2E9C-101B-9397-08002B2CF9AE}" pid="7" name="KSOProductBuildVer">
    <vt:lpwstr>1033-12.2.0.17119</vt:lpwstr>
  </property>
</Properties>
</file>