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ffindesign-my.sharepoint.com/personal/srikantha_muffin-d_com/Documents/Noida/071224/"/>
    </mc:Choice>
  </mc:AlternateContent>
  <xr:revisionPtr revIDLastSave="367" documentId="13_ncr:1_{02170DA7-874E-4C2C-8EF3-4C5E85ED0602}" xr6:coauthVersionLast="47" xr6:coauthVersionMax="47" xr10:uidLastSave="{CD6F35A5-C381-4D1B-8EC5-F4C65373FA7C}"/>
  <bookViews>
    <workbookView xWindow="-108" yWindow="-108" windowWidth="23256" windowHeight="13896" tabRatio="831" activeTab="1" xr2:uid="{714BA868-6E5A-4B80-B40D-768AB635D575}"/>
  </bookViews>
  <sheets>
    <sheet name="Summary" sheetId="2" r:id="rId1"/>
    <sheet name="BOQ" sheetId="1" r:id="rId2"/>
    <sheet name="Sheet1" sheetId="3" state="hidden" r:id="rId3"/>
  </sheets>
  <definedNames>
    <definedName name="_xlnm._FilterDatabase" localSheetId="2" hidden="1">Sheet1!$C$10:$E$34</definedName>
    <definedName name="_xlnm.Print_Area" localSheetId="1">BOQ!$A$1:$H$120</definedName>
    <definedName name="_xlnm.Print_Area" localSheetId="0">Summary!$A$1:$D$18</definedName>
    <definedName name="_xlnm.Print_Titles" localSheetId="1">BOQ!$1:$7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F25" i="1"/>
  <c r="F30" i="1"/>
  <c r="F111" i="1"/>
  <c r="F79" i="1"/>
  <c r="D52" i="1"/>
  <c r="I52" i="1"/>
  <c r="L52" i="1" s="1"/>
  <c r="M52" i="1" s="1"/>
  <c r="L49" i="1"/>
  <c r="M49" i="1" s="1"/>
  <c r="J48" i="1"/>
  <c r="I48" i="1"/>
  <c r="I47" i="1"/>
  <c r="K47" i="1"/>
  <c r="J47" i="1"/>
  <c r="I45" i="1"/>
  <c r="J45" i="1" s="1"/>
  <c r="A35" i="1"/>
  <c r="A36" i="1" s="1"/>
  <c r="A37" i="1" s="1"/>
  <c r="A38" i="1" s="1"/>
  <c r="A39" i="1" s="1"/>
  <c r="M34" i="1"/>
  <c r="I34" i="1"/>
  <c r="J34" i="1" s="1"/>
  <c r="I42" i="1"/>
  <c r="J42" i="1" s="1"/>
  <c r="M42" i="1"/>
  <c r="K29" i="1"/>
  <c r="L29" i="1"/>
  <c r="I29" i="1"/>
  <c r="J29" i="1" s="1"/>
  <c r="C16" i="2"/>
  <c r="F118" i="1"/>
  <c r="C17" i="2" s="1"/>
  <c r="L48" i="1" l="1"/>
  <c r="M48" i="1" s="1"/>
  <c r="L47" i="1"/>
  <c r="M47" i="1" s="1"/>
  <c r="M29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0" i="1" s="1"/>
  <c r="A109" i="1" s="1"/>
  <c r="F74" i="1"/>
  <c r="F57" i="1"/>
  <c r="F58" i="1"/>
  <c r="F59" i="1"/>
  <c r="F53" i="1"/>
  <c r="C11" i="2" s="1"/>
  <c r="C10" i="2"/>
  <c r="A42" i="1" l="1"/>
  <c r="F40" i="3"/>
  <c r="F39" i="3"/>
  <c r="F38" i="3"/>
  <c r="F12" i="3"/>
  <c r="F13" i="3"/>
  <c r="F14" i="3"/>
  <c r="F15" i="3"/>
  <c r="F16" i="3"/>
  <c r="F17" i="3"/>
  <c r="F18" i="3"/>
  <c r="F19" i="3"/>
  <c r="F20" i="3"/>
  <c r="F21" i="3"/>
  <c r="F22" i="3"/>
  <c r="F23" i="3"/>
  <c r="F41" i="3" s="1"/>
  <c r="F24" i="3"/>
  <c r="F25" i="3"/>
  <c r="F26" i="3"/>
  <c r="F27" i="3"/>
  <c r="F28" i="3"/>
  <c r="F29" i="3"/>
  <c r="F30" i="3"/>
  <c r="F31" i="3"/>
  <c r="F32" i="3"/>
  <c r="F33" i="3"/>
  <c r="F34" i="3"/>
  <c r="F11" i="3"/>
  <c r="F37" i="3" s="1"/>
  <c r="D29" i="3"/>
  <c r="F73" i="1"/>
  <c r="F72" i="1"/>
  <c r="F71" i="1"/>
  <c r="F65" i="1"/>
  <c r="F56" i="1"/>
  <c r="F62" i="1" s="1"/>
  <c r="C12" i="2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10" i="1"/>
  <c r="A72" i="1"/>
  <c r="A73" i="1" s="1"/>
  <c r="A74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57" i="1"/>
  <c r="A58" i="1" s="1"/>
  <c r="A59" i="1" s="1"/>
  <c r="A60" i="1" s="1"/>
  <c r="A43" i="1" l="1"/>
  <c r="A45" i="1" s="1"/>
  <c r="F75" i="1"/>
  <c r="C14" i="2" s="1"/>
  <c r="F67" i="1"/>
  <c r="C13" i="2" s="1"/>
  <c r="C15" i="2"/>
  <c r="C9" i="2"/>
  <c r="A47" i="1" l="1"/>
  <c r="A48" i="1" s="1"/>
  <c r="A49" i="1" s="1"/>
  <c r="A50" i="1" s="1"/>
  <c r="A52" i="1" s="1"/>
  <c r="C18" i="2"/>
</calcChain>
</file>

<file path=xl/sharedStrings.xml><?xml version="1.0" encoding="utf-8"?>
<sst xmlns="http://schemas.openxmlformats.org/spreadsheetml/2006/main" count="226" uniqueCount="121">
  <si>
    <t>ItemCode</t>
  </si>
  <si>
    <t>Item Name</t>
  </si>
  <si>
    <t>UOM</t>
  </si>
  <si>
    <t>Qty</t>
  </si>
  <si>
    <t>Unit Price</t>
  </si>
  <si>
    <t>Remarks</t>
  </si>
  <si>
    <t>SECTION 1 - PRELIMINARIES</t>
  </si>
  <si>
    <t>1.01</t>
  </si>
  <si>
    <t>Insurance (EC &amp; CAR)</t>
  </si>
  <si>
    <t>Sum</t>
  </si>
  <si>
    <t>Site setting-out</t>
  </si>
  <si>
    <t>Supervision and Coordination with Other trades</t>
  </si>
  <si>
    <t xml:space="preserve">Supply, install and demolish the hoarding </t>
  </si>
  <si>
    <t>General protection works to the existing finishes</t>
  </si>
  <si>
    <t>Make good the all affected surround area</t>
  </si>
  <si>
    <t>Daily cleaning and waste disposal</t>
  </si>
  <si>
    <t>Final cleaning and waste disposal</t>
  </si>
  <si>
    <t>Statutory Obligations, Regulations and Specification</t>
  </si>
  <si>
    <t>Provision of as-built drawings upon completion of works</t>
  </si>
  <si>
    <t>To comply with the fitting-out house rules</t>
  </si>
  <si>
    <t>India Construction Sites (Safety) Regulations</t>
  </si>
  <si>
    <t>Safety Precautions</t>
  </si>
  <si>
    <t>Samples, finishes, drawings submission to relevant parties</t>
  </si>
  <si>
    <t>Others (Please list the items in details):</t>
  </si>
  <si>
    <t>Sqm</t>
  </si>
  <si>
    <t>Nos</t>
  </si>
  <si>
    <t>Set</t>
  </si>
  <si>
    <t>Project</t>
  </si>
  <si>
    <t>Item</t>
  </si>
  <si>
    <t>Supplyind Fixing of Light fixtures</t>
  </si>
  <si>
    <t>Supplying and assemblying of furniture</t>
  </si>
  <si>
    <t>Ref IMAGE</t>
  </si>
  <si>
    <t>Amount</t>
  </si>
  <si>
    <t>Summary of BOQ</t>
  </si>
  <si>
    <t>Item Description</t>
  </si>
  <si>
    <t>SUBTOTAL FOR SECTION 1</t>
  </si>
  <si>
    <t>SUBTOTAL FOR SECTION 4</t>
  </si>
  <si>
    <t>SL No</t>
  </si>
  <si>
    <t>SUBTOTAL FOR SECTION 5</t>
  </si>
  <si>
    <t>SECTION 2 - WALL AND PARTITIONING</t>
  </si>
  <si>
    <t>SECTION 3 - FINISHING AND WATERPROOFING</t>
  </si>
  <si>
    <t>PB1</t>
  </si>
  <si>
    <t>PB3</t>
  </si>
  <si>
    <t>PB4</t>
  </si>
  <si>
    <t>PB2</t>
  </si>
  <si>
    <t>PB5</t>
  </si>
  <si>
    <t>Screed - Supply and install screed (upto thickness as required) as approved in accordance with the drawings and specifications</t>
  </si>
  <si>
    <t>Flooring</t>
  </si>
  <si>
    <t>False ceiling</t>
  </si>
  <si>
    <t>Wall tile</t>
  </si>
  <si>
    <t>Paint finish</t>
  </si>
  <si>
    <t>SUBTOTAL FOR SECTION2</t>
  </si>
  <si>
    <t>SUBTOTAL FOR SECTION3</t>
  </si>
  <si>
    <t>SECTION 4 - JOINERY AND FIXED FURNITURE</t>
  </si>
  <si>
    <t>SECTION 6 - LIGHTING</t>
  </si>
  <si>
    <t>SUBTOTAL FOR SECTION 6</t>
  </si>
  <si>
    <t>SECTION 7 - FURNITURE</t>
  </si>
  <si>
    <t>SUBTOTAL FOR SECTION7</t>
  </si>
  <si>
    <t>TBC</t>
  </si>
  <si>
    <t>No</t>
  </si>
  <si>
    <t xml:space="preserve">SECTION 5 - SIGNAGE </t>
  </si>
  <si>
    <t>SECTION 8 - EQUIPMENT</t>
  </si>
  <si>
    <t>SUBTOTAL FOR SECTION8</t>
  </si>
  <si>
    <t>SECTION 9 -IT/DMB/POS/CCTV</t>
  </si>
  <si>
    <t>SUBTOTAL FOR SECTION9</t>
  </si>
  <si>
    <t>SUBWAY-NOIDA INTERNATIONAL AIRPORT LIMITED</t>
  </si>
  <si>
    <t xml:space="preserve">Supply and installation of SIPOREX LIGHT WEIGHT BLOCK WALL. wall of thickness as indicated in CM1:4, including The rate includes providing and placing in position 2 Nos 6 mm dia M.S. bars at every third course of masonry work. as per drawings including RCC pedastal of required heght ,scaffolding, all necessary consumables, supports, curing , all complete in all aspects in accordance with instructions of the Architect and the Employer's requirements.
</t>
  </si>
  <si>
    <t>Supply and install 1.5mm thkc membrane sheet as approved in accordance with the drawings and specifications</t>
  </si>
  <si>
    <t>Supply and install 0.5mm theck geo textile as approved in accordance with the drawings and specifications</t>
  </si>
  <si>
    <t>Supply and install PCC (upto thickness 50-75mm) as approved in accordance with the drawings and specifications</t>
  </si>
  <si>
    <t>Supply and install 4mm thick torch sheild / Membrane water proofing from DR. FIXIT OR equivalent till 1'-0" height from existing floor as approved in accordance with the drawings and specifications</t>
  </si>
  <si>
    <t>Supply and install siporex /brick bat coba or light weight foam cocrete filling thickness as per plumbing requirement</t>
  </si>
  <si>
    <t xml:space="preserve">Flooring - Supply and install FL2 -  Polished kota stone 22"x22" flooring laid including all necessary consumables in accordance with the drawings and specifications.
</t>
  </si>
  <si>
    <t xml:space="preserve">Flooring - Supply and install  6" wide black granite threshold laid including all necessary consumables in accordance with the drawings and specifications.
</t>
  </si>
  <si>
    <t>Rmt</t>
  </si>
  <si>
    <t xml:space="preserve">Ceiling - Supply and install gypsum false ceiling including all necessary fitting, supports, accessories, consumables, opening,etc.in accordance with the drawings and specifications, </t>
  </si>
  <si>
    <r>
      <t xml:space="preserve">Supply and install </t>
    </r>
    <r>
      <rPr>
        <b/>
        <sz val="11"/>
        <color theme="1"/>
        <rFont val="Calibri"/>
        <family val="2"/>
        <scheme val="minor"/>
      </rPr>
      <t>18"X12" JOHNSON-WHITE TILE</t>
    </r>
    <r>
      <rPr>
        <sz val="11"/>
        <color theme="1"/>
        <rFont val="Calibri"/>
        <family val="2"/>
        <scheme val="minor"/>
      </rPr>
      <t xml:space="preserve"> over the wall, all in accordance with the drawings and specifications.
</t>
    </r>
  </si>
  <si>
    <r>
      <t xml:space="preserve">Supply and install </t>
    </r>
    <r>
      <rPr>
        <b/>
        <sz val="11"/>
        <color theme="1"/>
        <rFont val="Calibri"/>
        <family val="2"/>
        <scheme val="minor"/>
      </rPr>
      <t>24"X12" SHADOW WALL TILE</t>
    </r>
    <r>
      <rPr>
        <sz val="11"/>
        <color theme="1"/>
        <rFont val="Calibri"/>
        <family val="2"/>
        <scheme val="minor"/>
      </rPr>
      <t xml:space="preserve"> over the wall, all in accordance with the drawings and specifications.
</t>
    </r>
  </si>
  <si>
    <r>
      <t xml:space="preserve">Supply and install </t>
    </r>
    <r>
      <rPr>
        <b/>
        <sz val="11"/>
        <color theme="1"/>
        <rFont val="Calibri"/>
        <family val="2"/>
        <scheme val="minor"/>
      </rPr>
      <t>BLACK DATUM MOLDING 101.6 X 2438 X 3 MM</t>
    </r>
    <r>
      <rPr>
        <sz val="11"/>
        <color theme="1"/>
        <rFont val="Calibri"/>
        <family val="2"/>
        <scheme val="minor"/>
      </rPr>
      <t xml:space="preserve"> over the wall, all in accordance with the drawings and specifications.
</t>
    </r>
  </si>
  <si>
    <r>
      <t xml:space="preserve">Supply and install </t>
    </r>
    <r>
      <rPr>
        <b/>
        <sz val="11"/>
        <color theme="1"/>
        <rFont val="Calibri"/>
        <family val="2"/>
        <scheme val="minor"/>
      </rPr>
      <t>LIGHT GREEN FOCAL WALLCOVERING</t>
    </r>
    <r>
      <rPr>
        <sz val="11"/>
        <color theme="1"/>
        <rFont val="Calibri"/>
        <family val="2"/>
        <scheme val="minor"/>
      </rPr>
      <t xml:space="preserve"> over the wall, all in accordance with the drawings and specifications.
</t>
    </r>
  </si>
  <si>
    <t>Providing and applying two or more coats of GRAY PAINT FOR WALL &amp; CEILING ( WROUGHT IRON-CODE 8439- ASIAN PAINT)after preparing the surface with a coat of primer and 6 mm thick plaster of paris punning to give a smooth and even surface etc. complete.</t>
  </si>
  <si>
    <r>
      <t xml:space="preserve">Supply and installation of </t>
    </r>
    <r>
      <rPr>
        <b/>
        <sz val="11"/>
        <color theme="1"/>
        <rFont val="Calibri"/>
        <family val="2"/>
        <scheme val="minor"/>
      </rPr>
      <t xml:space="preserve">FRONT COUNTER
</t>
    </r>
  </si>
  <si>
    <r>
      <t xml:space="preserve">Supply and installation of </t>
    </r>
    <r>
      <rPr>
        <b/>
        <sz val="11"/>
        <color theme="1"/>
        <rFont val="Calibri"/>
        <family val="2"/>
        <scheme val="minor"/>
      </rPr>
      <t>REAR COUNTER</t>
    </r>
  </si>
  <si>
    <r>
      <t xml:space="preserve">Supply and installation of </t>
    </r>
    <r>
      <rPr>
        <b/>
        <sz val="11"/>
        <color theme="1"/>
        <rFont val="Calibri"/>
        <family val="2"/>
        <scheme val="minor"/>
      </rPr>
      <t>SERVERY BULKHEAD-01</t>
    </r>
  </si>
  <si>
    <t xml:space="preserve">Supply and installation of flush door size 3'5"X7'0"
Frame:2"x4" seasond wood frame with spray applied paint.
Shutter: 35mm thick flush door shutter finished in approved laminate.
Vision panel- 8mm thick clear toughend glass vision panel with 1" wide powdercoated MS sheet frame.
300mm high D type SS handle both side as per approval.
Heavy duty SS bearing hinges
8" high SS sheet fixed in U shape &amp; edges for kick
</t>
  </si>
  <si>
    <t xml:space="preserve">Supply and installation of flush door 3'31/2"X7'0"
Frame:2"x4" seasond wood frame with spray applied paint.
Shutter: 35mm thick flush door shutter finished in approved laminate.
Vision panel- 8mm thick clear toughend glass vision panel with 1" wide powdercoated MS sheet frame.
300mm high D type SS handle both side as per approval.
Heavy duty SS bearing hinges
8" high SS sheet fixed in U shape &amp; edges for kick
</t>
  </si>
  <si>
    <t>Supply and installation of signage 24" HEIGHT  SIGNAGE in english</t>
  </si>
  <si>
    <t xml:space="preserve">SUSPENDED LINEAR CHANNEL LIGHT
Watt -72 W
Length -8'0" </t>
  </si>
  <si>
    <t xml:space="preserve">SUSPENDED LINEAR CHANNEL LIGHT
Watt -18W
Length -2'0" </t>
  </si>
  <si>
    <t>595X595mm SURFACED MOUNTED LED PANEL LIGHT
38 W LED LIGHT,
220-240V, 4000K, 3900
LUMEN OUTPUT.</t>
  </si>
  <si>
    <t>150 MM DIA CEILING SLIM LIGHT
12 W LED LIGHT</t>
  </si>
  <si>
    <t>SMART WALL SHELF/SYSTEM-48"</t>
  </si>
  <si>
    <t>WALL MOUNTED SHELF-36"</t>
  </si>
  <si>
    <t>S.S STORAGE RACK-
48" X 18"</t>
  </si>
  <si>
    <t>WALL HUNG MONITOR</t>
  </si>
  <si>
    <t>UPS</t>
  </si>
  <si>
    <t>MOP SINK
17 1/2" x 17 1/2"</t>
  </si>
  <si>
    <t>DUSTBIN</t>
  </si>
  <si>
    <t>S.S STORAGE RACK-
36" X 18"</t>
  </si>
  <si>
    <t>2 DOOR 
REACH-IN FREEZER
2'-3 3/4" X 2'-8"</t>
  </si>
  <si>
    <t>4 DOOR 
REACH-IN 
FREEZER</t>
  </si>
  <si>
    <t>4 DOOR 
REACH-IN 
CHILLER</t>
  </si>
  <si>
    <t>WORK TABLE WITH HAND WASH SINK (3'-0" X 2'-6")</t>
  </si>
  <si>
    <t>PMX MACHINE</t>
  </si>
  <si>
    <t>COFFEE MACHINE</t>
  </si>
  <si>
    <t>ICE MAKER</t>
  </si>
  <si>
    <t>GRILLER</t>
  </si>
  <si>
    <t>RAPID COOK
OVEN</t>
  </si>
  <si>
    <t>COMBINED BREAD CABINET</t>
  </si>
  <si>
    <t>BREAD BAKING OVEN
3'-0" X 2'-5"</t>
  </si>
  <si>
    <t>VISSI COOLER</t>
  </si>
  <si>
    <t xml:space="preserve">MICROWAVE </t>
  </si>
  <si>
    <t>COOKIE 
DISPLAY CASE</t>
  </si>
  <si>
    <t>POS WITH POS SHROUD</t>
  </si>
  <si>
    <t>48" SANDWICH STATION (NON-VEG)</t>
  </si>
  <si>
    <t>48" SANDWICH STATION (VEG)</t>
  </si>
  <si>
    <t>Undercounter
Beer Chilling Machine 
500x500x750
(20"x20"x30"Ht.)</t>
  </si>
  <si>
    <t>Keg</t>
  </si>
  <si>
    <t>Beer Taps</t>
  </si>
  <si>
    <t>Assumption:wall height above the tile finish 2'0"</t>
  </si>
  <si>
    <t>100MM thick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</si>
</sst>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6" formatCode="_-* #,##0_-;\-* #,##0_-;_-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8"/>
      <name val="Calibri"/>
      <family val="2"/>
      <scheme val="minor"/>
    </font>
    <font>
      <b/>
      <sz val="11"/>
      <name val="Cambria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40">
    <xf numFmtId="0" fontId="0" fillId="0" borderId="0" xfId="0"/>
    <xf numFmtId="2" fontId="0" fillId="0" borderId="0" xfId="0" applyNumberFormat="1"/>
    <xf numFmtId="0" fontId="0" fillId="0" borderId="0" xfId="0" applyAlignment="1">
      <alignment vertical="top" wrapText="1"/>
    </xf>
    <xf numFmtId="0" fontId="3" fillId="0" borderId="0" xfId="0" applyFont="1"/>
    <xf numFmtId="0" fontId="0" fillId="0" borderId="6" xfId="0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43" fontId="0" fillId="0" borderId="6" xfId="4" applyFont="1" applyBorder="1"/>
    <xf numFmtId="0" fontId="0" fillId="0" borderId="6" xfId="0" applyBorder="1" applyAlignment="1">
      <alignment vertical="center" wrapText="1"/>
    </xf>
    <xf numFmtId="2" fontId="0" fillId="0" borderId="8" xfId="0" applyNumberFormat="1" applyBorder="1"/>
    <xf numFmtId="0" fontId="0" fillId="0" borderId="9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3" fontId="0" fillId="0" borderId="9" xfId="4" applyFont="1" applyBorder="1"/>
    <xf numFmtId="0" fontId="3" fillId="0" borderId="17" xfId="0" applyFont="1" applyBorder="1" applyAlignment="1">
      <alignment vertical="top" wrapText="1"/>
    </xf>
    <xf numFmtId="0" fontId="3" fillId="0" borderId="17" xfId="0" applyFont="1" applyBorder="1"/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/>
    <xf numFmtId="0" fontId="3" fillId="2" borderId="16" xfId="0" applyFon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16" xfId="0" applyFill="1" applyBorder="1"/>
    <xf numFmtId="2" fontId="3" fillId="2" borderId="14" xfId="0" applyNumberFormat="1" applyFont="1" applyFill="1" applyBorder="1"/>
    <xf numFmtId="43" fontId="3" fillId="2" borderId="15" xfId="4" applyFont="1" applyFill="1" applyBorder="1"/>
    <xf numFmtId="0" fontId="0" fillId="0" borderId="17" xfId="0" applyBorder="1" applyAlignment="1">
      <alignment vertical="top" wrapText="1"/>
    </xf>
    <xf numFmtId="0" fontId="0" fillId="0" borderId="17" xfId="0" applyBorder="1"/>
    <xf numFmtId="0" fontId="3" fillId="2" borderId="15" xfId="0" applyFont="1" applyFill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43" fontId="0" fillId="0" borderId="1" xfId="4" applyFont="1" applyBorder="1"/>
    <xf numFmtId="43" fontId="0" fillId="0" borderId="12" xfId="4" applyFont="1" applyBorder="1"/>
    <xf numFmtId="43" fontId="3" fillId="0" borderId="17" xfId="4" applyFont="1" applyBorder="1"/>
    <xf numFmtId="43" fontId="0" fillId="2" borderId="15" xfId="4" applyFont="1" applyFill="1" applyBorder="1"/>
    <xf numFmtId="43" fontId="0" fillId="0" borderId="12" xfId="4" applyFont="1" applyBorder="1" applyAlignment="1">
      <alignment vertical="center"/>
    </xf>
    <xf numFmtId="43" fontId="0" fillId="0" borderId="6" xfId="4" applyFont="1" applyBorder="1" applyAlignment="1">
      <alignment vertical="center"/>
    </xf>
    <xf numFmtId="43" fontId="0" fillId="0" borderId="17" xfId="4" applyFont="1" applyBorder="1"/>
    <xf numFmtId="43" fontId="3" fillId="2" borderId="15" xfId="4" applyFont="1" applyFill="1" applyBorder="1" applyAlignment="1">
      <alignment vertical="center"/>
    </xf>
    <xf numFmtId="43" fontId="0" fillId="0" borderId="9" xfId="4" applyFont="1" applyBorder="1" applyAlignment="1">
      <alignment vertical="center"/>
    </xf>
    <xf numFmtId="2" fontId="0" fillId="0" borderId="1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/>
    <xf numFmtId="0" fontId="0" fillId="0" borderId="19" xfId="0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2" fontId="0" fillId="0" borderId="21" xfId="0" applyNumberFormat="1" applyBorder="1"/>
    <xf numFmtId="0" fontId="0" fillId="0" borderId="22" xfId="0" applyBorder="1"/>
    <xf numFmtId="2" fontId="0" fillId="0" borderId="23" xfId="0" applyNumberFormat="1" applyBorder="1"/>
    <xf numFmtId="0" fontId="0" fillId="0" borderId="24" xfId="0" applyBorder="1" applyAlignment="1">
      <alignment vertical="top" wrapText="1"/>
    </xf>
    <xf numFmtId="0" fontId="0" fillId="0" borderId="24" xfId="0" applyBorder="1"/>
    <xf numFmtId="0" fontId="0" fillId="0" borderId="25" xfId="0" applyBorder="1"/>
    <xf numFmtId="43" fontId="3" fillId="0" borderId="17" xfId="4" applyFont="1" applyFill="1" applyBorder="1"/>
    <xf numFmtId="43" fontId="0" fillId="0" borderId="0" xfId="4" applyFont="1"/>
    <xf numFmtId="164" fontId="0" fillId="0" borderId="0" xfId="4" applyNumberFormat="1" applyFont="1"/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2" fontId="1" fillId="3" borderId="2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top" wrapText="1"/>
    </xf>
    <xf numFmtId="2" fontId="0" fillId="4" borderId="14" xfId="0" applyNumberFormat="1" applyFill="1" applyBorder="1"/>
    <xf numFmtId="0" fontId="0" fillId="4" borderId="15" xfId="0" applyFill="1" applyBorder="1"/>
    <xf numFmtId="0" fontId="0" fillId="4" borderId="16" xfId="0" applyFill="1" applyBorder="1"/>
    <xf numFmtId="2" fontId="0" fillId="0" borderId="26" xfId="0" applyNumberFormat="1" applyBorder="1"/>
    <xf numFmtId="0" fontId="0" fillId="0" borderId="26" xfId="0" applyBorder="1"/>
    <xf numFmtId="2" fontId="0" fillId="0" borderId="27" xfId="0" applyNumberFormat="1" applyBorder="1"/>
    <xf numFmtId="0" fontId="10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7" xfId="0" applyBorder="1"/>
    <xf numFmtId="0" fontId="10" fillId="0" borderId="27" xfId="0" applyFont="1" applyBorder="1" applyAlignment="1">
      <alignment vertical="center"/>
    </xf>
    <xf numFmtId="0" fontId="0" fillId="0" borderId="27" xfId="0" applyBorder="1" applyAlignment="1">
      <alignment vertical="top" wrapText="1"/>
    </xf>
    <xf numFmtId="2" fontId="3" fillId="2" borderId="28" xfId="0" applyNumberFormat="1" applyFont="1" applyFill="1" applyBorder="1"/>
    <xf numFmtId="0" fontId="3" fillId="2" borderId="28" xfId="0" applyFont="1" applyFill="1" applyBorder="1" applyAlignment="1">
      <alignment vertical="top" wrapText="1"/>
    </xf>
    <xf numFmtId="0" fontId="3" fillId="2" borderId="28" xfId="0" applyFont="1" applyFill="1" applyBorder="1"/>
    <xf numFmtId="43" fontId="3" fillId="2" borderId="28" xfId="4" applyFont="1" applyFill="1" applyBorder="1" applyAlignment="1">
      <alignment vertical="center"/>
    </xf>
    <xf numFmtId="2" fontId="0" fillId="4" borderId="26" xfId="0" applyNumberFormat="1" applyFill="1" applyBorder="1"/>
    <xf numFmtId="0" fontId="3" fillId="4" borderId="26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Continuous"/>
    </xf>
    <xf numFmtId="43" fontId="0" fillId="0" borderId="1" xfId="0" applyNumberFormat="1" applyBorder="1"/>
    <xf numFmtId="0" fontId="0" fillId="0" borderId="1" xfId="0" applyBorder="1" applyAlignment="1">
      <alignment horizontal="centerContinuous"/>
    </xf>
    <xf numFmtId="2" fontId="0" fillId="0" borderId="17" xfId="0" applyNumberFormat="1" applyBorder="1" applyAlignment="1">
      <alignment vertical="center"/>
    </xf>
    <xf numFmtId="2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43" fontId="3" fillId="0" borderId="3" xfId="4" applyFont="1" applyFill="1" applyBorder="1"/>
    <xf numFmtId="0" fontId="3" fillId="0" borderId="4" xfId="0" applyFont="1" applyBorder="1"/>
    <xf numFmtId="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/>
    <xf numFmtId="43" fontId="3" fillId="0" borderId="6" xfId="4" applyFont="1" applyFill="1" applyBorder="1"/>
    <xf numFmtId="0" fontId="3" fillId="0" borderId="7" xfId="0" applyFont="1" applyBorder="1"/>
    <xf numFmtId="0" fontId="3" fillId="0" borderId="6" xfId="0" applyFont="1" applyBorder="1" applyAlignment="1">
      <alignment horizontal="center" vertical="center"/>
    </xf>
    <xf numFmtId="43" fontId="2" fillId="0" borderId="6" xfId="4" applyFont="1" applyFill="1" applyBorder="1" applyAlignment="1">
      <alignment vertical="center"/>
    </xf>
    <xf numFmtId="2" fontId="3" fillId="2" borderId="29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vertical="top" wrapText="1"/>
    </xf>
    <xf numFmtId="0" fontId="3" fillId="2" borderId="30" xfId="0" applyFont="1" applyFill="1" applyBorder="1"/>
    <xf numFmtId="43" fontId="3" fillId="2" borderId="30" xfId="4" applyFont="1" applyFill="1" applyBorder="1"/>
    <xf numFmtId="0" fontId="3" fillId="2" borderId="31" xfId="0" applyFont="1" applyFill="1" applyBorder="1"/>
    <xf numFmtId="2" fontId="3" fillId="2" borderId="32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/>
    <xf numFmtId="43" fontId="3" fillId="2" borderId="17" xfId="4" applyFont="1" applyFill="1" applyBorder="1"/>
    <xf numFmtId="0" fontId="3" fillId="2" borderId="33" xfId="0" applyFont="1" applyFill="1" applyBorder="1"/>
    <xf numFmtId="2" fontId="0" fillId="0" borderId="29" xfId="0" applyNumberFormat="1" applyBorder="1" applyAlignment="1">
      <alignment horizontal="center"/>
    </xf>
    <xf numFmtId="0" fontId="0" fillId="0" borderId="30" xfId="0" applyBorder="1" applyAlignment="1">
      <alignment vertical="top" wrapText="1"/>
    </xf>
    <xf numFmtId="0" fontId="0" fillId="0" borderId="30" xfId="0" applyBorder="1"/>
    <xf numFmtId="43" fontId="0" fillId="0" borderId="30" xfId="4" applyFont="1" applyBorder="1"/>
    <xf numFmtId="0" fontId="0" fillId="0" borderId="31" xfId="0" applyBorder="1"/>
    <xf numFmtId="2" fontId="0" fillId="2" borderId="32" xfId="0" applyNumberFormat="1" applyFill="1" applyBorder="1" applyAlignment="1">
      <alignment horizontal="center"/>
    </xf>
    <xf numFmtId="0" fontId="0" fillId="2" borderId="17" xfId="0" applyFill="1" applyBorder="1"/>
    <xf numFmtId="43" fontId="0" fillId="2" borderId="17" xfId="4" applyFont="1" applyFill="1" applyBorder="1"/>
    <xf numFmtId="0" fontId="0" fillId="2" borderId="33" xfId="0" applyFill="1" applyBorder="1"/>
    <xf numFmtId="0" fontId="0" fillId="0" borderId="18" xfId="0" applyBorder="1"/>
    <xf numFmtId="0" fontId="0" fillId="0" borderId="21" xfId="0" applyBorder="1"/>
    <xf numFmtId="2" fontId="0" fillId="0" borderId="21" xfId="0" applyNumberFormat="1" applyBorder="1" applyAlignment="1">
      <alignment vertical="center"/>
    </xf>
    <xf numFmtId="0" fontId="0" fillId="0" borderId="0" xfId="0" applyAlignment="1">
      <alignment vertical="top"/>
    </xf>
    <xf numFmtId="0" fontId="0" fillId="0" borderId="23" xfId="0" applyBorder="1"/>
    <xf numFmtId="0" fontId="0" fillId="4" borderId="26" xfId="0" applyFill="1" applyBorder="1"/>
    <xf numFmtId="0" fontId="9" fillId="0" borderId="6" xfId="0" applyFont="1" applyBorder="1" applyAlignment="1">
      <alignment vertical="top" wrapText="1"/>
    </xf>
    <xf numFmtId="166" fontId="2" fillId="0" borderId="6" xfId="4" applyNumberFormat="1" applyFont="1" applyFill="1" applyBorder="1"/>
    <xf numFmtId="166" fontId="2" fillId="0" borderId="6" xfId="4" applyNumberFormat="1" applyFont="1" applyFill="1" applyBorder="1" applyAlignment="1">
      <alignment vertical="center"/>
    </xf>
    <xf numFmtId="166" fontId="0" fillId="0" borderId="6" xfId="0" applyNumberFormat="1" applyBorder="1" applyAlignment="1">
      <alignment vertical="center"/>
    </xf>
    <xf numFmtId="43" fontId="0" fillId="0" borderId="34" xfId="4" applyFont="1" applyBorder="1" applyAlignment="1">
      <alignment vertical="center"/>
    </xf>
    <xf numFmtId="0" fontId="10" fillId="0" borderId="27" xfId="0" applyFont="1" applyBorder="1" applyAlignment="1">
      <alignment horizontal="right" vertical="center"/>
    </xf>
    <xf numFmtId="0" fontId="8" fillId="0" borderId="6" xfId="0" applyFont="1" applyBorder="1" applyAlignment="1">
      <alignment wrapText="1"/>
    </xf>
  </cellXfs>
  <cellStyles count="5">
    <cellStyle name="Comma" xfId="4" builtinId="3"/>
    <cellStyle name="Comma 2" xfId="1" xr:uid="{10B5CBCB-2431-489D-8A2E-4A3A3838E205}"/>
    <cellStyle name="Hyperlink 2" xfId="3" xr:uid="{9578BB62-00D0-4846-95B2-0032F3EBEDF5}"/>
    <cellStyle name="Normal" xfId="0" builtinId="0"/>
    <cellStyle name="一般_Bill-1" xfId="2" xr:uid="{1C56A022-4DD7-4B5A-B2E3-FF5080571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0</xdr:row>
      <xdr:rowOff>106681</xdr:rowOff>
    </xdr:from>
    <xdr:to>
      <xdr:col>1</xdr:col>
      <xdr:colOff>729012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9DA7A-DB6C-D942-A14A-067E5CA2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1" y="106681"/>
          <a:ext cx="1323371" cy="510539"/>
        </a:xfrm>
        <a:prstGeom prst="rect">
          <a:avLst/>
        </a:prstGeom>
      </xdr:spPr>
    </xdr:pic>
    <xdr:clientData/>
  </xdr:twoCellAnchor>
  <xdr:twoCellAnchor editAs="oneCell">
    <xdr:from>
      <xdr:col>3</xdr:col>
      <xdr:colOff>1005840</xdr:colOff>
      <xdr:row>0</xdr:row>
      <xdr:rowOff>83820</xdr:rowOff>
    </xdr:from>
    <xdr:to>
      <xdr:col>3</xdr:col>
      <xdr:colOff>1678455</xdr:colOff>
      <xdr:row>3</xdr:row>
      <xdr:rowOff>94701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B6776-0F6D-DDB5-EA2A-EBAB0F9E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4040" y="83820"/>
          <a:ext cx="672615" cy="5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55756</xdr:colOff>
      <xdr:row>0</xdr:row>
      <xdr:rowOff>0</xdr:rowOff>
    </xdr:from>
    <xdr:to>
      <xdr:col>1</xdr:col>
      <xdr:colOff>514907</xdr:colOff>
      <xdr:row>2</xdr:row>
      <xdr:rowOff>138832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C1E74-5B94-4262-BB13-B67C022B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56" y="0"/>
          <a:ext cx="1323371" cy="510539"/>
        </a:xfrm>
        <a:prstGeom prst="rect">
          <a:avLst/>
        </a:prstGeom>
      </xdr:spPr>
    </xdr:pic>
    <xdr:clientData/>
  </xdr:twoCellAnchor>
  <xdr:twoCellAnchor editAs="oneCell">
    <xdr:from>
      <xdr:col>7</xdr:col>
      <xdr:colOff>957146</xdr:colOff>
      <xdr:row>0</xdr:row>
      <xdr:rowOff>0</xdr:rowOff>
    </xdr:from>
    <xdr:to>
      <xdr:col>7</xdr:col>
      <xdr:colOff>1629761</xdr:colOff>
      <xdr:row>3</xdr:row>
      <xdr:rowOff>1960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D5A4B2-2B3E-430E-90AC-E65B0DAB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9317" y="0"/>
          <a:ext cx="672615" cy="559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7FD4-68F4-4DF4-A897-DBE8040F7816}">
  <sheetPr>
    <pageSetUpPr fitToPage="1"/>
  </sheetPr>
  <dimension ref="A1:D18"/>
  <sheetViews>
    <sheetView workbookViewId="0">
      <selection activeCell="D12" sqref="D12"/>
    </sheetView>
  </sheetViews>
  <sheetFormatPr defaultRowHeight="14.4"/>
  <cols>
    <col min="2" max="2" width="37.5546875" customWidth="1"/>
    <col min="3" max="3" width="21.33203125" customWidth="1"/>
    <col min="4" max="4" width="26.88671875" customWidth="1"/>
  </cols>
  <sheetData>
    <row r="1" spans="1:4">
      <c r="A1" s="127"/>
      <c r="B1" s="56"/>
      <c r="C1" s="56"/>
      <c r="D1" s="57"/>
    </row>
    <row r="2" spans="1:4">
      <c r="A2" s="128"/>
      <c r="D2" s="59"/>
    </row>
    <row r="3" spans="1:4">
      <c r="A3" s="128"/>
      <c r="D3" s="59"/>
    </row>
    <row r="4" spans="1:4">
      <c r="A4" s="128"/>
      <c r="D4" s="59"/>
    </row>
    <row r="5" spans="1:4">
      <c r="A5" s="129" t="s">
        <v>27</v>
      </c>
      <c r="B5" s="130" t="s">
        <v>65</v>
      </c>
      <c r="D5" s="59"/>
    </row>
    <row r="6" spans="1:4">
      <c r="A6" s="131"/>
      <c r="B6" s="62"/>
      <c r="C6" s="62"/>
      <c r="D6" s="63"/>
    </row>
    <row r="7" spans="1:4">
      <c r="A7" s="92" t="s">
        <v>33</v>
      </c>
      <c r="B7" s="92"/>
      <c r="C7" s="92"/>
      <c r="D7" s="94"/>
    </row>
    <row r="8" spans="1:4">
      <c r="A8" s="33" t="s">
        <v>37</v>
      </c>
      <c r="B8" s="33" t="s">
        <v>34</v>
      </c>
      <c r="C8" s="33" t="s">
        <v>32</v>
      </c>
      <c r="D8" s="33" t="s">
        <v>5</v>
      </c>
    </row>
    <row r="9" spans="1:4">
      <c r="A9" s="67">
        <v>1</v>
      </c>
      <c r="B9" s="34" t="s">
        <v>6</v>
      </c>
      <c r="C9" s="35">
        <f>+BOQ!F25</f>
        <v>0</v>
      </c>
      <c r="D9" s="33"/>
    </row>
    <row r="10" spans="1:4">
      <c r="A10" s="67">
        <v>2</v>
      </c>
      <c r="B10" s="34" t="s">
        <v>39</v>
      </c>
      <c r="C10" s="35">
        <f>+BOQ!F30</f>
        <v>0</v>
      </c>
      <c r="D10" s="33"/>
    </row>
    <row r="11" spans="1:4" ht="28.8">
      <c r="A11" s="67">
        <v>3</v>
      </c>
      <c r="B11" s="34" t="s">
        <v>40</v>
      </c>
      <c r="C11" s="35">
        <f>+BOQ!F53</f>
        <v>0</v>
      </c>
      <c r="D11" s="33"/>
    </row>
    <row r="12" spans="1:4" ht="28.8">
      <c r="A12" s="67">
        <v>4</v>
      </c>
      <c r="B12" s="34" t="s">
        <v>53</v>
      </c>
      <c r="C12" s="35">
        <f>+BOQ!F62</f>
        <v>0</v>
      </c>
      <c r="D12" s="33"/>
    </row>
    <row r="13" spans="1:4">
      <c r="A13" s="67">
        <v>5</v>
      </c>
      <c r="B13" s="34" t="s">
        <v>60</v>
      </c>
      <c r="C13" s="35">
        <f>+BOQ!F67</f>
        <v>0</v>
      </c>
      <c r="D13" s="33"/>
    </row>
    <row r="14" spans="1:4">
      <c r="A14" s="67">
        <v>6</v>
      </c>
      <c r="B14" s="34" t="s">
        <v>54</v>
      </c>
      <c r="C14" s="93">
        <f>+BOQ!F75</f>
        <v>0</v>
      </c>
      <c r="D14" s="33"/>
    </row>
    <row r="15" spans="1:4">
      <c r="A15" s="67">
        <v>7</v>
      </c>
      <c r="B15" s="34" t="s">
        <v>56</v>
      </c>
      <c r="C15" s="93">
        <f>+BOQ!F79</f>
        <v>0</v>
      </c>
      <c r="D15" s="33"/>
    </row>
    <row r="16" spans="1:4">
      <c r="A16" s="67">
        <v>8</v>
      </c>
      <c r="B16" s="34" t="s">
        <v>61</v>
      </c>
      <c r="C16" s="93">
        <f>+BOQ!F111</f>
        <v>0</v>
      </c>
      <c r="D16" s="33"/>
    </row>
    <row r="17" spans="1:4">
      <c r="A17" s="67">
        <v>9</v>
      </c>
      <c r="B17" s="34" t="s">
        <v>63</v>
      </c>
      <c r="C17" s="93">
        <f>+BOQ!F118</f>
        <v>0</v>
      </c>
      <c r="D17" s="33"/>
    </row>
    <row r="18" spans="1:4">
      <c r="A18" s="33"/>
      <c r="B18" s="33"/>
      <c r="C18" s="93">
        <f>SUM(C9:C17)</f>
        <v>0</v>
      </c>
      <c r="D18" s="3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39F98-7AF7-4065-8563-61990946E9D5}">
  <sheetPr>
    <pageSetUpPr fitToPage="1"/>
  </sheetPr>
  <dimension ref="A1:N118"/>
  <sheetViews>
    <sheetView tabSelected="1" view="pageBreakPreview" zoomScale="99" zoomScaleNormal="82" zoomScaleSheetLayoutView="99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F136" sqref="F136"/>
    </sheetView>
  </sheetViews>
  <sheetFormatPr defaultRowHeight="14.4"/>
  <cols>
    <col min="1" max="1" width="12.6640625" style="1" customWidth="1"/>
    <col min="2" max="2" width="71.109375" style="2" customWidth="1"/>
    <col min="5" max="7" width="12.6640625" customWidth="1"/>
    <col min="8" max="8" width="32.5546875" customWidth="1"/>
    <col min="14" max="14" width="11.44140625" bestFit="1" customWidth="1"/>
  </cols>
  <sheetData>
    <row r="1" spans="1:8">
      <c r="A1" s="54"/>
      <c r="B1" s="55"/>
      <c r="C1" s="56"/>
      <c r="D1" s="56"/>
      <c r="E1" s="56"/>
      <c r="F1" s="56"/>
      <c r="G1" s="56"/>
      <c r="H1" s="57"/>
    </row>
    <row r="2" spans="1:8">
      <c r="A2" s="58"/>
      <c r="H2" s="59"/>
    </row>
    <row r="3" spans="1:8">
      <c r="A3" s="58"/>
      <c r="H3" s="59"/>
    </row>
    <row r="4" spans="1:8">
      <c r="A4" s="58" t="s">
        <v>27</v>
      </c>
      <c r="B4" s="2" t="s">
        <v>65</v>
      </c>
      <c r="H4" s="59"/>
    </row>
    <row r="5" spans="1:8">
      <c r="A5" s="58"/>
      <c r="H5" s="59"/>
    </row>
    <row r="6" spans="1:8">
      <c r="A6" s="60"/>
      <c r="B6" s="61"/>
      <c r="C6" s="62"/>
      <c r="D6" s="62"/>
      <c r="E6" s="62"/>
      <c r="F6" s="62"/>
      <c r="G6" s="62"/>
      <c r="H6" s="63"/>
    </row>
    <row r="7" spans="1:8">
      <c r="A7" s="69" t="s">
        <v>0</v>
      </c>
      <c r="B7" s="70" t="s">
        <v>1</v>
      </c>
      <c r="C7" s="71" t="s">
        <v>2</v>
      </c>
      <c r="D7" s="72" t="s">
        <v>3</v>
      </c>
      <c r="E7" s="72" t="s">
        <v>4</v>
      </c>
      <c r="F7" s="72" t="s">
        <v>32</v>
      </c>
      <c r="G7" s="72" t="s">
        <v>5</v>
      </c>
      <c r="H7" s="73" t="s">
        <v>31</v>
      </c>
    </row>
    <row r="8" spans="1:8">
      <c r="A8" s="10"/>
      <c r="B8" s="11"/>
      <c r="C8" s="12"/>
      <c r="D8" s="12"/>
      <c r="E8" s="12"/>
      <c r="F8" s="12"/>
      <c r="G8" s="12"/>
      <c r="H8" s="13"/>
    </row>
    <row r="9" spans="1:8">
      <c r="A9" s="25"/>
      <c r="B9" s="22" t="s">
        <v>6</v>
      </c>
      <c r="C9" s="26"/>
      <c r="D9" s="26"/>
      <c r="E9" s="26"/>
      <c r="F9" s="29"/>
      <c r="G9" s="26"/>
      <c r="H9" s="27"/>
    </row>
    <row r="10" spans="1:8">
      <c r="A10" s="44" t="s">
        <v>7</v>
      </c>
      <c r="B10" s="14" t="s">
        <v>8</v>
      </c>
      <c r="C10" s="15" t="s">
        <v>9</v>
      </c>
      <c r="D10" s="15">
        <v>1</v>
      </c>
      <c r="E10" s="15"/>
      <c r="F10" s="36">
        <f>+D10*E10</f>
        <v>0</v>
      </c>
      <c r="G10" s="15"/>
      <c r="H10" s="16"/>
    </row>
    <row r="11" spans="1:8">
      <c r="A11" s="45">
        <f>+A10+0.01</f>
        <v>1.02</v>
      </c>
      <c r="B11" s="4" t="s">
        <v>10</v>
      </c>
      <c r="C11" s="5" t="s">
        <v>9</v>
      </c>
      <c r="D11" s="5">
        <v>1</v>
      </c>
      <c r="E11" s="5"/>
      <c r="F11" s="8">
        <f t="shared" ref="F11:F58" si="0">+D11*E11</f>
        <v>0</v>
      </c>
      <c r="G11" s="5"/>
      <c r="H11" s="6"/>
    </row>
    <row r="12" spans="1:8">
      <c r="A12" s="45">
        <f t="shared" ref="A12:A24" si="1">+A11+0.01</f>
        <v>1.03</v>
      </c>
      <c r="B12" s="4" t="s">
        <v>11</v>
      </c>
      <c r="C12" s="5" t="s">
        <v>9</v>
      </c>
      <c r="D12" s="5">
        <v>1</v>
      </c>
      <c r="E12" s="5"/>
      <c r="F12" s="8">
        <f t="shared" si="0"/>
        <v>0</v>
      </c>
      <c r="G12" s="5"/>
      <c r="H12" s="6"/>
    </row>
    <row r="13" spans="1:8">
      <c r="A13" s="45">
        <f t="shared" si="1"/>
        <v>1.04</v>
      </c>
      <c r="B13" s="4" t="s">
        <v>12</v>
      </c>
      <c r="C13" s="5" t="s">
        <v>9</v>
      </c>
      <c r="D13" s="5">
        <v>1</v>
      </c>
      <c r="E13" s="5"/>
      <c r="F13" s="8">
        <f t="shared" si="0"/>
        <v>0</v>
      </c>
      <c r="G13" s="5"/>
      <c r="H13" s="6"/>
    </row>
    <row r="14" spans="1:8">
      <c r="A14" s="45">
        <f t="shared" si="1"/>
        <v>1.05</v>
      </c>
      <c r="B14" s="4" t="s">
        <v>13</v>
      </c>
      <c r="C14" s="5" t="s">
        <v>9</v>
      </c>
      <c r="D14" s="5">
        <v>1</v>
      </c>
      <c r="E14" s="5"/>
      <c r="F14" s="8">
        <f t="shared" si="0"/>
        <v>0</v>
      </c>
      <c r="G14" s="5"/>
      <c r="H14" s="6"/>
    </row>
    <row r="15" spans="1:8">
      <c r="A15" s="45">
        <f t="shared" si="1"/>
        <v>1.06</v>
      </c>
      <c r="B15" s="4" t="s">
        <v>14</v>
      </c>
      <c r="C15" s="5" t="s">
        <v>9</v>
      </c>
      <c r="D15" s="5">
        <v>1</v>
      </c>
      <c r="E15" s="5"/>
      <c r="F15" s="8">
        <f t="shared" si="0"/>
        <v>0</v>
      </c>
      <c r="G15" s="5"/>
      <c r="H15" s="6"/>
    </row>
    <row r="16" spans="1:8">
      <c r="A16" s="45">
        <f t="shared" si="1"/>
        <v>1.07</v>
      </c>
      <c r="B16" s="4" t="s">
        <v>15</v>
      </c>
      <c r="C16" s="5" t="s">
        <v>9</v>
      </c>
      <c r="D16" s="5">
        <v>1</v>
      </c>
      <c r="E16" s="5"/>
      <c r="F16" s="8">
        <f t="shared" si="0"/>
        <v>0</v>
      </c>
      <c r="G16" s="5"/>
      <c r="H16" s="6"/>
    </row>
    <row r="17" spans="1:14">
      <c r="A17" s="45">
        <f t="shared" si="1"/>
        <v>1.08</v>
      </c>
      <c r="B17" s="4" t="s">
        <v>16</v>
      </c>
      <c r="C17" s="5" t="s">
        <v>9</v>
      </c>
      <c r="D17" s="5">
        <v>1</v>
      </c>
      <c r="E17" s="5"/>
      <c r="F17" s="8">
        <f t="shared" si="0"/>
        <v>0</v>
      </c>
      <c r="G17" s="5"/>
      <c r="H17" s="6"/>
    </row>
    <row r="18" spans="1:14">
      <c r="A18" s="45">
        <f t="shared" si="1"/>
        <v>1.0900000000000001</v>
      </c>
      <c r="B18" s="4" t="s">
        <v>17</v>
      </c>
      <c r="C18" s="5" t="s">
        <v>9</v>
      </c>
      <c r="D18" s="5">
        <v>1</v>
      </c>
      <c r="E18" s="5"/>
      <c r="F18" s="8">
        <f t="shared" si="0"/>
        <v>0</v>
      </c>
      <c r="G18" s="5"/>
      <c r="H18" s="6"/>
    </row>
    <row r="19" spans="1:14">
      <c r="A19" s="45">
        <f t="shared" si="1"/>
        <v>1.1000000000000001</v>
      </c>
      <c r="B19" s="4" t="s">
        <v>18</v>
      </c>
      <c r="C19" s="5" t="s">
        <v>9</v>
      </c>
      <c r="D19" s="5">
        <v>1</v>
      </c>
      <c r="E19" s="5"/>
      <c r="F19" s="8">
        <f t="shared" si="0"/>
        <v>0</v>
      </c>
      <c r="G19" s="5"/>
      <c r="H19" s="6"/>
    </row>
    <row r="20" spans="1:14">
      <c r="A20" s="45">
        <f t="shared" si="1"/>
        <v>1.1100000000000001</v>
      </c>
      <c r="B20" s="4" t="s">
        <v>19</v>
      </c>
      <c r="C20" s="5" t="s">
        <v>9</v>
      </c>
      <c r="D20" s="5">
        <v>1</v>
      </c>
      <c r="E20" s="5"/>
      <c r="F20" s="8">
        <f t="shared" si="0"/>
        <v>0</v>
      </c>
      <c r="G20" s="5"/>
      <c r="H20" s="6"/>
    </row>
    <row r="21" spans="1:14">
      <c r="A21" s="45">
        <f t="shared" si="1"/>
        <v>1.1200000000000001</v>
      </c>
      <c r="B21" s="4" t="s">
        <v>20</v>
      </c>
      <c r="C21" s="5" t="s">
        <v>9</v>
      </c>
      <c r="D21" s="5">
        <v>1</v>
      </c>
      <c r="E21" s="5"/>
      <c r="F21" s="8">
        <f t="shared" si="0"/>
        <v>0</v>
      </c>
      <c r="G21" s="5"/>
      <c r="H21" s="6"/>
    </row>
    <row r="22" spans="1:14">
      <c r="A22" s="45">
        <f t="shared" si="1"/>
        <v>1.1300000000000001</v>
      </c>
      <c r="B22" s="4" t="s">
        <v>21</v>
      </c>
      <c r="C22" s="5" t="s">
        <v>9</v>
      </c>
      <c r="D22" s="5">
        <v>1</v>
      </c>
      <c r="E22" s="5"/>
      <c r="F22" s="8">
        <f t="shared" si="0"/>
        <v>0</v>
      </c>
      <c r="G22" s="5"/>
      <c r="H22" s="6"/>
    </row>
    <row r="23" spans="1:14">
      <c r="A23" s="45">
        <f t="shared" si="1"/>
        <v>1.1400000000000001</v>
      </c>
      <c r="B23" s="4" t="s">
        <v>22</v>
      </c>
      <c r="C23" s="5" t="s">
        <v>9</v>
      </c>
      <c r="D23" s="5">
        <v>1</v>
      </c>
      <c r="E23" s="5"/>
      <c r="F23" s="8">
        <f t="shared" si="0"/>
        <v>0</v>
      </c>
      <c r="G23" s="5"/>
      <c r="H23" s="6"/>
    </row>
    <row r="24" spans="1:14">
      <c r="A24" s="118">
        <f t="shared" si="1"/>
        <v>1.1500000000000001</v>
      </c>
      <c r="B24" s="119" t="s">
        <v>23</v>
      </c>
      <c r="C24" s="120" t="s">
        <v>9</v>
      </c>
      <c r="D24" s="120">
        <v>1</v>
      </c>
      <c r="E24" s="120"/>
      <c r="F24" s="121">
        <f t="shared" si="0"/>
        <v>0</v>
      </c>
      <c r="G24" s="120"/>
      <c r="H24" s="122"/>
    </row>
    <row r="25" spans="1:14" s="3" customFormat="1">
      <c r="A25" s="46"/>
      <c r="B25" s="22" t="s">
        <v>35</v>
      </c>
      <c r="C25" s="23"/>
      <c r="D25" s="23"/>
      <c r="E25" s="23"/>
      <c r="F25" s="29">
        <f>SUM(F10:F24)</f>
        <v>0</v>
      </c>
      <c r="G25" s="23"/>
      <c r="H25" s="24"/>
    </row>
    <row r="26" spans="1:14" s="3" customFormat="1">
      <c r="A26" s="47"/>
      <c r="B26" s="20"/>
      <c r="C26" s="21"/>
      <c r="D26" s="21"/>
      <c r="E26" s="21"/>
      <c r="F26" s="64"/>
      <c r="G26" s="21"/>
      <c r="H26" s="21"/>
    </row>
    <row r="27" spans="1:14" s="3" customFormat="1">
      <c r="A27" s="96"/>
      <c r="B27" s="97" t="s">
        <v>39</v>
      </c>
      <c r="C27" s="98"/>
      <c r="D27" s="98"/>
      <c r="E27" s="98"/>
      <c r="F27" s="99"/>
      <c r="G27" s="98"/>
      <c r="H27" s="100"/>
    </row>
    <row r="28" spans="1:14" s="3" customFormat="1" ht="119.4" customHeight="1">
      <c r="A28" s="50">
        <v>2.0099999999999998</v>
      </c>
      <c r="B28" s="4" t="s">
        <v>66</v>
      </c>
      <c r="C28" s="103"/>
      <c r="D28" s="103"/>
      <c r="E28" s="103"/>
      <c r="F28" s="104"/>
      <c r="G28" s="103"/>
      <c r="H28" s="105"/>
    </row>
    <row r="29" spans="1:14" s="3" customFormat="1">
      <c r="A29" s="50"/>
      <c r="B29" s="4" t="s">
        <v>120</v>
      </c>
      <c r="C29" s="5" t="s">
        <v>24</v>
      </c>
      <c r="D29" s="5">
        <v>57</v>
      </c>
      <c r="E29" s="103"/>
      <c r="F29" s="104"/>
      <c r="G29" s="103"/>
      <c r="H29" s="105"/>
      <c r="I29" s="3">
        <f>21*2+19.875*2</f>
        <v>81.75</v>
      </c>
      <c r="J29" s="3">
        <f>+I29*8</f>
        <v>654</v>
      </c>
      <c r="K29" s="3">
        <f>-(3+5/12)*7</f>
        <v>-23.916666666666664</v>
      </c>
      <c r="L29" s="3">
        <f>-(3+3.5/12)*7</f>
        <v>-23.041666666666664</v>
      </c>
      <c r="M29" s="3">
        <f>SUM(J29:L29)</f>
        <v>607.04166666666674</v>
      </c>
      <c r="N29" s="3">
        <f>+M29/10.76</f>
        <v>56.416511771995054</v>
      </c>
    </row>
    <row r="30" spans="1:14" s="3" customFormat="1">
      <c r="A30" s="113"/>
      <c r="B30" s="114" t="s">
        <v>51</v>
      </c>
      <c r="C30" s="115"/>
      <c r="D30" s="115"/>
      <c r="E30" s="115"/>
      <c r="F30" s="116">
        <f>SUM(F29:F29)</f>
        <v>0</v>
      </c>
      <c r="G30" s="115"/>
      <c r="H30" s="117"/>
    </row>
    <row r="31" spans="1:14" s="3" customFormat="1">
      <c r="A31" s="47"/>
      <c r="B31" s="20"/>
      <c r="C31" s="21"/>
      <c r="D31" s="21"/>
      <c r="E31" s="21"/>
      <c r="F31" s="64"/>
      <c r="G31" s="21"/>
      <c r="H31" s="21"/>
    </row>
    <row r="32" spans="1:14" s="3" customFormat="1">
      <c r="A32" s="96"/>
      <c r="B32" s="97" t="s">
        <v>40</v>
      </c>
      <c r="C32" s="98"/>
      <c r="D32" s="98"/>
      <c r="E32" s="98"/>
      <c r="F32" s="99"/>
      <c r="G32" s="98"/>
      <c r="H32" s="100"/>
    </row>
    <row r="33" spans="1:13" s="3" customFormat="1">
      <c r="A33" s="101"/>
      <c r="B33" s="102"/>
      <c r="C33" s="103"/>
      <c r="D33" s="103"/>
      <c r="E33" s="103"/>
      <c r="F33" s="104"/>
      <c r="G33" s="103"/>
      <c r="H33" s="105"/>
    </row>
    <row r="34" spans="1:13" s="3" customFormat="1" ht="43.2">
      <c r="A34" s="50">
        <v>3.01</v>
      </c>
      <c r="B34" s="4" t="s">
        <v>70</v>
      </c>
      <c r="C34" s="5" t="s">
        <v>24</v>
      </c>
      <c r="D34" s="5">
        <v>17.5</v>
      </c>
      <c r="E34" s="103"/>
      <c r="F34" s="104"/>
      <c r="G34" s="103"/>
      <c r="H34" s="105"/>
      <c r="I34" s="3">
        <f>21*(8+11/12)</f>
        <v>187.25</v>
      </c>
      <c r="J34" s="3">
        <f>+I34/10.764</f>
        <v>17.395949461166854</v>
      </c>
      <c r="M34" s="3">
        <f>7*2.4</f>
        <v>16.8</v>
      </c>
    </row>
    <row r="35" spans="1:13" s="3" customFormat="1" ht="28.8">
      <c r="A35" s="50">
        <f>+A34+0.01</f>
        <v>3.0199999999999996</v>
      </c>
      <c r="B35" s="4" t="s">
        <v>67</v>
      </c>
      <c r="C35" s="5" t="s">
        <v>24</v>
      </c>
      <c r="D35" s="5">
        <v>17.5</v>
      </c>
      <c r="E35" s="103"/>
      <c r="F35" s="104"/>
      <c r="G35" s="103"/>
      <c r="H35" s="105"/>
    </row>
    <row r="36" spans="1:13" s="3" customFormat="1" ht="28.8">
      <c r="A36" s="50">
        <f>+A35+0.01</f>
        <v>3.0299999999999994</v>
      </c>
      <c r="B36" s="4" t="s">
        <v>68</v>
      </c>
      <c r="C36" s="5" t="s">
        <v>24</v>
      </c>
      <c r="D36" s="5">
        <v>17.5</v>
      </c>
      <c r="E36" s="103"/>
      <c r="F36" s="104"/>
      <c r="G36" s="103"/>
      <c r="H36" s="105"/>
    </row>
    <row r="37" spans="1:13" s="3" customFormat="1" ht="31.2" customHeight="1">
      <c r="A37" s="50">
        <f>+A36+0.01</f>
        <v>3.0399999999999991</v>
      </c>
      <c r="B37" s="4" t="s">
        <v>46</v>
      </c>
      <c r="C37" s="5" t="s">
        <v>24</v>
      </c>
      <c r="D37" s="5">
        <v>17.5</v>
      </c>
      <c r="E37" s="103"/>
      <c r="F37" s="104"/>
      <c r="G37" s="103"/>
      <c r="H37" s="105"/>
    </row>
    <row r="38" spans="1:13" s="3" customFormat="1" ht="28.8">
      <c r="A38" s="50">
        <f>+A37+0.01</f>
        <v>3.0499999999999989</v>
      </c>
      <c r="B38" s="4" t="s">
        <v>71</v>
      </c>
      <c r="C38" s="5" t="s">
        <v>24</v>
      </c>
      <c r="D38" s="5">
        <v>17.5</v>
      </c>
      <c r="E38" s="103"/>
      <c r="F38" s="104"/>
      <c r="G38" s="103"/>
      <c r="H38" s="105"/>
    </row>
    <row r="39" spans="1:13" s="3" customFormat="1" ht="28.8">
      <c r="A39" s="50">
        <f>+A38+0.01</f>
        <v>3.0599999999999987</v>
      </c>
      <c r="B39" s="4" t="s">
        <v>69</v>
      </c>
      <c r="C39" s="5" t="s">
        <v>24</v>
      </c>
      <c r="D39" s="5">
        <v>17.5</v>
      </c>
      <c r="E39" s="103"/>
      <c r="F39" s="104"/>
      <c r="G39" s="103"/>
      <c r="H39" s="105"/>
    </row>
    <row r="40" spans="1:13" s="3" customFormat="1">
      <c r="A40" s="50"/>
      <c r="B40" s="4"/>
      <c r="C40" s="5"/>
      <c r="D40" s="5"/>
      <c r="E40" s="103"/>
      <c r="F40" s="104"/>
      <c r="G40" s="103"/>
      <c r="H40" s="105"/>
    </row>
    <row r="41" spans="1:13" s="3" customFormat="1">
      <c r="A41" s="50"/>
      <c r="B41" s="102" t="s">
        <v>47</v>
      </c>
      <c r="C41" s="5"/>
      <c r="D41" s="5"/>
      <c r="E41" s="103"/>
      <c r="F41" s="104"/>
      <c r="G41" s="103"/>
      <c r="H41" s="105"/>
    </row>
    <row r="42" spans="1:13" s="3" customFormat="1" ht="43.2">
      <c r="A42" s="50">
        <f>+A37+0.01</f>
        <v>3.0499999999999989</v>
      </c>
      <c r="B42" s="133" t="s">
        <v>72</v>
      </c>
      <c r="C42" s="7" t="s">
        <v>24</v>
      </c>
      <c r="D42" s="7">
        <v>38</v>
      </c>
      <c r="E42" s="103"/>
      <c r="F42" s="104"/>
      <c r="G42" s="106"/>
      <c r="H42" s="105"/>
      <c r="I42" s="3">
        <f>21*(8+11/12)+21*(10+2/12)</f>
        <v>400.75</v>
      </c>
      <c r="J42" s="3">
        <f>+I42/10.764</f>
        <v>37.230583426235604</v>
      </c>
      <c r="M42" s="3">
        <f>7*2.4+7*3</f>
        <v>37.799999999999997</v>
      </c>
    </row>
    <row r="43" spans="1:13" s="3" customFormat="1" ht="43.2">
      <c r="A43" s="50">
        <f>+A42+0.01</f>
        <v>3.0599999999999987</v>
      </c>
      <c r="B43" s="133" t="s">
        <v>73</v>
      </c>
      <c r="C43" s="7" t="s">
        <v>74</v>
      </c>
      <c r="D43" s="7">
        <v>7</v>
      </c>
      <c r="E43" s="103"/>
      <c r="F43" s="104"/>
      <c r="G43" s="103"/>
      <c r="H43" s="105"/>
    </row>
    <row r="44" spans="1:13" s="3" customFormat="1">
      <c r="A44" s="50"/>
      <c r="B44" s="102" t="s">
        <v>48</v>
      </c>
      <c r="C44" s="5"/>
      <c r="D44" s="5"/>
      <c r="E44" s="103"/>
      <c r="F44" s="104"/>
      <c r="G44" s="103"/>
      <c r="H44" s="105"/>
    </row>
    <row r="45" spans="1:13" s="3" customFormat="1" ht="43.2">
      <c r="A45" s="50">
        <f>+A43+0.01</f>
        <v>3.0699999999999985</v>
      </c>
      <c r="B45" s="4" t="s">
        <v>75</v>
      </c>
      <c r="C45" s="5" t="s">
        <v>24</v>
      </c>
      <c r="D45" s="134">
        <v>20</v>
      </c>
      <c r="E45" s="103"/>
      <c r="F45" s="104"/>
      <c r="G45" s="103"/>
      <c r="H45" s="105"/>
      <c r="I45" s="3">
        <f>21*(10+2/12)</f>
        <v>213.5</v>
      </c>
      <c r="J45" s="3">
        <f>+I45/10.764</f>
        <v>19.83463396506875</v>
      </c>
    </row>
    <row r="46" spans="1:13" s="3" customFormat="1">
      <c r="A46" s="50"/>
      <c r="B46" s="102" t="s">
        <v>49</v>
      </c>
      <c r="C46" s="7"/>
      <c r="D46" s="107"/>
      <c r="E46" s="103"/>
      <c r="F46" s="104"/>
      <c r="G46" s="103"/>
      <c r="H46" s="105"/>
    </row>
    <row r="47" spans="1:13" s="3" customFormat="1" ht="43.2">
      <c r="A47" s="50">
        <f>+A45+0.01</f>
        <v>3.0799999999999983</v>
      </c>
      <c r="B47" s="4" t="s">
        <v>76</v>
      </c>
      <c r="C47" s="7" t="s">
        <v>24</v>
      </c>
      <c r="D47" s="135">
        <v>40</v>
      </c>
      <c r="E47" s="103"/>
      <c r="F47" s="104"/>
      <c r="G47" s="103"/>
      <c r="H47" s="105"/>
      <c r="I47" s="3">
        <f>(20+10/12)*8*2+(8+9/12)*8*2</f>
        <v>473.33333333333331</v>
      </c>
      <c r="J47" s="3">
        <f>-(3+5/12)*7</f>
        <v>-23.916666666666664</v>
      </c>
      <c r="K47" s="3">
        <f>-(3+3.5/12)*7</f>
        <v>-23.041666666666664</v>
      </c>
      <c r="L47" s="3">
        <f>SUM(I47:K47)</f>
        <v>426.37499999999994</v>
      </c>
      <c r="M47" s="3">
        <f>+L47/10.764</f>
        <v>39.611204013377922</v>
      </c>
    </row>
    <row r="48" spans="1:13" s="3" customFormat="1" ht="43.2">
      <c r="A48" s="50">
        <f t="shared" ref="A48:A50" si="2">+A47+0.01</f>
        <v>3.0899999999999981</v>
      </c>
      <c r="B48" s="4" t="s">
        <v>77</v>
      </c>
      <c r="C48" s="7" t="s">
        <v>24</v>
      </c>
      <c r="D48" s="135">
        <v>29</v>
      </c>
      <c r="E48" s="103"/>
      <c r="F48" s="104"/>
      <c r="G48" s="103"/>
      <c r="H48" s="105"/>
      <c r="I48" s="3">
        <f>(10+6/12)*8*2+(20+10/12)*8</f>
        <v>334.66666666666663</v>
      </c>
      <c r="J48" s="3">
        <f>-(3+3/12)*7</f>
        <v>-22.75</v>
      </c>
      <c r="L48" s="3">
        <f>SUM(I48:K48)</f>
        <v>311.91666666666663</v>
      </c>
      <c r="M48" s="3">
        <f>+L48/10.764</f>
        <v>28.977765390808866</v>
      </c>
    </row>
    <row r="49" spans="1:13" s="3" customFormat="1" ht="43.2">
      <c r="A49" s="50">
        <f t="shared" si="2"/>
        <v>3.0999999999999979</v>
      </c>
      <c r="B49" s="4" t="s">
        <v>79</v>
      </c>
      <c r="C49" s="7" t="s">
        <v>24</v>
      </c>
      <c r="D49" s="136">
        <v>6</v>
      </c>
      <c r="E49" s="103"/>
      <c r="F49" s="104"/>
      <c r="G49" s="103"/>
      <c r="H49" s="105"/>
      <c r="I49" s="3">
        <v>64</v>
      </c>
      <c r="L49" s="3">
        <f>SUM(I49:K49)</f>
        <v>64</v>
      </c>
      <c r="M49" s="3">
        <f>+L49/10.764</f>
        <v>5.9457450761798594</v>
      </c>
    </row>
    <row r="50" spans="1:13" s="3" customFormat="1" ht="43.2">
      <c r="A50" s="50">
        <f t="shared" si="2"/>
        <v>3.1099999999999977</v>
      </c>
      <c r="B50" s="4" t="s">
        <v>78</v>
      </c>
      <c r="C50" s="7" t="s">
        <v>59</v>
      </c>
      <c r="D50" s="136">
        <v>7</v>
      </c>
      <c r="E50" s="103"/>
      <c r="F50" s="104"/>
      <c r="G50" s="103"/>
      <c r="H50" s="105"/>
    </row>
    <row r="51" spans="1:13" s="3" customFormat="1">
      <c r="A51" s="101"/>
      <c r="B51" s="102" t="s">
        <v>50</v>
      </c>
      <c r="C51" s="103"/>
      <c r="D51" s="103"/>
      <c r="E51" s="103"/>
      <c r="F51" s="104"/>
      <c r="G51" s="103"/>
      <c r="H51" s="105"/>
    </row>
    <row r="52" spans="1:13" s="3" customFormat="1" ht="57.6">
      <c r="A52" s="50">
        <f>A50+0.01</f>
        <v>3.1199999999999974</v>
      </c>
      <c r="B52" s="4" t="s">
        <v>80</v>
      </c>
      <c r="C52" s="7" t="s">
        <v>24</v>
      </c>
      <c r="D52" s="40">
        <f>+D45+20</f>
        <v>40</v>
      </c>
      <c r="E52" s="103"/>
      <c r="F52" s="104"/>
      <c r="G52" s="139" t="s">
        <v>119</v>
      </c>
      <c r="H52" s="105"/>
      <c r="I52" s="3">
        <f>+(10.5*2+(20+10/12)*3+8.75*2)*2</f>
        <v>202</v>
      </c>
      <c r="L52" s="3">
        <f>SUM(I52:K52)</f>
        <v>202</v>
      </c>
      <c r="M52" s="3">
        <f>+L52/10.764</f>
        <v>18.766257896692679</v>
      </c>
    </row>
    <row r="53" spans="1:13" s="3" customFormat="1">
      <c r="A53" s="108"/>
      <c r="B53" s="109" t="s">
        <v>52</v>
      </c>
      <c r="C53" s="110"/>
      <c r="D53" s="110"/>
      <c r="E53" s="110"/>
      <c r="F53" s="111">
        <f>SUM(F34:F52)</f>
        <v>0</v>
      </c>
      <c r="G53" s="110"/>
      <c r="H53" s="112"/>
    </row>
    <row r="54" spans="1:13" s="3" customFormat="1">
      <c r="A54" s="47"/>
      <c r="B54" s="20"/>
      <c r="C54" s="68"/>
      <c r="D54" s="95"/>
      <c r="E54" s="21"/>
      <c r="F54" s="64"/>
      <c r="G54" s="21"/>
      <c r="H54" s="21"/>
    </row>
    <row r="55" spans="1:13">
      <c r="A55" s="123"/>
      <c r="B55" s="114" t="s">
        <v>53</v>
      </c>
      <c r="C55" s="124"/>
      <c r="D55" s="124"/>
      <c r="E55" s="124"/>
      <c r="F55" s="125"/>
      <c r="G55" s="124"/>
      <c r="H55" s="126"/>
    </row>
    <row r="56" spans="1:13" ht="28.8">
      <c r="A56" s="49">
        <v>4.01</v>
      </c>
      <c r="B56" s="14" t="s">
        <v>81</v>
      </c>
      <c r="C56" s="18" t="s">
        <v>28</v>
      </c>
      <c r="D56" s="18">
        <v>1</v>
      </c>
      <c r="E56" s="15"/>
      <c r="F56" s="39">
        <f t="shared" si="0"/>
        <v>0</v>
      </c>
      <c r="G56" s="15" t="s">
        <v>58</v>
      </c>
      <c r="H56" s="16"/>
    </row>
    <row r="57" spans="1:13">
      <c r="A57" s="50">
        <f t="shared" ref="A57:A58" si="3">+A56+0.01</f>
        <v>4.0199999999999996</v>
      </c>
      <c r="B57" s="4" t="s">
        <v>82</v>
      </c>
      <c r="C57" s="7" t="s">
        <v>28</v>
      </c>
      <c r="D57" s="7">
        <v>1</v>
      </c>
      <c r="E57" s="5"/>
      <c r="F57" s="39">
        <f t="shared" si="0"/>
        <v>0</v>
      </c>
      <c r="G57" s="5" t="s">
        <v>58</v>
      </c>
      <c r="H57" s="16"/>
    </row>
    <row r="58" spans="1:13">
      <c r="A58" s="50">
        <f t="shared" si="3"/>
        <v>4.0299999999999994</v>
      </c>
      <c r="B58" s="4" t="s">
        <v>83</v>
      </c>
      <c r="C58" s="7" t="s">
        <v>28</v>
      </c>
      <c r="D58" s="7">
        <v>1</v>
      </c>
      <c r="E58" s="5"/>
      <c r="F58" s="39">
        <f t="shared" si="0"/>
        <v>0</v>
      </c>
      <c r="G58" s="5" t="s">
        <v>58</v>
      </c>
      <c r="H58" s="16"/>
    </row>
    <row r="59" spans="1:13" ht="129.6">
      <c r="A59" s="50">
        <f>A58+0.01</f>
        <v>4.0399999999999991</v>
      </c>
      <c r="B59" s="11" t="s">
        <v>84</v>
      </c>
      <c r="C59" s="17" t="s">
        <v>59</v>
      </c>
      <c r="D59" s="17">
        <v>1</v>
      </c>
      <c r="E59" s="12"/>
      <c r="F59" s="39">
        <f t="shared" ref="F59" si="4">+D59*E59</f>
        <v>0</v>
      </c>
      <c r="G59" s="12"/>
      <c r="H59" s="13"/>
    </row>
    <row r="60" spans="1:13" ht="129.6">
      <c r="A60" s="50">
        <f>A59+0.01</f>
        <v>4.0499999999999989</v>
      </c>
      <c r="B60" s="11" t="s">
        <v>85</v>
      </c>
      <c r="C60" s="17" t="s">
        <v>59</v>
      </c>
      <c r="D60" s="17">
        <v>1</v>
      </c>
      <c r="E60" s="12"/>
      <c r="F60" s="137"/>
      <c r="G60" s="12"/>
      <c r="H60" s="13"/>
    </row>
    <row r="61" spans="1:13">
      <c r="A61" s="51"/>
      <c r="B61" s="11"/>
      <c r="C61" s="17"/>
      <c r="D61" s="17"/>
      <c r="E61" s="12"/>
      <c r="F61" s="43"/>
      <c r="G61" s="12"/>
      <c r="H61" s="13"/>
    </row>
    <row r="62" spans="1:13" s="3" customFormat="1">
      <c r="A62" s="46"/>
      <c r="B62" s="22" t="s">
        <v>36</v>
      </c>
      <c r="C62" s="23"/>
      <c r="D62" s="23"/>
      <c r="E62" s="23"/>
      <c r="F62" s="29">
        <f>SUM(F56:F61)</f>
        <v>0</v>
      </c>
      <c r="G62" s="23"/>
      <c r="H62" s="24"/>
    </row>
    <row r="63" spans="1:13" s="3" customFormat="1">
      <c r="A63" s="47"/>
      <c r="B63" s="20"/>
      <c r="C63" s="21"/>
      <c r="D63" s="21"/>
      <c r="E63" s="21"/>
      <c r="F63" s="37"/>
      <c r="G63" s="21"/>
      <c r="H63" s="21"/>
    </row>
    <row r="64" spans="1:13">
      <c r="A64" s="48"/>
      <c r="B64" s="22" t="s">
        <v>60</v>
      </c>
      <c r="C64" s="26"/>
      <c r="D64" s="26"/>
      <c r="E64" s="26"/>
      <c r="F64" s="38"/>
      <c r="G64" s="26"/>
      <c r="H64" s="27"/>
    </row>
    <row r="65" spans="1:8">
      <c r="A65" s="49">
        <v>5.01</v>
      </c>
      <c r="B65" s="14" t="s">
        <v>86</v>
      </c>
      <c r="C65" s="18" t="s">
        <v>26</v>
      </c>
      <c r="D65" s="18">
        <v>1</v>
      </c>
      <c r="E65" s="15"/>
      <c r="F65" s="39">
        <f t="shared" ref="F65" si="5">+D65*E65</f>
        <v>0</v>
      </c>
      <c r="G65" s="15"/>
      <c r="H65" s="16"/>
    </row>
    <row r="66" spans="1:8">
      <c r="A66" s="51"/>
      <c r="B66" s="11"/>
      <c r="C66" s="12"/>
      <c r="D66" s="19"/>
      <c r="E66" s="12"/>
      <c r="F66" s="43"/>
      <c r="G66" s="12"/>
      <c r="H66" s="13"/>
    </row>
    <row r="67" spans="1:8" s="3" customFormat="1">
      <c r="A67" s="52"/>
      <c r="B67" s="22" t="s">
        <v>38</v>
      </c>
      <c r="C67" s="32"/>
      <c r="D67" s="32"/>
      <c r="E67" s="23"/>
      <c r="F67" s="29">
        <f>SUM(F65:F66)</f>
        <v>0</v>
      </c>
      <c r="G67" s="23"/>
      <c r="H67" s="24"/>
    </row>
    <row r="68" spans="1:8">
      <c r="A68" s="53"/>
      <c r="B68" s="30"/>
      <c r="C68" s="31"/>
      <c r="D68" s="31"/>
      <c r="E68" s="31"/>
      <c r="F68" s="41"/>
      <c r="G68" s="31"/>
      <c r="H68" s="31"/>
    </row>
    <row r="69" spans="1:8">
      <c r="A69" s="48"/>
      <c r="B69" s="22" t="s">
        <v>54</v>
      </c>
      <c r="C69" s="26"/>
      <c r="D69" s="26"/>
      <c r="E69" s="26"/>
      <c r="F69" s="38"/>
      <c r="G69" s="26"/>
      <c r="H69" s="27"/>
    </row>
    <row r="70" spans="1:8">
      <c r="A70" s="44"/>
      <c r="B70" s="14" t="s">
        <v>29</v>
      </c>
      <c r="C70" s="15"/>
      <c r="D70" s="15"/>
      <c r="E70" s="15"/>
      <c r="F70" s="36"/>
      <c r="G70" s="15"/>
      <c r="H70" s="16"/>
    </row>
    <row r="71" spans="1:8" ht="43.2">
      <c r="A71" s="50">
        <v>6.01</v>
      </c>
      <c r="B71" s="4" t="s">
        <v>87</v>
      </c>
      <c r="C71" s="7" t="s">
        <v>25</v>
      </c>
      <c r="D71" s="7">
        <v>1</v>
      </c>
      <c r="E71" s="5"/>
      <c r="F71" s="40">
        <f t="shared" ref="F71:F73" si="6">+D71*E71</f>
        <v>0</v>
      </c>
      <c r="G71" s="5"/>
      <c r="H71" s="6"/>
    </row>
    <row r="72" spans="1:8" ht="43.2">
      <c r="A72" s="50">
        <f t="shared" ref="A72:A74" si="7">+A71+0.01</f>
        <v>6.02</v>
      </c>
      <c r="B72" s="4" t="s">
        <v>88</v>
      </c>
      <c r="C72" s="7" t="s">
        <v>25</v>
      </c>
      <c r="D72" s="7">
        <v>1</v>
      </c>
      <c r="E72" s="5"/>
      <c r="F72" s="40">
        <f t="shared" si="6"/>
        <v>0</v>
      </c>
      <c r="G72" s="5"/>
      <c r="H72" s="6"/>
    </row>
    <row r="73" spans="1:8" ht="57.6">
      <c r="A73" s="50">
        <f t="shared" si="7"/>
        <v>6.0299999999999994</v>
      </c>
      <c r="B73" s="9" t="s">
        <v>89</v>
      </c>
      <c r="C73" s="7" t="s">
        <v>25</v>
      </c>
      <c r="D73" s="7">
        <v>3</v>
      </c>
      <c r="E73" s="5"/>
      <c r="F73" s="40">
        <f t="shared" si="6"/>
        <v>0</v>
      </c>
      <c r="G73" s="5"/>
      <c r="H73" s="6"/>
    </row>
    <row r="74" spans="1:8" ht="28.8">
      <c r="A74" s="50">
        <f t="shared" si="7"/>
        <v>6.0399999999999991</v>
      </c>
      <c r="B74" s="4" t="s">
        <v>90</v>
      </c>
      <c r="C74" s="7" t="s">
        <v>25</v>
      </c>
      <c r="D74" s="7">
        <v>15</v>
      </c>
      <c r="E74" s="5"/>
      <c r="F74" s="40">
        <f>+D74*E74</f>
        <v>0</v>
      </c>
      <c r="G74" s="5"/>
      <c r="H74" s="6"/>
    </row>
    <row r="75" spans="1:8" s="3" customFormat="1">
      <c r="A75" s="52"/>
      <c r="B75" s="22" t="s">
        <v>55</v>
      </c>
      <c r="C75" s="23"/>
      <c r="D75" s="23"/>
      <c r="E75" s="23"/>
      <c r="F75" s="29">
        <f>SUM(F71:F74)</f>
        <v>0</v>
      </c>
      <c r="G75" s="23"/>
      <c r="H75" s="24"/>
    </row>
    <row r="76" spans="1:8">
      <c r="A76" s="53"/>
      <c r="B76" s="30"/>
      <c r="C76" s="31"/>
      <c r="D76" s="31"/>
      <c r="E76" s="31"/>
      <c r="F76" s="41"/>
      <c r="G76" s="31"/>
      <c r="H76" s="31"/>
    </row>
    <row r="77" spans="1:8">
      <c r="A77" s="48"/>
      <c r="B77" s="22" t="s">
        <v>56</v>
      </c>
      <c r="C77" s="26"/>
      <c r="D77" s="26"/>
      <c r="E77" s="26"/>
      <c r="F77" s="38"/>
      <c r="G77" s="26"/>
      <c r="H77" s="27"/>
    </row>
    <row r="78" spans="1:8">
      <c r="A78" s="44"/>
      <c r="B78" s="14" t="s">
        <v>30</v>
      </c>
      <c r="C78" s="15"/>
      <c r="D78" s="15"/>
      <c r="E78" s="15"/>
      <c r="F78" s="36"/>
      <c r="G78" s="15"/>
      <c r="H78" s="16"/>
    </row>
    <row r="79" spans="1:8" s="3" customFormat="1">
      <c r="A79" s="28"/>
      <c r="B79" s="22" t="s">
        <v>57</v>
      </c>
      <c r="C79" s="23"/>
      <c r="D79" s="23"/>
      <c r="E79" s="23"/>
      <c r="F79" s="42">
        <f>SUM(F78)</f>
        <v>0</v>
      </c>
      <c r="G79" s="23"/>
      <c r="H79" s="24"/>
    </row>
    <row r="81" spans="1:8">
      <c r="A81" s="75"/>
      <c r="B81" s="74" t="s">
        <v>61</v>
      </c>
      <c r="C81" s="76"/>
      <c r="D81" s="76"/>
      <c r="E81" s="76"/>
      <c r="F81" s="76"/>
      <c r="G81" s="76"/>
      <c r="H81" s="77"/>
    </row>
    <row r="82" spans="1:8">
      <c r="A82" s="78">
        <v>8.01</v>
      </c>
      <c r="B82" s="81" t="s">
        <v>91</v>
      </c>
      <c r="C82" s="79" t="s">
        <v>59</v>
      </c>
      <c r="D82" s="138">
        <v>1</v>
      </c>
      <c r="E82" s="79"/>
      <c r="F82" s="79"/>
      <c r="G82" s="79"/>
      <c r="H82" s="79"/>
    </row>
    <row r="83" spans="1:8">
      <c r="A83" s="80">
        <f>+A82+0.01</f>
        <v>8.02</v>
      </c>
      <c r="B83" s="81" t="s">
        <v>92</v>
      </c>
      <c r="C83" s="82" t="s">
        <v>59</v>
      </c>
      <c r="D83" s="138">
        <v>1</v>
      </c>
      <c r="E83" s="83"/>
      <c r="F83" s="83"/>
      <c r="G83" s="83"/>
      <c r="H83" s="83"/>
    </row>
    <row r="84" spans="1:8" ht="20.399999999999999">
      <c r="A84" s="80">
        <f t="shared" ref="A84:A108" si="8">+A83+0.01</f>
        <v>8.0299999999999994</v>
      </c>
      <c r="B84" s="81" t="s">
        <v>93</v>
      </c>
      <c r="C84" s="82" t="s">
        <v>59</v>
      </c>
      <c r="D84" s="138">
        <v>1</v>
      </c>
      <c r="E84" s="83"/>
      <c r="F84" s="83"/>
      <c r="G84" s="83"/>
      <c r="H84" s="83"/>
    </row>
    <row r="85" spans="1:8">
      <c r="A85" s="80">
        <f t="shared" si="8"/>
        <v>8.0399999999999991</v>
      </c>
      <c r="B85" s="81" t="s">
        <v>94</v>
      </c>
      <c r="C85" s="82" t="s">
        <v>59</v>
      </c>
      <c r="D85" s="138">
        <v>1</v>
      </c>
      <c r="E85" s="83"/>
      <c r="F85" s="83"/>
      <c r="G85" s="83"/>
      <c r="H85" s="83"/>
    </row>
    <row r="86" spans="1:8">
      <c r="A86" s="80">
        <f t="shared" si="8"/>
        <v>8.0499999999999989</v>
      </c>
      <c r="B86" s="81" t="s">
        <v>94</v>
      </c>
      <c r="C86" s="82" t="s">
        <v>59</v>
      </c>
      <c r="D86" s="138">
        <v>1</v>
      </c>
      <c r="E86" s="83"/>
      <c r="F86" s="83"/>
      <c r="G86" s="83"/>
      <c r="H86" s="83"/>
    </row>
    <row r="87" spans="1:8">
      <c r="A87" s="80">
        <f t="shared" si="8"/>
        <v>8.0599999999999987</v>
      </c>
      <c r="B87" s="81" t="s">
        <v>95</v>
      </c>
      <c r="C87" s="82" t="s">
        <v>59</v>
      </c>
      <c r="D87" s="138">
        <v>1</v>
      </c>
      <c r="E87" s="83"/>
      <c r="F87" s="83"/>
      <c r="G87" s="83"/>
      <c r="H87" s="83"/>
    </row>
    <row r="88" spans="1:8" ht="20.399999999999999">
      <c r="A88" s="80">
        <f t="shared" si="8"/>
        <v>8.0699999999999985</v>
      </c>
      <c r="B88" s="81" t="s">
        <v>96</v>
      </c>
      <c r="C88" s="82" t="s">
        <v>59</v>
      </c>
      <c r="D88" s="138">
        <v>1</v>
      </c>
      <c r="E88" s="83"/>
      <c r="F88" s="83"/>
      <c r="G88" s="83"/>
      <c r="H88" s="83"/>
    </row>
    <row r="89" spans="1:8">
      <c r="A89" s="80">
        <f t="shared" si="8"/>
        <v>8.0799999999999983</v>
      </c>
      <c r="B89" s="84" t="s">
        <v>97</v>
      </c>
      <c r="C89" s="82" t="s">
        <v>59</v>
      </c>
      <c r="D89" s="138">
        <v>1</v>
      </c>
      <c r="E89" s="83"/>
      <c r="F89" s="83"/>
      <c r="G89" s="83"/>
      <c r="H89" s="83"/>
    </row>
    <row r="90" spans="1:8" ht="20.399999999999999">
      <c r="A90" s="80">
        <f t="shared" si="8"/>
        <v>8.0899999999999981</v>
      </c>
      <c r="B90" s="81" t="s">
        <v>98</v>
      </c>
      <c r="C90" s="82" t="s">
        <v>59</v>
      </c>
      <c r="D90" s="138">
        <v>2</v>
      </c>
      <c r="E90" s="83"/>
      <c r="F90" s="83"/>
      <c r="G90" s="83"/>
      <c r="H90" s="83"/>
    </row>
    <row r="91" spans="1:8" ht="30.6">
      <c r="A91" s="80">
        <f t="shared" si="8"/>
        <v>8.0999999999999979</v>
      </c>
      <c r="B91" s="81" t="s">
        <v>99</v>
      </c>
      <c r="C91" s="82" t="s">
        <v>59</v>
      </c>
      <c r="D91" s="138">
        <v>1</v>
      </c>
      <c r="E91" s="83"/>
      <c r="F91" s="83"/>
      <c r="G91" s="83"/>
      <c r="H91" s="83"/>
    </row>
    <row r="92" spans="1:8" ht="30.6">
      <c r="A92" s="80">
        <f t="shared" si="8"/>
        <v>8.1099999999999977</v>
      </c>
      <c r="B92" s="81" t="s">
        <v>100</v>
      </c>
      <c r="C92" s="82" t="s">
        <v>59</v>
      </c>
      <c r="D92" s="138">
        <v>1</v>
      </c>
      <c r="E92" s="83"/>
      <c r="F92" s="83"/>
      <c r="G92" s="83"/>
      <c r="H92" s="83"/>
    </row>
    <row r="93" spans="1:8" ht="30.6">
      <c r="A93" s="80">
        <f t="shared" si="8"/>
        <v>8.1199999999999974</v>
      </c>
      <c r="B93" s="81" t="s">
        <v>101</v>
      </c>
      <c r="C93" s="82" t="s">
        <v>59</v>
      </c>
      <c r="D93" s="138">
        <v>1</v>
      </c>
      <c r="E93" s="83"/>
      <c r="F93" s="83"/>
      <c r="G93" s="83"/>
      <c r="H93" s="83"/>
    </row>
    <row r="94" spans="1:8">
      <c r="A94" s="80">
        <f t="shared" si="8"/>
        <v>8.1299999999999972</v>
      </c>
      <c r="B94" s="84" t="s">
        <v>102</v>
      </c>
      <c r="C94" s="82" t="s">
        <v>59</v>
      </c>
      <c r="D94" s="138">
        <v>1</v>
      </c>
      <c r="E94" s="83"/>
      <c r="F94" s="83"/>
      <c r="G94" s="83"/>
      <c r="H94" s="83"/>
    </row>
    <row r="95" spans="1:8">
      <c r="A95" s="80">
        <f t="shared" si="8"/>
        <v>8.139999999999997</v>
      </c>
      <c r="B95" s="84" t="s">
        <v>103</v>
      </c>
      <c r="C95" s="82" t="s">
        <v>59</v>
      </c>
      <c r="D95" s="138">
        <v>1</v>
      </c>
      <c r="E95" s="83"/>
      <c r="F95" s="83"/>
      <c r="G95" s="83"/>
      <c r="H95" s="83"/>
    </row>
    <row r="96" spans="1:8">
      <c r="A96" s="80">
        <f t="shared" si="8"/>
        <v>8.1499999999999968</v>
      </c>
      <c r="B96" s="84" t="s">
        <v>104</v>
      </c>
      <c r="C96" s="82" t="s">
        <v>59</v>
      </c>
      <c r="D96" s="138">
        <v>1</v>
      </c>
      <c r="E96" s="83"/>
      <c r="F96" s="83"/>
      <c r="G96" s="83"/>
      <c r="H96" s="83"/>
    </row>
    <row r="97" spans="1:8">
      <c r="A97" s="80">
        <f t="shared" si="8"/>
        <v>8.1599999999999966</v>
      </c>
      <c r="B97" s="84" t="s">
        <v>105</v>
      </c>
      <c r="C97" s="82" t="s">
        <v>59</v>
      </c>
      <c r="D97" s="138">
        <v>1</v>
      </c>
      <c r="E97" s="83"/>
      <c r="F97" s="83"/>
      <c r="G97" s="83"/>
      <c r="H97" s="83"/>
    </row>
    <row r="98" spans="1:8">
      <c r="A98" s="80">
        <f t="shared" si="8"/>
        <v>8.1699999999999964</v>
      </c>
      <c r="B98" s="81" t="s">
        <v>106</v>
      </c>
      <c r="C98" s="82" t="s">
        <v>59</v>
      </c>
      <c r="D98" s="138">
        <v>1</v>
      </c>
      <c r="E98" s="83"/>
      <c r="F98" s="83"/>
      <c r="G98" s="83"/>
      <c r="H98" s="83"/>
    </row>
    <row r="99" spans="1:8" ht="20.399999999999999">
      <c r="A99" s="80">
        <f t="shared" si="8"/>
        <v>8.1799999999999962</v>
      </c>
      <c r="B99" s="81" t="s">
        <v>107</v>
      </c>
      <c r="C99" s="82" t="s">
        <v>59</v>
      </c>
      <c r="D99" s="138">
        <v>1</v>
      </c>
      <c r="E99" s="83"/>
      <c r="F99" s="83"/>
      <c r="G99" s="83"/>
      <c r="H99" s="83"/>
    </row>
    <row r="100" spans="1:8">
      <c r="A100" s="80">
        <f t="shared" si="8"/>
        <v>8.1899999999999959</v>
      </c>
      <c r="B100" s="84" t="s">
        <v>108</v>
      </c>
      <c r="C100" s="82" t="s">
        <v>59</v>
      </c>
      <c r="D100" s="138">
        <v>1</v>
      </c>
      <c r="E100" s="83"/>
      <c r="F100" s="83"/>
      <c r="G100" s="83"/>
      <c r="H100" s="83"/>
    </row>
    <row r="101" spans="1:8" ht="20.399999999999999">
      <c r="A101" s="80">
        <f t="shared" si="8"/>
        <v>8.1999999999999957</v>
      </c>
      <c r="B101" s="81" t="s">
        <v>109</v>
      </c>
      <c r="C101" s="82" t="s">
        <v>59</v>
      </c>
      <c r="D101" s="138">
        <v>1</v>
      </c>
      <c r="E101" s="83"/>
      <c r="F101" s="83"/>
      <c r="G101" s="83"/>
      <c r="H101" s="83"/>
    </row>
    <row r="102" spans="1:8">
      <c r="A102" s="80">
        <f t="shared" si="8"/>
        <v>8.2099999999999955</v>
      </c>
      <c r="B102" s="81" t="s">
        <v>110</v>
      </c>
      <c r="C102" s="82" t="s">
        <v>59</v>
      </c>
      <c r="D102" s="138">
        <v>1</v>
      </c>
      <c r="E102" s="83"/>
      <c r="F102" s="83"/>
      <c r="G102" s="83"/>
      <c r="H102" s="83"/>
    </row>
    <row r="103" spans="1:8">
      <c r="A103" s="80">
        <f t="shared" si="8"/>
        <v>8.2199999999999953</v>
      </c>
      <c r="B103" s="81" t="s">
        <v>111</v>
      </c>
      <c r="C103" s="82" t="s">
        <v>59</v>
      </c>
      <c r="D103" s="138">
        <v>1</v>
      </c>
      <c r="E103" s="83"/>
      <c r="F103" s="83"/>
      <c r="G103" s="83"/>
      <c r="H103" s="83"/>
    </row>
    <row r="104" spans="1:8" ht="20.399999999999999">
      <c r="A104" s="80">
        <f t="shared" si="8"/>
        <v>8.2299999999999951</v>
      </c>
      <c r="B104" s="81" t="s">
        <v>112</v>
      </c>
      <c r="C104" s="82" t="s">
        <v>59</v>
      </c>
      <c r="D104" s="138">
        <v>1</v>
      </c>
      <c r="E104" s="83"/>
      <c r="F104" s="83"/>
      <c r="G104" s="83"/>
      <c r="H104" s="83"/>
    </row>
    <row r="105" spans="1:8">
      <c r="A105" s="80">
        <f t="shared" si="8"/>
        <v>8.2399999999999949</v>
      </c>
      <c r="B105" s="81" t="s">
        <v>115</v>
      </c>
      <c r="C105" s="82" t="s">
        <v>59</v>
      </c>
      <c r="D105" s="138">
        <v>1</v>
      </c>
      <c r="E105" s="83"/>
      <c r="F105" s="83"/>
      <c r="G105" s="83"/>
      <c r="H105" s="83"/>
    </row>
    <row r="106" spans="1:8">
      <c r="A106" s="80">
        <f t="shared" si="8"/>
        <v>8.2499999999999947</v>
      </c>
      <c r="B106" s="81" t="s">
        <v>113</v>
      </c>
      <c r="C106" s="82" t="s">
        <v>59</v>
      </c>
      <c r="D106" s="138">
        <v>1</v>
      </c>
      <c r="E106" s="83"/>
      <c r="F106" s="83"/>
      <c r="G106" s="83"/>
      <c r="H106" s="83"/>
    </row>
    <row r="107" spans="1:8">
      <c r="A107" s="80">
        <f t="shared" si="8"/>
        <v>8.2599999999999945</v>
      </c>
      <c r="B107" s="81" t="s">
        <v>114</v>
      </c>
      <c r="C107" s="82" t="s">
        <v>59</v>
      </c>
      <c r="D107" s="138">
        <v>1</v>
      </c>
      <c r="E107" s="83"/>
      <c r="F107" s="83"/>
      <c r="G107" s="83"/>
      <c r="H107" s="83"/>
    </row>
    <row r="108" spans="1:8" ht="40.799999999999997">
      <c r="A108" s="80">
        <f t="shared" si="8"/>
        <v>8.2699999999999942</v>
      </c>
      <c r="B108" s="81" t="s">
        <v>116</v>
      </c>
      <c r="C108" s="82" t="s">
        <v>59</v>
      </c>
      <c r="D108" s="138">
        <v>1</v>
      </c>
      <c r="E108" s="83"/>
      <c r="F108" s="83"/>
      <c r="G108" s="83"/>
      <c r="H108" s="83"/>
    </row>
    <row r="109" spans="1:8">
      <c r="A109" s="80">
        <f>+A110+0.01</f>
        <v>8.2899999999999938</v>
      </c>
      <c r="B109" s="81" t="s">
        <v>118</v>
      </c>
      <c r="C109" s="82" t="s">
        <v>59</v>
      </c>
      <c r="D109" s="138">
        <v>4</v>
      </c>
      <c r="E109" s="83"/>
      <c r="F109" s="83"/>
      <c r="G109" s="83"/>
      <c r="H109" s="83"/>
    </row>
    <row r="110" spans="1:8">
      <c r="A110" s="80">
        <f>+A108+0.01</f>
        <v>8.279999999999994</v>
      </c>
      <c r="B110" s="81" t="s">
        <v>117</v>
      </c>
      <c r="C110" s="82" t="s">
        <v>59</v>
      </c>
      <c r="D110" s="138">
        <v>4</v>
      </c>
      <c r="E110" s="83"/>
      <c r="F110" s="83"/>
      <c r="G110" s="83"/>
      <c r="H110" s="83"/>
    </row>
    <row r="111" spans="1:8">
      <c r="A111" s="86"/>
      <c r="B111" s="87" t="s">
        <v>62</v>
      </c>
      <c r="C111" s="88"/>
      <c r="D111" s="88"/>
      <c r="E111" s="88"/>
      <c r="F111" s="89">
        <f>SUM(F82:F110)</f>
        <v>0</v>
      </c>
      <c r="G111" s="88"/>
      <c r="H111" s="88"/>
    </row>
    <row r="113" spans="1:8">
      <c r="A113" s="90"/>
      <c r="B113" s="91" t="s">
        <v>63</v>
      </c>
      <c r="C113" s="132"/>
      <c r="D113" s="132"/>
      <c r="E113" s="132"/>
      <c r="F113" s="132"/>
      <c r="G113" s="132"/>
      <c r="H113" s="132"/>
    </row>
    <row r="114" spans="1:8">
      <c r="A114" s="80"/>
      <c r="B114" s="85"/>
      <c r="C114" s="83"/>
      <c r="D114" s="83"/>
      <c r="E114" s="83"/>
      <c r="F114" s="83"/>
      <c r="G114" s="83" t="s">
        <v>58</v>
      </c>
      <c r="H114" s="83"/>
    </row>
    <row r="115" spans="1:8">
      <c r="A115" s="80"/>
      <c r="B115" s="85"/>
      <c r="C115" s="83"/>
      <c r="D115" s="83"/>
      <c r="E115" s="83"/>
      <c r="F115" s="83"/>
      <c r="G115" s="83" t="s">
        <v>58</v>
      </c>
      <c r="H115" s="83"/>
    </row>
    <row r="116" spans="1:8">
      <c r="A116" s="80"/>
      <c r="B116" s="85"/>
      <c r="C116" s="83"/>
      <c r="D116" s="83"/>
      <c r="E116" s="83"/>
      <c r="F116" s="83"/>
      <c r="G116" s="83" t="s">
        <v>58</v>
      </c>
      <c r="H116" s="83"/>
    </row>
    <row r="117" spans="1:8">
      <c r="A117" s="80"/>
      <c r="B117" s="85"/>
      <c r="C117" s="83"/>
      <c r="D117" s="83"/>
      <c r="E117" s="83"/>
      <c r="F117" s="83"/>
      <c r="G117" s="83"/>
      <c r="H117" s="83"/>
    </row>
    <row r="118" spans="1:8">
      <c r="A118" s="86"/>
      <c r="B118" s="87" t="s">
        <v>64</v>
      </c>
      <c r="C118" s="88"/>
      <c r="D118" s="88"/>
      <c r="E118" s="88"/>
      <c r="F118" s="89">
        <f>SUM(F114:F117)</f>
        <v>0</v>
      </c>
      <c r="G118" s="88"/>
      <c r="H118" s="88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50" fitToHeight="100" orientation="portrait" r:id="rId1"/>
  <headerFooter>
    <oddFooter>&amp;CPage&amp;Pof page&amp;N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EAD8-2CF2-49D5-8109-199B54371A82}">
  <dimension ref="C10:F41"/>
  <sheetViews>
    <sheetView topLeftCell="A22" workbookViewId="0">
      <selection activeCell="F41" sqref="F41"/>
    </sheetView>
  </sheetViews>
  <sheetFormatPr defaultRowHeight="14.4"/>
  <sheetData>
    <row r="10" spans="3:6">
      <c r="C10">
        <v>1</v>
      </c>
    </row>
    <row r="11" spans="3:6">
      <c r="C11" t="s">
        <v>41</v>
      </c>
      <c r="D11" s="66">
        <v>4.54</v>
      </c>
      <c r="E11">
        <v>3.1</v>
      </c>
      <c r="F11">
        <f>PRODUCT(D11:E11)</f>
        <v>14.074</v>
      </c>
    </row>
    <row r="12" spans="3:6">
      <c r="C12" t="s">
        <v>41</v>
      </c>
      <c r="D12" s="66">
        <v>-1.05</v>
      </c>
      <c r="E12">
        <v>2.1</v>
      </c>
      <c r="F12">
        <f t="shared" ref="F12:F34" si="0">PRODUCT(D12:E12)</f>
        <v>-2.2050000000000001</v>
      </c>
    </row>
    <row r="13" spans="3:6">
      <c r="C13" t="s">
        <v>41</v>
      </c>
      <c r="D13" s="66">
        <v>0.8</v>
      </c>
      <c r="E13">
        <v>3.1</v>
      </c>
      <c r="F13">
        <f t="shared" si="0"/>
        <v>2.4800000000000004</v>
      </c>
    </row>
    <row r="14" spans="3:6">
      <c r="C14" t="s">
        <v>41</v>
      </c>
      <c r="D14" s="66">
        <v>3.67</v>
      </c>
      <c r="E14">
        <v>3.1</v>
      </c>
      <c r="F14">
        <f t="shared" si="0"/>
        <v>11.377000000000001</v>
      </c>
    </row>
    <row r="15" spans="3:6">
      <c r="C15" t="s">
        <v>42</v>
      </c>
      <c r="D15" s="66">
        <v>1.075</v>
      </c>
      <c r="E15">
        <v>3.1</v>
      </c>
      <c r="F15">
        <f t="shared" si="0"/>
        <v>3.3325</v>
      </c>
    </row>
    <row r="16" spans="3:6">
      <c r="C16" t="s">
        <v>42</v>
      </c>
      <c r="D16" s="66">
        <v>1.075</v>
      </c>
      <c r="E16">
        <v>3.1</v>
      </c>
      <c r="F16">
        <f t="shared" si="0"/>
        <v>3.3325</v>
      </c>
    </row>
    <row r="17" spans="3:6">
      <c r="C17" t="s">
        <v>43</v>
      </c>
      <c r="D17" s="66">
        <v>2.5</v>
      </c>
      <c r="E17">
        <v>4.3</v>
      </c>
      <c r="F17">
        <f t="shared" si="0"/>
        <v>10.75</v>
      </c>
    </row>
    <row r="18" spans="3:6">
      <c r="C18" t="s">
        <v>43</v>
      </c>
      <c r="D18" s="66">
        <v>-1.1200000000000001</v>
      </c>
      <c r="E18">
        <v>2.1</v>
      </c>
      <c r="F18">
        <f t="shared" si="0"/>
        <v>-2.3520000000000003</v>
      </c>
    </row>
    <row r="19" spans="3:6">
      <c r="C19" t="s">
        <v>44</v>
      </c>
      <c r="D19" s="66">
        <v>3.9329999999999998</v>
      </c>
      <c r="E19">
        <v>4.3</v>
      </c>
      <c r="F19">
        <f t="shared" si="0"/>
        <v>16.911899999999999</v>
      </c>
    </row>
    <row r="20" spans="3:6">
      <c r="C20" t="s">
        <v>41</v>
      </c>
      <c r="D20" s="66">
        <v>0.85</v>
      </c>
      <c r="E20">
        <v>3.1</v>
      </c>
      <c r="F20">
        <f t="shared" si="0"/>
        <v>2.6349999999999998</v>
      </c>
    </row>
    <row r="21" spans="3:6">
      <c r="C21" t="s">
        <v>44</v>
      </c>
      <c r="D21" s="66">
        <v>1.4</v>
      </c>
      <c r="E21">
        <v>4.3</v>
      </c>
      <c r="F21">
        <f t="shared" si="0"/>
        <v>6.02</v>
      </c>
    </row>
    <row r="22" spans="3:6">
      <c r="C22" t="s">
        <v>42</v>
      </c>
      <c r="D22" s="66">
        <v>4.9000000000000004</v>
      </c>
      <c r="E22">
        <v>3.1</v>
      </c>
      <c r="F22">
        <f t="shared" si="0"/>
        <v>15.190000000000001</v>
      </c>
    </row>
    <row r="23" spans="3:6">
      <c r="C23" t="s">
        <v>45</v>
      </c>
      <c r="D23" s="66">
        <v>0.625</v>
      </c>
      <c r="E23">
        <v>3.1</v>
      </c>
      <c r="F23">
        <f t="shared" si="0"/>
        <v>1.9375</v>
      </c>
    </row>
    <row r="24" spans="3:6">
      <c r="C24" t="s">
        <v>41</v>
      </c>
      <c r="D24" s="66">
        <v>4.6500000000000004</v>
      </c>
      <c r="E24">
        <v>3.1</v>
      </c>
      <c r="F24">
        <f t="shared" si="0"/>
        <v>14.415000000000001</v>
      </c>
    </row>
    <row r="25" spans="3:6">
      <c r="C25" t="s">
        <v>41</v>
      </c>
      <c r="D25" s="66">
        <v>-0.95</v>
      </c>
      <c r="E25">
        <v>2.1</v>
      </c>
      <c r="F25">
        <f t="shared" si="0"/>
        <v>-1.9949999999999999</v>
      </c>
    </row>
    <row r="26" spans="3:6">
      <c r="C26" t="s">
        <v>44</v>
      </c>
      <c r="D26" s="66">
        <v>1.4</v>
      </c>
      <c r="E26">
        <v>4.3</v>
      </c>
      <c r="F26">
        <f t="shared" si="0"/>
        <v>6.02</v>
      </c>
    </row>
    <row r="27" spans="3:6">
      <c r="C27" t="s">
        <v>42</v>
      </c>
      <c r="D27" s="66">
        <v>4.9000000000000004</v>
      </c>
      <c r="E27">
        <v>3.1</v>
      </c>
      <c r="F27">
        <f t="shared" si="0"/>
        <v>15.190000000000001</v>
      </c>
    </row>
    <row r="28" spans="3:6">
      <c r="C28" t="s">
        <v>42</v>
      </c>
      <c r="D28" s="66">
        <v>4.55</v>
      </c>
      <c r="E28">
        <v>3.1</v>
      </c>
      <c r="F28">
        <f t="shared" si="0"/>
        <v>14.105</v>
      </c>
    </row>
    <row r="29" spans="3:6">
      <c r="C29" t="s">
        <v>42</v>
      </c>
      <c r="D29" s="66">
        <f>0.72+0.3+0.72</f>
        <v>1.74</v>
      </c>
      <c r="E29">
        <v>3.1</v>
      </c>
      <c r="F29">
        <f t="shared" si="0"/>
        <v>5.3940000000000001</v>
      </c>
    </row>
    <row r="30" spans="3:6">
      <c r="C30" t="s">
        <v>42</v>
      </c>
      <c r="D30" s="66">
        <v>0.65</v>
      </c>
      <c r="E30">
        <v>3.1</v>
      </c>
      <c r="F30">
        <f t="shared" si="0"/>
        <v>2.0150000000000001</v>
      </c>
    </row>
    <row r="31" spans="3:6">
      <c r="C31" t="s">
        <v>44</v>
      </c>
      <c r="D31" s="66">
        <v>5.4</v>
      </c>
      <c r="E31">
        <v>4.3</v>
      </c>
      <c r="F31">
        <f t="shared" si="0"/>
        <v>23.22</v>
      </c>
    </row>
    <row r="32" spans="3:6">
      <c r="C32" t="s">
        <v>42</v>
      </c>
      <c r="D32" s="66">
        <v>2.2000000000000002</v>
      </c>
      <c r="E32">
        <v>3.1</v>
      </c>
      <c r="F32">
        <f t="shared" si="0"/>
        <v>6.8200000000000012</v>
      </c>
    </row>
    <row r="33" spans="3:6">
      <c r="C33" t="s">
        <v>44</v>
      </c>
      <c r="D33" s="66">
        <v>1.4</v>
      </c>
      <c r="E33">
        <v>4.3</v>
      </c>
      <c r="F33">
        <f t="shared" si="0"/>
        <v>6.02</v>
      </c>
    </row>
    <row r="34" spans="3:6">
      <c r="C34" t="s">
        <v>44</v>
      </c>
      <c r="D34" s="66">
        <v>1.6</v>
      </c>
      <c r="E34">
        <v>4.3</v>
      </c>
      <c r="F34">
        <f t="shared" si="0"/>
        <v>6.88</v>
      </c>
    </row>
    <row r="37" spans="3:6">
      <c r="C37" t="s">
        <v>41</v>
      </c>
      <c r="F37" s="65">
        <f>SUMIF($C$11:$C$34,C37,$F$11:$F$34)</f>
        <v>40.780999999999999</v>
      </c>
    </row>
    <row r="38" spans="3:6">
      <c r="C38" t="s">
        <v>44</v>
      </c>
      <c r="F38" s="65">
        <f>SUMIF($C$11:$C$34,C38,$F$11:$F$34)</f>
        <v>65.071899999999985</v>
      </c>
    </row>
    <row r="39" spans="3:6">
      <c r="C39" t="s">
        <v>42</v>
      </c>
      <c r="F39" s="65">
        <f>SUMIF($C$11:$C$34,C39,$F$11:$F$34)</f>
        <v>65.379000000000005</v>
      </c>
    </row>
    <row r="40" spans="3:6">
      <c r="C40" t="s">
        <v>43</v>
      </c>
      <c r="F40" s="65">
        <f>SUMIF($C$11:$C$34,C40,$F$11:$F$34)</f>
        <v>8.3979999999999997</v>
      </c>
    </row>
    <row r="41" spans="3:6">
      <c r="C41" t="s">
        <v>45</v>
      </c>
      <c r="F41" s="65">
        <f>SUMIF($C$11:$C$34,C41,$F$11:$F$34)</f>
        <v>1.9375</v>
      </c>
    </row>
  </sheetData>
  <autoFilter ref="C10:E34" xr:uid="{F11FEAD8-2CF2-49D5-8109-199B54371A82}"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839aa-c23b-4934-a4a8-ca367beccc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60221E104084C852F3082BEFC13B6" ma:contentTypeVersion="16" ma:contentTypeDescription="Create a new document." ma:contentTypeScope="" ma:versionID="c9d529656e38887e153cc61e24d81002">
  <xsd:schema xmlns:xsd="http://www.w3.org/2001/XMLSchema" xmlns:xs="http://www.w3.org/2001/XMLSchema" xmlns:p="http://schemas.microsoft.com/office/2006/metadata/properties" xmlns:ns3="e7d839aa-c23b-4934-a4a8-ca367beccc21" xmlns:ns4="c301490e-2117-4c75-973a-1b9c72131256" targetNamespace="http://schemas.microsoft.com/office/2006/metadata/properties" ma:root="true" ma:fieldsID="722b1bf2455a6085e64e341603a45836" ns3:_="" ns4:_="">
    <xsd:import namespace="e7d839aa-c23b-4934-a4a8-ca367beccc21"/>
    <xsd:import namespace="c301490e-2117-4c75-973a-1b9c721312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39aa-c23b-4934-a4a8-ca367becc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1490e-2117-4c75-973a-1b9c72131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C3556-F257-41D7-895B-1DC6DCFE6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F0068-FF38-4EC7-8C53-8FD576D5D557}">
  <ds:schemaRefs>
    <ds:schemaRef ds:uri="http://schemas.microsoft.com/office/2006/metadata/properties"/>
    <ds:schemaRef ds:uri="http://schemas.microsoft.com/office/infopath/2007/PartnerControls"/>
    <ds:schemaRef ds:uri="e7d839aa-c23b-4934-a4a8-ca367beccc21"/>
  </ds:schemaRefs>
</ds:datastoreItem>
</file>

<file path=customXml/itemProps3.xml><?xml version="1.0" encoding="utf-8"?>
<ds:datastoreItem xmlns:ds="http://schemas.openxmlformats.org/officeDocument/2006/customXml" ds:itemID="{156B2BAA-9977-4837-8C47-4ABE0F931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839aa-c23b-4934-a4a8-ca367beccc21"/>
    <ds:schemaRef ds:uri="c301490e-2117-4c75-973a-1b9c72131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BOQ</vt:lpstr>
      <vt:lpstr>Sheet1</vt:lpstr>
      <vt:lpstr>BOQ!Print_Area</vt:lpstr>
      <vt:lpstr>Summary!Print_Area</vt:lpstr>
      <vt:lpstr>BOQ!Print_Titles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SAFALSOFT13</dc:creator>
  <cp:keywords/>
  <dc:description/>
  <cp:lastModifiedBy>Srikantha Bekal</cp:lastModifiedBy>
  <cp:revision/>
  <cp:lastPrinted>2024-12-07T07:52:52Z</cp:lastPrinted>
  <dcterms:created xsi:type="dcterms:W3CDTF">2023-11-06T09:38:50Z</dcterms:created>
  <dcterms:modified xsi:type="dcterms:W3CDTF">2024-12-07T12:33:40Z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0x01010020060221E104084C852F3082BEFC13B6</vt:lpwstr>
  </property>
</Properties>
</file>