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adaniltd-my.sharepoint.com/personal/30070887_adani_com/Documents/Manish - Contracts &amp; Procurement/Non Aero/Lucknow/F&amp;B/Interior Fitouts/Irish House/Amendment - Variatio statement/Part-2/"/>
    </mc:Choice>
  </mc:AlternateContent>
  <xr:revisionPtr revIDLastSave="115" documentId="8_{ECE5971A-DA5F-4FB3-8D97-087761FBEED7}" xr6:coauthVersionLast="47" xr6:coauthVersionMax="47" xr10:uidLastSave="{BCFB6328-0B06-4873-BF18-A686D74FC4DE}"/>
  <bookViews>
    <workbookView xWindow="-120" yWindow="-120" windowWidth="20730" windowHeight="11040" firstSheet="1" activeTab="1" xr2:uid="{00000000-000D-0000-FFFF-FFFF00000000}"/>
  </bookViews>
  <sheets>
    <sheet name="NFA-SO" sheetId="4" state="hidden" r:id="rId1"/>
    <sheet name="Variation Statement " sheetId="6" r:id="rId2"/>
  </sheets>
  <definedNames>
    <definedName name="_xlnm._FilterDatabase" localSheetId="0" hidden="1">'NFA-SO'!$A$2:$J$74</definedName>
    <definedName name="_xlnm._FilterDatabase" localSheetId="1" hidden="1">'Variation Statement '!$A$7:$WWC$120</definedName>
    <definedName name="_xlnm.Print_Area" localSheetId="0">'NFA-SO'!$A$2:$J$92</definedName>
    <definedName name="_xlnm.Print_Area" localSheetId="1">'Variation Statement '!$A$5:$R$120</definedName>
    <definedName name="_xlnm.Print_Titles" localSheetId="0">'NFA-SO'!$1:$8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6" l="1"/>
  <c r="E125" i="6"/>
  <c r="J115" i="6"/>
  <c r="J114" i="6"/>
  <c r="J113" i="6"/>
  <c r="J112" i="6"/>
  <c r="J111" i="6"/>
  <c r="J110" i="6"/>
  <c r="J109" i="6"/>
  <c r="J108" i="6"/>
  <c r="J107" i="6"/>
  <c r="J106" i="6"/>
  <c r="J103" i="6"/>
  <c r="J102" i="6"/>
  <c r="J101" i="6"/>
  <c r="J100" i="6"/>
  <c r="J99" i="6"/>
  <c r="J98" i="6"/>
  <c r="J97" i="6"/>
  <c r="J96" i="6"/>
  <c r="J95" i="6"/>
  <c r="J94" i="6"/>
  <c r="J93" i="6"/>
  <c r="J92" i="6"/>
  <c r="J91"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6" i="6"/>
  <c r="J55" i="6"/>
  <c r="J54" i="6"/>
  <c r="J53" i="6"/>
  <c r="J52" i="6"/>
  <c r="J51" i="6"/>
  <c r="J50" i="6"/>
  <c r="J46" i="6"/>
  <c r="J45" i="6"/>
  <c r="J44" i="6"/>
  <c r="J43" i="6"/>
  <c r="J42" i="6"/>
  <c r="J38" i="6"/>
  <c r="J37" i="6"/>
  <c r="J40" i="6" s="1"/>
  <c r="J33" i="6"/>
  <c r="J32" i="6"/>
  <c r="J31" i="6"/>
  <c r="J30" i="6"/>
  <c r="J29" i="6"/>
  <c r="J28" i="6"/>
  <c r="J27" i="6"/>
  <c r="J26" i="6"/>
  <c r="J25" i="6"/>
  <c r="J35" i="6" s="1"/>
  <c r="J24" i="6"/>
  <c r="J22" i="6"/>
  <c r="J20" i="6"/>
  <c r="J18" i="6"/>
  <c r="J17" i="6"/>
  <c r="J16" i="6"/>
  <c r="J14" i="6"/>
  <c r="J13" i="6"/>
  <c r="J11" i="6"/>
  <c r="J10" i="6"/>
  <c r="L115" i="6"/>
  <c r="K115" i="6"/>
  <c r="L114" i="6"/>
  <c r="K114" i="6"/>
  <c r="L113" i="6"/>
  <c r="K113" i="6"/>
  <c r="L112" i="6"/>
  <c r="K112" i="6"/>
  <c r="L111" i="6"/>
  <c r="K111" i="6"/>
  <c r="L110" i="6"/>
  <c r="K110" i="6"/>
  <c r="L109" i="6"/>
  <c r="K109" i="6"/>
  <c r="L108" i="6"/>
  <c r="K108" i="6"/>
  <c r="M107" i="6"/>
  <c r="L107" i="6"/>
  <c r="K107" i="6"/>
  <c r="L106" i="6"/>
  <c r="K106" i="6"/>
  <c r="P115" i="6"/>
  <c r="M115" i="6" s="1"/>
  <c r="P114" i="6"/>
  <c r="M114" i="6" s="1"/>
  <c r="P113" i="6"/>
  <c r="M113" i="6" s="1"/>
  <c r="P112" i="6"/>
  <c r="M112" i="6" s="1"/>
  <c r="P111" i="6"/>
  <c r="P110" i="6"/>
  <c r="P109" i="6"/>
  <c r="M109" i="6" s="1"/>
  <c r="P108" i="6"/>
  <c r="P107" i="6"/>
  <c r="P106" i="6"/>
  <c r="M106" i="6" s="1"/>
  <c r="K103" i="6"/>
  <c r="K102" i="6"/>
  <c r="K101" i="6"/>
  <c r="K100" i="6"/>
  <c r="K99" i="6"/>
  <c r="K98" i="6"/>
  <c r="K97" i="6"/>
  <c r="K96" i="6"/>
  <c r="K95" i="6"/>
  <c r="K94" i="6"/>
  <c r="K93" i="6"/>
  <c r="K92" i="6"/>
  <c r="K91"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6" i="6"/>
  <c r="K55" i="6"/>
  <c r="K54" i="6"/>
  <c r="K53" i="6"/>
  <c r="K52" i="6"/>
  <c r="K51" i="6"/>
  <c r="K50" i="6"/>
  <c r="K46" i="6"/>
  <c r="K45" i="6"/>
  <c r="K44" i="6"/>
  <c r="K43" i="6"/>
  <c r="K42" i="6"/>
  <c r="K38" i="6"/>
  <c r="K37" i="6"/>
  <c r="K33" i="6"/>
  <c r="K32" i="6"/>
  <c r="K31" i="6"/>
  <c r="K30" i="6"/>
  <c r="K29" i="6"/>
  <c r="K28" i="6"/>
  <c r="K27" i="6"/>
  <c r="K26" i="6"/>
  <c r="K25" i="6"/>
  <c r="K24" i="6"/>
  <c r="L103" i="6"/>
  <c r="L102" i="6"/>
  <c r="L101" i="6"/>
  <c r="L100" i="6"/>
  <c r="L99" i="6"/>
  <c r="L98" i="6"/>
  <c r="L97" i="6"/>
  <c r="L96" i="6"/>
  <c r="L95" i="6"/>
  <c r="L94" i="6"/>
  <c r="L93" i="6"/>
  <c r="L92" i="6"/>
  <c r="L91"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6" i="6"/>
  <c r="L55" i="6"/>
  <c r="L54" i="6"/>
  <c r="L53" i="6"/>
  <c r="L52" i="6"/>
  <c r="L51" i="6"/>
  <c r="L50" i="6"/>
  <c r="L46" i="6"/>
  <c r="L45" i="6"/>
  <c r="L44" i="6"/>
  <c r="L43" i="6"/>
  <c r="L42" i="6"/>
  <c r="L38" i="6"/>
  <c r="L33" i="6"/>
  <c r="L32" i="6"/>
  <c r="L31" i="6"/>
  <c r="L30" i="6"/>
  <c r="L29" i="6"/>
  <c r="L28" i="6"/>
  <c r="L27" i="6"/>
  <c r="L26" i="6"/>
  <c r="L25" i="6"/>
  <c r="L24" i="6"/>
  <c r="L22" i="6"/>
  <c r="L20" i="6"/>
  <c r="L18" i="6"/>
  <c r="L17" i="6"/>
  <c r="L16" i="6"/>
  <c r="L14" i="6"/>
  <c r="L13" i="6"/>
  <c r="L11" i="6"/>
  <c r="L10" i="6"/>
  <c r="P103" i="6"/>
  <c r="M103" i="6" s="1"/>
  <c r="P102" i="6"/>
  <c r="M102" i="6" s="1"/>
  <c r="P101" i="6"/>
  <c r="P100" i="6"/>
  <c r="P99" i="6"/>
  <c r="M99" i="6" s="1"/>
  <c r="P98" i="6"/>
  <c r="M98" i="6" s="1"/>
  <c r="P97" i="6"/>
  <c r="M97" i="6" s="1"/>
  <c r="P96" i="6"/>
  <c r="M96" i="6" s="1"/>
  <c r="P95" i="6"/>
  <c r="M95" i="6" s="1"/>
  <c r="P94" i="6"/>
  <c r="M94" i="6" s="1"/>
  <c r="P93" i="6"/>
  <c r="P92" i="6"/>
  <c r="P91" i="6"/>
  <c r="M91" i="6" s="1"/>
  <c r="K22" i="6"/>
  <c r="K20" i="6"/>
  <c r="K18" i="6"/>
  <c r="K17" i="6"/>
  <c r="K16" i="6"/>
  <c r="K14" i="6"/>
  <c r="K13" i="6"/>
  <c r="K11" i="6"/>
  <c r="K10" i="6"/>
  <c r="O37" i="6"/>
  <c r="P37" i="6" s="1"/>
  <c r="P87" i="6"/>
  <c r="P86" i="6"/>
  <c r="M86" i="6" s="1"/>
  <c r="P85" i="6"/>
  <c r="M85" i="6" s="1"/>
  <c r="P84" i="6"/>
  <c r="M84" i="6" s="1"/>
  <c r="P83" i="6"/>
  <c r="P82" i="6"/>
  <c r="P81" i="6"/>
  <c r="M81" i="6" s="1"/>
  <c r="P80" i="6"/>
  <c r="M80" i="6" s="1"/>
  <c r="P79" i="6"/>
  <c r="P78" i="6"/>
  <c r="M78" i="6" s="1"/>
  <c r="P77" i="6"/>
  <c r="M77" i="6" s="1"/>
  <c r="P76" i="6"/>
  <c r="M76" i="6" s="1"/>
  <c r="P75" i="6"/>
  <c r="P74" i="6"/>
  <c r="P73" i="6"/>
  <c r="M73" i="6" s="1"/>
  <c r="P72" i="6"/>
  <c r="M72" i="6" s="1"/>
  <c r="P71" i="6"/>
  <c r="P70" i="6"/>
  <c r="M70" i="6" s="1"/>
  <c r="P69" i="6"/>
  <c r="M69" i="6" s="1"/>
  <c r="P68" i="6"/>
  <c r="M68" i="6" s="1"/>
  <c r="P67" i="6"/>
  <c r="P66" i="6"/>
  <c r="P65" i="6"/>
  <c r="M65" i="6" s="1"/>
  <c r="P64" i="6"/>
  <c r="M64" i="6" s="1"/>
  <c r="P63" i="6"/>
  <c r="P62" i="6"/>
  <c r="M62" i="6" s="1"/>
  <c r="P61" i="6"/>
  <c r="M61" i="6" s="1"/>
  <c r="P60" i="6"/>
  <c r="M60" i="6" s="1"/>
  <c r="P59" i="6"/>
  <c r="P56" i="6"/>
  <c r="P55" i="6"/>
  <c r="M55" i="6" s="1"/>
  <c r="P54" i="6"/>
  <c r="M54" i="6" s="1"/>
  <c r="P53" i="6"/>
  <c r="P52" i="6"/>
  <c r="M52" i="6" s="1"/>
  <c r="P51" i="6"/>
  <c r="M51" i="6" s="1"/>
  <c r="P50" i="6"/>
  <c r="M50" i="6" s="1"/>
  <c r="P46" i="6"/>
  <c r="P45" i="6"/>
  <c r="M45" i="6" s="1"/>
  <c r="P44" i="6"/>
  <c r="M44" i="6" s="1"/>
  <c r="P43" i="6"/>
  <c r="M43" i="6" s="1"/>
  <c r="P42" i="6"/>
  <c r="P38" i="6"/>
  <c r="M38" i="6" s="1"/>
  <c r="P33" i="6"/>
  <c r="M33" i="6" s="1"/>
  <c r="P32" i="6"/>
  <c r="M32" i="6" s="1"/>
  <c r="P31" i="6"/>
  <c r="M31" i="6" s="1"/>
  <c r="P30" i="6"/>
  <c r="M30" i="6" s="1"/>
  <c r="P29" i="6"/>
  <c r="M29" i="6" s="1"/>
  <c r="P28" i="6"/>
  <c r="M28" i="6" s="1"/>
  <c r="P27" i="6"/>
  <c r="M27" i="6" s="1"/>
  <c r="P26" i="6"/>
  <c r="M26" i="6" s="1"/>
  <c r="P25" i="6"/>
  <c r="M25" i="6" s="1"/>
  <c r="P24" i="6"/>
  <c r="M24" i="6" s="1"/>
  <c r="P22" i="6"/>
  <c r="P20" i="6"/>
  <c r="P18" i="6"/>
  <c r="P17" i="6"/>
  <c r="P16" i="6"/>
  <c r="P14" i="6"/>
  <c r="P13" i="6"/>
  <c r="P11" i="6"/>
  <c r="P10" i="6"/>
  <c r="G118" i="6"/>
  <c r="G11" i="6"/>
  <c r="G13" i="6"/>
  <c r="G14" i="6"/>
  <c r="G16" i="6"/>
  <c r="G17" i="6"/>
  <c r="G18" i="6"/>
  <c r="G20" i="6"/>
  <c r="G22" i="6"/>
  <c r="G24" i="6"/>
  <c r="G25" i="6"/>
  <c r="G26" i="6"/>
  <c r="G27" i="6"/>
  <c r="G28" i="6"/>
  <c r="G29" i="6"/>
  <c r="G30" i="6"/>
  <c r="G31" i="6"/>
  <c r="G32" i="6"/>
  <c r="G33" i="6"/>
  <c r="G37" i="6"/>
  <c r="G38" i="6"/>
  <c r="G42" i="6"/>
  <c r="G43" i="6"/>
  <c r="G44" i="6"/>
  <c r="G45" i="6"/>
  <c r="G46" i="6"/>
  <c r="G50" i="6"/>
  <c r="G51" i="6"/>
  <c r="G52" i="6"/>
  <c r="G53" i="6"/>
  <c r="G54" i="6"/>
  <c r="G55" i="6"/>
  <c r="G56"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10" i="6"/>
  <c r="J118" i="6" l="1"/>
  <c r="J120" i="6" s="1"/>
  <c r="M108" i="6"/>
  <c r="J48" i="6"/>
  <c r="J88" i="6"/>
  <c r="M42" i="6"/>
  <c r="M53" i="6"/>
  <c r="M63" i="6"/>
  <c r="M71" i="6"/>
  <c r="M79" i="6"/>
  <c r="M87" i="6"/>
  <c r="M37" i="6"/>
  <c r="M111" i="6"/>
  <c r="M56" i="6"/>
  <c r="M66" i="6"/>
  <c r="M74" i="6"/>
  <c r="M82" i="6"/>
  <c r="M46" i="6"/>
  <c r="M59" i="6"/>
  <c r="M67" i="6"/>
  <c r="M75" i="6"/>
  <c r="M83" i="6"/>
  <c r="M92" i="6"/>
  <c r="M100" i="6"/>
  <c r="M110" i="6"/>
  <c r="M93" i="6"/>
  <c r="M101" i="6"/>
  <c r="L37" i="6"/>
  <c r="M11" i="6"/>
  <c r="P118" i="6"/>
  <c r="M22" i="6"/>
  <c r="M20" i="6"/>
  <c r="M14" i="6"/>
  <c r="M16" i="6"/>
  <c r="M13" i="6"/>
  <c r="M17" i="6"/>
  <c r="P40" i="6"/>
  <c r="G40" i="6"/>
  <c r="M18" i="6"/>
  <c r="M10" i="6"/>
  <c r="P35" i="6"/>
  <c r="P88" i="6"/>
  <c r="P48" i="6"/>
  <c r="G48" i="6"/>
  <c r="G88" i="6"/>
  <c r="G35" i="6"/>
  <c r="M118" i="6" l="1"/>
  <c r="P120" i="6"/>
  <c r="G125" i="6" s="1"/>
  <c r="M88" i="6"/>
  <c r="M35" i="6"/>
  <c r="M48" i="6"/>
  <c r="M40" i="6"/>
  <c r="G120" i="6"/>
  <c r="D125" i="6" s="1"/>
  <c r="M120" i="6" l="1"/>
  <c r="N119" i="6" l="1"/>
  <c r="Q95" i="6" l="1"/>
  <c r="Q91" i="6"/>
  <c r="Q119" i="6"/>
  <c r="Q97" i="6"/>
  <c r="Q92" i="6"/>
  <c r="Q94" i="6"/>
  <c r="Q93" i="6"/>
  <c r="H45" i="4" l="1"/>
  <c r="Q96" i="6" l="1"/>
  <c r="J47" i="4"/>
  <c r="J48" i="4" l="1"/>
  <c r="H47" i="4"/>
  <c r="H48" i="4" s="1"/>
</calcChain>
</file>

<file path=xl/sharedStrings.xml><?xml version="1.0" encoding="utf-8"?>
<sst xmlns="http://schemas.openxmlformats.org/spreadsheetml/2006/main" count="438" uniqueCount="301">
  <si>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</si>
  <si>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</si>
  <si>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</si>
  <si>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</si>
  <si>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</si>
  <si>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</si>
  <si>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</si>
  <si>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</si>
  <si>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</si>
  <si>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</si>
  <si>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</si>
  <si>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</si>
  <si>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</si>
  <si>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</si>
  <si>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</si>
  <si>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</si>
  <si>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</si>
  <si>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</si>
  <si>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</si>
  <si>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</si>
  <si>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</si>
  <si>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</si>
  <si>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</si>
  <si>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</si>
  <si>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</si>
  <si>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</si>
  <si>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</si>
  <si>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</si>
  <si>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</si>
  <si>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</si>
  <si>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</si>
  <si>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</si>
  <si>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</si>
  <si>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</si>
  <si>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</si>
  <si>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</si>
  <si>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</si>
  <si>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</si>
  <si>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</si>
  <si>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</si>
  <si>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</si>
  <si>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</si>
  <si>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</si>
  <si>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</si>
  <si>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</si>
  <si>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</si>
  <si>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</si>
  <si>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</si>
  <si>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</si>
  <si>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</si>
  <si>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</si>
  <si>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</si>
  <si>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</si>
  <si>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</si>
  <si>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</si>
  <si>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</si>
  <si>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</si>
  <si>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</si>
  <si>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</si>
  <si>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</si>
  <si>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</si>
  <si>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</si>
  <si>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</si>
  <si>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</si>
  <si>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</si>
  <si>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</si>
  <si>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</si>
  <si>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</si>
  <si>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</si>
  <si>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</si>
  <si>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</si>
  <si>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</si>
  <si>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</si>
  <si>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</si>
  <si>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</si>
  <si>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</si>
  <si>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</si>
  <si>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</si>
  <si>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</si>
  <si>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</si>
  <si>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</si>
  <si>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</si>
  <si>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</si>
  <si>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</si>
  <si>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</si>
  <si>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</si>
  <si>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</si>
  <si>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</si>
  <si>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</si>
  <si>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</si>
  <si>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</si>
  <si>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</si>
  <si>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</si>
  <si>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</si>
  <si>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</si>
  <si>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</si>
  <si>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</si>
  <si>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</si>
  <si>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</si>
  <si>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</si>
  <si>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</si>
  <si>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</si>
  <si>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</si>
  <si>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</si>
  <si>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</si>
  <si>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</si>
  <si>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</si>
  <si>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</si>
  <si>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</si>
  <si>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</si>
  <si>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</si>
  <si>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</si>
  <si>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</si>
  <si>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</si>
  <si>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</si>
  <si>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</si>
  <si>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</si>
  <si>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</si>
  <si>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</si>
  <si>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</si>
  <si>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</si>
  <si>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</si>
  <si>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</si>
  <si>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</si>
  <si>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</si>
  <si>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</si>
  <si>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</si>
  <si>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</si>
  <si>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</si>
  <si>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</si>
  <si>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</si>
  <si>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</si>
  <si>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</si>
  <si>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</si>
  <si>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</si>
  <si>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</si>
  <si>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</si>
  <si>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</si>
  <si>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</si>
  <si>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</si>
  <si>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</si>
  <si>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</si>
  <si>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</si>
  <si>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</si>
  <si>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</si>
  <si>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</si>
  <si>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</si>
  <si>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</si>
  <si>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</si>
  <si>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</si>
  <si>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</si>
  <si>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</si>
  <si>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</si>
  <si>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</si>
  <si>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</si>
  <si>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</si>
  <si>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</si>
  <si>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</si>
  <si>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</si>
  <si>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</si>
  <si>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</si>
  <si>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SR NO</t>
  </si>
  <si>
    <t xml:space="preserve">SERVICE NO </t>
  </si>
  <si>
    <t xml:space="preserve">ITEM DESCRIPTION </t>
  </si>
  <si>
    <t>UNIT</t>
  </si>
  <si>
    <t>Remarks</t>
  </si>
  <si>
    <t>QTY</t>
  </si>
  <si>
    <t>AMOUNT</t>
  </si>
  <si>
    <t>TOTAL AMOUNT</t>
  </si>
  <si>
    <t>% Variation</t>
  </si>
  <si>
    <t>Project:</t>
  </si>
  <si>
    <t>Previous SO No.:</t>
  </si>
  <si>
    <t>Package Details:</t>
  </si>
  <si>
    <t>Document Date:</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</si>
  <si>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</si>
  <si>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Exiting Ply Panelling Dismental with ms frame</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</si>
  <si>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</si>
  <si>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Removing and Redoing Bision Board paneling and achive the level fixing of ms display and level toward 40 mm.</t>
  </si>
  <si>
    <t>IRISH HOUSE, LUCKNOW AIRPORT - TERMINAL-T3</t>
  </si>
  <si>
    <t xml:space="preserve">Irish House </t>
  </si>
  <si>
    <t>Rft</t>
  </si>
  <si>
    <t>Nos</t>
  </si>
  <si>
    <t>Providing and applying fire raidaint paint on ply surface whichever as per desire and as per project -in - charge.(Quantity will be change after measurment,so far taken a close approximate)</t>
  </si>
  <si>
    <t>Sft.</t>
  </si>
  <si>
    <t>New Items</t>
  </si>
  <si>
    <t>Rate varation of fire rated board</t>
  </si>
  <si>
    <t>CIVIL AND INTERIOR</t>
  </si>
  <si>
    <t>Providing and fixing Electric metre as per approved make and specification or as per project in-charge MAKE- secure</t>
  </si>
  <si>
    <t>nos</t>
  </si>
  <si>
    <t>Providing and fixing PRV ( Pressure Release Valve)  as per approved make and specification or as per project in-charge MAKE- Kranti</t>
  </si>
  <si>
    <t xml:space="preserve">Providing and fixing  12 mm Bwr ply with fire rated paint on ceiling for track light and chaidliar support  or hanging or as per directed by project in-charge . </t>
  </si>
  <si>
    <t>Providing and fixing Water Metre  as per approved make and specification or as per project in-charge MAKE- Kranti</t>
  </si>
  <si>
    <t>Providing and applying 4mm epoxy based grout in flooring as approved make and speacetion make- Laticrete and roff</t>
  </si>
  <si>
    <t>RATE</t>
  </si>
  <si>
    <t>General Site Works</t>
  </si>
  <si>
    <t xml:space="preserve">Providing Pest Control &amp; Anti-termite treatment by appointing a specialized agency as per the specifications mentioned by the Bureau of Indian Standard &amp; Agencies specification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</si>
  <si>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sq.ft</t>
  </si>
  <si>
    <t>QRO</t>
  </si>
  <si>
    <t>Waterproofing</t>
  </si>
  <si>
    <t>Construction of Walls</t>
  </si>
  <si>
    <t>Plaster Works</t>
  </si>
  <si>
    <r>
      <t xml:space="preserve">P&amp;A of </t>
    </r>
    <r>
      <rPr>
        <b/>
        <sz val="11"/>
        <rFont val="Calibri"/>
        <family val="2"/>
        <scheme val="minor"/>
      </rPr>
      <t>single coat backing plaster of 20 / 25 mm thick</t>
    </r>
    <r>
      <rPr>
        <sz val="11"/>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</si>
  <si>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Kobah works</t>
  </si>
  <si>
    <t xml:space="preserve"> Flooring,Dado and counter works</t>
  </si>
  <si>
    <t>RFT</t>
  </si>
  <si>
    <t xml:space="preserve">Chasing in existing brick/siphorex/concrete wall, up to 200mm wide and 75mm deep, for installation of A.C. copper pipes/drain pipes as required and making good of chases with cement plaster/POP ready for application of paint. </t>
  </si>
  <si>
    <t xml:space="preserve">Making punctures in existing brick/siphorex/concrete wall block up to 600mm diameter, for passing A.C. copper pipes/drain pipes as required and making good the same with cement plaster/POP. </t>
  </si>
  <si>
    <t xml:space="preserve">P &amp; Fixing of approved &amp; selected granite cladding on one step's tread &amp; riser from sitting area to the bar area with sand cement mortar / adhesive bed in 1:4 proportion on the existing plaster finished wall, having necessary supporting to hold the ledge on the wall, including complete edge polishing &amp; joints in added color pigments, making edge polish. Complete in proper line &amp; level as per architectural detail drawing of step's dado &amp; tread-riser stone cladding </t>
  </si>
  <si>
    <t>150mm wide Leather Finsh Granite threshold between lobby and restaurant flooring and between the service corridor and the bond room.  sand cement mortar / adhesive bed in 1:4 proportion on the existing plaster finished wall, having necessary supporting to hold the ledge on the wall, including complete edge polishing &amp; joints in added color pigments, making edge polish. Complete in proper line &amp; level as per architectural detail drawing.</t>
  </si>
  <si>
    <t>Sub total for civil work.</t>
  </si>
  <si>
    <r>
      <t>P&amp;F of</t>
    </r>
    <r>
      <rPr>
        <b/>
        <sz val="11"/>
        <rFont val="Calibri"/>
        <family val="2"/>
        <scheme val="minor"/>
      </rPr>
      <t xml:space="preserve"> Flat false ceiling </t>
    </r>
    <r>
      <rPr>
        <sz val="11"/>
        <rFont val="Calibri"/>
        <family val="2"/>
        <scheme val="minor"/>
      </rPr>
      <t xml:space="preserve">in 12mm thick India Gypsum or equivalent Gypboard, with GI perimeter channels of size 0.55 mm.thick ( having one flange of 20 mm.&amp; another flange of 30 mm. and a web of 270 mm. ), GI intermediate channels of size 45 mm ( 0.9mm thick to flanges of 15 mm each), GI cleat and steel expansion fasteners, ceiling section of 0.55 thickness having with the help of connecting clip, 12.5mm tapered edge Gypboard ( confirming to IS 2095-1996:part-1), 25mm drywall screws etc necessary hardware fittings as required, after fixing the Gypboard, the joints to be filled with jointing compound, joint paper, tape and two coats of drywall tape suitable for Gypboard ( as per recommended practices of BPB India Gypsum) to gain smooth surface of the ceiling, including all necessary provision making &amp; cutting for light fixtures, AC grills, diffusers, speakers, etc.. Complete in proper line &amp; level as per architectural detail drawing &amp; Site Engineer's instruction. (All GI perimeter , channels -  should be Gypsteel India make &amp; Gypboard- India Gypsum or equivalent make). Complete as per architectural detail drawings &amp; site engineer's instruction. </t>
    </r>
  </si>
  <si>
    <t>Sub total for POP work.</t>
  </si>
  <si>
    <r>
      <t>P&amp;A of</t>
    </r>
    <r>
      <rPr>
        <b/>
        <sz val="11"/>
        <rFont val="Calibri"/>
        <family val="2"/>
        <scheme val="minor"/>
      </rPr>
      <t xml:space="preserve"> Acrylic Emulsion Paint,</t>
    </r>
    <r>
      <rPr>
        <sz val="11"/>
        <rFont val="Calibri"/>
        <family val="2"/>
        <scheme val="minor"/>
      </rPr>
      <t xml:space="preserve"> approved make &amp; shade on POP Gypboard finished ceilings/ wall/ mother slab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instruction. including all ceiling. </t>
    </r>
  </si>
  <si>
    <r>
      <t>P&amp;A of</t>
    </r>
    <r>
      <rPr>
        <b/>
        <sz val="11"/>
        <rFont val="Calibri"/>
        <family val="2"/>
        <scheme val="minor"/>
      </rPr>
      <t xml:space="preserve"> texture metal paint on exposed duct,</t>
    </r>
    <r>
      <rPr>
        <sz val="11"/>
        <rFont val="Calibri"/>
        <family val="2"/>
        <scheme val="minor"/>
      </rPr>
      <t xml:space="preserve"> approved make &amp; shade on decorative pop panel with sand papering &amp; cleaning the surface, applying double boiled linseed acrylic/oil/cement primer, there after painting the surface in three finishing coats over base primer coat to achieve even finish. Complete up to the mark &amp; site engineer's instruction.</t>
    </r>
  </si>
  <si>
    <t>P&amp;A of Linseed oil/lacquer for exposed red brick wall including the number of quotes up to the mark as per site engineer's instructions.</t>
  </si>
  <si>
    <t>Fire sprinkler paint_Providing &amp; applying Three (03) coats of fire rated paint as per standard on exposed surface on metal including removing of old paint etc. complete with final coat no brush mark to be visible after painting colour shade as specified.</t>
  </si>
  <si>
    <t>Sub total for Painting work.</t>
  </si>
  <si>
    <r>
      <t xml:space="preserve">P&amp;F of 600mm wide </t>
    </r>
    <r>
      <rPr>
        <b/>
        <sz val="11"/>
        <rFont val="Calibri"/>
        <family val="2"/>
        <scheme val="minor"/>
      </rPr>
      <t>Bar counter</t>
    </r>
    <r>
      <rPr>
        <sz val="11"/>
        <rFont val="Calibri"/>
        <family val="2"/>
        <scheme val="minor"/>
      </rPr>
      <t xml:space="preserve"> </t>
    </r>
    <r>
      <rPr>
        <b/>
        <sz val="11"/>
        <rFont val="Calibri"/>
        <family val="2"/>
        <scheme val="minor"/>
      </rPr>
      <t>solid wooden top</t>
    </r>
    <r>
      <rPr>
        <sz val="11"/>
        <rFont val="Calibri"/>
        <family val="2"/>
        <scheme val="minor"/>
      </rPr>
      <t xml:space="preserve"> with 19mm thick double plywood (selected &amp; approved make, bwr grade) backing, plywood to be fixed on the existing low height bar wall's top having pelmet provision as shown details. After fixing the plywood 12mm thick x 200 mm wide seasoned 1st quality btc wooden plank to be fixed on the top of the bar counter, </t>
    </r>
    <r>
      <rPr>
        <b/>
        <sz val="11"/>
        <rFont val="Calibri"/>
        <family val="2"/>
        <scheme val="minor"/>
      </rPr>
      <t>having half round shape molding</t>
    </r>
    <r>
      <rPr>
        <sz val="11"/>
        <rFont val="Calibri"/>
        <family val="2"/>
        <scheme val="minor"/>
      </rPr>
      <t xml:space="preserve"> on both the edges, wooden top be finished with high gloss lamination polish ( stain free)  as per approved sample up to the mark. Complete as per architectural detail drawing &amp; site engineer's instruction. Size: 12000mm L x 600mm W x 50mm H </t>
    </r>
  </si>
  <si>
    <r>
      <t xml:space="preserve">P&amp;F of 18mm thk marien </t>
    </r>
    <r>
      <rPr>
        <b/>
        <sz val="11"/>
        <rFont val="Calibri"/>
        <family val="2"/>
        <scheme val="minor"/>
      </rPr>
      <t>plywood paneling on bar counter front surface in levels with 30mm offset to give provision of led light,</t>
    </r>
    <r>
      <rPr>
        <sz val="11"/>
        <rFont val="Calibri"/>
        <family val="2"/>
        <scheme val="minor"/>
      </rPr>
      <t xml:space="preserve"> with 50mm x 25mm aluminium pipe framing out of vertical members at 400 mm c/c &amp; with horizontal members at 550 mm c/c, fixing the framing on the existing plaster finished wall, after fixing farming 19mm thick marien plywood (selected &amp; approved make, bwr grade plywood) to be installed on the framing. Complete as per architectural detail drawing &amp; site engineer's instruction.</t>
    </r>
  </si>
  <si>
    <r>
      <t>P&amp;F of</t>
    </r>
    <r>
      <rPr>
        <b/>
        <sz val="11"/>
        <rFont val="Calibri"/>
        <family val="2"/>
        <scheme val="minor"/>
      </rPr>
      <t xml:space="preserve"> Rough outer sleeper wooden paneling</t>
    </r>
    <r>
      <rPr>
        <sz val="11"/>
        <rFont val="Calibri"/>
        <family val="2"/>
        <scheme val="minor"/>
      </rPr>
      <t xml:space="preserve"> at bar front wall with 15/18mm thick x 150mm wide rough outer sleeper wood to be fixed on the existing plywood paneling surface in different level with provision of indirect lighting, surface area to be finished with melamine polish. Rate including all necessary hardware fittings to install the rough wood, cut out for services requirements, required scaffolding, etc. as required on site, necessary adhesive, etc.. Complete as per architectural detail drawing &amp; site engineer's instruction.</t>
    </r>
  </si>
  <si>
    <r>
      <t xml:space="preserve">Providing &amp; fixing </t>
    </r>
    <r>
      <rPr>
        <b/>
        <sz val="11"/>
        <rFont val="Calibri"/>
        <family val="2"/>
        <scheme val="minor"/>
      </rPr>
      <t>brass Foot-rail</t>
    </r>
    <r>
      <rPr>
        <sz val="11"/>
        <rFont val="Calibri"/>
        <family val="2"/>
        <scheme val="minor"/>
      </rPr>
      <t xml:space="preserve"> made out of 38 mm.dia brass tube (14 gauge 304 grade hair line mat finished) framing, fixing the frame on floor with all necessary hardware fittings. Complete as per architectural detail drawing &amp; site engineer' instruction.@ bar counter's front.  </t>
    </r>
  </si>
  <si>
    <t>BAR BACK</t>
  </si>
  <si>
    <r>
      <t xml:space="preserve">P&amp;F of </t>
    </r>
    <r>
      <rPr>
        <b/>
        <sz val="11"/>
        <rFont val="Calibri"/>
        <family val="2"/>
        <scheme val="minor"/>
      </rPr>
      <t>bar back</t>
    </r>
    <r>
      <rPr>
        <sz val="11"/>
        <rFont val="Calibri"/>
        <family val="2"/>
        <scheme val="minor"/>
      </rPr>
      <t xml:space="preserve"> structure with MS framework made out of 50 x 50mm box section vertical members at 400 mm c/c &amp; with horizontal members at 550 mm c/c, fixing the framing in proper line &amp; level on existing wall/ floor/ mother slab. the MS to be finished with zink oxide and black powder coating. Rate including all necessary hardware fittings, cut out for services requirements, required scaffolding, etc. as required on site, necessary adhesive, etc.. as required on site. Complete as per architectural detail drawing &amp; site engineer's instruction.</t>
    </r>
  </si>
  <si>
    <r>
      <t xml:space="preserve">P&amp;F of </t>
    </r>
    <r>
      <rPr>
        <b/>
        <sz val="11"/>
        <rFont val="Calibri"/>
        <family val="2"/>
        <scheme val="minor"/>
      </rPr>
      <t xml:space="preserve">crate wooden box paneling @ bar back wall </t>
    </r>
    <r>
      <rPr>
        <sz val="11"/>
        <rFont val="Calibri"/>
        <family val="2"/>
        <scheme val="minor"/>
      </rPr>
      <t>having 25mm thick x 350mm wide x 350-450mm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</si>
  <si>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t>no.</t>
  </si>
  <si>
    <t>P&amp;F of 600mm wide 10MM THK toughned glass shelf with 10-15mm MS bidding all finished with black powder coating and shelf including provision for led lights. Rate including all necessary hardware fittings to install the partition, scaffolding, etc. as required on site. Complete as per architectural detail drawing &amp; site engineer's instruction.</t>
  </si>
  <si>
    <r>
      <t xml:space="preserve">P&amp;F of 350mm wide </t>
    </r>
    <r>
      <rPr>
        <b/>
        <sz val="11"/>
        <rFont val="Calibri"/>
        <family val="2"/>
        <scheme val="minor"/>
      </rPr>
      <t xml:space="preserve">Bar Bulkhead/ glass hanger </t>
    </r>
    <r>
      <rPr>
        <sz val="11"/>
        <rFont val="Calibri"/>
        <family val="2"/>
        <scheme val="minor"/>
      </rPr>
      <t xml:space="preserve">having 25mm X 25MM brass metal in 2 layers having vertical and horizontal member @every 600mm c/c with 12mm thk toughthned glass shelf having provision for led profile light. brass metal to be brushed finish. the base including 8-10mm solid rods band in curve shape to hang the wine glass. Rate including all necessary hardware fittings to install the shelves, anchor fastner, ceiling support, scaffolding, etc. as required on site. Complete as per architectural detail drawing &amp; site engineer's instruction. Size: 2200mm L x 350mm W x 900mm H as shown on elevation. </t>
    </r>
  </si>
  <si>
    <r>
      <t xml:space="preserve">P&amp;F of </t>
    </r>
    <r>
      <rPr>
        <b/>
        <sz val="11"/>
        <rFont val="Calibri"/>
        <family val="2"/>
        <scheme val="minor"/>
      </rPr>
      <t xml:space="preserve">Wooden rafter in hut shape </t>
    </r>
    <r>
      <rPr>
        <sz val="11"/>
        <rFont val="Calibri"/>
        <family val="2"/>
        <scheme val="minor"/>
      </rPr>
      <t xml:space="preserve">with 19mm thick plywood boxing (selected &amp; approved make, bwr grade plywood), boxing to be hanged from mother slab with necessary support from wall &amp; slab to get hut shape as shown on detail drawing, after fixing the boxing in hut shape 15 /18 mm thick rough outer sleeper wood to be finished all three visible parts (except top side) the boxing (selected &amp; approved sleeper wood), sleeper wood to be finished in linceed oil, including all necessary hardware fittings, required anchor fasteners to hang the rafter from the slab / wall, necessary scaffolding, etc. as required. Complete as per architectural detail drawing &amp; site engineer's instruction. Size: 200mm H x 200mm D </t>
    </r>
  </si>
  <si>
    <r>
      <t>P&amp;F of</t>
    </r>
    <r>
      <rPr>
        <b/>
        <sz val="11"/>
        <rFont val="Calibri"/>
        <family val="2"/>
        <scheme val="minor"/>
      </rPr>
      <t xml:space="preserve"> Rough sleeper wooden paneling on main facade for signage</t>
    </r>
    <r>
      <rPr>
        <sz val="11"/>
        <rFont val="Calibri"/>
        <family val="2"/>
        <scheme val="minor"/>
      </rPr>
      <t xml:space="preserve"> with 12mm thick marine plywood (selected &amp; approved make, bwr grade) backing on existing pop punning finished walls, after fixing of the plywood 15/18mm thick x 100mm wide rough sleeper wood to be fixed on the said surface and 18mm thick x 50mm wide btc wooden patti to bed fixed on all edges of the paneling as shown detail, total surface area to be finished with melamine polish. Rate including all necessary hardware fittings to install the panel, cut out for services requirements, required scaffolding, etc. as required on site, necessary adhesive, etc.. Complete as per architectural detail drawing &amp; site engineer's instruction. Size: 3000mm x 450mm height no. in hut shape, as per facade details.</t>
    </r>
  </si>
  <si>
    <r>
      <t xml:space="preserve">P&amp;F of </t>
    </r>
    <r>
      <rPr>
        <b/>
        <sz val="11"/>
        <rFont val="Calibri"/>
        <family val="2"/>
        <scheme val="minor"/>
      </rPr>
      <t xml:space="preserve">Wicket door of size 750mm x 1200mm @ Bar - a flush door </t>
    </r>
    <r>
      <rPr>
        <sz val="11"/>
        <rFont val="Calibri"/>
        <family val="2"/>
        <scheme val="minor"/>
      </rPr>
      <t xml:space="preserve">. The outer surface of the door is with 15/18mm thick x 150mm wide sleeperwood to be finished with linceed oil.the top to have 75mm wide BTC wooden edge with round edging. The inner side of the door to be finished with 1mm thick laminate. Rate inclusive of all hardware fittings like- hinges, sliding channel, conceal door closer (Ozone make, 400mm ht. S.S. handle , door stopper, dead lock, tower bolt, all necessary hardware fittings, etc. (all the fittings should be branded / Ozone make and to be approved by architect / site engineer),   both the sides having 150mm ht 14 gauge 304 grade SS (hairline matt finish) kick plate on bottom side of the door, etc. Complete as per architectural detail drawing &amp; site engineer's instruction.                                                                      Size: 750mm L x 1200mm H x 1 no. </t>
    </r>
  </si>
  <si>
    <t>Nos.</t>
  </si>
  <si>
    <r>
      <t xml:space="preserve">P&amp;L of </t>
    </r>
    <r>
      <rPr>
        <b/>
        <sz val="11"/>
        <rFont val="Calibri"/>
        <family val="2"/>
        <scheme val="minor"/>
      </rPr>
      <t>6mm thick mdf sheet</t>
    </r>
    <r>
      <rPr>
        <sz val="11"/>
        <rFont val="Calibri"/>
        <family val="2"/>
        <scheme val="minor"/>
      </rPr>
      <t xml:space="preserve"> with transparent plastic paper to protect the flooring, after competition of all interior works the same to be removed from the floor with proper cleaning of the flooring &amp; debris' to be removed from the compound.</t>
    </r>
  </si>
  <si>
    <t xml:space="preserve">P&amp;F of 450mm dia half cut wooden barrel finished with artistic paint &amp; lacquer finish fixed on existing ms framework. Rate including all necessary hardware fittings to install the barrel, scaffolding, etc. as required on site. Complete as per architectural detail drawing &amp; site engineer's instruction. </t>
  </si>
  <si>
    <r>
      <t xml:space="preserve">P&amp;F of </t>
    </r>
    <r>
      <rPr>
        <b/>
        <sz val="11"/>
        <rFont val="Calibri"/>
        <family val="2"/>
        <scheme val="minor"/>
      </rPr>
      <t xml:space="preserve">crate wooden box </t>
    </r>
    <r>
      <rPr>
        <sz val="11"/>
        <rFont val="Calibri"/>
        <family val="2"/>
        <scheme val="minor"/>
      </rPr>
      <t>having 25mm thick x 600mm wide x 250 mm high crate wood (pine wood / approved wood) boxes to be fixed on both the MS framework with desired pattern as shown on the detail drawing, wooden surface to be finished clear PU paint. Rate including all necessary hardware fittings to install the panel, cut out for services requirements, required scaffolding, etc. as required on site, necessary adhesive etc. as required on site. Complete as per architectural detail drawing &amp; site engineer's instruction. Pine wood Boxes Size: 350mm L x 350mm W x 500mm H as shown on elevation.</t>
    </r>
  </si>
  <si>
    <t xml:space="preserve">P &amp; f of 1600mm high- 600mm height pine wood picket fance railing having 25mm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drawing  and instruction.                                                                         </t>
  </si>
  <si>
    <t xml:space="preserve">P &amp; f of pinewood board size of 600 x 900mm having 12mm thk pine wood plants size of 100mm wide finished in clear PU polish with color pegment. internal 25mm x 25mm MS framework to support the structure in curve shape. the metal to be finished with powder coating. the cost include all hardware fixture, required base plate, cutting rounding finishing in all respect as per drawing  and instruction.                                                                          </t>
  </si>
  <si>
    <r>
      <t xml:space="preserve">Providing &amp; fixing </t>
    </r>
    <r>
      <rPr>
        <b/>
        <sz val="11"/>
        <rFont val="Calibri"/>
        <family val="2"/>
        <scheme val="minor"/>
      </rPr>
      <t>brass Foot-rail near planter box</t>
    </r>
    <r>
      <rPr>
        <sz val="11"/>
        <rFont val="Calibri"/>
        <family val="2"/>
        <scheme val="minor"/>
      </rPr>
      <t xml:space="preserve"> made out of 38 mm.dia brass tube (14 gauge 304 grade hair line mat finished) framing, fixing the frame on floor with all necessary hardware fittings. Complete as per architectural detail drawing &amp; site engineer' instruction.@ bar counter's front.  </t>
    </r>
  </si>
  <si>
    <r>
      <t>P&amp;F of</t>
    </r>
    <r>
      <rPr>
        <b/>
        <sz val="11"/>
        <rFont val="Calibri"/>
        <family val="2"/>
        <scheme val="minor"/>
      </rPr>
      <t xml:space="preserve"> 25mm thk BTC wood signage with </t>
    </r>
    <r>
      <rPr>
        <sz val="11"/>
        <rFont val="Calibri"/>
        <family val="2"/>
        <scheme val="minor"/>
      </rPr>
      <t xml:space="preserve">ingrave letters finished with melamine polish. Size - 2200 x 300mm high </t>
    </r>
  </si>
  <si>
    <t>P&amp;F of wooden paneling on column, with 50mm x 25mm aluminium pipe framing out of vertical members at 400 mm c/c &amp; with horizontal members at 550 mm c/c, fixing the framing on the existing plaster finished column, after fixing farming 12mm thick plywood (selected &amp; approved make, bwr grade plywood) to be installed on the framing and finished with apporved veneer and bamboo rope as per design.  Complete as per architectural detail drawing &amp; site engineer's instruction.</t>
  </si>
  <si>
    <t xml:space="preserve">Real scale jeep (vehicle) artwork installtion </t>
  </si>
  <si>
    <t xml:space="preserve">job </t>
  </si>
  <si>
    <t xml:space="preserve">Old wooden barrel size of 600mm dia meter with proper polish </t>
  </si>
  <si>
    <t>Artist work on wall_ slogans/ write up on walls. (Lumpsum amount 25000/- )</t>
  </si>
  <si>
    <t>Artifact from antique store as per selection. (Lumpsum amount 2,00,000/- )</t>
  </si>
  <si>
    <t>Canvas Photoframes and random size mirror as per brandstandard sizes in random frame design (Lumpsum amount 1,50,000/- )</t>
  </si>
  <si>
    <r>
      <t xml:space="preserve">P&amp;F of </t>
    </r>
    <r>
      <rPr>
        <b/>
        <sz val="11"/>
        <rFont val="Calibri"/>
        <family val="2"/>
        <scheme val="minor"/>
      </rPr>
      <t xml:space="preserve">Hostess desk barrel </t>
    </r>
    <r>
      <rPr>
        <sz val="11"/>
        <rFont val="Calibri"/>
        <family val="2"/>
        <scheme val="minor"/>
      </rPr>
      <t xml:space="preserve">size of 1200mm height and 750-900mm dia finished with melamine polish. </t>
    </r>
  </si>
  <si>
    <r>
      <t xml:space="preserve">P&amp;F of </t>
    </r>
    <r>
      <rPr>
        <b/>
        <sz val="11"/>
        <rFont val="Calibri"/>
        <family val="2"/>
        <scheme val="minor"/>
      </rPr>
      <t>hanging barrel</t>
    </r>
    <r>
      <rPr>
        <sz val="11"/>
        <rFont val="Calibri"/>
        <family val="2"/>
        <scheme val="minor"/>
      </rPr>
      <t xml:space="preserve"> structure with MS framework made out of 50 x 50mm box section vertical members at 400 mm c/c &amp; with horizontal members at 550 mm c/c, fixing the framing in proper line &amp; level on existing wall mother slab. the MS to be finished with zink oxide and black powder coating. Rate including all necessary hardware fittings, cut out for services requirements, required scaffolding, etc. as required on site, necessary adhesive, etc.. as required on site. Complete as per architectural detail drawing &amp; site engineer's instruction.</t>
    </r>
  </si>
  <si>
    <t>Providing fixing double leaf toughened glass door with 600mm fix glass on top fixed on existing faacde with patch fitting. Rate to include cost of heavy duty floor spring (Everite / Hemco / Haldin / Hyper or equivalent of capacity 120 kg), wooden/ sleeperwood decorative  handle of size 900mm, mortise concealed lock,  all required hardware patch fitting complete as directed. (Toughned Glass Door : Size - 1800mm X 2400mm)</t>
  </si>
  <si>
    <r>
      <t xml:space="preserve">P&amp;F of </t>
    </r>
    <r>
      <rPr>
        <b/>
        <sz val="11"/>
        <rFont val="Calibri"/>
        <family val="2"/>
        <scheme val="minor"/>
      </rPr>
      <t>Dual leaf service trap door</t>
    </r>
    <r>
      <rPr>
        <sz val="11"/>
        <rFont val="Calibri"/>
        <family val="2"/>
        <scheme val="minor"/>
      </rPr>
      <t xml:space="preserve">, with wooden framework out of vertical members at 400 mm c/c &amp; with horizontal members at 550 mm  c/c with both side 12mm thick bwr plywood (selected &amp; approved make) backing both side of the framing,. Rate inclusive of all necessary supporting from existing slab, necessary scaffolding &amp; hardware fittings, etc. Complete as per architectural detail drawing. Size:  1200mm X 2400mm. </t>
    </r>
  </si>
  <si>
    <t xml:space="preserve">P&amp;F of slate black board, with 1st grade BTC framing finished with melamine polish etc. Complete as per architectural detail drawing &amp; site engineer's instruction. Size - 900 X 1200 mm </t>
  </si>
  <si>
    <r>
      <t xml:space="preserve">P&amp;F of </t>
    </r>
    <r>
      <rPr>
        <b/>
        <sz val="11"/>
        <rFont val="Calibri"/>
        <family val="2"/>
        <scheme val="minor"/>
      </rPr>
      <t xml:space="preserve">Main DB/ electrical panel unit </t>
    </r>
    <r>
      <rPr>
        <sz val="11"/>
        <rFont val="Calibri"/>
        <family val="2"/>
        <scheme val="minor"/>
      </rPr>
      <t>of 600mm depth made out of 19mm thick plywood structure &amp; with 12mm thick plywood (selected &amp; approved make, bwr grade plywood) back, having 4 nos of semi wooden louvers open able shutter HT. 2200mm in wood, wooden surface to be finished with exterior grade melamine polish. Rate including all necessary hardware fittings to install the panel, and in rest of the side finished with 1mm thick light walnut laminate (selected make, basic cost INR. 800.00/ sheet), having provision of 75mm height cove light pelmet, all edges should be btc wooden patta with polish finished, including all necessary hardware fittings (approved &amp; branded make)  - like hinges, tower bolt, cup board lock, extended bottom part of the shutter to be used as a handle, etc. (approved &amp; branded make) &amp;  necessary cut out for services requirements, etc. Complete as per architectural detail drawing &amp; site engineer's instruction. Size: 3000mm L x 3000mm H x 1 no.</t>
    </r>
  </si>
  <si>
    <t>Sub total for Interior Carpentry Work. Amt. Rs.</t>
  </si>
  <si>
    <t>Sub total for Extra Work. Amt. Rs.</t>
  </si>
  <si>
    <r>
      <rPr>
        <b/>
        <sz val="11"/>
        <rFont val="Calibri"/>
        <family val="2"/>
        <scheme val="minor"/>
      </rPr>
      <t>Site Barricading</t>
    </r>
    <r>
      <rPr>
        <sz val="11"/>
        <rFont val="Calibri"/>
        <family val="2"/>
        <scheme val="minor"/>
      </rPr>
      <t xml:space="preserve"> - Providing and fixing flex board out. Cost to include framework cost, opening for door, flex printing and installation. ( digital file provided by client ) Sizes as mentioned below</t>
    </r>
  </si>
  <si>
    <r>
      <t xml:space="preserve">P&amp;A </t>
    </r>
    <r>
      <rPr>
        <b/>
        <sz val="11"/>
        <rFont val="Calibri"/>
        <family val="2"/>
        <scheme val="minor"/>
      </rPr>
      <t>Waterproofing on mother slabs</t>
    </r>
    <r>
      <rPr>
        <sz val="11"/>
        <rFont val="Calibri"/>
        <family val="2"/>
        <scheme val="minor"/>
      </rPr>
      <t>, with single coats of chemical (Zypex or Equivalent chemical to be used)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 (bar and flower bed entire carpet area considered)</t>
    </r>
  </si>
  <si>
    <r>
      <t xml:space="preserve">P&amp;A </t>
    </r>
    <r>
      <rPr>
        <b/>
        <sz val="11"/>
        <rFont val="Calibri"/>
        <family val="2"/>
        <scheme val="minor"/>
      </rPr>
      <t>Waterproofing on mother slab &amp; vertical wall up to 600mm height</t>
    </r>
    <r>
      <rPr>
        <sz val="11"/>
        <rFont val="Calibri"/>
        <family val="2"/>
        <scheme val="minor"/>
      </rPr>
      <t>, with two coats of chemical (Zypex or Equivalent chemical to be used) treatment on wall surface, before doing the treatment wall surafce needs to clean properly up to the mark &amp; dust free surface needs to achieve to apply the chemical (proof bond /BASF, Dr. Fixit / Equivalent make) &amp; chemical needs to dry properly, including laying of 25mm protective layer of 1:4 , cement sand mortar on the mambaran sheet. After all there should be a water pond testing to be done for water tightness &amp; rectifications of defects if any. Complete with 10 years performance guarantee with client's satisfaction. Entire process to be done under guideline &amp; supervision of appointed engineering team. (bar counter  and flower bed wall considered)</t>
    </r>
  </si>
  <si>
    <r>
      <t xml:space="preserve">P&amp;C of </t>
    </r>
    <r>
      <rPr>
        <b/>
        <sz val="11"/>
        <rFont val="Calibri"/>
        <family val="2"/>
        <scheme val="minor"/>
      </rPr>
      <t xml:space="preserve">100mm thick full height exposed brick wall </t>
    </r>
    <r>
      <rPr>
        <sz val="11"/>
        <rFont val="Calibri"/>
        <family val="2"/>
        <scheme val="minor"/>
      </rPr>
      <t xml:space="preserve">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(All internal divider wall up to 4000mm ht.)                                                                                </t>
    </r>
  </si>
  <si>
    <r>
      <t xml:space="preserve">P&amp;C of </t>
    </r>
    <r>
      <rPr>
        <b/>
        <sz val="11"/>
        <rFont val="Calibri"/>
        <family val="2"/>
        <scheme val="minor"/>
      </rPr>
      <t xml:space="preserve">100mm thick height brick wall </t>
    </r>
    <r>
      <rPr>
        <sz val="11"/>
        <rFont val="Calibri"/>
        <family val="2"/>
        <scheme val="minor"/>
      </rPr>
      <t xml:space="preserve"> 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(Bar counter's walls of 1200mm ht.) </t>
    </r>
  </si>
  <si>
    <r>
      <t xml:space="preserve">P&amp;C of </t>
    </r>
    <r>
      <rPr>
        <b/>
        <sz val="11"/>
        <rFont val="Calibri"/>
        <family val="2"/>
        <scheme val="minor"/>
      </rPr>
      <t xml:space="preserve">100mm thick height brick wall </t>
    </r>
    <r>
      <rPr>
        <sz val="11"/>
        <rFont val="Calibri"/>
        <family val="2"/>
        <scheme val="minor"/>
      </rPr>
      <t xml:space="preserve"> in CM 1:4 proportion, including scaffolding, ranking out the joints, cutting, providing &amp; fixing of 12mm thick MS rod for the each one meter height of the wall, lintel work for the doors &amp; windows opening, seven days water treatment to the walls, etc. complete as per site engineer's instruction. (flowerbed walls of 450mm ht.) </t>
    </r>
  </si>
  <si>
    <r>
      <t xml:space="preserve">P&amp;C of </t>
    </r>
    <r>
      <rPr>
        <b/>
        <sz val="11"/>
        <rFont val="Calibri"/>
        <family val="2"/>
        <scheme val="minor"/>
      </rPr>
      <t>150mm height</t>
    </r>
    <r>
      <rPr>
        <sz val="11"/>
        <rFont val="Calibri"/>
        <family val="2"/>
        <scheme val="minor"/>
      </rPr>
      <t xml:space="preserve"> </t>
    </r>
    <r>
      <rPr>
        <b/>
        <sz val="11"/>
        <rFont val="Calibri"/>
        <family val="2"/>
        <scheme val="minor"/>
      </rPr>
      <t>Kobah with 100mm thick modifoam</t>
    </r>
    <r>
      <rPr>
        <sz val="11"/>
        <rFont val="Calibri"/>
        <family val="2"/>
        <scheme val="minor"/>
      </rPr>
      <t xml:space="preserve"> in 1:4 cement sand proportion, modifoam to be laid on the waterproofing treated floor in proper leveling, after laying of the block, void area to be filled up with Siporex or equivalent light weight materials including making of</t>
    </r>
    <r>
      <rPr>
        <b/>
        <sz val="11"/>
        <rFont val="Calibri"/>
        <family val="2"/>
        <scheme val="minor"/>
      </rPr>
      <t xml:space="preserve"> 50mm thick PCC</t>
    </r>
    <r>
      <rPr>
        <sz val="11"/>
        <rFont val="Calibri"/>
        <family val="2"/>
        <scheme val="minor"/>
      </rPr>
      <t xml:space="preserve"> in 1:4 cement sand proportion &amp; stone chips, laying the same in proper line &amp; level over the siporex block to get smooth surface to lay the finishing material on the said surface. Complete as per instruction by the site engineer. It is considered for performance platform. (For bar flooring raised area)</t>
    </r>
  </si>
  <si>
    <r>
      <t xml:space="preserve">P&amp;L of 19mm thick </t>
    </r>
    <r>
      <rPr>
        <b/>
        <sz val="11"/>
        <rFont val="Calibri"/>
        <family val="2"/>
        <scheme val="minor"/>
      </rPr>
      <t xml:space="preserve">Kotah Stone </t>
    </r>
    <r>
      <rPr>
        <sz val="11"/>
        <rFont val="Calibri"/>
        <family val="2"/>
        <scheme val="minor"/>
      </rPr>
      <t>(selected &amp; approved grey colour)</t>
    </r>
    <r>
      <rPr>
        <b/>
        <sz val="11"/>
        <rFont val="Calibri"/>
        <family val="2"/>
        <scheme val="minor"/>
      </rPr>
      <t xml:space="preserve"> flooring</t>
    </r>
    <r>
      <rPr>
        <sz val="11"/>
        <rFont val="Calibri"/>
        <family val="2"/>
        <scheme val="minor"/>
      </rPr>
      <t xml:space="preserve"> ( Size, 600mm x 600mm ) @ </t>
    </r>
    <r>
      <rPr>
        <b/>
        <sz val="11"/>
        <rFont val="Calibri"/>
        <family val="2"/>
        <scheme val="minor"/>
      </rPr>
      <t>Kitchen</t>
    </r>
    <r>
      <rPr>
        <sz val="11"/>
        <rFont val="Calibri"/>
        <family val="2"/>
        <scheme val="minor"/>
      </rPr>
      <t>, laying with 38mm thick cement sand mortar bed in 1:4 proportions, including finishing of joints in white cement with added color pigments, etc. Rate inclusive of polish finished (not mirror finished) of the stone surface up to the mark as per client's satisfaction, necessary cut out for services purpose, chamfer of edges, etc. Complete in proper line &amp; level as per site engineer's instruction.( It is considered for bar area)</t>
    </r>
  </si>
  <si>
    <r>
      <rPr>
        <sz val="11"/>
        <rFont val="Calibri"/>
        <family val="2"/>
        <scheme val="minor"/>
      </rPr>
      <t xml:space="preserve">Fixing of </t>
    </r>
    <r>
      <rPr>
        <b/>
        <sz val="11"/>
        <rFont val="Calibri"/>
        <family val="2"/>
        <scheme val="minor"/>
      </rPr>
      <t xml:space="preserve"> Vitrified tile flooring </t>
    </r>
    <r>
      <rPr>
        <sz val="11"/>
        <rFont val="Calibri"/>
        <family val="2"/>
        <scheme val="minor"/>
      </rPr>
      <t xml:space="preserve">of 1200mm X 600mm  </t>
    </r>
    <r>
      <rPr>
        <b/>
        <sz val="11"/>
        <rFont val="Calibri"/>
        <family val="2"/>
        <scheme val="minor"/>
      </rPr>
      <t>seating</t>
    </r>
    <r>
      <rPr>
        <sz val="11"/>
        <rFont val="Calibri"/>
        <family val="2"/>
        <scheme val="minor"/>
      </rPr>
      <t xml:space="preserve"> </t>
    </r>
    <r>
      <rPr>
        <b/>
        <sz val="11"/>
        <rFont val="Calibri"/>
        <family val="2"/>
        <scheme val="minor"/>
      </rPr>
      <t>area's</t>
    </r>
    <r>
      <rPr>
        <sz val="11"/>
        <rFont val="Calibri"/>
        <family val="2"/>
        <scheme val="minor"/>
      </rPr>
      <t xml:space="preserve"> 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Basic cost - 120/ - </t>
    </r>
  </si>
  <si>
    <r>
      <rPr>
        <sz val="11"/>
        <rFont val="Calibri"/>
        <family val="2"/>
        <scheme val="minor"/>
      </rPr>
      <t xml:space="preserve">Fixing of </t>
    </r>
    <r>
      <rPr>
        <b/>
        <sz val="11"/>
        <rFont val="Calibri"/>
        <family val="2"/>
        <scheme val="minor"/>
      </rPr>
      <t xml:space="preserve"> wooden finish Vitrified tile flooring </t>
    </r>
    <r>
      <rPr>
        <sz val="11"/>
        <rFont val="Calibri"/>
        <family val="2"/>
        <scheme val="minor"/>
      </rPr>
      <t xml:space="preserve">of 1200mm X 300mm </t>
    </r>
    <r>
      <rPr>
        <b/>
        <sz val="11"/>
        <rFont val="Calibri"/>
        <family val="2"/>
        <scheme val="minor"/>
      </rPr>
      <t>seating</t>
    </r>
    <r>
      <rPr>
        <sz val="11"/>
        <rFont val="Calibri"/>
        <family val="2"/>
        <scheme val="minor"/>
      </rPr>
      <t xml:space="preserve"> </t>
    </r>
    <r>
      <rPr>
        <b/>
        <sz val="11"/>
        <rFont val="Calibri"/>
        <family val="2"/>
        <scheme val="minor"/>
      </rPr>
      <t>area's</t>
    </r>
    <r>
      <rPr>
        <sz val="11"/>
        <rFont val="Calibri"/>
        <family val="2"/>
        <scheme val="minor"/>
      </rPr>
      <t xml:space="preserve"> 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Basic cost - 150/ - </t>
    </r>
  </si>
  <si>
    <r>
      <rPr>
        <sz val="11"/>
        <rFont val="Calibri"/>
        <family val="2"/>
        <scheme val="minor"/>
      </rPr>
      <t xml:space="preserve">Fixing of </t>
    </r>
    <r>
      <rPr>
        <b/>
        <sz val="11"/>
        <rFont val="Calibri"/>
        <family val="2"/>
        <scheme val="minor"/>
      </rPr>
      <t xml:space="preserve"> pattern Vitrified tile flooring in various size lasar cut</t>
    </r>
    <r>
      <rPr>
        <sz val="11"/>
        <rFont val="Calibri"/>
        <family val="2"/>
        <scheme val="minor"/>
      </rPr>
      <t xml:space="preserve"> entrance </t>
    </r>
    <r>
      <rPr>
        <b/>
        <sz val="11"/>
        <rFont val="Calibri"/>
        <family val="2"/>
        <scheme val="minor"/>
      </rPr>
      <t>area's</t>
    </r>
    <r>
      <rPr>
        <sz val="11"/>
        <rFont val="Calibri"/>
        <family val="2"/>
        <scheme val="minor"/>
      </rPr>
      <t xml:space="preserve"> flooring, including laying of 38 / 45 mm thick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instruction..(Flooring pattern as per design). &amp; Cleaning of the same as per intructions.tiles to be supplied by client. Basic cost - 150/ - </t>
    </r>
  </si>
  <si>
    <r>
      <t>P&amp;F</t>
    </r>
    <r>
      <rPr>
        <b/>
        <sz val="11"/>
        <rFont val="Calibri"/>
        <family val="2"/>
        <scheme val="minor"/>
      </rPr>
      <t xml:space="preserve"> </t>
    </r>
    <r>
      <rPr>
        <sz val="11"/>
        <rFont val="Calibri"/>
        <family val="2"/>
        <scheme val="minor"/>
      </rPr>
      <t>of</t>
    </r>
    <r>
      <rPr>
        <b/>
        <sz val="11"/>
        <rFont val="Calibri"/>
        <family val="2"/>
        <scheme val="minor"/>
      </rPr>
      <t xml:space="preserve"> 18 mm thick black leather finish granite skirting of 100mm height </t>
    </r>
    <r>
      <rPr>
        <sz val="11"/>
        <rFont val="Calibri"/>
        <family val="2"/>
        <scheme val="minor"/>
      </rPr>
      <t xml:space="preserve">(selected &amp; approved make.  on existing wall's / column's surface with cement sand mortar bed in 1:4 proportions, finishing of joints in white cement with added color pigments, including cutting of random flamed granite slabs, finishing of top edges up to the mark, making cut out provision for all related services such as electrical switch board, plumbing fittings, etc as require. Complete laying in proper line &amp; level as per architectural detail drawing &amp; site engineer's instruction. Basic cost - 250/ - </t>
    </r>
  </si>
  <si>
    <r>
      <t xml:space="preserve">P&amp;F of </t>
    </r>
    <r>
      <rPr>
        <b/>
        <sz val="11"/>
        <rFont val="Calibri"/>
        <family val="2"/>
        <scheme val="minor"/>
      </rPr>
      <t xml:space="preserve">Semi vitrified tiles dado of 300mm x 600mm </t>
    </r>
    <r>
      <rPr>
        <sz val="11"/>
        <rFont val="Calibri"/>
        <family val="2"/>
        <scheme val="minor"/>
      </rPr>
      <t xml:space="preserve">(Marbomax / Marbonite  make, basic cost INR. 538.00/SM.) at </t>
    </r>
    <r>
      <rPr>
        <b/>
        <sz val="11"/>
        <rFont val="Calibri"/>
        <family val="2"/>
        <scheme val="minor"/>
      </rPr>
      <t>bar's internal wall</t>
    </r>
    <r>
      <rPr>
        <sz val="11"/>
        <rFont val="Calibri"/>
        <family val="2"/>
        <scheme val="minor"/>
      </rPr>
      <t xml:space="preserve">, fixing with cement sand mortar bed in 1:4 proportions / cement neru mortar bed in 1:1 proportions, including finishing of joints in white cement with added matching color pigments, etc, making cut out provisions for all related services such as electrical switch board, plumbing sanitary ware fittings, etc as required on site. Complete in proper line &amp; level as per architectural detail drawing &amp; site engineer's instruction. Tiles is considered up to 1200mm ht. Basic cost - 45/ - (COLOR DARK GREY)  </t>
    </r>
  </si>
  <si>
    <t>Providing and applying of POP Punning on plastered walls with plaster of paris of average thickness of 15 to 30 mm thk of approved make to true line, level, plumb including leveling, sanding of surface fit to receive further finish. ( For Wall Only)</t>
  </si>
  <si>
    <r>
      <t>P&amp;A of</t>
    </r>
    <r>
      <rPr>
        <b/>
        <sz val="11"/>
        <rFont val="Calibri"/>
        <family val="2"/>
        <scheme val="minor"/>
      </rPr>
      <t xml:space="preserve"> Luster Paint,</t>
    </r>
    <r>
      <rPr>
        <sz val="11"/>
        <rFont val="Calibri"/>
        <family val="2"/>
        <scheme val="minor"/>
      </rPr>
      <t xml:space="preserve"> approved make &amp; shade on POP punning finished wall with sand papering &amp; cleaning the surface, applying double boiled linseed acrylic/oil/cement primer &amp; Lambi putty to surface 3 times, there after painting the surface in three finishing coats over base primer coat to achieve even finish. Complete up to the mark &amp; site engineer's instruction. main wall </t>
    </r>
  </si>
  <si>
    <r>
      <t xml:space="preserve">P&amp;C of </t>
    </r>
    <r>
      <rPr>
        <b/>
        <sz val="11"/>
        <rFont val="Calibri"/>
        <family val="2"/>
        <scheme val="minor"/>
      </rPr>
      <t>Service Station,</t>
    </r>
    <r>
      <rPr>
        <sz val="11"/>
        <rFont val="Calibri"/>
        <family val="2"/>
        <scheme val="minor"/>
      </rPr>
      <t xml:space="preserve"> 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Size: 1000mm L x 600mm W x 1800mm H.</t>
    </r>
  </si>
  <si>
    <r>
      <t xml:space="preserve">P&amp;C of </t>
    </r>
    <r>
      <rPr>
        <b/>
        <sz val="11"/>
        <rFont val="Calibri"/>
        <family val="2"/>
        <scheme val="minor"/>
      </rPr>
      <t>Service Station,</t>
    </r>
    <r>
      <rPr>
        <sz val="11"/>
        <rFont val="Calibri"/>
        <family val="2"/>
        <scheme val="minor"/>
      </rPr>
      <t xml:space="preserve"> with 19mm thick ashwood/ sheesham wood structure, unit having 4 nos. of drawers with necessary drawer compartment finished in felt, 1nos. of wooden shelves in side the unit, lower part having 3 nos. of open able shutters provision on one of the shutters (300mm L x 125mm H). unit finished with melanine polish. Rate inclusive of all necessary hardware fittings - like hinges, draw telescopic channels, cup board lock, decorative antique bolt handle, wire managers, locks etc. (approved &amp; branded make) &amp;  necessary cut out for services requirements. Counter having 150mm ht. 18 mm thick flamed granite skirting on front side. Service desk back in paint finish as per refrence image with rough wood log borders in dark stain melamine polish as per reference image and the top front appron should have green paint with hand writtern text done by artist. Complete as per architectural detail drawing &amp; site engineer's instruction. Size: 1600mm L x 600mm W x 1800mm H.</t>
    </r>
  </si>
  <si>
    <r>
      <t>P&amp;F of</t>
    </r>
    <r>
      <rPr>
        <b/>
        <sz val="11"/>
        <rFont val="Calibri"/>
        <family val="2"/>
        <scheme val="minor"/>
      </rPr>
      <t xml:space="preserve"> island counter of 600mm wide granite top working back counter</t>
    </r>
    <r>
      <rPr>
        <sz val="11"/>
        <rFont val="Calibri"/>
        <family val="2"/>
        <scheme val="minor"/>
      </rPr>
      <t>, with 19mm thick marien plywood structure &amp; 12mm plywood back (selected &amp; approved make, bwr plywood),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 Size: 1760mm L x 600mm W x 1000mm H x1 nos.</t>
    </r>
  </si>
  <si>
    <r>
      <t xml:space="preserve">P&amp;F of </t>
    </r>
    <r>
      <rPr>
        <b/>
        <sz val="11"/>
        <rFont val="Calibri"/>
        <family val="2"/>
        <scheme val="minor"/>
      </rPr>
      <t>"U" Shape Bench Seating,</t>
    </r>
    <r>
      <rPr>
        <sz val="11"/>
        <rFont val="Calibri"/>
        <family val="2"/>
        <scheme val="minor"/>
      </rPr>
      <t xml:space="preserve"> having 600mm width X 450MM seat height and  1200mm back ht. with 19mm thick plywood (selected &amp; approved make, bwr grade) boxing for seating, boxing having storage provision, having 75mm to 175mm thk. slanted back partition of 1200mm ht with 19mm thick plywood framing &amp; 12 mm thick plywood backing on the framing, openable seating with 50-75mm thick upholstery work (selected &amp; approved density foam, father make) finished with selected &amp; approved make fabrics (basic cost INR. 800 - 1000 /Mtr.), slanted back partition to be cusioned in chester feild pattern &amp; all the visible parts of the bench seating to be finished with veneer having 150mm ht. 18 mm thick flamed granite skirting on front side. Rate including all necessary hardware fittings. Complete as per architectural detail drawing.</t>
    </r>
  </si>
  <si>
    <r>
      <t xml:space="preserve">P &amp; f of 900mm high </t>
    </r>
    <r>
      <rPr>
        <b/>
        <sz val="11"/>
        <rFont val="Calibri"/>
        <family val="2"/>
        <scheme val="minor"/>
      </rPr>
      <t xml:space="preserve">MS decorative railing, </t>
    </r>
    <r>
      <rPr>
        <sz val="11"/>
        <rFont val="Calibri"/>
        <family val="2"/>
        <scheme val="minor"/>
      </rPr>
      <t xml:space="preserve">with 50 mm x 50mm 14 swg gauge ms box post to be finished with 12mm thk plywood and veneer, top rail of 50mm X 50mm square pipe framing 14 swg gauge pipe having solid square rod 15mm X 15mm decorative design as shown on details drawing, with base plate fixing with necessary fastener. Complete railing in black powder coat finish.                                                                                </t>
    </r>
  </si>
  <si>
    <r>
      <t xml:space="preserve">P &amp; f of </t>
    </r>
    <r>
      <rPr>
        <b/>
        <sz val="11"/>
        <rFont val="Calibri"/>
        <family val="2"/>
        <scheme val="minor"/>
      </rPr>
      <t xml:space="preserve">MS framing for planters, </t>
    </r>
    <r>
      <rPr>
        <sz val="11"/>
        <rFont val="Calibri"/>
        <family val="2"/>
        <scheme val="minor"/>
      </rPr>
      <t xml:space="preserve">with 25mm X 50mm box section framing (14 swg gauge) with 3 nos of horizontal and 12 nos of vertical frames as shown on details drawing, with base plate fixing with necessary fastener and to be finished in approve black powder coating. height upto 4000mm. </t>
    </r>
  </si>
  <si>
    <r>
      <t>Providing and laying cast  in situ</t>
    </r>
    <r>
      <rPr>
        <b/>
        <sz val="11"/>
        <rFont val="Calibri"/>
        <family val="2"/>
        <scheme val="minor"/>
      </rPr>
      <t xml:space="preserve"> RCC in Vertical Jamb and Horizontal Bands</t>
    </r>
    <r>
      <rPr>
        <sz val="11"/>
        <rFont val="Calibri"/>
        <family val="2"/>
        <scheme val="minor"/>
      </rPr>
      <t xml:space="preserve">  Grade equivalent to design mix M-25 including  curing  complete to achieve smooth finish, size 150mm/250mm having required length as per site requirement.</t>
    </r>
    <r>
      <rPr>
        <b/>
        <sz val="11"/>
        <rFont val="Calibri"/>
        <family val="2"/>
        <scheme val="minor"/>
      </rPr>
      <t xml:space="preserve">(Ultratech) </t>
    </r>
    <r>
      <rPr>
        <sz val="11"/>
        <rFont val="Calibri"/>
        <family val="2"/>
        <scheme val="minor"/>
      </rPr>
      <t>.Steel, shuttering  and deshuttering will be include item</t>
    </r>
  </si>
  <si>
    <r>
      <t>P/fixing Veneer on exesting plyboard base or as per drawing and project in-charge .  (Basic rate of Decorative plywood  Veneer) -</t>
    </r>
    <r>
      <rPr>
        <b/>
        <sz val="11"/>
        <rFont val="Arial"/>
        <family val="2"/>
      </rPr>
      <t xml:space="preserve"> </t>
    </r>
    <r>
      <rPr>
        <sz val="11"/>
        <rFont val="Arial"/>
        <family val="2"/>
      </rPr>
      <t>veneer as per approved sample</t>
    </r>
    <r>
      <rPr>
        <b/>
        <sz val="11"/>
        <rFont val="Arial"/>
        <family val="2"/>
      </rPr>
      <t xml:space="preserve"> ( The veneer company ,viyo)   (Base rate of Veneer Rs. 125/- per Sq. ft.)(</t>
    </r>
    <r>
      <rPr>
        <sz val="11"/>
        <rFont val="Arial"/>
        <family val="2"/>
      </rPr>
      <t>Quantity will be change after measurment,so far taken a close approximate)</t>
    </r>
  </si>
  <si>
    <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</si>
  <si>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Sl. No.</t>
  </si>
  <si>
    <t>Outlet</t>
  </si>
  <si>
    <t>Amended BOQ</t>
  </si>
  <si>
    <t>Revised BOQ - R2</t>
  </si>
  <si>
    <t>Variation - Part-2</t>
  </si>
  <si>
    <t>Original BOQ</t>
  </si>
  <si>
    <t>EXTRA ITEM - Part-1</t>
  </si>
  <si>
    <t>EXTRA ITEM - Part-2</t>
  </si>
  <si>
    <t>Providing &amp; fixing paneling made of 50x50mm MS framework @ 450mm c/c bothways  fixed to the above ceiling and soffit of slab/beam with MS cleats bolted as required, followed with 2mm thk. MS Sheet as base to receive RO &amp; Gysrer for resting and services purpose  or as per engineer in-charge  Rate is inclusive of all necessary hardware &amp; fixtures.</t>
  </si>
  <si>
    <t>Providing and fixing Kent Elite 50 LPH  Ro system  with 100 ltr or as  project in-charge</t>
  </si>
  <si>
    <t>Providing and fixing  40 ltr. Water pressure tank for  Ro system or as  project in-charge</t>
  </si>
  <si>
    <t>Providing and applying 12x12mm cement base grout on brick tiles  in wall with masking tape above height 3m rate include s.folding and cleaning or as approved make and speacetion make- Laticrete and roff</t>
  </si>
  <si>
    <t>Providing fixing double leaf toughened glass door with 600mm fix glass on top fixed on existing faacde with patch fitting. Rate to include cost of heavy duty floor spring (Everite / Hemco / Haldin / Hyper or equivalent of capacity 120 kg), Removing the existing old glass and Replacing the same with cut-outs with patch fitting and as per dicussion at site</t>
  </si>
  <si>
    <t>P&amp;F of Plywood Boxing  with 12mm thick plywood boxing (selected &amp; approved make, bwr grade plywood), boxing to be Fixied from mother slab and Existing ms frame with necessary fittings  shape as shown on detail drawing, after fixing the boxing  4 mm thick Decorative veneer finish, Veneer to be finished in Melamine polish or Complete as per architectural detail drawing &amp; site engineer's instruction. Size: 250mm H x
75mm W</t>
  </si>
  <si>
    <t>Providing and making 25x25m  ms tube Ledge table fixing with fastner and black duco paint complete as per drawing or project in-charge.</t>
  </si>
  <si>
    <t>Providing and fixing exesting wooden Hut upper side match with exesting sleeper wood panelling and same as finish process ect inclusive of all rewqorks required to complete the item . Or as per project in charge.</t>
  </si>
  <si>
    <t>Providing and fixing pine wood planks fixeing on column size 100x25mm height upto  level 3700 mm rate include melamine polish and all nessery fixing aarangement and s.folding etc or as per project- in- charge.</t>
  </si>
  <si>
    <t xml:space="preserve">Providing antique jeep as per drawing and architict detail. </t>
  </si>
  <si>
    <t>Rft.</t>
  </si>
  <si>
    <t>Variation Amount (Part-2)</t>
  </si>
  <si>
    <t>Final Revised PO value</t>
  </si>
  <si>
    <t>Original BOQ Amount</t>
  </si>
  <si>
    <t>Amended BOQ (After Part-1)</t>
  </si>
  <si>
    <t>VARIATION STATEMENT (PART-2)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</si>
</sst>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sz val="11"/>
      <name val="Cambria"/>
      <family val="1"/>
      <scheme val="major"/>
    </font>
    <font>
      <sz val="11"/>
      <name val="Arial"/>
      <family val="2"/>
    </font>
    <font>
      <b/>
      <sz val="11"/>
      <name val="Arial"/>
      <family val="2"/>
    </font>
    <font>
      <b/>
      <u/>
      <sz val="11"/>
      <name val="Arial"/>
      <family val="2"/>
    </font>
    <font>
      <sz val="11"/>
      <color theme="1"/>
      <name val="Calibri"/>
      <family val="2"/>
      <scheme val="minor"/>
    </font>
    <font>
      <sz val="11"/>
      <color indexed="8"/>
      <name val="Calibri"/>
      <family val="2"/>
    </font>
    <font>
      <sz val="11"/>
      <name val="Calibri"/>
      <family val="2"/>
    </font>
    <font>
      <b/>
      <sz val="11"/>
      <name val="Calibri"/>
      <family val="2"/>
    </font>
    <font>
      <sz val="12"/>
      <color theme="1"/>
      <name val="Calibri"/>
      <family val="2"/>
      <scheme val="minor"/>
    </font>
    <font>
      <sz val="11"/>
      <name val="Calibri"/>
      <family val="2"/>
      <scheme val="minor"/>
    </font>
    <font>
      <b/>
      <sz val="11"/>
      <name val="Calibri"/>
      <family val="2"/>
      <scheme val="minor"/>
    </font>
    <font>
      <b/>
      <sz val="10"/>
      <color theme="0"/>
      <name val="Adani Regula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3A8B"/>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0" fillId="0" borderId="0"/>
    <xf numFmtId="0" fontId="23" fillId="0" borderId="0"/>
    <xf numFmtId="43" fontId="2" fillId="0" borderId="0" applyFont="0" applyFill="0" applyBorder="0" applyAlignment="0" applyProtection="0"/>
    <xf numFmtId="0" fontId="3" fillId="0" borderId="0"/>
    <xf numFmtId="165" fontId="24" fillId="0" borderId="0" applyFont="0" applyFill="0" applyBorder="0" applyAlignment="0" applyProtection="0"/>
    <xf numFmtId="0" fontId="27" fillId="0" borderId="0"/>
    <xf numFmtId="0" fontId="1" fillId="0" borderId="0"/>
    <xf numFmtId="164" fontId="3" fillId="0" borderId="0" applyFont="0" applyFill="0" applyBorder="0" applyAlignment="0" applyProtection="0"/>
    <xf numFmtId="0" fontId="3" fillId="0" borderId="0"/>
  </cellStyleXfs>
  <cellXfs count="241">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righ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3" applyFont="1" applyAlignment="1">
      <alignment horizontal="right" vertical="center"/>
    </xf>
    <xf numFmtId="9" fontId="15" fillId="0" borderId="1" xfId="2" applyFont="1" applyBorder="1" applyAlignment="1">
      <alignment horizontal="right" vertical="center"/>
    </xf>
    <xf numFmtId="0" fontId="16" fillId="5" borderId="1" xfId="3" applyFont="1" applyFill="1" applyBorder="1" applyAlignment="1">
      <alignment horizontal="center" vertical="center"/>
    </xf>
    <xf numFmtId="0" fontId="18" fillId="0" borderId="0" xfId="3" applyFont="1">
      <alignment vertical="center"/>
    </xf>
    <xf numFmtId="0" fontId="19" fillId="0" borderId="1" xfId="0" applyFont="1" applyBorder="1" applyAlignment="1">
      <alignment vertical="top" wrapText="1"/>
    </xf>
    <xf numFmtId="2" fontId="15" fillId="0" borderId="1" xfId="3" applyNumberFormat="1" applyFont="1" applyBorder="1" applyAlignment="1">
      <alignment horizontal="center" vertical="center"/>
    </xf>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13" fillId="2" borderId="1" xfId="3" applyFont="1" applyFill="1" applyBorder="1" applyAlignment="1">
      <alignment horizontal="center" vertical="center" wrapText="1"/>
    </xf>
    <xf numFmtId="0" fontId="25" fillId="0" borderId="1" xfId="0" applyFont="1" applyBorder="1" applyAlignment="1">
      <alignment vertical="top" wrapText="1"/>
    </xf>
    <xf numFmtId="0" fontId="15" fillId="0" borderId="15" xfId="3" applyFont="1" applyBorder="1" applyAlignment="1">
      <alignment horizontal="center" vertical="center"/>
    </xf>
    <xf numFmtId="0" fontId="28" fillId="6" borderId="1" xfId="0" applyFont="1" applyFill="1" applyBorder="1" applyAlignment="1">
      <alignment horizontal="center" vertical="center"/>
    </xf>
    <xf numFmtId="0" fontId="29" fillId="6" borderId="1" xfId="0" applyFont="1" applyFill="1" applyBorder="1" applyAlignment="1">
      <alignment vertical="center" wrapText="1"/>
    </xf>
    <xf numFmtId="2" fontId="28" fillId="6" borderId="1" xfId="1" applyNumberFormat="1" applyFont="1" applyFill="1" applyBorder="1" applyAlignment="1">
      <alignment horizontal="center" vertical="center" wrapText="1"/>
    </xf>
    <xf numFmtId="0" fontId="28" fillId="0" borderId="1" xfId="0" applyFont="1" applyBorder="1" applyAlignment="1">
      <alignment horizontal="center" vertical="center"/>
    </xf>
    <xf numFmtId="3" fontId="28" fillId="0" borderId="1" xfId="9" applyNumberFormat="1" applyFont="1" applyBorder="1" applyAlignment="1">
      <alignment horizontal="left" vertical="center" wrapText="1"/>
    </xf>
    <xf numFmtId="2" fontId="28" fillId="0" borderId="1" xfId="1"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2" fontId="28" fillId="0" borderId="1" xfId="1" applyNumberFormat="1" applyFont="1" applyFill="1" applyBorder="1" applyAlignment="1">
      <alignment horizontal="center" vertical="center"/>
    </xf>
    <xf numFmtId="2" fontId="28" fillId="2" borderId="1" xfId="4"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9" applyFont="1" applyBorder="1" applyAlignment="1">
      <alignment vertical="center" wrapText="1"/>
    </xf>
    <xf numFmtId="0" fontId="28" fillId="7" borderId="1" xfId="0" applyFont="1" applyFill="1" applyBorder="1" applyAlignment="1">
      <alignment horizontal="center" vertical="center" wrapText="1"/>
    </xf>
    <xf numFmtId="0" fontId="29" fillId="7" borderId="1" xfId="0" applyFont="1" applyFill="1" applyBorder="1" applyAlignment="1">
      <alignment vertical="center" wrapText="1"/>
    </xf>
    <xf numFmtId="164" fontId="28" fillId="7" borderId="1" xfId="1" applyFont="1" applyFill="1" applyBorder="1" applyAlignment="1">
      <alignment horizontal="center" vertical="center" wrapText="1"/>
    </xf>
    <xf numFmtId="2" fontId="28" fillId="7" borderId="1" xfId="1" applyNumberFormat="1" applyFont="1" applyFill="1" applyBorder="1" applyAlignment="1">
      <alignment horizontal="center" vertical="center" wrapText="1"/>
    </xf>
    <xf numFmtId="0" fontId="29" fillId="0" borderId="1" xfId="0" applyFont="1" applyBorder="1" applyAlignment="1">
      <alignment horizontal="center" vertical="center" wrapText="1"/>
    </xf>
    <xf numFmtId="164" fontId="28" fillId="0" borderId="1" xfId="1" applyFont="1" applyFill="1" applyBorder="1" applyAlignment="1">
      <alignment horizontal="center" vertical="center" wrapText="1"/>
    </xf>
    <xf numFmtId="0" fontId="28" fillId="0" borderId="1" xfId="9" applyFont="1" applyBorder="1" applyAlignment="1">
      <alignment horizontal="center" vertical="center"/>
    </xf>
    <xf numFmtId="0" fontId="28" fillId="0" borderId="1" xfId="9" applyFont="1" applyBorder="1" applyAlignment="1">
      <alignment horizontal="left" vertical="center" wrapText="1"/>
    </xf>
    <xf numFmtId="2" fontId="28" fillId="0" borderId="1" xfId="13" applyNumberFormat="1" applyFont="1" applyFill="1" applyBorder="1" applyAlignment="1">
      <alignment horizontal="center" vertical="center"/>
    </xf>
    <xf numFmtId="0" fontId="28" fillId="0" borderId="1" xfId="14" applyFont="1" applyBorder="1" applyAlignment="1" applyProtection="1">
      <alignment vertical="center" wrapText="1"/>
      <protection locked="0"/>
    </xf>
    <xf numFmtId="165" fontId="28" fillId="0" borderId="1" xfId="13" applyNumberFormat="1" applyFont="1" applyFill="1" applyBorder="1" applyAlignment="1">
      <alignment horizontal="center" vertical="center"/>
    </xf>
    <xf numFmtId="2" fontId="28" fillId="0" borderId="1" xfId="13" applyNumberFormat="1" applyFont="1" applyFill="1" applyBorder="1" applyAlignment="1" applyProtection="1">
      <alignment horizontal="center" vertical="center" wrapText="1"/>
    </xf>
    <xf numFmtId="0" fontId="28" fillId="7" borderId="1" xfId="9" applyFont="1" applyFill="1" applyBorder="1" applyAlignment="1">
      <alignment horizontal="center" vertical="center"/>
    </xf>
    <xf numFmtId="0" fontId="29" fillId="7" borderId="1" xfId="9" applyFont="1" applyFill="1" applyBorder="1" applyAlignment="1">
      <alignment vertical="center" wrapText="1"/>
    </xf>
    <xf numFmtId="165" fontId="28" fillId="7" borderId="1" xfId="13" applyNumberFormat="1" applyFont="1" applyFill="1" applyBorder="1" applyAlignment="1">
      <alignment horizontal="center" vertical="center"/>
    </xf>
    <xf numFmtId="2" fontId="28" fillId="7" borderId="1" xfId="13" applyNumberFormat="1" applyFont="1" applyFill="1" applyBorder="1" applyAlignment="1" applyProtection="1">
      <alignment horizontal="center" vertical="center" wrapText="1"/>
    </xf>
    <xf numFmtId="0" fontId="28" fillId="0" borderId="1" xfId="0" applyFont="1" applyBorder="1" applyAlignment="1">
      <alignment vertical="center"/>
    </xf>
    <xf numFmtId="2" fontId="28" fillId="0" borderId="1" xfId="1" applyNumberFormat="1" applyFont="1" applyBorder="1" applyAlignment="1">
      <alignment horizontal="center" vertical="center"/>
    </xf>
    <xf numFmtId="0" fontId="29" fillId="7" borderId="1" xfId="9" applyFont="1" applyFill="1" applyBorder="1" applyAlignment="1">
      <alignment horizontal="center" vertical="center"/>
    </xf>
    <xf numFmtId="165" fontId="29" fillId="7" borderId="1" xfId="13" applyNumberFormat="1" applyFont="1" applyFill="1" applyBorder="1" applyAlignment="1">
      <alignment horizontal="center" vertical="center"/>
    </xf>
    <xf numFmtId="2" fontId="29" fillId="7" borderId="1" xfId="13" applyNumberFormat="1" applyFont="1" applyFill="1" applyBorder="1" applyAlignment="1" applyProtection="1">
      <alignment horizontal="center" vertical="center" wrapText="1"/>
    </xf>
    <xf numFmtId="164" fontId="28" fillId="0" borderId="1" xfId="1" applyFont="1" applyFill="1" applyBorder="1" applyAlignment="1">
      <alignment horizontal="center" vertical="center"/>
    </xf>
    <xf numFmtId="2" fontId="28" fillId="2" borderId="1" xfId="1" applyNumberFormat="1" applyFont="1" applyFill="1" applyBorder="1" applyAlignment="1">
      <alignment horizontal="center" vertical="center" wrapText="1"/>
    </xf>
    <xf numFmtId="2" fontId="28" fillId="2" borderId="1" xfId="1" applyNumberFormat="1" applyFont="1" applyFill="1" applyBorder="1" applyAlignment="1">
      <alignment horizontal="center" vertical="center"/>
    </xf>
    <xf numFmtId="164" fontId="28" fillId="0" borderId="1" xfId="13" applyFont="1" applyFill="1" applyBorder="1" applyAlignment="1">
      <alignment horizontal="center" vertical="center" wrapText="1"/>
    </xf>
    <xf numFmtId="0" fontId="28" fillId="2" borderId="1" xfId="0" applyFont="1" applyFill="1" applyBorder="1" applyAlignment="1">
      <alignment horizontal="left" vertical="center" wrapText="1"/>
    </xf>
    <xf numFmtId="0" fontId="29" fillId="7" borderId="1" xfId="0"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0" fontId="15" fillId="2" borderId="1" xfId="3" applyFont="1" applyFill="1" applyBorder="1" applyAlignment="1">
      <alignment horizontal="center" vertical="center"/>
    </xf>
    <xf numFmtId="0" fontId="15" fillId="7" borderId="1" xfId="3" applyFont="1" applyFill="1" applyBorder="1" applyAlignment="1">
      <alignment horizontal="center" vertical="center"/>
    </xf>
    <xf numFmtId="168" fontId="14" fillId="7" borderId="1" xfId="4" applyNumberFormat="1" applyFont="1" applyFill="1" applyBorder="1" applyAlignment="1">
      <alignment horizontal="right" vertical="center"/>
    </xf>
    <xf numFmtId="0" fontId="18" fillId="7" borderId="0" xfId="3" applyFont="1" applyFill="1">
      <alignment vertical="center"/>
    </xf>
    <xf numFmtId="168" fontId="14" fillId="7" borderId="1" xfId="3" applyNumberFormat="1" applyFont="1" applyFill="1" applyBorder="1" applyAlignment="1">
      <alignment horizontal="center" vertical="center"/>
    </xf>
    <xf numFmtId="0" fontId="12" fillId="8" borderId="1" xfId="3" applyFont="1" applyFill="1" applyBorder="1" applyAlignment="1">
      <alignment horizontal="center" vertical="center"/>
    </xf>
    <xf numFmtId="0" fontId="14" fillId="8" borderId="1" xfId="3" applyFont="1" applyFill="1" applyBorder="1">
      <alignment vertical="center"/>
    </xf>
    <xf numFmtId="0" fontId="15" fillId="8" borderId="1" xfId="3" applyFont="1" applyFill="1" applyBorder="1">
      <alignment vertical="center"/>
    </xf>
    <xf numFmtId="168" fontId="14" fillId="8" borderId="1" xfId="4" applyNumberFormat="1" applyFont="1" applyFill="1" applyBorder="1" applyAlignment="1">
      <alignment horizontal="right" vertical="center"/>
    </xf>
    <xf numFmtId="0" fontId="14" fillId="8" borderId="1" xfId="3" applyFont="1" applyFill="1" applyBorder="1" applyAlignment="1">
      <alignment horizontal="right" vertical="center"/>
    </xf>
    <xf numFmtId="10" fontId="14" fillId="8" borderId="1" xfId="2" applyNumberFormat="1" applyFont="1" applyFill="1" applyBorder="1" applyAlignment="1">
      <alignment horizontal="right" vertical="center"/>
    </xf>
    <xf numFmtId="168" fontId="14" fillId="8" borderId="1" xfId="3" applyNumberFormat="1" applyFont="1" applyFill="1" applyBorder="1">
      <alignment vertical="center"/>
    </xf>
    <xf numFmtId="0" fontId="12" fillId="8" borderId="0" xfId="3" applyFont="1" applyFill="1">
      <alignment vertical="center"/>
    </xf>
    <xf numFmtId="9" fontId="15" fillId="0" borderId="15" xfId="2" applyFont="1" applyBorder="1" applyAlignment="1">
      <alignment horizontal="right" vertical="center"/>
    </xf>
    <xf numFmtId="0" fontId="13" fillId="2" borderId="15" xfId="3" applyFont="1" applyFill="1" applyBorder="1" applyAlignment="1">
      <alignment horizontal="center" vertical="center" wrapText="1"/>
    </xf>
    <xf numFmtId="43" fontId="28" fillId="6" borderId="1" xfId="4" applyFont="1" applyFill="1" applyBorder="1" applyAlignment="1" applyProtection="1">
      <alignment horizontal="center" vertical="center" wrapText="1"/>
    </xf>
    <xf numFmtId="43" fontId="28" fillId="0" borderId="1" xfId="4" applyFont="1" applyFill="1" applyBorder="1" applyAlignment="1" applyProtection="1">
      <alignment horizontal="center" vertical="center" wrapText="1"/>
    </xf>
    <xf numFmtId="0" fontId="28" fillId="0" borderId="1" xfId="12" applyFont="1" applyBorder="1" applyAlignment="1">
      <alignment horizontal="justify" vertical="center" wrapText="1"/>
    </xf>
    <xf numFmtId="0" fontId="28" fillId="0" borderId="1" xfId="0" applyFont="1" applyBorder="1" applyAlignment="1">
      <alignment horizontal="left" vertical="center" wrapText="1"/>
    </xf>
    <xf numFmtId="164" fontId="28" fillId="0" borderId="1" xfId="13" applyFont="1" applyFill="1" applyBorder="1" applyAlignment="1" applyProtection="1">
      <alignment horizontal="center" vertical="center" wrapText="1"/>
    </xf>
    <xf numFmtId="0" fontId="14" fillId="7" borderId="1" xfId="3" applyFont="1" applyFill="1" applyBorder="1" applyAlignment="1">
      <alignment horizontal="center" vertical="center"/>
    </xf>
    <xf numFmtId="0" fontId="13" fillId="7" borderId="15" xfId="3" applyFont="1" applyFill="1" applyBorder="1" applyAlignment="1">
      <alignment horizontal="center" vertical="center" wrapText="1"/>
    </xf>
    <xf numFmtId="0" fontId="13" fillId="7" borderId="1" xfId="3" applyFont="1" applyFill="1" applyBorder="1" applyAlignment="1">
      <alignment horizontal="center" vertical="center" wrapText="1"/>
    </xf>
    <xf numFmtId="2" fontId="20" fillId="0" borderId="1" xfId="6" quotePrefix="1" applyNumberFormat="1" applyBorder="1" applyAlignment="1">
      <alignment vertical="top" wrapText="1"/>
    </xf>
    <xf numFmtId="0" fontId="3" fillId="0" borderId="5" xfId="0" applyFont="1" applyBorder="1" applyAlignment="1">
      <alignment vertical="center" wrapText="1"/>
    </xf>
    <xf numFmtId="0" fontId="30" fillId="0" borderId="0" xfId="3" applyFont="1">
      <alignment vertical="center"/>
    </xf>
    <xf numFmtId="168" fontId="12" fillId="0" borderId="0" xfId="3" applyNumberFormat="1" applyFont="1" applyAlignment="1">
      <alignment horizontal="right" vertical="center"/>
    </xf>
    <xf numFmtId="0" fontId="12" fillId="0" borderId="1" xfId="3" applyFont="1" applyBorder="1" applyAlignment="1">
      <alignment horizontal="center" vertical="center"/>
    </xf>
    <xf numFmtId="168" fontId="12" fillId="0" borderId="1" xfId="3" applyNumberFormat="1" applyFont="1" applyBorder="1" applyAlignment="1">
      <alignment horizontal="center" vertical="center"/>
    </xf>
    <xf numFmtId="0" fontId="18"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4" borderId="1" xfId="3" applyFont="1" applyFill="1" applyBorder="1" applyAlignment="1">
      <alignment horizontal="center" vertical="center"/>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15" xfId="3" applyFont="1" applyBorder="1" applyAlignment="1">
      <alignment horizontal="center" vertical="center"/>
    </xf>
    <xf numFmtId="0" fontId="13" fillId="0" borderId="13" xfId="3" applyFont="1" applyBorder="1" applyAlignment="1">
      <alignment horizontal="left" vertical="center" wrapText="1"/>
    </xf>
    <xf numFmtId="0" fontId="13" fillId="0" borderId="0" xfId="3" applyFont="1" applyAlignment="1">
      <alignment horizontal="center" vertical="center"/>
    </xf>
    <xf numFmtId="0" fontId="13" fillId="0" borderId="13" xfId="3" applyFont="1" applyBorder="1" applyAlignment="1">
      <alignment vertical="center" wrapText="1"/>
    </xf>
    <xf numFmtId="0" fontId="17" fillId="5" borderId="2" xfId="3" applyFont="1" applyFill="1" applyBorder="1" applyAlignment="1">
      <alignment horizontal="center" vertical="center" wrapText="1"/>
    </xf>
    <xf numFmtId="0" fontId="17" fillId="5" borderId="3" xfId="3" applyFont="1" applyFill="1" applyBorder="1" applyAlignment="1">
      <alignment horizontal="center" vertical="center" wrapText="1"/>
    </xf>
    <xf numFmtId="0" fontId="17" fillId="5" borderId="4" xfId="3" applyFont="1" applyFill="1" applyBorder="1" applyAlignment="1">
      <alignment horizontal="center" vertical="center" wrapText="1"/>
    </xf>
    <xf numFmtId="0" fontId="15" fillId="2" borderId="1" xfId="3" applyFont="1" applyFill="1" applyBorder="1" applyAlignment="1">
      <alignment horizontal="center" vertical="center" wrapText="1"/>
    </xf>
    <xf numFmtId="165" fontId="15" fillId="2" borderId="1" xfId="1" applyNumberFormat="1" applyFont="1" applyFill="1" applyBorder="1" applyAlignment="1">
      <alignment horizontal="center" vertical="center"/>
    </xf>
    <xf numFmtId="164" fontId="15" fillId="2" borderId="1" xfId="1" applyNumberFormat="1" applyFont="1" applyFill="1" applyBorder="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right" vertical="center" wrapText="1"/>
    </xf>
    <xf numFmtId="0" fontId="18" fillId="0" borderId="0" xfId="3" applyFont="1" applyAlignment="1">
      <alignment vertical="center" wrapText="1"/>
    </xf>
  </cellXfs>
  <cellStyles count="15">
    <cellStyle name="Comma" xfId="1" builtinId="3"/>
    <cellStyle name="Comma 2" xfId="4" xr:uid="{00000000-0005-0000-0000-000001000000}"/>
    <cellStyle name="Comma 2 3" xfId="13" xr:uid="{CA1FF45E-A65D-4611-84D0-D07EC947F2E1}"/>
    <cellStyle name="Comma 3" xfId="8" xr:uid="{00000000-0005-0000-0000-000002000000}"/>
    <cellStyle name="Comma 4" xfId="10" xr:uid="{00000000-0005-0000-0000-000003000000}"/>
    <cellStyle name="Normal" xfId="0" builtinId="0"/>
    <cellStyle name="Normal 10" xfId="9" xr:uid="{00000000-0005-0000-0000-000005000000}"/>
    <cellStyle name="Normal 2" xfId="3" xr:uid="{00000000-0005-0000-0000-000006000000}"/>
    <cellStyle name="Normal 3" xfId="7" xr:uid="{00000000-0005-0000-0000-000007000000}"/>
    <cellStyle name="Normal 4" xfId="11" xr:uid="{00000000-0005-0000-0000-000008000000}"/>
    <cellStyle name="Normal 5 2" xfId="12" xr:uid="{3A5C8DD0-9A6B-4F0C-BE46-6FEF8CD44E1A}"/>
    <cellStyle name="Normal_Ridgewood-Final Bill-Finishing-April-2002" xfId="6" xr:uid="{00000000-0005-0000-0000-000009000000}"/>
    <cellStyle name="Per cent" xfId="2" builtinId="5"/>
    <cellStyle name="Percent 2" xfId="5" xr:uid="{00000000-0005-0000-0000-00000B000000}"/>
    <cellStyle name="Style 1" xfId="14" xr:uid="{3EC90D5A-156A-405D-8553-3359D6EDD269}"/>
  </cellStyles>
  <dxfs count="0"/>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view="pageBreakPreview" topLeftCell="A39" zoomScale="85" zoomScaleNormal="100" zoomScaleSheetLayoutView="85" workbookViewId="0">
      <selection activeCell="K53" sqref="K53"/>
    </sheetView>
  </sheetViews>
  <sheetFormatPr defaultColWidth="9.140625" defaultRowHeight="15" x14ac:dyDescent="0.2"/>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x14ac:dyDescent="0.2">
      <c r="A1" s="33"/>
      <c r="B1" s="34"/>
      <c r="C1" s="34"/>
      <c r="D1" s="34"/>
      <c r="E1" s="34"/>
      <c r="F1" s="34"/>
      <c r="G1" s="34"/>
      <c r="H1" s="34"/>
      <c r="I1" s="34"/>
      <c r="J1" s="35"/>
    </row>
    <row r="2" spans="1:12" ht="18.75" customHeight="1" x14ac:dyDescent="0.25">
      <c r="A2" s="150" t="s">
        <v>118</v>
      </c>
      <c r="B2" s="151"/>
      <c r="C2" s="151"/>
      <c r="D2" s="151"/>
      <c r="E2" s="151"/>
      <c r="F2" s="151"/>
      <c r="G2" s="151"/>
      <c r="H2" s="151"/>
      <c r="I2" s="151"/>
      <c r="J2" s="152"/>
      <c r="L2" s="4"/>
    </row>
    <row r="3" spans="1:12" x14ac:dyDescent="0.25">
      <c r="A3" s="185"/>
      <c r="B3" s="186"/>
      <c r="C3" s="186"/>
      <c r="D3" s="186"/>
      <c r="E3" s="186"/>
      <c r="F3" s="186"/>
      <c r="G3" s="186"/>
      <c r="H3" s="186"/>
      <c r="I3" s="39" t="s">
        <v>148</v>
      </c>
      <c r="J3" s="38" t="s">
        <v>158</v>
      </c>
      <c r="L3" s="4"/>
    </row>
    <row r="4" spans="1:12" ht="18" customHeight="1" x14ac:dyDescent="0.25">
      <c r="A4" s="145" t="s">
        <v>0</v>
      </c>
      <c r="B4" s="145"/>
      <c r="C4" s="145"/>
      <c r="D4" s="145"/>
      <c r="E4" s="145"/>
      <c r="F4" s="145"/>
      <c r="G4" s="145"/>
      <c r="H4" s="145"/>
      <c r="I4" s="145"/>
      <c r="J4" s="145"/>
      <c r="L4" s="4"/>
    </row>
    <row r="5" spans="1:12" ht="20.25" customHeight="1" x14ac:dyDescent="0.25">
      <c r="A5" s="145" t="s">
        <v>159</v>
      </c>
      <c r="B5" s="145"/>
      <c r="C5" s="145"/>
      <c r="D5" s="145"/>
      <c r="E5" s="145"/>
      <c r="F5" s="145"/>
      <c r="G5" s="145"/>
      <c r="H5" s="145"/>
      <c r="I5" s="145"/>
      <c r="J5" s="145"/>
      <c r="L5" s="4"/>
    </row>
    <row r="6" spans="1:12" ht="17.25" customHeight="1" x14ac:dyDescent="0.25">
      <c r="A6" s="148" t="s">
        <v>92</v>
      </c>
      <c r="B6" s="148"/>
      <c r="C6" s="146" t="s">
        <v>150</v>
      </c>
      <c r="D6" s="146"/>
      <c r="E6" s="146"/>
      <c r="F6" s="146"/>
      <c r="G6" s="196" t="s">
        <v>48</v>
      </c>
      <c r="H6" s="196"/>
      <c r="I6" s="147">
        <v>44867</v>
      </c>
      <c r="J6" s="147"/>
      <c r="L6" s="4"/>
    </row>
    <row r="7" spans="1:12" ht="30.75" customHeight="1" x14ac:dyDescent="0.25">
      <c r="A7" s="148" t="s">
        <v>49</v>
      </c>
      <c r="B7" s="148"/>
      <c r="C7" s="146" t="s">
        <v>149</v>
      </c>
      <c r="D7" s="146"/>
      <c r="E7" s="146"/>
      <c r="F7" s="146"/>
      <c r="G7" s="148" t="s">
        <v>71</v>
      </c>
      <c r="H7" s="148"/>
      <c r="I7" s="159" t="s">
        <v>160</v>
      </c>
      <c r="J7" s="159"/>
      <c r="L7" s="4"/>
    </row>
    <row r="8" spans="1:12" s="2" customFormat="1" ht="15.75" customHeight="1" x14ac:dyDescent="0.25">
      <c r="A8" s="154" t="s">
        <v>109</v>
      </c>
      <c r="B8" s="155"/>
      <c r="C8" s="172" t="s">
        <v>151</v>
      </c>
      <c r="D8" s="173"/>
      <c r="E8" s="173"/>
      <c r="F8" s="173"/>
      <c r="G8" s="173"/>
      <c r="H8" s="173"/>
      <c r="I8" s="173"/>
      <c r="J8" s="174"/>
      <c r="L8" s="4"/>
    </row>
    <row r="9" spans="1:12" x14ac:dyDescent="0.25">
      <c r="A9" s="153" t="s">
        <v>1</v>
      </c>
      <c r="B9" s="153" t="s">
        <v>87</v>
      </c>
      <c r="C9" s="1" t="s">
        <v>60</v>
      </c>
      <c r="D9" s="148" t="s">
        <v>72</v>
      </c>
      <c r="E9" s="148"/>
      <c r="F9" s="148"/>
      <c r="G9" s="148"/>
      <c r="H9" s="159" t="s">
        <v>115</v>
      </c>
      <c r="I9" s="159"/>
      <c r="J9" s="159"/>
      <c r="L9" s="4"/>
    </row>
    <row r="10" spans="1:12" x14ac:dyDescent="0.25">
      <c r="A10" s="153"/>
      <c r="B10" s="153"/>
      <c r="C10" s="1" t="s">
        <v>61</v>
      </c>
      <c r="D10" s="148" t="s">
        <v>73</v>
      </c>
      <c r="E10" s="148"/>
      <c r="F10" s="148"/>
      <c r="G10" s="148"/>
      <c r="H10" s="175">
        <v>44789</v>
      </c>
      <c r="I10" s="176"/>
      <c r="J10" s="177"/>
      <c r="L10" s="4"/>
    </row>
    <row r="11" spans="1:12" x14ac:dyDescent="0.2">
      <c r="A11" s="153"/>
      <c r="B11" s="153"/>
      <c r="C11" s="5" t="s">
        <v>50</v>
      </c>
      <c r="D11" s="148" t="s">
        <v>51</v>
      </c>
      <c r="E11" s="148"/>
      <c r="F11" s="148"/>
      <c r="G11" s="148"/>
      <c r="H11" s="158"/>
      <c r="I11" s="159"/>
      <c r="J11" s="159"/>
    </row>
    <row r="12" spans="1:12" x14ac:dyDescent="0.2">
      <c r="A12" s="153"/>
      <c r="B12" s="153"/>
      <c r="C12" s="5" t="s">
        <v>52</v>
      </c>
      <c r="D12" s="148" t="s">
        <v>74</v>
      </c>
      <c r="E12" s="148"/>
      <c r="F12" s="148"/>
      <c r="G12" s="148"/>
      <c r="H12" s="175">
        <v>44810</v>
      </c>
      <c r="I12" s="176"/>
      <c r="J12" s="177"/>
    </row>
    <row r="13" spans="1:12" x14ac:dyDescent="0.2">
      <c r="A13" s="153"/>
      <c r="B13" s="153"/>
      <c r="C13" s="5" t="s">
        <v>53</v>
      </c>
      <c r="D13" s="148" t="s">
        <v>54</v>
      </c>
      <c r="E13" s="148"/>
      <c r="F13" s="148"/>
      <c r="G13" s="148"/>
      <c r="H13" s="158" t="s">
        <v>12</v>
      </c>
      <c r="I13" s="159"/>
      <c r="J13" s="159"/>
    </row>
    <row r="14" spans="1:12" x14ac:dyDescent="0.2">
      <c r="A14" s="153"/>
      <c r="B14" s="153"/>
      <c r="C14" s="5" t="s">
        <v>55</v>
      </c>
      <c r="D14" s="148" t="s">
        <v>98</v>
      </c>
      <c r="E14" s="148"/>
      <c r="F14" s="148"/>
      <c r="G14" s="148"/>
      <c r="H14" s="178"/>
      <c r="I14" s="179"/>
      <c r="J14" s="180"/>
    </row>
    <row r="15" spans="1:12" x14ac:dyDescent="0.2">
      <c r="A15" s="153"/>
      <c r="B15" s="153"/>
      <c r="C15" s="5" t="s">
        <v>56</v>
      </c>
      <c r="D15" s="148" t="s">
        <v>57</v>
      </c>
      <c r="E15" s="148"/>
      <c r="F15" s="148"/>
      <c r="G15" s="148"/>
      <c r="H15" s="158" t="s">
        <v>12</v>
      </c>
      <c r="I15" s="159"/>
      <c r="J15" s="159"/>
    </row>
    <row r="16" spans="1:12" x14ac:dyDescent="0.2">
      <c r="A16" s="153"/>
      <c r="B16" s="153"/>
      <c r="C16" s="5" t="s">
        <v>58</v>
      </c>
      <c r="D16" s="148" t="s">
        <v>59</v>
      </c>
      <c r="E16" s="148"/>
      <c r="F16" s="148"/>
      <c r="G16" s="148"/>
      <c r="H16" s="158" t="s">
        <v>12</v>
      </c>
      <c r="I16" s="159"/>
      <c r="J16" s="159"/>
      <c r="L16" s="18"/>
    </row>
    <row r="17" spans="1:15" ht="30" customHeight="1" x14ac:dyDescent="0.2">
      <c r="A17" s="209" t="s">
        <v>2</v>
      </c>
      <c r="B17" s="211" t="s">
        <v>88</v>
      </c>
      <c r="C17" s="187" t="s">
        <v>113</v>
      </c>
      <c r="D17" s="188"/>
      <c r="E17" s="188"/>
      <c r="F17" s="188"/>
      <c r="G17" s="189"/>
      <c r="H17" s="181">
        <v>44789</v>
      </c>
      <c r="I17" s="182"/>
      <c r="J17" s="183"/>
      <c r="K17" s="7"/>
    </row>
    <row r="18" spans="1:15" x14ac:dyDescent="0.2">
      <c r="A18" s="210"/>
      <c r="B18" s="212"/>
      <c r="C18" s="187" t="s">
        <v>114</v>
      </c>
      <c r="D18" s="188"/>
      <c r="E18" s="188"/>
      <c r="F18" s="188"/>
      <c r="G18" s="189"/>
      <c r="H18" s="6">
        <v>44796</v>
      </c>
      <c r="I18" s="6">
        <v>44804</v>
      </c>
      <c r="J18" s="23"/>
      <c r="K18" s="7"/>
    </row>
    <row r="19" spans="1:15" ht="30" x14ac:dyDescent="0.2">
      <c r="A19" s="209" t="s">
        <v>133</v>
      </c>
      <c r="B19" s="211" t="s">
        <v>134</v>
      </c>
      <c r="C19" s="160" t="s">
        <v>3</v>
      </c>
      <c r="D19" s="160"/>
      <c r="E19" s="160"/>
      <c r="F19" s="160"/>
      <c r="G19" s="160"/>
      <c r="H19" s="21" t="s">
        <v>131</v>
      </c>
      <c r="I19" s="21" t="s">
        <v>130</v>
      </c>
      <c r="J19" s="21" t="s">
        <v>110</v>
      </c>
      <c r="K19" s="7"/>
      <c r="M19" s="8"/>
      <c r="O19" s="8"/>
    </row>
    <row r="20" spans="1:15" ht="15" customHeight="1" x14ac:dyDescent="0.2">
      <c r="A20" s="210"/>
      <c r="B20" s="212"/>
      <c r="C20" s="21">
        <v>1</v>
      </c>
      <c r="D20" s="156" t="s">
        <v>152</v>
      </c>
      <c r="E20" s="156"/>
      <c r="F20" s="156"/>
      <c r="G20" s="156"/>
      <c r="H20" s="9">
        <v>16.5</v>
      </c>
      <c r="I20" s="9">
        <v>8.2319999999999993</v>
      </c>
      <c r="J20" s="21" t="s">
        <v>112</v>
      </c>
      <c r="K20" s="7"/>
      <c r="M20" s="8"/>
      <c r="O20" s="8"/>
    </row>
    <row r="21" spans="1:15" ht="15" customHeight="1" x14ac:dyDescent="0.2">
      <c r="A21" s="210"/>
      <c r="B21" s="212"/>
      <c r="C21" s="1">
        <v>2</v>
      </c>
      <c r="D21" s="166" t="s">
        <v>153</v>
      </c>
      <c r="E21" s="167"/>
      <c r="F21" s="167"/>
      <c r="G21" s="168"/>
      <c r="H21" s="9">
        <v>11.07</v>
      </c>
      <c r="I21" s="9">
        <v>8.76</v>
      </c>
      <c r="J21" s="1" t="s">
        <v>124</v>
      </c>
      <c r="K21" s="7"/>
      <c r="M21" s="8"/>
      <c r="O21" s="8"/>
    </row>
    <row r="22" spans="1:15" ht="15" customHeight="1" x14ac:dyDescent="0.2">
      <c r="A22" s="210"/>
      <c r="B22" s="212"/>
      <c r="C22" s="1">
        <v>3</v>
      </c>
      <c r="D22" s="166" t="s">
        <v>154</v>
      </c>
      <c r="E22" s="167"/>
      <c r="F22" s="167"/>
      <c r="G22" s="168"/>
      <c r="H22" s="9">
        <v>11.44</v>
      </c>
      <c r="I22" s="9">
        <v>11.04</v>
      </c>
      <c r="J22" s="1" t="s">
        <v>132</v>
      </c>
      <c r="K22" s="7"/>
      <c r="M22" s="8"/>
      <c r="O22" s="8"/>
    </row>
    <row r="23" spans="1:15" ht="15" customHeight="1" x14ac:dyDescent="0.2">
      <c r="A23" s="213"/>
      <c r="B23" s="214"/>
      <c r="C23" s="1">
        <v>4</v>
      </c>
      <c r="D23" s="166" t="s">
        <v>155</v>
      </c>
      <c r="E23" s="167"/>
      <c r="F23" s="167"/>
      <c r="G23" s="168"/>
      <c r="H23" s="9">
        <v>14.25</v>
      </c>
      <c r="I23" s="9">
        <v>12.516</v>
      </c>
      <c r="J23" s="1" t="s">
        <v>135</v>
      </c>
      <c r="K23" s="7"/>
      <c r="M23" s="8"/>
      <c r="O23" s="8"/>
    </row>
    <row r="24" spans="1:15" x14ac:dyDescent="0.2">
      <c r="A24" s="153" t="s">
        <v>13</v>
      </c>
      <c r="B24" s="153" t="s">
        <v>89</v>
      </c>
      <c r="C24" s="161" t="s">
        <v>4</v>
      </c>
      <c r="D24" s="161"/>
      <c r="E24" s="161"/>
      <c r="F24" s="161"/>
      <c r="G24" s="161"/>
      <c r="H24" s="161"/>
      <c r="I24" s="161"/>
      <c r="J24" s="161"/>
    </row>
    <row r="25" spans="1:15" x14ac:dyDescent="0.2">
      <c r="A25" s="153"/>
      <c r="B25" s="153"/>
      <c r="C25" s="22" t="s">
        <v>62</v>
      </c>
      <c r="D25" s="148" t="s">
        <v>5</v>
      </c>
      <c r="E25" s="148"/>
      <c r="F25" s="148"/>
      <c r="G25" s="148"/>
      <c r="H25" s="157" t="s">
        <v>7</v>
      </c>
      <c r="I25" s="157"/>
      <c r="J25" s="157"/>
    </row>
    <row r="26" spans="1:15" x14ac:dyDescent="0.2">
      <c r="A26" s="153"/>
      <c r="B26" s="153"/>
      <c r="C26" s="22" t="s">
        <v>63</v>
      </c>
      <c r="D26" s="148" t="s">
        <v>8</v>
      </c>
      <c r="E26" s="148"/>
      <c r="F26" s="148"/>
      <c r="G26" s="148"/>
      <c r="H26" s="157" t="s">
        <v>12</v>
      </c>
      <c r="I26" s="157"/>
      <c r="J26" s="157"/>
    </row>
    <row r="27" spans="1:15" x14ac:dyDescent="0.2">
      <c r="A27" s="153"/>
      <c r="B27" s="153"/>
      <c r="C27" s="22" t="s">
        <v>64</v>
      </c>
      <c r="D27" s="148" t="s">
        <v>75</v>
      </c>
      <c r="E27" s="148"/>
      <c r="F27" s="148"/>
      <c r="G27" s="148"/>
      <c r="H27" s="157" t="s">
        <v>12</v>
      </c>
      <c r="I27" s="157"/>
      <c r="J27" s="157"/>
    </row>
    <row r="28" spans="1:15" x14ac:dyDescent="0.2">
      <c r="A28" s="153"/>
      <c r="B28" s="153"/>
      <c r="C28" s="22" t="s">
        <v>65</v>
      </c>
      <c r="D28" s="148" t="s">
        <v>81</v>
      </c>
      <c r="E28" s="148"/>
      <c r="F28" s="148"/>
      <c r="G28" s="148"/>
      <c r="H28" s="157" t="s">
        <v>12</v>
      </c>
      <c r="I28" s="157"/>
      <c r="J28" s="157"/>
    </row>
    <row r="29" spans="1:15" x14ac:dyDescent="0.2">
      <c r="A29" s="153"/>
      <c r="B29" s="153"/>
      <c r="C29" s="22" t="s">
        <v>66</v>
      </c>
      <c r="D29" s="148" t="s">
        <v>9</v>
      </c>
      <c r="E29" s="148"/>
      <c r="F29" s="148"/>
      <c r="G29" s="148"/>
      <c r="H29" s="157"/>
      <c r="I29" s="157"/>
      <c r="J29" s="157"/>
    </row>
    <row r="30" spans="1:15" ht="30" customHeight="1" x14ac:dyDescent="0.2">
      <c r="A30" s="153"/>
      <c r="B30" s="153"/>
      <c r="C30" s="22" t="s">
        <v>67</v>
      </c>
      <c r="D30" s="148" t="s">
        <v>10</v>
      </c>
      <c r="E30" s="148"/>
      <c r="F30" s="148"/>
      <c r="G30" s="148"/>
      <c r="H30" s="157"/>
      <c r="I30" s="157"/>
      <c r="J30" s="157"/>
    </row>
    <row r="31" spans="1:15" x14ac:dyDescent="0.2">
      <c r="A31" s="153"/>
      <c r="B31" s="153"/>
      <c r="C31" s="161" t="s">
        <v>11</v>
      </c>
      <c r="D31" s="161"/>
      <c r="E31" s="161"/>
      <c r="F31" s="161"/>
      <c r="G31" s="161"/>
      <c r="H31" s="161"/>
      <c r="I31" s="161"/>
      <c r="J31" s="161"/>
    </row>
    <row r="32" spans="1:15" ht="30.75" customHeight="1" x14ac:dyDescent="0.2">
      <c r="A32" s="153"/>
      <c r="B32" s="153"/>
      <c r="C32" s="22" t="s">
        <v>62</v>
      </c>
      <c r="D32" s="148" t="s">
        <v>82</v>
      </c>
      <c r="E32" s="148"/>
      <c r="F32" s="148"/>
      <c r="G32" s="148"/>
      <c r="H32" s="157" t="s">
        <v>7</v>
      </c>
      <c r="I32" s="157"/>
      <c r="J32" s="157"/>
    </row>
    <row r="33" spans="1:12" ht="31.5" customHeight="1" x14ac:dyDescent="0.2">
      <c r="A33" s="153"/>
      <c r="B33" s="153"/>
      <c r="C33" s="22" t="s">
        <v>63</v>
      </c>
      <c r="D33" s="148" t="s">
        <v>93</v>
      </c>
      <c r="E33" s="148"/>
      <c r="F33" s="148"/>
      <c r="G33" s="148"/>
      <c r="H33" s="157" t="s">
        <v>7</v>
      </c>
      <c r="I33" s="157"/>
      <c r="J33" s="157"/>
    </row>
    <row r="34" spans="1:12" x14ac:dyDescent="0.2">
      <c r="A34" s="153"/>
      <c r="B34" s="153"/>
      <c r="C34" s="22" t="s">
        <v>64</v>
      </c>
      <c r="D34" s="148" t="s">
        <v>76</v>
      </c>
      <c r="E34" s="148"/>
      <c r="F34" s="148"/>
      <c r="G34" s="148"/>
      <c r="H34" s="157" t="s">
        <v>7</v>
      </c>
      <c r="I34" s="157"/>
      <c r="J34" s="157"/>
    </row>
    <row r="35" spans="1:12" x14ac:dyDescent="0.2">
      <c r="A35" s="153"/>
      <c r="B35" s="153"/>
      <c r="C35" s="22" t="s">
        <v>65</v>
      </c>
      <c r="D35" s="148" t="s">
        <v>68</v>
      </c>
      <c r="E35" s="148"/>
      <c r="F35" s="148"/>
      <c r="G35" s="148"/>
      <c r="H35" s="157"/>
      <c r="I35" s="157"/>
      <c r="J35" s="157"/>
    </row>
    <row r="36" spans="1:12" x14ac:dyDescent="0.2">
      <c r="A36" s="153"/>
      <c r="B36" s="153"/>
      <c r="C36" s="148" t="s">
        <v>78</v>
      </c>
      <c r="D36" s="148"/>
      <c r="E36" s="148"/>
      <c r="F36" s="148"/>
      <c r="G36" s="148"/>
      <c r="H36" s="148"/>
      <c r="I36" s="148"/>
      <c r="J36" s="148"/>
    </row>
    <row r="37" spans="1:12" x14ac:dyDescent="0.2">
      <c r="A37" s="153"/>
      <c r="B37" s="153"/>
      <c r="C37" s="22" t="s">
        <v>62</v>
      </c>
      <c r="D37" s="148" t="s">
        <v>77</v>
      </c>
      <c r="E37" s="148"/>
      <c r="F37" s="148"/>
      <c r="G37" s="148"/>
      <c r="H37" s="159" t="s">
        <v>15</v>
      </c>
      <c r="I37" s="159"/>
      <c r="J37" s="159"/>
    </row>
    <row r="38" spans="1:12" ht="52.5" customHeight="1" x14ac:dyDescent="0.2">
      <c r="A38" s="153"/>
      <c r="B38" s="153"/>
      <c r="C38" s="10" t="s">
        <v>79</v>
      </c>
      <c r="D38" s="184" t="s">
        <v>80</v>
      </c>
      <c r="E38" s="184"/>
      <c r="F38" s="184"/>
      <c r="G38" s="184"/>
      <c r="H38" s="157" t="s">
        <v>6</v>
      </c>
      <c r="I38" s="157"/>
      <c r="J38" s="157"/>
    </row>
    <row r="39" spans="1:12" x14ac:dyDescent="0.2">
      <c r="A39" s="153" t="s">
        <v>17</v>
      </c>
      <c r="B39" s="153" t="s">
        <v>99</v>
      </c>
      <c r="C39" s="148" t="s">
        <v>101</v>
      </c>
      <c r="D39" s="148"/>
      <c r="E39" s="148"/>
      <c r="F39" s="148"/>
      <c r="G39" s="148"/>
      <c r="H39" s="191" t="s">
        <v>156</v>
      </c>
      <c r="I39" s="192"/>
      <c r="J39" s="193"/>
    </row>
    <row r="40" spans="1:12" x14ac:dyDescent="0.2">
      <c r="A40" s="153"/>
      <c r="B40" s="153"/>
      <c r="C40" s="148" t="s">
        <v>100</v>
      </c>
      <c r="D40" s="148"/>
      <c r="E40" s="148"/>
      <c r="F40" s="148"/>
      <c r="G40" s="148"/>
      <c r="H40" s="157" t="s">
        <v>15</v>
      </c>
      <c r="I40" s="194"/>
      <c r="J40" s="194"/>
    </row>
    <row r="41" spans="1:12" x14ac:dyDescent="0.2">
      <c r="A41" s="153"/>
      <c r="B41" s="153"/>
      <c r="C41" s="148" t="s">
        <v>14</v>
      </c>
      <c r="D41" s="148"/>
      <c r="E41" s="148"/>
      <c r="F41" s="148"/>
      <c r="G41" s="148"/>
      <c r="H41" s="157" t="s">
        <v>7</v>
      </c>
      <c r="I41" s="157"/>
      <c r="J41" s="157"/>
    </row>
    <row r="42" spans="1:12" x14ac:dyDescent="0.2">
      <c r="A42" s="153"/>
      <c r="B42" s="153"/>
      <c r="C42" s="148" t="s">
        <v>102</v>
      </c>
      <c r="D42" s="148"/>
      <c r="E42" s="148"/>
      <c r="F42" s="148"/>
      <c r="G42" s="148"/>
      <c r="H42" s="157" t="s">
        <v>6</v>
      </c>
      <c r="I42" s="157"/>
      <c r="J42" s="157"/>
    </row>
    <row r="43" spans="1:12" x14ac:dyDescent="0.2">
      <c r="A43" s="153"/>
      <c r="B43" s="153"/>
      <c r="C43" s="148" t="s">
        <v>16</v>
      </c>
      <c r="D43" s="148"/>
      <c r="E43" s="148"/>
      <c r="F43" s="148"/>
      <c r="G43" s="148"/>
      <c r="H43" s="157" t="s">
        <v>6</v>
      </c>
      <c r="I43" s="157"/>
      <c r="J43" s="157"/>
    </row>
    <row r="44" spans="1:12" ht="24.75" customHeight="1" x14ac:dyDescent="0.2">
      <c r="A44" s="153" t="s">
        <v>21</v>
      </c>
      <c r="B44" s="153" t="s">
        <v>90</v>
      </c>
      <c r="C44" s="156" t="s">
        <v>95</v>
      </c>
      <c r="D44" s="156"/>
      <c r="E44" s="156"/>
      <c r="F44" s="156"/>
      <c r="G44" s="156"/>
      <c r="H44" s="200" t="s">
        <v>94</v>
      </c>
      <c r="I44" s="201"/>
      <c r="J44" s="22" t="s">
        <v>117</v>
      </c>
    </row>
    <row r="45" spans="1:12" x14ac:dyDescent="0.2">
      <c r="A45" s="153"/>
      <c r="B45" s="153"/>
      <c r="C45" s="172" t="s">
        <v>18</v>
      </c>
      <c r="D45" s="173"/>
      <c r="E45" s="173"/>
      <c r="F45" s="173"/>
      <c r="G45" s="174"/>
      <c r="H45" s="202">
        <f>I20*100000</f>
        <v>823199.99999999988</v>
      </c>
      <c r="I45" s="203"/>
      <c r="J45" s="15">
        <v>2800000</v>
      </c>
      <c r="K45" s="11"/>
      <c r="L45" s="12"/>
    </row>
    <row r="46" spans="1:12" x14ac:dyDescent="0.2">
      <c r="A46" s="153"/>
      <c r="B46" s="153"/>
      <c r="C46" s="3" t="s">
        <v>116</v>
      </c>
      <c r="H46" s="204">
        <v>0</v>
      </c>
      <c r="I46" s="204"/>
      <c r="J46" s="13">
        <v>0</v>
      </c>
    </row>
    <row r="47" spans="1:12" x14ac:dyDescent="0.2">
      <c r="A47" s="153"/>
      <c r="B47" s="153"/>
      <c r="C47" s="190" t="s">
        <v>103</v>
      </c>
      <c r="D47" s="190"/>
      <c r="E47" s="190"/>
      <c r="F47" s="190"/>
      <c r="G47" s="190"/>
      <c r="H47" s="205">
        <f>H45*18%</f>
        <v>148175.99999999997</v>
      </c>
      <c r="I47" s="206"/>
      <c r="J47" s="19">
        <f>J45*18%</f>
        <v>504000</v>
      </c>
    </row>
    <row r="48" spans="1:12" ht="33.75" customHeight="1" x14ac:dyDescent="0.2">
      <c r="A48" s="153"/>
      <c r="B48" s="153"/>
      <c r="C48" s="195" t="s">
        <v>107</v>
      </c>
      <c r="D48" s="195"/>
      <c r="E48" s="195"/>
      <c r="F48" s="195"/>
      <c r="G48" s="195"/>
      <c r="H48" s="207">
        <f>H45+H46+H47</f>
        <v>971375.99999999988</v>
      </c>
      <c r="I48" s="208"/>
      <c r="J48" s="14">
        <f>J45+J46+J47</f>
        <v>3304000</v>
      </c>
      <c r="L48" s="17"/>
    </row>
    <row r="49" spans="1:10" x14ac:dyDescent="0.2">
      <c r="A49" s="153"/>
      <c r="B49" s="153"/>
      <c r="C49" s="148" t="s">
        <v>19</v>
      </c>
      <c r="D49" s="148"/>
      <c r="E49" s="148"/>
      <c r="F49" s="148"/>
      <c r="G49" s="148"/>
      <c r="H49" s="149" t="s">
        <v>111</v>
      </c>
      <c r="I49" s="149"/>
      <c r="J49" s="149"/>
    </row>
    <row r="50" spans="1:10" x14ac:dyDescent="0.2">
      <c r="A50" s="153"/>
      <c r="B50" s="153"/>
      <c r="C50" s="148" t="s">
        <v>20</v>
      </c>
      <c r="D50" s="148"/>
      <c r="E50" s="148"/>
      <c r="F50" s="148"/>
      <c r="G50" s="148"/>
      <c r="H50" s="149" t="s">
        <v>106</v>
      </c>
      <c r="I50" s="149"/>
      <c r="J50" s="149"/>
    </row>
    <row r="51" spans="1:10" x14ac:dyDescent="0.2">
      <c r="A51" s="153" t="s">
        <v>43</v>
      </c>
      <c r="B51" s="153" t="s">
        <v>86</v>
      </c>
      <c r="C51" s="148" t="s">
        <v>69</v>
      </c>
      <c r="D51" s="148"/>
      <c r="E51" s="148"/>
      <c r="F51" s="148"/>
      <c r="G51" s="148"/>
      <c r="H51" s="163" t="s">
        <v>97</v>
      </c>
      <c r="I51" s="164"/>
      <c r="J51" s="165"/>
    </row>
    <row r="52" spans="1:10" x14ac:dyDescent="0.2">
      <c r="A52" s="153"/>
      <c r="B52" s="153"/>
      <c r="C52" s="148" t="s">
        <v>70</v>
      </c>
      <c r="D52" s="148"/>
      <c r="E52" s="148"/>
      <c r="F52" s="148"/>
      <c r="G52" s="148"/>
      <c r="H52" s="197" t="s">
        <v>96</v>
      </c>
      <c r="I52" s="198"/>
      <c r="J52" s="199"/>
    </row>
    <row r="53" spans="1:10" ht="30.75" customHeight="1" x14ac:dyDescent="0.2">
      <c r="A53" s="153"/>
      <c r="B53" s="153" t="s">
        <v>22</v>
      </c>
      <c r="C53" s="148" t="s">
        <v>23</v>
      </c>
      <c r="D53" s="148"/>
      <c r="E53" s="148"/>
      <c r="F53" s="148" t="s">
        <v>104</v>
      </c>
      <c r="G53" s="148"/>
      <c r="H53" s="178" t="s">
        <v>127</v>
      </c>
      <c r="I53" s="179"/>
      <c r="J53" s="180"/>
    </row>
    <row r="54" spans="1:10" ht="32.25" customHeight="1" x14ac:dyDescent="0.2">
      <c r="A54" s="153"/>
      <c r="B54" s="153"/>
      <c r="C54" s="148"/>
      <c r="D54" s="148"/>
      <c r="E54" s="148"/>
      <c r="F54" s="148" t="s">
        <v>105</v>
      </c>
      <c r="G54" s="148"/>
      <c r="H54" s="178" t="s">
        <v>136</v>
      </c>
      <c r="I54" s="179"/>
      <c r="J54" s="180"/>
    </row>
    <row r="55" spans="1:10" x14ac:dyDescent="0.2">
      <c r="A55" s="153"/>
      <c r="B55" s="153"/>
      <c r="C55" s="148" t="s">
        <v>24</v>
      </c>
      <c r="D55" s="148"/>
      <c r="E55" s="148"/>
      <c r="F55" s="148" t="s">
        <v>25</v>
      </c>
      <c r="G55" s="148"/>
      <c r="H55" s="163" t="s">
        <v>106</v>
      </c>
      <c r="I55" s="164"/>
      <c r="J55" s="165"/>
    </row>
    <row r="56" spans="1:10" ht="131.1" customHeight="1" x14ac:dyDescent="0.2">
      <c r="A56" s="153"/>
      <c r="B56" s="153"/>
      <c r="C56" s="148"/>
      <c r="D56" s="148"/>
      <c r="E56" s="148"/>
      <c r="F56" s="148" t="s">
        <v>26</v>
      </c>
      <c r="G56" s="148"/>
      <c r="H56" s="163" t="s">
        <v>125</v>
      </c>
      <c r="I56" s="164"/>
      <c r="J56" s="165"/>
    </row>
    <row r="57" spans="1:10" x14ac:dyDescent="0.2">
      <c r="A57" s="215"/>
      <c r="B57" s="215"/>
      <c r="C57" s="148" t="s">
        <v>27</v>
      </c>
      <c r="D57" s="148"/>
      <c r="E57" s="148"/>
      <c r="F57" s="148" t="s">
        <v>28</v>
      </c>
      <c r="G57" s="148"/>
      <c r="H57" s="149" t="s">
        <v>106</v>
      </c>
      <c r="I57" s="217"/>
      <c r="J57" s="217"/>
    </row>
    <row r="58" spans="1:10" x14ac:dyDescent="0.2">
      <c r="A58" s="215"/>
      <c r="B58" s="215"/>
      <c r="C58" s="148"/>
      <c r="D58" s="148"/>
      <c r="E58" s="148"/>
      <c r="F58" s="148" t="s">
        <v>29</v>
      </c>
      <c r="G58" s="148"/>
      <c r="H58" s="149" t="s">
        <v>106</v>
      </c>
      <c r="I58" s="149"/>
      <c r="J58" s="149"/>
    </row>
    <row r="59" spans="1:10" x14ac:dyDescent="0.2">
      <c r="A59" s="215"/>
      <c r="B59" s="215"/>
      <c r="C59" s="148"/>
      <c r="D59" s="148"/>
      <c r="E59" s="148"/>
      <c r="F59" s="148" t="s">
        <v>30</v>
      </c>
      <c r="G59" s="148"/>
      <c r="H59" s="149" t="s">
        <v>106</v>
      </c>
      <c r="I59" s="149"/>
      <c r="J59" s="149"/>
    </row>
    <row r="60" spans="1:10" x14ac:dyDescent="0.2">
      <c r="A60" s="215"/>
      <c r="B60" s="215"/>
      <c r="C60" s="148"/>
      <c r="D60" s="148"/>
      <c r="E60" s="148"/>
      <c r="F60" s="148" t="s">
        <v>31</v>
      </c>
      <c r="G60" s="148"/>
      <c r="H60" s="162" t="s">
        <v>6</v>
      </c>
      <c r="I60" s="162"/>
      <c r="J60" s="162"/>
    </row>
    <row r="61" spans="1:10" x14ac:dyDescent="0.2">
      <c r="A61" s="215"/>
      <c r="B61" s="215"/>
      <c r="C61" s="148" t="s">
        <v>32</v>
      </c>
      <c r="D61" s="148"/>
      <c r="E61" s="148"/>
      <c r="F61" s="148" t="s">
        <v>33</v>
      </c>
      <c r="G61" s="148"/>
      <c r="H61" s="216" t="s">
        <v>108</v>
      </c>
      <c r="I61" s="216"/>
      <c r="J61" s="216"/>
    </row>
    <row r="62" spans="1:10" x14ac:dyDescent="0.2">
      <c r="A62" s="215"/>
      <c r="B62" s="215"/>
      <c r="C62" s="148"/>
      <c r="D62" s="148"/>
      <c r="E62" s="148"/>
      <c r="F62" s="148" t="s">
        <v>34</v>
      </c>
      <c r="G62" s="148"/>
      <c r="H62" s="216"/>
      <c r="I62" s="216"/>
      <c r="J62" s="216"/>
    </row>
    <row r="63" spans="1:10" x14ac:dyDescent="0.2">
      <c r="A63" s="215"/>
      <c r="B63" s="215"/>
      <c r="C63" s="148"/>
      <c r="D63" s="148"/>
      <c r="E63" s="148"/>
      <c r="F63" s="148" t="s">
        <v>35</v>
      </c>
      <c r="G63" s="148"/>
      <c r="H63" s="216"/>
      <c r="I63" s="216"/>
      <c r="J63" s="216"/>
    </row>
    <row r="64" spans="1:10" x14ac:dyDescent="0.2">
      <c r="A64" s="215"/>
      <c r="B64" s="215"/>
      <c r="C64" s="148"/>
      <c r="D64" s="148"/>
      <c r="E64" s="148"/>
      <c r="F64" s="148" t="s">
        <v>36</v>
      </c>
      <c r="G64" s="148"/>
      <c r="H64" s="216"/>
      <c r="I64" s="216"/>
      <c r="J64" s="216"/>
    </row>
    <row r="65" spans="1:10" ht="15.95" customHeight="1" x14ac:dyDescent="0.2">
      <c r="A65" s="215"/>
      <c r="B65" s="215"/>
      <c r="C65" s="148"/>
      <c r="D65" s="148"/>
      <c r="E65" s="148"/>
      <c r="F65" s="148" t="s">
        <v>37</v>
      </c>
      <c r="G65" s="148"/>
      <c r="H65" s="148" t="s">
        <v>108</v>
      </c>
      <c r="I65" s="148"/>
      <c r="J65" s="148"/>
    </row>
    <row r="66" spans="1:10" ht="50.25" customHeight="1" x14ac:dyDescent="0.2">
      <c r="A66" s="215"/>
      <c r="B66" s="215"/>
      <c r="C66" s="148"/>
      <c r="D66" s="148"/>
      <c r="E66" s="148"/>
      <c r="F66" s="148" t="s">
        <v>38</v>
      </c>
      <c r="G66" s="148"/>
      <c r="H66" s="148" t="s">
        <v>128</v>
      </c>
      <c r="I66" s="148"/>
      <c r="J66" s="148"/>
    </row>
    <row r="67" spans="1:10" ht="68.25" customHeight="1" x14ac:dyDescent="0.2">
      <c r="A67" s="215"/>
      <c r="B67" s="215"/>
      <c r="C67" s="166" t="s">
        <v>39</v>
      </c>
      <c r="D67" s="167"/>
      <c r="E67" s="167"/>
      <c r="F67" s="167"/>
      <c r="G67" s="168"/>
      <c r="H67" s="149" t="s">
        <v>126</v>
      </c>
      <c r="I67" s="149"/>
      <c r="J67" s="149"/>
    </row>
    <row r="68" spans="1:10" ht="15.95" customHeight="1" x14ac:dyDescent="0.2">
      <c r="A68" s="215"/>
      <c r="B68" s="215"/>
      <c r="C68" s="166" t="s">
        <v>40</v>
      </c>
      <c r="D68" s="167"/>
      <c r="E68" s="167"/>
      <c r="F68" s="167"/>
      <c r="G68" s="168"/>
      <c r="H68" s="149" t="s">
        <v>108</v>
      </c>
      <c r="I68" s="149"/>
      <c r="J68" s="149"/>
    </row>
    <row r="69" spans="1:10" ht="255.75" customHeight="1" x14ac:dyDescent="0.2">
      <c r="A69" s="215"/>
      <c r="B69" s="215"/>
      <c r="C69" s="166" t="s">
        <v>41</v>
      </c>
      <c r="D69" s="167"/>
      <c r="E69" s="167"/>
      <c r="F69" s="167"/>
      <c r="G69" s="168"/>
      <c r="H69" s="148" t="s">
        <v>140</v>
      </c>
      <c r="I69" s="148"/>
      <c r="J69" s="148"/>
    </row>
    <row r="70" spans="1:10" ht="14.45" customHeight="1" x14ac:dyDescent="0.2">
      <c r="A70" s="215"/>
      <c r="B70" s="215"/>
      <c r="C70" s="166" t="s">
        <v>42</v>
      </c>
      <c r="D70" s="167"/>
      <c r="E70" s="167"/>
      <c r="F70" s="167"/>
      <c r="G70" s="168"/>
      <c r="H70" s="157" t="s">
        <v>6</v>
      </c>
      <c r="I70" s="157"/>
      <c r="J70" s="157"/>
    </row>
    <row r="71" spans="1:10" ht="30" x14ac:dyDescent="0.2">
      <c r="A71" s="24" t="s">
        <v>44</v>
      </c>
      <c r="B71" s="20" t="s">
        <v>83</v>
      </c>
      <c r="C71" s="163" t="s">
        <v>157</v>
      </c>
      <c r="D71" s="164"/>
      <c r="E71" s="164"/>
      <c r="F71" s="164"/>
      <c r="G71" s="164"/>
      <c r="H71" s="164"/>
      <c r="I71" s="164"/>
      <c r="J71" s="165"/>
    </row>
    <row r="72" spans="1:10" ht="31.5" customHeight="1" x14ac:dyDescent="0.2">
      <c r="A72" s="20" t="s">
        <v>84</v>
      </c>
      <c r="B72" s="20" t="s">
        <v>91</v>
      </c>
      <c r="C72" s="169"/>
      <c r="D72" s="170"/>
      <c r="E72" s="170"/>
      <c r="F72" s="170"/>
      <c r="G72" s="170"/>
      <c r="H72" s="170"/>
      <c r="I72" s="170"/>
      <c r="J72" s="171"/>
    </row>
    <row r="73" spans="1:10" ht="15.75" customHeight="1" x14ac:dyDescent="0.2">
      <c r="A73" s="153" t="s">
        <v>85</v>
      </c>
      <c r="B73" s="153" t="s">
        <v>45</v>
      </c>
      <c r="C73" s="163" t="s">
        <v>46</v>
      </c>
      <c r="D73" s="164"/>
      <c r="E73" s="164"/>
      <c r="F73" s="164"/>
      <c r="G73" s="164"/>
      <c r="H73" s="164"/>
      <c r="I73" s="164"/>
      <c r="J73" s="165"/>
    </row>
    <row r="74" spans="1:10" ht="28.5" customHeight="1" x14ac:dyDescent="0.2">
      <c r="A74" s="153"/>
      <c r="B74" s="153"/>
      <c r="C74" s="163" t="s">
        <v>47</v>
      </c>
      <c r="D74" s="164"/>
      <c r="E74" s="164"/>
      <c r="F74" s="164"/>
      <c r="G74" s="164"/>
      <c r="H74" s="164"/>
      <c r="I74" s="164"/>
      <c r="J74" s="165"/>
    </row>
    <row r="75" spans="1:10" x14ac:dyDescent="0.2">
      <c r="A75" s="27"/>
      <c r="B75" s="28"/>
      <c r="C75" s="28"/>
      <c r="D75" s="28"/>
      <c r="E75" s="28"/>
      <c r="F75" s="28"/>
      <c r="G75" s="28"/>
      <c r="H75" s="28"/>
      <c r="I75" s="28"/>
      <c r="J75" s="29"/>
    </row>
    <row r="76" spans="1:10" x14ac:dyDescent="0.2">
      <c r="A76" s="25"/>
      <c r="J76" s="30"/>
    </row>
    <row r="77" spans="1:10" x14ac:dyDescent="0.2">
      <c r="A77" s="36"/>
      <c r="B77" s="136"/>
      <c r="C77" s="136"/>
      <c r="D77" s="136"/>
      <c r="E77" s="136"/>
      <c r="F77" s="136"/>
      <c r="G77" s="37"/>
      <c r="H77" s="37"/>
      <c r="I77" s="136"/>
      <c r="J77" s="137"/>
    </row>
    <row r="78" spans="1:10" x14ac:dyDescent="0.2">
      <c r="A78" s="26"/>
      <c r="B78" s="138" t="s">
        <v>141</v>
      </c>
      <c r="C78" s="138"/>
      <c r="D78" s="138"/>
      <c r="E78" s="138" t="s">
        <v>142</v>
      </c>
      <c r="F78" s="138"/>
      <c r="G78" s="138" t="s">
        <v>142</v>
      </c>
      <c r="H78" s="138"/>
      <c r="I78" s="138" t="s">
        <v>143</v>
      </c>
      <c r="J78" s="142"/>
    </row>
    <row r="79" spans="1:10" ht="30" customHeight="1" x14ac:dyDescent="0.2">
      <c r="A79" s="26"/>
      <c r="B79" s="141"/>
      <c r="C79" s="141"/>
      <c r="D79" s="141"/>
      <c r="E79" s="141"/>
      <c r="F79" s="141"/>
      <c r="G79" s="141"/>
      <c r="H79" s="141"/>
      <c r="I79" s="141"/>
      <c r="J79" s="143"/>
    </row>
    <row r="80" spans="1:10" ht="33" customHeight="1" x14ac:dyDescent="0.2">
      <c r="A80" s="26"/>
      <c r="B80" s="141"/>
      <c r="C80" s="141"/>
      <c r="D80" s="141"/>
      <c r="E80" s="141"/>
      <c r="F80" s="141"/>
      <c r="G80" s="141"/>
      <c r="H80" s="141"/>
      <c r="I80" s="141"/>
      <c r="J80" s="143"/>
    </row>
    <row r="81" spans="1:10" x14ac:dyDescent="0.2">
      <c r="A81" s="26"/>
      <c r="B81" s="141"/>
      <c r="C81" s="141"/>
      <c r="D81" s="141"/>
      <c r="E81" s="141"/>
      <c r="F81" s="141"/>
      <c r="G81" s="141"/>
      <c r="H81" s="141"/>
      <c r="I81" s="141"/>
      <c r="J81" s="143"/>
    </row>
    <row r="82" spans="1:10" s="16" customFormat="1" ht="29.1" customHeight="1" x14ac:dyDescent="0.2">
      <c r="A82" s="31"/>
      <c r="B82" s="133" t="s">
        <v>129</v>
      </c>
      <c r="C82" s="133"/>
      <c r="D82" s="133"/>
      <c r="E82" s="134" t="s">
        <v>120</v>
      </c>
      <c r="F82" s="134"/>
      <c r="G82" s="134" t="s">
        <v>121</v>
      </c>
      <c r="H82" s="134"/>
      <c r="I82" s="134" t="s">
        <v>144</v>
      </c>
      <c r="J82" s="139"/>
    </row>
    <row r="83" spans="1:10" ht="50.25" customHeight="1" x14ac:dyDescent="0.2">
      <c r="A83" s="26"/>
      <c r="B83" s="135" t="s">
        <v>147</v>
      </c>
      <c r="C83" s="135"/>
      <c r="D83" s="135"/>
      <c r="E83" s="135" t="s">
        <v>145</v>
      </c>
      <c r="F83" s="135"/>
      <c r="G83" s="135" t="s">
        <v>137</v>
      </c>
      <c r="H83" s="135"/>
      <c r="I83" s="135" t="s">
        <v>146</v>
      </c>
      <c r="J83" s="140"/>
    </row>
    <row r="84" spans="1:10" x14ac:dyDescent="0.2">
      <c r="A84" s="130"/>
      <c r="B84" s="131"/>
      <c r="C84" s="131"/>
      <c r="D84" s="131"/>
      <c r="E84" s="131"/>
      <c r="F84" s="131"/>
      <c r="G84" s="131"/>
      <c r="H84" s="131"/>
      <c r="I84" s="131"/>
      <c r="J84" s="132"/>
    </row>
    <row r="85" spans="1:10" x14ac:dyDescent="0.2">
      <c r="A85" s="27"/>
      <c r="B85" s="136"/>
      <c r="C85" s="136"/>
      <c r="D85" s="136"/>
      <c r="E85" s="136"/>
      <c r="F85" s="136"/>
      <c r="G85" s="136"/>
      <c r="H85" s="136"/>
      <c r="I85" s="136"/>
      <c r="J85" s="137"/>
    </row>
    <row r="86" spans="1:10" x14ac:dyDescent="0.2">
      <c r="A86" s="32"/>
      <c r="B86" s="138" t="s">
        <v>119</v>
      </c>
      <c r="C86" s="138"/>
      <c r="D86" s="138"/>
      <c r="E86" s="138"/>
      <c r="F86" s="138"/>
      <c r="G86" s="138" t="s">
        <v>119</v>
      </c>
      <c r="H86" s="138"/>
      <c r="I86" s="138"/>
      <c r="J86" s="142"/>
    </row>
    <row r="87" spans="1:10" x14ac:dyDescent="0.2">
      <c r="A87" s="32"/>
      <c r="B87" s="141"/>
      <c r="C87" s="141"/>
      <c r="D87" s="141"/>
      <c r="E87" s="141"/>
      <c r="F87" s="141"/>
      <c r="G87" s="141"/>
      <c r="H87" s="141"/>
      <c r="I87" s="141"/>
      <c r="J87" s="143"/>
    </row>
    <row r="88" spans="1:10" x14ac:dyDescent="0.2">
      <c r="A88" s="32"/>
      <c r="B88" s="141"/>
      <c r="C88" s="141"/>
      <c r="D88" s="141"/>
      <c r="E88" s="141"/>
      <c r="F88" s="141"/>
      <c r="G88" s="141"/>
      <c r="H88" s="141"/>
      <c r="I88" s="141"/>
      <c r="J88" s="143"/>
    </row>
    <row r="89" spans="1:10" x14ac:dyDescent="0.2">
      <c r="A89" s="32"/>
      <c r="B89" s="141"/>
      <c r="C89" s="141"/>
      <c r="D89" s="141"/>
      <c r="E89" s="141"/>
      <c r="F89" s="141"/>
      <c r="G89" s="141"/>
      <c r="H89" s="141"/>
      <c r="I89" s="141"/>
      <c r="J89" s="143"/>
    </row>
    <row r="90" spans="1:10" ht="15" customHeight="1" x14ac:dyDescent="0.2">
      <c r="A90" s="32"/>
      <c r="B90" s="134" t="s">
        <v>122</v>
      </c>
      <c r="C90" s="134"/>
      <c r="D90" s="134"/>
      <c r="E90" s="134"/>
      <c r="F90" s="134"/>
      <c r="G90" s="133" t="s">
        <v>123</v>
      </c>
      <c r="H90" s="133"/>
      <c r="I90" s="133"/>
      <c r="J90" s="144"/>
    </row>
    <row r="91" spans="1:10" x14ac:dyDescent="0.2">
      <c r="A91" s="32"/>
      <c r="B91" s="141" t="s">
        <v>138</v>
      </c>
      <c r="C91" s="141"/>
      <c r="D91" s="141"/>
      <c r="E91" s="141"/>
      <c r="F91" s="141"/>
      <c r="G91" s="141" t="s">
        <v>139</v>
      </c>
      <c r="H91" s="141"/>
      <c r="I91" s="141"/>
      <c r="J91" s="143"/>
    </row>
    <row r="92" spans="1:10" x14ac:dyDescent="0.2">
      <c r="A92" s="130"/>
      <c r="B92" s="131"/>
      <c r="C92" s="131"/>
      <c r="D92" s="131"/>
      <c r="E92" s="131"/>
      <c r="F92" s="131"/>
      <c r="G92" s="131"/>
      <c r="H92" s="131"/>
      <c r="I92" s="131"/>
      <c r="J92" s="132"/>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xr:uid="{00000000-0002-0000-0000-000000000000}">
      <formula1>$L$11:$L$12</formula1>
    </dataValidation>
    <dataValidation type="list" allowBlank="1" showInputMessage="1" showErrorMessage="1" sqref="G7:H7" xr:uid="{00000000-0002-0000-0000-000001000000}">
      <formula1>$L$14:$L$15</formula1>
    </dataValidation>
    <dataValidation type="list" allowBlank="1" showInputMessage="1" showErrorMessage="1" sqref="H32:J35 H37:J37 H25:J30" xr:uid="{00000000-0002-0000-0000-00000200000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5"/>
  <sheetViews>
    <sheetView showZeros="0" tabSelected="1" zoomScale="70" zoomScaleNormal="70" zoomScaleSheetLayoutView="70" workbookViewId="0">
      <pane ySplit="7" topLeftCell="A114" activePane="bottomLeft" state="frozen"/>
      <selection pane="bottomLeft" activeCell="B124" sqref="B124:G125"/>
    </sheetView>
  </sheetViews>
  <sheetFormatPr defaultColWidth="8.7109375" defaultRowHeight="13.5" x14ac:dyDescent="0.2"/>
  <cols>
    <col min="1" max="1" width="8.28515625" style="44" customWidth="1"/>
    <col min="2" max="2" width="16" style="44" customWidth="1"/>
    <col min="3" max="3" width="73.7109375" style="45" customWidth="1"/>
    <col min="4" max="4" width="45.85546875" style="44" bestFit="1" customWidth="1"/>
    <col min="5" max="5" width="23.140625" style="44" bestFit="1" customWidth="1"/>
    <col min="6" max="6" width="20.28515625" style="44" bestFit="1" customWidth="1"/>
    <col min="7" max="7" width="18.85546875" style="46" bestFit="1" customWidth="1"/>
    <col min="8" max="13" width="18.85546875" style="46" customWidth="1"/>
    <col min="14" max="15" width="18" style="46" customWidth="1"/>
    <col min="16" max="16" width="17.85546875" style="46" bestFit="1" customWidth="1"/>
    <col min="17" max="17" width="16.85546875" style="46" customWidth="1"/>
    <col min="18" max="18" width="21" style="44" customWidth="1"/>
    <col min="19" max="19" width="13.28515625" style="40" customWidth="1"/>
    <col min="20" max="20" width="12.7109375" style="40" customWidth="1"/>
    <col min="21" max="259" width="8.7109375" style="40"/>
    <col min="260" max="260" width="8.28515625" style="40" customWidth="1"/>
    <col min="261" max="261" width="16" style="40" customWidth="1"/>
    <col min="262" max="262" width="73.7109375" style="40" customWidth="1"/>
    <col min="263" max="263" width="10.28515625" style="40" customWidth="1"/>
    <col min="264" max="264" width="13" style="40" customWidth="1"/>
    <col min="265" max="265" width="11.85546875" style="40" customWidth="1"/>
    <col min="266" max="266" width="18.85546875" style="40" bestFit="1" customWidth="1"/>
    <col min="267" max="267" width="18" style="40" customWidth="1"/>
    <col min="268" max="268" width="14.5703125" style="40" customWidth="1"/>
    <col min="269" max="269" width="12.140625" style="40" customWidth="1"/>
    <col min="270" max="270" width="12.7109375" style="40" customWidth="1"/>
    <col min="271" max="271" width="19.7109375" style="40" customWidth="1"/>
    <col min="272" max="272" width="21" style="40" customWidth="1"/>
    <col min="273" max="274" width="0" style="40" hidden="1" customWidth="1"/>
    <col min="275" max="275" width="13.28515625" style="40" customWidth="1"/>
    <col min="276" max="276" width="12.7109375" style="40" customWidth="1"/>
    <col min="277" max="515" width="8.7109375" style="40"/>
    <col min="516" max="516" width="8.28515625" style="40" customWidth="1"/>
    <col min="517" max="517" width="16" style="40" customWidth="1"/>
    <col min="518" max="518" width="73.7109375" style="40" customWidth="1"/>
    <col min="519" max="519" width="10.28515625" style="40" customWidth="1"/>
    <col min="520" max="520" width="13" style="40" customWidth="1"/>
    <col min="521" max="521" width="11.85546875" style="40" customWidth="1"/>
    <col min="522" max="522" width="18.85546875" style="40" bestFit="1" customWidth="1"/>
    <col min="523" max="523" width="18" style="40" customWidth="1"/>
    <col min="524" max="524" width="14.5703125" style="40" customWidth="1"/>
    <col min="525" max="525" width="12.140625" style="40" customWidth="1"/>
    <col min="526" max="526" width="12.7109375" style="40" customWidth="1"/>
    <col min="527" max="527" width="19.7109375" style="40" customWidth="1"/>
    <col min="528" max="528" width="21" style="40" customWidth="1"/>
    <col min="529" max="530" width="0" style="40" hidden="1" customWidth="1"/>
    <col min="531" max="531" width="13.28515625" style="40" customWidth="1"/>
    <col min="532" max="532" width="12.7109375" style="40" customWidth="1"/>
    <col min="533" max="771" width="8.7109375" style="40"/>
    <col min="772" max="772" width="8.28515625" style="40" customWidth="1"/>
    <col min="773" max="773" width="16" style="40" customWidth="1"/>
    <col min="774" max="774" width="73.7109375" style="40" customWidth="1"/>
    <col min="775" max="775" width="10.28515625" style="40" customWidth="1"/>
    <col min="776" max="776" width="13" style="40" customWidth="1"/>
    <col min="777" max="777" width="11.85546875" style="40" customWidth="1"/>
    <col min="778" max="778" width="18.85546875" style="40" bestFit="1" customWidth="1"/>
    <col min="779" max="779" width="18" style="40" customWidth="1"/>
    <col min="780" max="780" width="14.5703125" style="40" customWidth="1"/>
    <col min="781" max="781" width="12.140625" style="40" customWidth="1"/>
    <col min="782" max="782" width="12.7109375" style="40" customWidth="1"/>
    <col min="783" max="783" width="19.7109375" style="40" customWidth="1"/>
    <col min="784" max="784" width="21" style="40" customWidth="1"/>
    <col min="785" max="786" width="0" style="40" hidden="1" customWidth="1"/>
    <col min="787" max="787" width="13.28515625" style="40" customWidth="1"/>
    <col min="788" max="788" width="12.7109375" style="40" customWidth="1"/>
    <col min="789" max="1027" width="8.7109375" style="40"/>
    <col min="1028" max="1028" width="8.28515625" style="40" customWidth="1"/>
    <col min="1029" max="1029" width="16" style="40" customWidth="1"/>
    <col min="1030" max="1030" width="73.7109375" style="40" customWidth="1"/>
    <col min="1031" max="1031" width="10.28515625" style="40" customWidth="1"/>
    <col min="1032" max="1032" width="13" style="40" customWidth="1"/>
    <col min="1033" max="1033" width="11.85546875" style="40" customWidth="1"/>
    <col min="1034" max="1034" width="18.85546875" style="40" bestFit="1" customWidth="1"/>
    <col min="1035" max="1035" width="18" style="40" customWidth="1"/>
    <col min="1036" max="1036" width="14.5703125" style="40" customWidth="1"/>
    <col min="1037" max="1037" width="12.140625" style="40" customWidth="1"/>
    <col min="1038" max="1038" width="12.7109375" style="40" customWidth="1"/>
    <col min="1039" max="1039" width="19.7109375" style="40" customWidth="1"/>
    <col min="1040" max="1040" width="21" style="40" customWidth="1"/>
    <col min="1041" max="1042" width="0" style="40" hidden="1" customWidth="1"/>
    <col min="1043" max="1043" width="13.28515625" style="40" customWidth="1"/>
    <col min="1044" max="1044" width="12.7109375" style="40" customWidth="1"/>
    <col min="1045" max="1283" width="8.7109375" style="40"/>
    <col min="1284" max="1284" width="8.28515625" style="40" customWidth="1"/>
    <col min="1285" max="1285" width="16" style="40" customWidth="1"/>
    <col min="1286" max="1286" width="73.7109375" style="40" customWidth="1"/>
    <col min="1287" max="1287" width="10.28515625" style="40" customWidth="1"/>
    <col min="1288" max="1288" width="13" style="40" customWidth="1"/>
    <col min="1289" max="1289" width="11.85546875" style="40" customWidth="1"/>
    <col min="1290" max="1290" width="18.85546875" style="40" bestFit="1" customWidth="1"/>
    <col min="1291" max="1291" width="18" style="40" customWidth="1"/>
    <col min="1292" max="1292" width="14.5703125" style="40" customWidth="1"/>
    <col min="1293" max="1293" width="12.140625" style="40" customWidth="1"/>
    <col min="1294" max="1294" width="12.7109375" style="40" customWidth="1"/>
    <col min="1295" max="1295" width="19.7109375" style="40" customWidth="1"/>
    <col min="1296" max="1296" width="21" style="40" customWidth="1"/>
    <col min="1297" max="1298" width="0" style="40" hidden="1" customWidth="1"/>
    <col min="1299" max="1299" width="13.28515625" style="40" customWidth="1"/>
    <col min="1300" max="1300" width="12.7109375" style="40" customWidth="1"/>
    <col min="1301" max="1539" width="8.7109375" style="40"/>
    <col min="1540" max="1540" width="8.28515625" style="40" customWidth="1"/>
    <col min="1541" max="1541" width="16" style="40" customWidth="1"/>
    <col min="1542" max="1542" width="73.7109375" style="40" customWidth="1"/>
    <col min="1543" max="1543" width="10.28515625" style="40" customWidth="1"/>
    <col min="1544" max="1544" width="13" style="40" customWidth="1"/>
    <col min="1545" max="1545" width="11.85546875" style="40" customWidth="1"/>
    <col min="1546" max="1546" width="18.85546875" style="40" bestFit="1" customWidth="1"/>
    <col min="1547" max="1547" width="18" style="40" customWidth="1"/>
    <col min="1548" max="1548" width="14.5703125" style="40" customWidth="1"/>
    <col min="1549" max="1549" width="12.140625" style="40" customWidth="1"/>
    <col min="1550" max="1550" width="12.7109375" style="40" customWidth="1"/>
    <col min="1551" max="1551" width="19.7109375" style="40" customWidth="1"/>
    <col min="1552" max="1552" width="21" style="40" customWidth="1"/>
    <col min="1553" max="1554" width="0" style="40" hidden="1" customWidth="1"/>
    <col min="1555" max="1555" width="13.28515625" style="40" customWidth="1"/>
    <col min="1556" max="1556" width="12.7109375" style="40" customWidth="1"/>
    <col min="1557" max="1795" width="8.7109375" style="40"/>
    <col min="1796" max="1796" width="8.28515625" style="40" customWidth="1"/>
    <col min="1797" max="1797" width="16" style="40" customWidth="1"/>
    <col min="1798" max="1798" width="73.7109375" style="40" customWidth="1"/>
    <col min="1799" max="1799" width="10.28515625" style="40" customWidth="1"/>
    <col min="1800" max="1800" width="13" style="40" customWidth="1"/>
    <col min="1801" max="1801" width="11.85546875" style="40" customWidth="1"/>
    <col min="1802" max="1802" width="18.85546875" style="40" bestFit="1" customWidth="1"/>
    <col min="1803" max="1803" width="18" style="40" customWidth="1"/>
    <col min="1804" max="1804" width="14.5703125" style="40" customWidth="1"/>
    <col min="1805" max="1805" width="12.140625" style="40" customWidth="1"/>
    <col min="1806" max="1806" width="12.7109375" style="40" customWidth="1"/>
    <col min="1807" max="1807" width="19.7109375" style="40" customWidth="1"/>
    <col min="1808" max="1808" width="21" style="40" customWidth="1"/>
    <col min="1809" max="1810" width="0" style="40" hidden="1" customWidth="1"/>
    <col min="1811" max="1811" width="13.28515625" style="40" customWidth="1"/>
    <col min="1812" max="1812" width="12.7109375" style="40" customWidth="1"/>
    <col min="1813" max="2051" width="8.7109375" style="40"/>
    <col min="2052" max="2052" width="8.28515625" style="40" customWidth="1"/>
    <col min="2053" max="2053" width="16" style="40" customWidth="1"/>
    <col min="2054" max="2054" width="73.7109375" style="40" customWidth="1"/>
    <col min="2055" max="2055" width="10.28515625" style="40" customWidth="1"/>
    <col min="2056" max="2056" width="13" style="40" customWidth="1"/>
    <col min="2057" max="2057" width="11.85546875" style="40" customWidth="1"/>
    <col min="2058" max="2058" width="18.85546875" style="40" bestFit="1" customWidth="1"/>
    <col min="2059" max="2059" width="18" style="40" customWidth="1"/>
    <col min="2060" max="2060" width="14.5703125" style="40" customWidth="1"/>
    <col min="2061" max="2061" width="12.140625" style="40" customWidth="1"/>
    <col min="2062" max="2062" width="12.7109375" style="40" customWidth="1"/>
    <col min="2063" max="2063" width="19.7109375" style="40" customWidth="1"/>
    <col min="2064" max="2064" width="21" style="40" customWidth="1"/>
    <col min="2065" max="2066" width="0" style="40" hidden="1" customWidth="1"/>
    <col min="2067" max="2067" width="13.28515625" style="40" customWidth="1"/>
    <col min="2068" max="2068" width="12.7109375" style="40" customWidth="1"/>
    <col min="2069" max="2307" width="8.7109375" style="40"/>
    <col min="2308" max="2308" width="8.28515625" style="40" customWidth="1"/>
    <col min="2309" max="2309" width="16" style="40" customWidth="1"/>
    <col min="2310" max="2310" width="73.7109375" style="40" customWidth="1"/>
    <col min="2311" max="2311" width="10.28515625" style="40" customWidth="1"/>
    <col min="2312" max="2312" width="13" style="40" customWidth="1"/>
    <col min="2313" max="2313" width="11.85546875" style="40" customWidth="1"/>
    <col min="2314" max="2314" width="18.85546875" style="40" bestFit="1" customWidth="1"/>
    <col min="2315" max="2315" width="18" style="40" customWidth="1"/>
    <col min="2316" max="2316" width="14.5703125" style="40" customWidth="1"/>
    <col min="2317" max="2317" width="12.140625" style="40" customWidth="1"/>
    <col min="2318" max="2318" width="12.7109375" style="40" customWidth="1"/>
    <col min="2319" max="2319" width="19.7109375" style="40" customWidth="1"/>
    <col min="2320" max="2320" width="21" style="40" customWidth="1"/>
    <col min="2321" max="2322" width="0" style="40" hidden="1" customWidth="1"/>
    <col min="2323" max="2323" width="13.28515625" style="40" customWidth="1"/>
    <col min="2324" max="2324" width="12.7109375" style="40" customWidth="1"/>
    <col min="2325" max="2563" width="8.7109375" style="40"/>
    <col min="2564" max="2564" width="8.28515625" style="40" customWidth="1"/>
    <col min="2565" max="2565" width="16" style="40" customWidth="1"/>
    <col min="2566" max="2566" width="73.7109375" style="40" customWidth="1"/>
    <col min="2567" max="2567" width="10.28515625" style="40" customWidth="1"/>
    <col min="2568" max="2568" width="13" style="40" customWidth="1"/>
    <col min="2569" max="2569" width="11.85546875" style="40" customWidth="1"/>
    <col min="2570" max="2570" width="18.85546875" style="40" bestFit="1" customWidth="1"/>
    <col min="2571" max="2571" width="18" style="40" customWidth="1"/>
    <col min="2572" max="2572" width="14.5703125" style="40" customWidth="1"/>
    <col min="2573" max="2573" width="12.140625" style="40" customWidth="1"/>
    <col min="2574" max="2574" width="12.7109375" style="40" customWidth="1"/>
    <col min="2575" max="2575" width="19.7109375" style="40" customWidth="1"/>
    <col min="2576" max="2576" width="21" style="40" customWidth="1"/>
    <col min="2577" max="2578" width="0" style="40" hidden="1" customWidth="1"/>
    <col min="2579" max="2579" width="13.28515625" style="40" customWidth="1"/>
    <col min="2580" max="2580" width="12.7109375" style="40" customWidth="1"/>
    <col min="2581" max="2819" width="8.7109375" style="40"/>
    <col min="2820" max="2820" width="8.28515625" style="40" customWidth="1"/>
    <col min="2821" max="2821" width="16" style="40" customWidth="1"/>
    <col min="2822" max="2822" width="73.7109375" style="40" customWidth="1"/>
    <col min="2823" max="2823" width="10.28515625" style="40" customWidth="1"/>
    <col min="2824" max="2824" width="13" style="40" customWidth="1"/>
    <col min="2825" max="2825" width="11.85546875" style="40" customWidth="1"/>
    <col min="2826" max="2826" width="18.85546875" style="40" bestFit="1" customWidth="1"/>
    <col min="2827" max="2827" width="18" style="40" customWidth="1"/>
    <col min="2828" max="2828" width="14.5703125" style="40" customWidth="1"/>
    <col min="2829" max="2829" width="12.140625" style="40" customWidth="1"/>
    <col min="2830" max="2830" width="12.7109375" style="40" customWidth="1"/>
    <col min="2831" max="2831" width="19.7109375" style="40" customWidth="1"/>
    <col min="2832" max="2832" width="21" style="40" customWidth="1"/>
    <col min="2833" max="2834" width="0" style="40" hidden="1" customWidth="1"/>
    <col min="2835" max="2835" width="13.28515625" style="40" customWidth="1"/>
    <col min="2836" max="2836" width="12.7109375" style="40" customWidth="1"/>
    <col min="2837" max="3075" width="8.7109375" style="40"/>
    <col min="3076" max="3076" width="8.28515625" style="40" customWidth="1"/>
    <col min="3077" max="3077" width="16" style="40" customWidth="1"/>
    <col min="3078" max="3078" width="73.7109375" style="40" customWidth="1"/>
    <col min="3079" max="3079" width="10.28515625" style="40" customWidth="1"/>
    <col min="3080" max="3080" width="13" style="40" customWidth="1"/>
    <col min="3081" max="3081" width="11.85546875" style="40" customWidth="1"/>
    <col min="3082" max="3082" width="18.85546875" style="40" bestFit="1" customWidth="1"/>
    <col min="3083" max="3083" width="18" style="40" customWidth="1"/>
    <col min="3084" max="3084" width="14.5703125" style="40" customWidth="1"/>
    <col min="3085" max="3085" width="12.140625" style="40" customWidth="1"/>
    <col min="3086" max="3086" width="12.7109375" style="40" customWidth="1"/>
    <col min="3087" max="3087" width="19.7109375" style="40" customWidth="1"/>
    <col min="3088" max="3088" width="21" style="40" customWidth="1"/>
    <col min="3089" max="3090" width="0" style="40" hidden="1" customWidth="1"/>
    <col min="3091" max="3091" width="13.28515625" style="40" customWidth="1"/>
    <col min="3092" max="3092" width="12.7109375" style="40" customWidth="1"/>
    <col min="3093" max="3331" width="8.7109375" style="40"/>
    <col min="3332" max="3332" width="8.28515625" style="40" customWidth="1"/>
    <col min="3333" max="3333" width="16" style="40" customWidth="1"/>
    <col min="3334" max="3334" width="73.7109375" style="40" customWidth="1"/>
    <col min="3335" max="3335" width="10.28515625" style="40" customWidth="1"/>
    <col min="3336" max="3336" width="13" style="40" customWidth="1"/>
    <col min="3337" max="3337" width="11.85546875" style="40" customWidth="1"/>
    <col min="3338" max="3338" width="18.85546875" style="40" bestFit="1" customWidth="1"/>
    <col min="3339" max="3339" width="18" style="40" customWidth="1"/>
    <col min="3340" max="3340" width="14.5703125" style="40" customWidth="1"/>
    <col min="3341" max="3341" width="12.140625" style="40" customWidth="1"/>
    <col min="3342" max="3342" width="12.7109375" style="40" customWidth="1"/>
    <col min="3343" max="3343" width="19.7109375" style="40" customWidth="1"/>
    <col min="3344" max="3344" width="21" style="40" customWidth="1"/>
    <col min="3345" max="3346" width="0" style="40" hidden="1" customWidth="1"/>
    <col min="3347" max="3347" width="13.28515625" style="40" customWidth="1"/>
    <col min="3348" max="3348" width="12.7109375" style="40" customWidth="1"/>
    <col min="3349" max="3587" width="8.7109375" style="40"/>
    <col min="3588" max="3588" width="8.28515625" style="40" customWidth="1"/>
    <col min="3589" max="3589" width="16" style="40" customWidth="1"/>
    <col min="3590" max="3590" width="73.7109375" style="40" customWidth="1"/>
    <col min="3591" max="3591" width="10.28515625" style="40" customWidth="1"/>
    <col min="3592" max="3592" width="13" style="40" customWidth="1"/>
    <col min="3593" max="3593" width="11.85546875" style="40" customWidth="1"/>
    <col min="3594" max="3594" width="18.85546875" style="40" bestFit="1" customWidth="1"/>
    <col min="3595" max="3595" width="18" style="40" customWidth="1"/>
    <col min="3596" max="3596" width="14.5703125" style="40" customWidth="1"/>
    <col min="3597" max="3597" width="12.140625" style="40" customWidth="1"/>
    <col min="3598" max="3598" width="12.7109375" style="40" customWidth="1"/>
    <col min="3599" max="3599" width="19.7109375" style="40" customWidth="1"/>
    <col min="3600" max="3600" width="21" style="40" customWidth="1"/>
    <col min="3601" max="3602" width="0" style="40" hidden="1" customWidth="1"/>
    <col min="3603" max="3603" width="13.28515625" style="40" customWidth="1"/>
    <col min="3604" max="3604" width="12.7109375" style="40" customWidth="1"/>
    <col min="3605" max="3843" width="8.7109375" style="40"/>
    <col min="3844" max="3844" width="8.28515625" style="40" customWidth="1"/>
    <col min="3845" max="3845" width="16" style="40" customWidth="1"/>
    <col min="3846" max="3846" width="73.7109375" style="40" customWidth="1"/>
    <col min="3847" max="3847" width="10.28515625" style="40" customWidth="1"/>
    <col min="3848" max="3848" width="13" style="40" customWidth="1"/>
    <col min="3849" max="3849" width="11.85546875" style="40" customWidth="1"/>
    <col min="3850" max="3850" width="18.85546875" style="40" bestFit="1" customWidth="1"/>
    <col min="3851" max="3851" width="18" style="40" customWidth="1"/>
    <col min="3852" max="3852" width="14.5703125" style="40" customWidth="1"/>
    <col min="3853" max="3853" width="12.140625" style="40" customWidth="1"/>
    <col min="3854" max="3854" width="12.7109375" style="40" customWidth="1"/>
    <col min="3855" max="3855" width="19.7109375" style="40" customWidth="1"/>
    <col min="3856" max="3856" width="21" style="40" customWidth="1"/>
    <col min="3857" max="3858" width="0" style="40" hidden="1" customWidth="1"/>
    <col min="3859" max="3859" width="13.28515625" style="40" customWidth="1"/>
    <col min="3860" max="3860" width="12.7109375" style="40" customWidth="1"/>
    <col min="3861" max="4099" width="8.7109375" style="40"/>
    <col min="4100" max="4100" width="8.28515625" style="40" customWidth="1"/>
    <col min="4101" max="4101" width="16" style="40" customWidth="1"/>
    <col min="4102" max="4102" width="73.7109375" style="40" customWidth="1"/>
    <col min="4103" max="4103" width="10.28515625" style="40" customWidth="1"/>
    <col min="4104" max="4104" width="13" style="40" customWidth="1"/>
    <col min="4105" max="4105" width="11.85546875" style="40" customWidth="1"/>
    <col min="4106" max="4106" width="18.85546875" style="40" bestFit="1" customWidth="1"/>
    <col min="4107" max="4107" width="18" style="40" customWidth="1"/>
    <col min="4108" max="4108" width="14.5703125" style="40" customWidth="1"/>
    <col min="4109" max="4109" width="12.140625" style="40" customWidth="1"/>
    <col min="4110" max="4110" width="12.7109375" style="40" customWidth="1"/>
    <col min="4111" max="4111" width="19.7109375" style="40" customWidth="1"/>
    <col min="4112" max="4112" width="21" style="40" customWidth="1"/>
    <col min="4113" max="4114" width="0" style="40" hidden="1" customWidth="1"/>
    <col min="4115" max="4115" width="13.28515625" style="40" customWidth="1"/>
    <col min="4116" max="4116" width="12.7109375" style="40" customWidth="1"/>
    <col min="4117" max="4355" width="8.7109375" style="40"/>
    <col min="4356" max="4356" width="8.28515625" style="40" customWidth="1"/>
    <col min="4357" max="4357" width="16" style="40" customWidth="1"/>
    <col min="4358" max="4358" width="73.7109375" style="40" customWidth="1"/>
    <col min="4359" max="4359" width="10.28515625" style="40" customWidth="1"/>
    <col min="4360" max="4360" width="13" style="40" customWidth="1"/>
    <col min="4361" max="4361" width="11.85546875" style="40" customWidth="1"/>
    <col min="4362" max="4362" width="18.85546875" style="40" bestFit="1" customWidth="1"/>
    <col min="4363" max="4363" width="18" style="40" customWidth="1"/>
    <col min="4364" max="4364" width="14.5703125" style="40" customWidth="1"/>
    <col min="4365" max="4365" width="12.140625" style="40" customWidth="1"/>
    <col min="4366" max="4366" width="12.7109375" style="40" customWidth="1"/>
    <col min="4367" max="4367" width="19.7109375" style="40" customWidth="1"/>
    <col min="4368" max="4368" width="21" style="40" customWidth="1"/>
    <col min="4369" max="4370" width="0" style="40" hidden="1" customWidth="1"/>
    <col min="4371" max="4371" width="13.28515625" style="40" customWidth="1"/>
    <col min="4372" max="4372" width="12.7109375" style="40" customWidth="1"/>
    <col min="4373" max="4611" width="8.7109375" style="40"/>
    <col min="4612" max="4612" width="8.28515625" style="40" customWidth="1"/>
    <col min="4613" max="4613" width="16" style="40" customWidth="1"/>
    <col min="4614" max="4614" width="73.7109375" style="40" customWidth="1"/>
    <col min="4615" max="4615" width="10.28515625" style="40" customWidth="1"/>
    <col min="4616" max="4616" width="13" style="40" customWidth="1"/>
    <col min="4617" max="4617" width="11.85546875" style="40" customWidth="1"/>
    <col min="4618" max="4618" width="18.85546875" style="40" bestFit="1" customWidth="1"/>
    <col min="4619" max="4619" width="18" style="40" customWidth="1"/>
    <col min="4620" max="4620" width="14.5703125" style="40" customWidth="1"/>
    <col min="4621" max="4621" width="12.140625" style="40" customWidth="1"/>
    <col min="4622" max="4622" width="12.7109375" style="40" customWidth="1"/>
    <col min="4623" max="4623" width="19.7109375" style="40" customWidth="1"/>
    <col min="4624" max="4624" width="21" style="40" customWidth="1"/>
    <col min="4625" max="4626" width="0" style="40" hidden="1" customWidth="1"/>
    <col min="4627" max="4627" width="13.28515625" style="40" customWidth="1"/>
    <col min="4628" max="4628" width="12.7109375" style="40" customWidth="1"/>
    <col min="4629" max="4867" width="8.7109375" style="40"/>
    <col min="4868" max="4868" width="8.28515625" style="40" customWidth="1"/>
    <col min="4869" max="4869" width="16" style="40" customWidth="1"/>
    <col min="4870" max="4870" width="73.7109375" style="40" customWidth="1"/>
    <col min="4871" max="4871" width="10.28515625" style="40" customWidth="1"/>
    <col min="4872" max="4872" width="13" style="40" customWidth="1"/>
    <col min="4873" max="4873" width="11.85546875" style="40" customWidth="1"/>
    <col min="4874" max="4874" width="18.85546875" style="40" bestFit="1" customWidth="1"/>
    <col min="4875" max="4875" width="18" style="40" customWidth="1"/>
    <col min="4876" max="4876" width="14.5703125" style="40" customWidth="1"/>
    <col min="4877" max="4877" width="12.140625" style="40" customWidth="1"/>
    <col min="4878" max="4878" width="12.7109375" style="40" customWidth="1"/>
    <col min="4879" max="4879" width="19.7109375" style="40" customWidth="1"/>
    <col min="4880" max="4880" width="21" style="40" customWidth="1"/>
    <col min="4881" max="4882" width="0" style="40" hidden="1" customWidth="1"/>
    <col min="4883" max="4883" width="13.28515625" style="40" customWidth="1"/>
    <col min="4884" max="4884" width="12.7109375" style="40" customWidth="1"/>
    <col min="4885" max="5123" width="8.7109375" style="40"/>
    <col min="5124" max="5124" width="8.28515625" style="40" customWidth="1"/>
    <col min="5125" max="5125" width="16" style="40" customWidth="1"/>
    <col min="5126" max="5126" width="73.7109375" style="40" customWidth="1"/>
    <col min="5127" max="5127" width="10.28515625" style="40" customWidth="1"/>
    <col min="5128" max="5128" width="13" style="40" customWidth="1"/>
    <col min="5129" max="5129" width="11.85546875" style="40" customWidth="1"/>
    <col min="5130" max="5130" width="18.85546875" style="40" bestFit="1" customWidth="1"/>
    <col min="5131" max="5131" width="18" style="40" customWidth="1"/>
    <col min="5132" max="5132" width="14.5703125" style="40" customWidth="1"/>
    <col min="5133" max="5133" width="12.140625" style="40" customWidth="1"/>
    <col min="5134" max="5134" width="12.7109375" style="40" customWidth="1"/>
    <col min="5135" max="5135" width="19.7109375" style="40" customWidth="1"/>
    <col min="5136" max="5136" width="21" style="40" customWidth="1"/>
    <col min="5137" max="5138" width="0" style="40" hidden="1" customWidth="1"/>
    <col min="5139" max="5139" width="13.28515625" style="40" customWidth="1"/>
    <col min="5140" max="5140" width="12.7109375" style="40" customWidth="1"/>
    <col min="5141" max="5379" width="8.7109375" style="40"/>
    <col min="5380" max="5380" width="8.28515625" style="40" customWidth="1"/>
    <col min="5381" max="5381" width="16" style="40" customWidth="1"/>
    <col min="5382" max="5382" width="73.7109375" style="40" customWidth="1"/>
    <col min="5383" max="5383" width="10.28515625" style="40" customWidth="1"/>
    <col min="5384" max="5384" width="13" style="40" customWidth="1"/>
    <col min="5385" max="5385" width="11.85546875" style="40" customWidth="1"/>
    <col min="5386" max="5386" width="18.85546875" style="40" bestFit="1" customWidth="1"/>
    <col min="5387" max="5387" width="18" style="40" customWidth="1"/>
    <col min="5388" max="5388" width="14.5703125" style="40" customWidth="1"/>
    <col min="5389" max="5389" width="12.140625" style="40" customWidth="1"/>
    <col min="5390" max="5390" width="12.7109375" style="40" customWidth="1"/>
    <col min="5391" max="5391" width="19.7109375" style="40" customWidth="1"/>
    <col min="5392" max="5392" width="21" style="40" customWidth="1"/>
    <col min="5393" max="5394" width="0" style="40" hidden="1" customWidth="1"/>
    <col min="5395" max="5395" width="13.28515625" style="40" customWidth="1"/>
    <col min="5396" max="5396" width="12.7109375" style="40" customWidth="1"/>
    <col min="5397" max="5635" width="8.7109375" style="40"/>
    <col min="5636" max="5636" width="8.28515625" style="40" customWidth="1"/>
    <col min="5637" max="5637" width="16" style="40" customWidth="1"/>
    <col min="5638" max="5638" width="73.7109375" style="40" customWidth="1"/>
    <col min="5639" max="5639" width="10.28515625" style="40" customWidth="1"/>
    <col min="5640" max="5640" width="13" style="40" customWidth="1"/>
    <col min="5641" max="5641" width="11.85546875" style="40" customWidth="1"/>
    <col min="5642" max="5642" width="18.85546875" style="40" bestFit="1" customWidth="1"/>
    <col min="5643" max="5643" width="18" style="40" customWidth="1"/>
    <col min="5644" max="5644" width="14.5703125" style="40" customWidth="1"/>
    <col min="5645" max="5645" width="12.140625" style="40" customWidth="1"/>
    <col min="5646" max="5646" width="12.7109375" style="40" customWidth="1"/>
    <col min="5647" max="5647" width="19.7109375" style="40" customWidth="1"/>
    <col min="5648" max="5648" width="21" style="40" customWidth="1"/>
    <col min="5649" max="5650" width="0" style="40" hidden="1" customWidth="1"/>
    <col min="5651" max="5651" width="13.28515625" style="40" customWidth="1"/>
    <col min="5652" max="5652" width="12.7109375" style="40" customWidth="1"/>
    <col min="5653" max="5891" width="8.7109375" style="40"/>
    <col min="5892" max="5892" width="8.28515625" style="40" customWidth="1"/>
    <col min="5893" max="5893" width="16" style="40" customWidth="1"/>
    <col min="5894" max="5894" width="73.7109375" style="40" customWidth="1"/>
    <col min="5895" max="5895" width="10.28515625" style="40" customWidth="1"/>
    <col min="5896" max="5896" width="13" style="40" customWidth="1"/>
    <col min="5897" max="5897" width="11.85546875" style="40" customWidth="1"/>
    <col min="5898" max="5898" width="18.85546875" style="40" bestFit="1" customWidth="1"/>
    <col min="5899" max="5899" width="18" style="40" customWidth="1"/>
    <col min="5900" max="5900" width="14.5703125" style="40" customWidth="1"/>
    <col min="5901" max="5901" width="12.140625" style="40" customWidth="1"/>
    <col min="5902" max="5902" width="12.7109375" style="40" customWidth="1"/>
    <col min="5903" max="5903" width="19.7109375" style="40" customWidth="1"/>
    <col min="5904" max="5904" width="21" style="40" customWidth="1"/>
    <col min="5905" max="5906" width="0" style="40" hidden="1" customWidth="1"/>
    <col min="5907" max="5907" width="13.28515625" style="40" customWidth="1"/>
    <col min="5908" max="5908" width="12.7109375" style="40" customWidth="1"/>
    <col min="5909" max="6147" width="8.7109375" style="40"/>
    <col min="6148" max="6148" width="8.28515625" style="40" customWidth="1"/>
    <col min="6149" max="6149" width="16" style="40" customWidth="1"/>
    <col min="6150" max="6150" width="73.7109375" style="40" customWidth="1"/>
    <col min="6151" max="6151" width="10.28515625" style="40" customWidth="1"/>
    <col min="6152" max="6152" width="13" style="40" customWidth="1"/>
    <col min="6153" max="6153" width="11.85546875" style="40" customWidth="1"/>
    <col min="6154" max="6154" width="18.85546875" style="40" bestFit="1" customWidth="1"/>
    <col min="6155" max="6155" width="18" style="40" customWidth="1"/>
    <col min="6156" max="6156" width="14.5703125" style="40" customWidth="1"/>
    <col min="6157" max="6157" width="12.140625" style="40" customWidth="1"/>
    <col min="6158" max="6158" width="12.7109375" style="40" customWidth="1"/>
    <col min="6159" max="6159" width="19.7109375" style="40" customWidth="1"/>
    <col min="6160" max="6160" width="21" style="40" customWidth="1"/>
    <col min="6161" max="6162" width="0" style="40" hidden="1" customWidth="1"/>
    <col min="6163" max="6163" width="13.28515625" style="40" customWidth="1"/>
    <col min="6164" max="6164" width="12.7109375" style="40" customWidth="1"/>
    <col min="6165" max="6403" width="8.7109375" style="40"/>
    <col min="6404" max="6404" width="8.28515625" style="40" customWidth="1"/>
    <col min="6405" max="6405" width="16" style="40" customWidth="1"/>
    <col min="6406" max="6406" width="73.7109375" style="40" customWidth="1"/>
    <col min="6407" max="6407" width="10.28515625" style="40" customWidth="1"/>
    <col min="6408" max="6408" width="13" style="40" customWidth="1"/>
    <col min="6409" max="6409" width="11.85546875" style="40" customWidth="1"/>
    <col min="6410" max="6410" width="18.85546875" style="40" bestFit="1" customWidth="1"/>
    <col min="6411" max="6411" width="18" style="40" customWidth="1"/>
    <col min="6412" max="6412" width="14.5703125" style="40" customWidth="1"/>
    <col min="6413" max="6413" width="12.140625" style="40" customWidth="1"/>
    <col min="6414" max="6414" width="12.7109375" style="40" customWidth="1"/>
    <col min="6415" max="6415" width="19.7109375" style="40" customWidth="1"/>
    <col min="6416" max="6416" width="21" style="40" customWidth="1"/>
    <col min="6417" max="6418" width="0" style="40" hidden="1" customWidth="1"/>
    <col min="6419" max="6419" width="13.28515625" style="40" customWidth="1"/>
    <col min="6420" max="6420" width="12.7109375" style="40" customWidth="1"/>
    <col min="6421" max="6659" width="8.7109375" style="40"/>
    <col min="6660" max="6660" width="8.28515625" style="40" customWidth="1"/>
    <col min="6661" max="6661" width="16" style="40" customWidth="1"/>
    <col min="6662" max="6662" width="73.7109375" style="40" customWidth="1"/>
    <col min="6663" max="6663" width="10.28515625" style="40" customWidth="1"/>
    <col min="6664" max="6664" width="13" style="40" customWidth="1"/>
    <col min="6665" max="6665" width="11.85546875" style="40" customWidth="1"/>
    <col min="6666" max="6666" width="18.85546875" style="40" bestFit="1" customWidth="1"/>
    <col min="6667" max="6667" width="18" style="40" customWidth="1"/>
    <col min="6668" max="6668" width="14.5703125" style="40" customWidth="1"/>
    <col min="6669" max="6669" width="12.140625" style="40" customWidth="1"/>
    <col min="6670" max="6670" width="12.7109375" style="40" customWidth="1"/>
    <col min="6671" max="6671" width="19.7109375" style="40" customWidth="1"/>
    <col min="6672" max="6672" width="21" style="40" customWidth="1"/>
    <col min="6673" max="6674" width="0" style="40" hidden="1" customWidth="1"/>
    <col min="6675" max="6675" width="13.28515625" style="40" customWidth="1"/>
    <col min="6676" max="6676" width="12.7109375" style="40" customWidth="1"/>
    <col min="6677" max="6915" width="8.7109375" style="40"/>
    <col min="6916" max="6916" width="8.28515625" style="40" customWidth="1"/>
    <col min="6917" max="6917" width="16" style="40" customWidth="1"/>
    <col min="6918" max="6918" width="73.7109375" style="40" customWidth="1"/>
    <col min="6919" max="6919" width="10.28515625" style="40" customWidth="1"/>
    <col min="6920" max="6920" width="13" style="40" customWidth="1"/>
    <col min="6921" max="6921" width="11.85546875" style="40" customWidth="1"/>
    <col min="6922" max="6922" width="18.85546875" style="40" bestFit="1" customWidth="1"/>
    <col min="6923" max="6923" width="18" style="40" customWidth="1"/>
    <col min="6924" max="6924" width="14.5703125" style="40" customWidth="1"/>
    <col min="6925" max="6925" width="12.140625" style="40" customWidth="1"/>
    <col min="6926" max="6926" width="12.7109375" style="40" customWidth="1"/>
    <col min="6927" max="6927" width="19.7109375" style="40" customWidth="1"/>
    <col min="6928" max="6928" width="21" style="40" customWidth="1"/>
    <col min="6929" max="6930" width="0" style="40" hidden="1" customWidth="1"/>
    <col min="6931" max="6931" width="13.28515625" style="40" customWidth="1"/>
    <col min="6932" max="6932" width="12.7109375" style="40" customWidth="1"/>
    <col min="6933" max="7171" width="8.7109375" style="40"/>
    <col min="7172" max="7172" width="8.28515625" style="40" customWidth="1"/>
    <col min="7173" max="7173" width="16" style="40" customWidth="1"/>
    <col min="7174" max="7174" width="73.7109375" style="40" customWidth="1"/>
    <col min="7175" max="7175" width="10.28515625" style="40" customWidth="1"/>
    <col min="7176" max="7176" width="13" style="40" customWidth="1"/>
    <col min="7177" max="7177" width="11.85546875" style="40" customWidth="1"/>
    <col min="7178" max="7178" width="18.85546875" style="40" bestFit="1" customWidth="1"/>
    <col min="7179" max="7179" width="18" style="40" customWidth="1"/>
    <col min="7180" max="7180" width="14.5703125" style="40" customWidth="1"/>
    <col min="7181" max="7181" width="12.140625" style="40" customWidth="1"/>
    <col min="7182" max="7182" width="12.7109375" style="40" customWidth="1"/>
    <col min="7183" max="7183" width="19.7109375" style="40" customWidth="1"/>
    <col min="7184" max="7184" width="21" style="40" customWidth="1"/>
    <col min="7185" max="7186" width="0" style="40" hidden="1" customWidth="1"/>
    <col min="7187" max="7187" width="13.28515625" style="40" customWidth="1"/>
    <col min="7188" max="7188" width="12.7109375" style="40" customWidth="1"/>
    <col min="7189" max="7427" width="8.7109375" style="40"/>
    <col min="7428" max="7428" width="8.28515625" style="40" customWidth="1"/>
    <col min="7429" max="7429" width="16" style="40" customWidth="1"/>
    <col min="7430" max="7430" width="73.7109375" style="40" customWidth="1"/>
    <col min="7431" max="7431" width="10.28515625" style="40" customWidth="1"/>
    <col min="7432" max="7432" width="13" style="40" customWidth="1"/>
    <col min="7433" max="7433" width="11.85546875" style="40" customWidth="1"/>
    <col min="7434" max="7434" width="18.85546875" style="40" bestFit="1" customWidth="1"/>
    <col min="7435" max="7435" width="18" style="40" customWidth="1"/>
    <col min="7436" max="7436" width="14.5703125" style="40" customWidth="1"/>
    <col min="7437" max="7437" width="12.140625" style="40" customWidth="1"/>
    <col min="7438" max="7438" width="12.7109375" style="40" customWidth="1"/>
    <col min="7439" max="7439" width="19.7109375" style="40" customWidth="1"/>
    <col min="7440" max="7440" width="21" style="40" customWidth="1"/>
    <col min="7441" max="7442" width="0" style="40" hidden="1" customWidth="1"/>
    <col min="7443" max="7443" width="13.28515625" style="40" customWidth="1"/>
    <col min="7444" max="7444" width="12.7109375" style="40" customWidth="1"/>
    <col min="7445" max="7683" width="8.7109375" style="40"/>
    <col min="7684" max="7684" width="8.28515625" style="40" customWidth="1"/>
    <col min="7685" max="7685" width="16" style="40" customWidth="1"/>
    <col min="7686" max="7686" width="73.7109375" style="40" customWidth="1"/>
    <col min="7687" max="7687" width="10.28515625" style="40" customWidth="1"/>
    <col min="7688" max="7688" width="13" style="40" customWidth="1"/>
    <col min="7689" max="7689" width="11.85546875" style="40" customWidth="1"/>
    <col min="7690" max="7690" width="18.85546875" style="40" bestFit="1" customWidth="1"/>
    <col min="7691" max="7691" width="18" style="40" customWidth="1"/>
    <col min="7692" max="7692" width="14.5703125" style="40" customWidth="1"/>
    <col min="7693" max="7693" width="12.140625" style="40" customWidth="1"/>
    <col min="7694" max="7694" width="12.7109375" style="40" customWidth="1"/>
    <col min="7695" max="7695" width="19.7109375" style="40" customWidth="1"/>
    <col min="7696" max="7696" width="21" style="40" customWidth="1"/>
    <col min="7697" max="7698" width="0" style="40" hidden="1" customWidth="1"/>
    <col min="7699" max="7699" width="13.28515625" style="40" customWidth="1"/>
    <col min="7700" max="7700" width="12.7109375" style="40" customWidth="1"/>
    <col min="7701" max="7939" width="8.7109375" style="40"/>
    <col min="7940" max="7940" width="8.28515625" style="40" customWidth="1"/>
    <col min="7941" max="7941" width="16" style="40" customWidth="1"/>
    <col min="7942" max="7942" width="73.7109375" style="40" customWidth="1"/>
    <col min="7943" max="7943" width="10.28515625" style="40" customWidth="1"/>
    <col min="7944" max="7944" width="13" style="40" customWidth="1"/>
    <col min="7945" max="7945" width="11.85546875" style="40" customWidth="1"/>
    <col min="7946" max="7946" width="18.85546875" style="40" bestFit="1" customWidth="1"/>
    <col min="7947" max="7947" width="18" style="40" customWidth="1"/>
    <col min="7948" max="7948" width="14.5703125" style="40" customWidth="1"/>
    <col min="7949" max="7949" width="12.140625" style="40" customWidth="1"/>
    <col min="7950" max="7950" width="12.7109375" style="40" customWidth="1"/>
    <col min="7951" max="7951" width="19.7109375" style="40" customWidth="1"/>
    <col min="7952" max="7952" width="21" style="40" customWidth="1"/>
    <col min="7953" max="7954" width="0" style="40" hidden="1" customWidth="1"/>
    <col min="7955" max="7955" width="13.28515625" style="40" customWidth="1"/>
    <col min="7956" max="7956" width="12.7109375" style="40" customWidth="1"/>
    <col min="7957" max="8195" width="8.7109375" style="40"/>
    <col min="8196" max="8196" width="8.28515625" style="40" customWidth="1"/>
    <col min="8197" max="8197" width="16" style="40" customWidth="1"/>
    <col min="8198" max="8198" width="73.7109375" style="40" customWidth="1"/>
    <col min="8199" max="8199" width="10.28515625" style="40" customWidth="1"/>
    <col min="8200" max="8200" width="13" style="40" customWidth="1"/>
    <col min="8201" max="8201" width="11.85546875" style="40" customWidth="1"/>
    <col min="8202" max="8202" width="18.85546875" style="40" bestFit="1" customWidth="1"/>
    <col min="8203" max="8203" width="18" style="40" customWidth="1"/>
    <col min="8204" max="8204" width="14.5703125" style="40" customWidth="1"/>
    <col min="8205" max="8205" width="12.140625" style="40" customWidth="1"/>
    <col min="8206" max="8206" width="12.7109375" style="40" customWidth="1"/>
    <col min="8207" max="8207" width="19.7109375" style="40" customWidth="1"/>
    <col min="8208" max="8208" width="21" style="40" customWidth="1"/>
    <col min="8209" max="8210" width="0" style="40" hidden="1" customWidth="1"/>
    <col min="8211" max="8211" width="13.28515625" style="40" customWidth="1"/>
    <col min="8212" max="8212" width="12.7109375" style="40" customWidth="1"/>
    <col min="8213" max="8451" width="8.7109375" style="40"/>
    <col min="8452" max="8452" width="8.28515625" style="40" customWidth="1"/>
    <col min="8453" max="8453" width="16" style="40" customWidth="1"/>
    <col min="8454" max="8454" width="73.7109375" style="40" customWidth="1"/>
    <col min="8455" max="8455" width="10.28515625" style="40" customWidth="1"/>
    <col min="8456" max="8456" width="13" style="40" customWidth="1"/>
    <col min="8457" max="8457" width="11.85546875" style="40" customWidth="1"/>
    <col min="8458" max="8458" width="18.85546875" style="40" bestFit="1" customWidth="1"/>
    <col min="8459" max="8459" width="18" style="40" customWidth="1"/>
    <col min="8460" max="8460" width="14.5703125" style="40" customWidth="1"/>
    <col min="8461" max="8461" width="12.140625" style="40" customWidth="1"/>
    <col min="8462" max="8462" width="12.7109375" style="40" customWidth="1"/>
    <col min="8463" max="8463" width="19.7109375" style="40" customWidth="1"/>
    <col min="8464" max="8464" width="21" style="40" customWidth="1"/>
    <col min="8465" max="8466" width="0" style="40" hidden="1" customWidth="1"/>
    <col min="8467" max="8467" width="13.28515625" style="40" customWidth="1"/>
    <col min="8468" max="8468" width="12.7109375" style="40" customWidth="1"/>
    <col min="8469" max="8707" width="8.7109375" style="40"/>
    <col min="8708" max="8708" width="8.28515625" style="40" customWidth="1"/>
    <col min="8709" max="8709" width="16" style="40" customWidth="1"/>
    <col min="8710" max="8710" width="73.7109375" style="40" customWidth="1"/>
    <col min="8711" max="8711" width="10.28515625" style="40" customWidth="1"/>
    <col min="8712" max="8712" width="13" style="40" customWidth="1"/>
    <col min="8713" max="8713" width="11.85546875" style="40" customWidth="1"/>
    <col min="8714" max="8714" width="18.85546875" style="40" bestFit="1" customWidth="1"/>
    <col min="8715" max="8715" width="18" style="40" customWidth="1"/>
    <col min="8716" max="8716" width="14.5703125" style="40" customWidth="1"/>
    <col min="8717" max="8717" width="12.140625" style="40" customWidth="1"/>
    <col min="8718" max="8718" width="12.7109375" style="40" customWidth="1"/>
    <col min="8719" max="8719" width="19.7109375" style="40" customWidth="1"/>
    <col min="8720" max="8720" width="21" style="40" customWidth="1"/>
    <col min="8721" max="8722" width="0" style="40" hidden="1" customWidth="1"/>
    <col min="8723" max="8723" width="13.28515625" style="40" customWidth="1"/>
    <col min="8724" max="8724" width="12.7109375" style="40" customWidth="1"/>
    <col min="8725" max="8963" width="8.7109375" style="40"/>
    <col min="8964" max="8964" width="8.28515625" style="40" customWidth="1"/>
    <col min="8965" max="8965" width="16" style="40" customWidth="1"/>
    <col min="8966" max="8966" width="73.7109375" style="40" customWidth="1"/>
    <col min="8967" max="8967" width="10.28515625" style="40" customWidth="1"/>
    <col min="8968" max="8968" width="13" style="40" customWidth="1"/>
    <col min="8969" max="8969" width="11.85546875" style="40" customWidth="1"/>
    <col min="8970" max="8970" width="18.85546875" style="40" bestFit="1" customWidth="1"/>
    <col min="8971" max="8971" width="18" style="40" customWidth="1"/>
    <col min="8972" max="8972" width="14.5703125" style="40" customWidth="1"/>
    <col min="8973" max="8973" width="12.140625" style="40" customWidth="1"/>
    <col min="8974" max="8974" width="12.7109375" style="40" customWidth="1"/>
    <col min="8975" max="8975" width="19.7109375" style="40" customWidth="1"/>
    <col min="8976" max="8976" width="21" style="40" customWidth="1"/>
    <col min="8977" max="8978" width="0" style="40" hidden="1" customWidth="1"/>
    <col min="8979" max="8979" width="13.28515625" style="40" customWidth="1"/>
    <col min="8980" max="8980" width="12.7109375" style="40" customWidth="1"/>
    <col min="8981" max="9219" width="8.7109375" style="40"/>
    <col min="9220" max="9220" width="8.28515625" style="40" customWidth="1"/>
    <col min="9221" max="9221" width="16" style="40" customWidth="1"/>
    <col min="9222" max="9222" width="73.7109375" style="40" customWidth="1"/>
    <col min="9223" max="9223" width="10.28515625" style="40" customWidth="1"/>
    <col min="9224" max="9224" width="13" style="40" customWidth="1"/>
    <col min="9225" max="9225" width="11.85546875" style="40" customWidth="1"/>
    <col min="9226" max="9226" width="18.85546875" style="40" bestFit="1" customWidth="1"/>
    <col min="9227" max="9227" width="18" style="40" customWidth="1"/>
    <col min="9228" max="9228" width="14.5703125" style="40" customWidth="1"/>
    <col min="9229" max="9229" width="12.140625" style="40" customWidth="1"/>
    <col min="9230" max="9230" width="12.7109375" style="40" customWidth="1"/>
    <col min="9231" max="9231" width="19.7109375" style="40" customWidth="1"/>
    <col min="9232" max="9232" width="21" style="40" customWidth="1"/>
    <col min="9233" max="9234" width="0" style="40" hidden="1" customWidth="1"/>
    <col min="9235" max="9235" width="13.28515625" style="40" customWidth="1"/>
    <col min="9236" max="9236" width="12.7109375" style="40" customWidth="1"/>
    <col min="9237" max="9475" width="8.7109375" style="40"/>
    <col min="9476" max="9476" width="8.28515625" style="40" customWidth="1"/>
    <col min="9477" max="9477" width="16" style="40" customWidth="1"/>
    <col min="9478" max="9478" width="73.7109375" style="40" customWidth="1"/>
    <col min="9479" max="9479" width="10.28515625" style="40" customWidth="1"/>
    <col min="9480" max="9480" width="13" style="40" customWidth="1"/>
    <col min="9481" max="9481" width="11.85546875" style="40" customWidth="1"/>
    <col min="9482" max="9482" width="18.85546875" style="40" bestFit="1" customWidth="1"/>
    <col min="9483" max="9483" width="18" style="40" customWidth="1"/>
    <col min="9484" max="9484" width="14.5703125" style="40" customWidth="1"/>
    <col min="9485" max="9485" width="12.140625" style="40" customWidth="1"/>
    <col min="9486" max="9486" width="12.7109375" style="40" customWidth="1"/>
    <col min="9487" max="9487" width="19.7109375" style="40" customWidth="1"/>
    <col min="9488" max="9488" width="21" style="40" customWidth="1"/>
    <col min="9489" max="9490" width="0" style="40" hidden="1" customWidth="1"/>
    <col min="9491" max="9491" width="13.28515625" style="40" customWidth="1"/>
    <col min="9492" max="9492" width="12.7109375" style="40" customWidth="1"/>
    <col min="9493" max="9731" width="8.7109375" style="40"/>
    <col min="9732" max="9732" width="8.28515625" style="40" customWidth="1"/>
    <col min="9733" max="9733" width="16" style="40" customWidth="1"/>
    <col min="9734" max="9734" width="73.7109375" style="40" customWidth="1"/>
    <col min="9735" max="9735" width="10.28515625" style="40" customWidth="1"/>
    <col min="9736" max="9736" width="13" style="40" customWidth="1"/>
    <col min="9737" max="9737" width="11.85546875" style="40" customWidth="1"/>
    <col min="9738" max="9738" width="18.85546875" style="40" bestFit="1" customWidth="1"/>
    <col min="9739" max="9739" width="18" style="40" customWidth="1"/>
    <col min="9740" max="9740" width="14.5703125" style="40" customWidth="1"/>
    <col min="9741" max="9741" width="12.140625" style="40" customWidth="1"/>
    <col min="9742" max="9742" width="12.7109375" style="40" customWidth="1"/>
    <col min="9743" max="9743" width="19.7109375" style="40" customWidth="1"/>
    <col min="9744" max="9744" width="21" style="40" customWidth="1"/>
    <col min="9745" max="9746" width="0" style="40" hidden="1" customWidth="1"/>
    <col min="9747" max="9747" width="13.28515625" style="40" customWidth="1"/>
    <col min="9748" max="9748" width="12.7109375" style="40" customWidth="1"/>
    <col min="9749" max="9987" width="8.7109375" style="40"/>
    <col min="9988" max="9988" width="8.28515625" style="40" customWidth="1"/>
    <col min="9989" max="9989" width="16" style="40" customWidth="1"/>
    <col min="9990" max="9990" width="73.7109375" style="40" customWidth="1"/>
    <col min="9991" max="9991" width="10.28515625" style="40" customWidth="1"/>
    <col min="9992" max="9992" width="13" style="40" customWidth="1"/>
    <col min="9993" max="9993" width="11.85546875" style="40" customWidth="1"/>
    <col min="9994" max="9994" width="18.85546875" style="40" bestFit="1" customWidth="1"/>
    <col min="9995" max="9995" width="18" style="40" customWidth="1"/>
    <col min="9996" max="9996" width="14.5703125" style="40" customWidth="1"/>
    <col min="9997" max="9997" width="12.140625" style="40" customWidth="1"/>
    <col min="9998" max="9998" width="12.7109375" style="40" customWidth="1"/>
    <col min="9999" max="9999" width="19.7109375" style="40" customWidth="1"/>
    <col min="10000" max="10000" width="21" style="40" customWidth="1"/>
    <col min="10001" max="10002" width="0" style="40" hidden="1" customWidth="1"/>
    <col min="10003" max="10003" width="13.28515625" style="40" customWidth="1"/>
    <col min="10004" max="10004" width="12.7109375" style="40" customWidth="1"/>
    <col min="10005" max="10243" width="8.7109375" style="40"/>
    <col min="10244" max="10244" width="8.28515625" style="40" customWidth="1"/>
    <col min="10245" max="10245" width="16" style="40" customWidth="1"/>
    <col min="10246" max="10246" width="73.7109375" style="40" customWidth="1"/>
    <col min="10247" max="10247" width="10.28515625" style="40" customWidth="1"/>
    <col min="10248" max="10248" width="13" style="40" customWidth="1"/>
    <col min="10249" max="10249" width="11.85546875" style="40" customWidth="1"/>
    <col min="10250" max="10250" width="18.85546875" style="40" bestFit="1" customWidth="1"/>
    <col min="10251" max="10251" width="18" style="40" customWidth="1"/>
    <col min="10252" max="10252" width="14.5703125" style="40" customWidth="1"/>
    <col min="10253" max="10253" width="12.140625" style="40" customWidth="1"/>
    <col min="10254" max="10254" width="12.7109375" style="40" customWidth="1"/>
    <col min="10255" max="10255" width="19.7109375" style="40" customWidth="1"/>
    <col min="10256" max="10256" width="21" style="40" customWidth="1"/>
    <col min="10257" max="10258" width="0" style="40" hidden="1" customWidth="1"/>
    <col min="10259" max="10259" width="13.28515625" style="40" customWidth="1"/>
    <col min="10260" max="10260" width="12.7109375" style="40" customWidth="1"/>
    <col min="10261" max="10499" width="8.7109375" style="40"/>
    <col min="10500" max="10500" width="8.28515625" style="40" customWidth="1"/>
    <col min="10501" max="10501" width="16" style="40" customWidth="1"/>
    <col min="10502" max="10502" width="73.7109375" style="40" customWidth="1"/>
    <col min="10503" max="10503" width="10.28515625" style="40" customWidth="1"/>
    <col min="10504" max="10504" width="13" style="40" customWidth="1"/>
    <col min="10505" max="10505" width="11.85546875" style="40" customWidth="1"/>
    <col min="10506" max="10506" width="18.85546875" style="40" bestFit="1" customWidth="1"/>
    <col min="10507" max="10507" width="18" style="40" customWidth="1"/>
    <col min="10508" max="10508" width="14.5703125" style="40" customWidth="1"/>
    <col min="10509" max="10509" width="12.140625" style="40" customWidth="1"/>
    <col min="10510" max="10510" width="12.7109375" style="40" customWidth="1"/>
    <col min="10511" max="10511" width="19.7109375" style="40" customWidth="1"/>
    <col min="10512" max="10512" width="21" style="40" customWidth="1"/>
    <col min="10513" max="10514" width="0" style="40" hidden="1" customWidth="1"/>
    <col min="10515" max="10515" width="13.28515625" style="40" customWidth="1"/>
    <col min="10516" max="10516" width="12.7109375" style="40" customWidth="1"/>
    <col min="10517" max="10755" width="8.7109375" style="40"/>
    <col min="10756" max="10756" width="8.28515625" style="40" customWidth="1"/>
    <col min="10757" max="10757" width="16" style="40" customWidth="1"/>
    <col min="10758" max="10758" width="73.7109375" style="40" customWidth="1"/>
    <col min="10759" max="10759" width="10.28515625" style="40" customWidth="1"/>
    <col min="10760" max="10760" width="13" style="40" customWidth="1"/>
    <col min="10761" max="10761" width="11.85546875" style="40" customWidth="1"/>
    <col min="10762" max="10762" width="18.85546875" style="40" bestFit="1" customWidth="1"/>
    <col min="10763" max="10763" width="18" style="40" customWidth="1"/>
    <col min="10764" max="10764" width="14.5703125" style="40" customWidth="1"/>
    <col min="10765" max="10765" width="12.140625" style="40" customWidth="1"/>
    <col min="10766" max="10766" width="12.7109375" style="40" customWidth="1"/>
    <col min="10767" max="10767" width="19.7109375" style="40" customWidth="1"/>
    <col min="10768" max="10768" width="21" style="40" customWidth="1"/>
    <col min="10769" max="10770" width="0" style="40" hidden="1" customWidth="1"/>
    <col min="10771" max="10771" width="13.28515625" style="40" customWidth="1"/>
    <col min="10772" max="10772" width="12.7109375" style="40" customWidth="1"/>
    <col min="10773" max="11011" width="8.7109375" style="40"/>
    <col min="11012" max="11012" width="8.28515625" style="40" customWidth="1"/>
    <col min="11013" max="11013" width="16" style="40" customWidth="1"/>
    <col min="11014" max="11014" width="73.7109375" style="40" customWidth="1"/>
    <col min="11015" max="11015" width="10.28515625" style="40" customWidth="1"/>
    <col min="11016" max="11016" width="13" style="40" customWidth="1"/>
    <col min="11017" max="11017" width="11.85546875" style="40" customWidth="1"/>
    <col min="11018" max="11018" width="18.85546875" style="40" bestFit="1" customWidth="1"/>
    <col min="11019" max="11019" width="18" style="40" customWidth="1"/>
    <col min="11020" max="11020" width="14.5703125" style="40" customWidth="1"/>
    <col min="11021" max="11021" width="12.140625" style="40" customWidth="1"/>
    <col min="11022" max="11022" width="12.7109375" style="40" customWidth="1"/>
    <col min="11023" max="11023" width="19.7109375" style="40" customWidth="1"/>
    <col min="11024" max="11024" width="21" style="40" customWidth="1"/>
    <col min="11025" max="11026" width="0" style="40" hidden="1" customWidth="1"/>
    <col min="11027" max="11027" width="13.28515625" style="40" customWidth="1"/>
    <col min="11028" max="11028" width="12.7109375" style="40" customWidth="1"/>
    <col min="11029" max="11267" width="8.7109375" style="40"/>
    <col min="11268" max="11268" width="8.28515625" style="40" customWidth="1"/>
    <col min="11269" max="11269" width="16" style="40" customWidth="1"/>
    <col min="11270" max="11270" width="73.7109375" style="40" customWidth="1"/>
    <col min="11271" max="11271" width="10.28515625" style="40" customWidth="1"/>
    <col min="11272" max="11272" width="13" style="40" customWidth="1"/>
    <col min="11273" max="11273" width="11.85546875" style="40" customWidth="1"/>
    <col min="11274" max="11274" width="18.85546875" style="40" bestFit="1" customWidth="1"/>
    <col min="11275" max="11275" width="18" style="40" customWidth="1"/>
    <col min="11276" max="11276" width="14.5703125" style="40" customWidth="1"/>
    <col min="11277" max="11277" width="12.140625" style="40" customWidth="1"/>
    <col min="11278" max="11278" width="12.7109375" style="40" customWidth="1"/>
    <col min="11279" max="11279" width="19.7109375" style="40" customWidth="1"/>
    <col min="11280" max="11280" width="21" style="40" customWidth="1"/>
    <col min="11281" max="11282" width="0" style="40" hidden="1" customWidth="1"/>
    <col min="11283" max="11283" width="13.28515625" style="40" customWidth="1"/>
    <col min="11284" max="11284" width="12.7109375" style="40" customWidth="1"/>
    <col min="11285" max="11523" width="8.7109375" style="40"/>
    <col min="11524" max="11524" width="8.28515625" style="40" customWidth="1"/>
    <col min="11525" max="11525" width="16" style="40" customWidth="1"/>
    <col min="11526" max="11526" width="73.7109375" style="40" customWidth="1"/>
    <col min="11527" max="11527" width="10.28515625" style="40" customWidth="1"/>
    <col min="11528" max="11528" width="13" style="40" customWidth="1"/>
    <col min="11529" max="11529" width="11.85546875" style="40" customWidth="1"/>
    <col min="11530" max="11530" width="18.85546875" style="40" bestFit="1" customWidth="1"/>
    <col min="11531" max="11531" width="18" style="40" customWidth="1"/>
    <col min="11532" max="11532" width="14.5703125" style="40" customWidth="1"/>
    <col min="11533" max="11533" width="12.140625" style="40" customWidth="1"/>
    <col min="11534" max="11534" width="12.7109375" style="40" customWidth="1"/>
    <col min="11535" max="11535" width="19.7109375" style="40" customWidth="1"/>
    <col min="11536" max="11536" width="21" style="40" customWidth="1"/>
    <col min="11537" max="11538" width="0" style="40" hidden="1" customWidth="1"/>
    <col min="11539" max="11539" width="13.28515625" style="40" customWidth="1"/>
    <col min="11540" max="11540" width="12.7109375" style="40" customWidth="1"/>
    <col min="11541" max="11779" width="8.7109375" style="40"/>
    <col min="11780" max="11780" width="8.28515625" style="40" customWidth="1"/>
    <col min="11781" max="11781" width="16" style="40" customWidth="1"/>
    <col min="11782" max="11782" width="73.7109375" style="40" customWidth="1"/>
    <col min="11783" max="11783" width="10.28515625" style="40" customWidth="1"/>
    <col min="11784" max="11784" width="13" style="40" customWidth="1"/>
    <col min="11785" max="11785" width="11.85546875" style="40" customWidth="1"/>
    <col min="11786" max="11786" width="18.85546875" style="40" bestFit="1" customWidth="1"/>
    <col min="11787" max="11787" width="18" style="40" customWidth="1"/>
    <col min="11788" max="11788" width="14.5703125" style="40" customWidth="1"/>
    <col min="11789" max="11789" width="12.140625" style="40" customWidth="1"/>
    <col min="11790" max="11790" width="12.7109375" style="40" customWidth="1"/>
    <col min="11791" max="11791" width="19.7109375" style="40" customWidth="1"/>
    <col min="11792" max="11792" width="21" style="40" customWidth="1"/>
    <col min="11793" max="11794" width="0" style="40" hidden="1" customWidth="1"/>
    <col min="11795" max="11795" width="13.28515625" style="40" customWidth="1"/>
    <col min="11796" max="11796" width="12.7109375" style="40" customWidth="1"/>
    <col min="11797" max="12035" width="8.7109375" style="40"/>
    <col min="12036" max="12036" width="8.28515625" style="40" customWidth="1"/>
    <col min="12037" max="12037" width="16" style="40" customWidth="1"/>
    <col min="12038" max="12038" width="73.7109375" style="40" customWidth="1"/>
    <col min="12039" max="12039" width="10.28515625" style="40" customWidth="1"/>
    <col min="12040" max="12040" width="13" style="40" customWidth="1"/>
    <col min="12041" max="12041" width="11.85546875" style="40" customWidth="1"/>
    <col min="12042" max="12042" width="18.85546875" style="40" bestFit="1" customWidth="1"/>
    <col min="12043" max="12043" width="18" style="40" customWidth="1"/>
    <col min="12044" max="12044" width="14.5703125" style="40" customWidth="1"/>
    <col min="12045" max="12045" width="12.140625" style="40" customWidth="1"/>
    <col min="12046" max="12046" width="12.7109375" style="40" customWidth="1"/>
    <col min="12047" max="12047" width="19.7109375" style="40" customWidth="1"/>
    <col min="12048" max="12048" width="21" style="40" customWidth="1"/>
    <col min="12049" max="12050" width="0" style="40" hidden="1" customWidth="1"/>
    <col min="12051" max="12051" width="13.28515625" style="40" customWidth="1"/>
    <col min="12052" max="12052" width="12.7109375" style="40" customWidth="1"/>
    <col min="12053" max="12291" width="8.7109375" style="40"/>
    <col min="12292" max="12292" width="8.28515625" style="40" customWidth="1"/>
    <col min="12293" max="12293" width="16" style="40" customWidth="1"/>
    <col min="12294" max="12294" width="73.7109375" style="40" customWidth="1"/>
    <col min="12295" max="12295" width="10.28515625" style="40" customWidth="1"/>
    <col min="12296" max="12296" width="13" style="40" customWidth="1"/>
    <col min="12297" max="12297" width="11.85546875" style="40" customWidth="1"/>
    <col min="12298" max="12298" width="18.85546875" style="40" bestFit="1" customWidth="1"/>
    <col min="12299" max="12299" width="18" style="40" customWidth="1"/>
    <col min="12300" max="12300" width="14.5703125" style="40" customWidth="1"/>
    <col min="12301" max="12301" width="12.140625" style="40" customWidth="1"/>
    <col min="12302" max="12302" width="12.7109375" style="40" customWidth="1"/>
    <col min="12303" max="12303" width="19.7109375" style="40" customWidth="1"/>
    <col min="12304" max="12304" width="21" style="40" customWidth="1"/>
    <col min="12305" max="12306" width="0" style="40" hidden="1" customWidth="1"/>
    <col min="12307" max="12307" width="13.28515625" style="40" customWidth="1"/>
    <col min="12308" max="12308" width="12.7109375" style="40" customWidth="1"/>
    <col min="12309" max="12547" width="8.7109375" style="40"/>
    <col min="12548" max="12548" width="8.28515625" style="40" customWidth="1"/>
    <col min="12549" max="12549" width="16" style="40" customWidth="1"/>
    <col min="12550" max="12550" width="73.7109375" style="40" customWidth="1"/>
    <col min="12551" max="12551" width="10.28515625" style="40" customWidth="1"/>
    <col min="12552" max="12552" width="13" style="40" customWidth="1"/>
    <col min="12553" max="12553" width="11.85546875" style="40" customWidth="1"/>
    <col min="12554" max="12554" width="18.85546875" style="40" bestFit="1" customWidth="1"/>
    <col min="12555" max="12555" width="18" style="40" customWidth="1"/>
    <col min="12556" max="12556" width="14.5703125" style="40" customWidth="1"/>
    <col min="12557" max="12557" width="12.140625" style="40" customWidth="1"/>
    <col min="12558" max="12558" width="12.7109375" style="40" customWidth="1"/>
    <col min="12559" max="12559" width="19.7109375" style="40" customWidth="1"/>
    <col min="12560" max="12560" width="21" style="40" customWidth="1"/>
    <col min="12561" max="12562" width="0" style="40" hidden="1" customWidth="1"/>
    <col min="12563" max="12563" width="13.28515625" style="40" customWidth="1"/>
    <col min="12564" max="12564" width="12.7109375" style="40" customWidth="1"/>
    <col min="12565" max="12803" width="8.7109375" style="40"/>
    <col min="12804" max="12804" width="8.28515625" style="40" customWidth="1"/>
    <col min="12805" max="12805" width="16" style="40" customWidth="1"/>
    <col min="12806" max="12806" width="73.7109375" style="40" customWidth="1"/>
    <col min="12807" max="12807" width="10.28515625" style="40" customWidth="1"/>
    <col min="12808" max="12808" width="13" style="40" customWidth="1"/>
    <col min="12809" max="12809" width="11.85546875" style="40" customWidth="1"/>
    <col min="12810" max="12810" width="18.85546875" style="40" bestFit="1" customWidth="1"/>
    <col min="12811" max="12811" width="18" style="40" customWidth="1"/>
    <col min="12812" max="12812" width="14.5703125" style="40" customWidth="1"/>
    <col min="12813" max="12813" width="12.140625" style="40" customWidth="1"/>
    <col min="12814" max="12814" width="12.7109375" style="40" customWidth="1"/>
    <col min="12815" max="12815" width="19.7109375" style="40" customWidth="1"/>
    <col min="12816" max="12816" width="21" style="40" customWidth="1"/>
    <col min="12817" max="12818" width="0" style="40" hidden="1" customWidth="1"/>
    <col min="12819" max="12819" width="13.28515625" style="40" customWidth="1"/>
    <col min="12820" max="12820" width="12.7109375" style="40" customWidth="1"/>
    <col min="12821" max="13059" width="8.7109375" style="40"/>
    <col min="13060" max="13060" width="8.28515625" style="40" customWidth="1"/>
    <col min="13061" max="13061" width="16" style="40" customWidth="1"/>
    <col min="13062" max="13062" width="73.7109375" style="40" customWidth="1"/>
    <col min="13063" max="13063" width="10.28515625" style="40" customWidth="1"/>
    <col min="13064" max="13064" width="13" style="40" customWidth="1"/>
    <col min="13065" max="13065" width="11.85546875" style="40" customWidth="1"/>
    <col min="13066" max="13066" width="18.85546875" style="40" bestFit="1" customWidth="1"/>
    <col min="13067" max="13067" width="18" style="40" customWidth="1"/>
    <col min="13068" max="13068" width="14.5703125" style="40" customWidth="1"/>
    <col min="13069" max="13069" width="12.140625" style="40" customWidth="1"/>
    <col min="13070" max="13070" width="12.7109375" style="40" customWidth="1"/>
    <col min="13071" max="13071" width="19.7109375" style="40" customWidth="1"/>
    <col min="13072" max="13072" width="21" style="40" customWidth="1"/>
    <col min="13073" max="13074" width="0" style="40" hidden="1" customWidth="1"/>
    <col min="13075" max="13075" width="13.28515625" style="40" customWidth="1"/>
    <col min="13076" max="13076" width="12.7109375" style="40" customWidth="1"/>
    <col min="13077" max="13315" width="8.7109375" style="40"/>
    <col min="13316" max="13316" width="8.28515625" style="40" customWidth="1"/>
    <col min="13317" max="13317" width="16" style="40" customWidth="1"/>
    <col min="13318" max="13318" width="73.7109375" style="40" customWidth="1"/>
    <col min="13319" max="13319" width="10.28515625" style="40" customWidth="1"/>
    <col min="13320" max="13320" width="13" style="40" customWidth="1"/>
    <col min="13321" max="13321" width="11.85546875" style="40" customWidth="1"/>
    <col min="13322" max="13322" width="18.85546875" style="40" bestFit="1" customWidth="1"/>
    <col min="13323" max="13323" width="18" style="40" customWidth="1"/>
    <col min="13324" max="13324" width="14.5703125" style="40" customWidth="1"/>
    <col min="13325" max="13325" width="12.140625" style="40" customWidth="1"/>
    <col min="13326" max="13326" width="12.7109375" style="40" customWidth="1"/>
    <col min="13327" max="13327" width="19.7109375" style="40" customWidth="1"/>
    <col min="13328" max="13328" width="21" style="40" customWidth="1"/>
    <col min="13329" max="13330" width="0" style="40" hidden="1" customWidth="1"/>
    <col min="13331" max="13331" width="13.28515625" style="40" customWidth="1"/>
    <col min="13332" max="13332" width="12.7109375" style="40" customWidth="1"/>
    <col min="13333" max="13571" width="8.7109375" style="40"/>
    <col min="13572" max="13572" width="8.28515625" style="40" customWidth="1"/>
    <col min="13573" max="13573" width="16" style="40" customWidth="1"/>
    <col min="13574" max="13574" width="73.7109375" style="40" customWidth="1"/>
    <col min="13575" max="13575" width="10.28515625" style="40" customWidth="1"/>
    <col min="13576" max="13576" width="13" style="40" customWidth="1"/>
    <col min="13577" max="13577" width="11.85546875" style="40" customWidth="1"/>
    <col min="13578" max="13578" width="18.85546875" style="40" bestFit="1" customWidth="1"/>
    <col min="13579" max="13579" width="18" style="40" customWidth="1"/>
    <col min="13580" max="13580" width="14.5703125" style="40" customWidth="1"/>
    <col min="13581" max="13581" width="12.140625" style="40" customWidth="1"/>
    <col min="13582" max="13582" width="12.7109375" style="40" customWidth="1"/>
    <col min="13583" max="13583" width="19.7109375" style="40" customWidth="1"/>
    <col min="13584" max="13584" width="21" style="40" customWidth="1"/>
    <col min="13585" max="13586" width="0" style="40" hidden="1" customWidth="1"/>
    <col min="13587" max="13587" width="13.28515625" style="40" customWidth="1"/>
    <col min="13588" max="13588" width="12.7109375" style="40" customWidth="1"/>
    <col min="13589" max="13827" width="8.7109375" style="40"/>
    <col min="13828" max="13828" width="8.28515625" style="40" customWidth="1"/>
    <col min="13829" max="13829" width="16" style="40" customWidth="1"/>
    <col min="13830" max="13830" width="73.7109375" style="40" customWidth="1"/>
    <col min="13831" max="13831" width="10.28515625" style="40" customWidth="1"/>
    <col min="13832" max="13832" width="13" style="40" customWidth="1"/>
    <col min="13833" max="13833" width="11.85546875" style="40" customWidth="1"/>
    <col min="13834" max="13834" width="18.85546875" style="40" bestFit="1" customWidth="1"/>
    <col min="13835" max="13835" width="18" style="40" customWidth="1"/>
    <col min="13836" max="13836" width="14.5703125" style="40" customWidth="1"/>
    <col min="13837" max="13837" width="12.140625" style="40" customWidth="1"/>
    <col min="13838" max="13838" width="12.7109375" style="40" customWidth="1"/>
    <col min="13839" max="13839" width="19.7109375" style="40" customWidth="1"/>
    <col min="13840" max="13840" width="21" style="40" customWidth="1"/>
    <col min="13841" max="13842" width="0" style="40" hidden="1" customWidth="1"/>
    <col min="13843" max="13843" width="13.28515625" style="40" customWidth="1"/>
    <col min="13844" max="13844" width="12.7109375" style="40" customWidth="1"/>
    <col min="13845" max="14083" width="8.7109375" style="40"/>
    <col min="14084" max="14084" width="8.28515625" style="40" customWidth="1"/>
    <col min="14085" max="14085" width="16" style="40" customWidth="1"/>
    <col min="14086" max="14086" width="73.7109375" style="40" customWidth="1"/>
    <col min="14087" max="14087" width="10.28515625" style="40" customWidth="1"/>
    <col min="14088" max="14088" width="13" style="40" customWidth="1"/>
    <col min="14089" max="14089" width="11.85546875" style="40" customWidth="1"/>
    <col min="14090" max="14090" width="18.85546875" style="40" bestFit="1" customWidth="1"/>
    <col min="14091" max="14091" width="18" style="40" customWidth="1"/>
    <col min="14092" max="14092" width="14.5703125" style="40" customWidth="1"/>
    <col min="14093" max="14093" width="12.140625" style="40" customWidth="1"/>
    <col min="14094" max="14094" width="12.7109375" style="40" customWidth="1"/>
    <col min="14095" max="14095" width="19.7109375" style="40" customWidth="1"/>
    <col min="14096" max="14096" width="21" style="40" customWidth="1"/>
    <col min="14097" max="14098" width="0" style="40" hidden="1" customWidth="1"/>
    <col min="14099" max="14099" width="13.28515625" style="40" customWidth="1"/>
    <col min="14100" max="14100" width="12.7109375" style="40" customWidth="1"/>
    <col min="14101" max="14339" width="8.7109375" style="40"/>
    <col min="14340" max="14340" width="8.28515625" style="40" customWidth="1"/>
    <col min="14341" max="14341" width="16" style="40" customWidth="1"/>
    <col min="14342" max="14342" width="73.7109375" style="40" customWidth="1"/>
    <col min="14343" max="14343" width="10.28515625" style="40" customWidth="1"/>
    <col min="14344" max="14344" width="13" style="40" customWidth="1"/>
    <col min="14345" max="14345" width="11.85546875" style="40" customWidth="1"/>
    <col min="14346" max="14346" width="18.85546875" style="40" bestFit="1" customWidth="1"/>
    <col min="14347" max="14347" width="18" style="40" customWidth="1"/>
    <col min="14348" max="14348" width="14.5703125" style="40" customWidth="1"/>
    <col min="14349" max="14349" width="12.140625" style="40" customWidth="1"/>
    <col min="14350" max="14350" width="12.7109375" style="40" customWidth="1"/>
    <col min="14351" max="14351" width="19.7109375" style="40" customWidth="1"/>
    <col min="14352" max="14352" width="21" style="40" customWidth="1"/>
    <col min="14353" max="14354" width="0" style="40" hidden="1" customWidth="1"/>
    <col min="14355" max="14355" width="13.28515625" style="40" customWidth="1"/>
    <col min="14356" max="14356" width="12.7109375" style="40" customWidth="1"/>
    <col min="14357" max="14595" width="8.7109375" style="40"/>
    <col min="14596" max="14596" width="8.28515625" style="40" customWidth="1"/>
    <col min="14597" max="14597" width="16" style="40" customWidth="1"/>
    <col min="14598" max="14598" width="73.7109375" style="40" customWidth="1"/>
    <col min="14599" max="14599" width="10.28515625" style="40" customWidth="1"/>
    <col min="14600" max="14600" width="13" style="40" customWidth="1"/>
    <col min="14601" max="14601" width="11.85546875" style="40" customWidth="1"/>
    <col min="14602" max="14602" width="18.85546875" style="40" bestFit="1" customWidth="1"/>
    <col min="14603" max="14603" width="18" style="40" customWidth="1"/>
    <col min="14604" max="14604" width="14.5703125" style="40" customWidth="1"/>
    <col min="14605" max="14605" width="12.140625" style="40" customWidth="1"/>
    <col min="14606" max="14606" width="12.7109375" style="40" customWidth="1"/>
    <col min="14607" max="14607" width="19.7109375" style="40" customWidth="1"/>
    <col min="14608" max="14608" width="21" style="40" customWidth="1"/>
    <col min="14609" max="14610" width="0" style="40" hidden="1" customWidth="1"/>
    <col min="14611" max="14611" width="13.28515625" style="40" customWidth="1"/>
    <col min="14612" max="14612" width="12.7109375" style="40" customWidth="1"/>
    <col min="14613" max="14851" width="8.7109375" style="40"/>
    <col min="14852" max="14852" width="8.28515625" style="40" customWidth="1"/>
    <col min="14853" max="14853" width="16" style="40" customWidth="1"/>
    <col min="14854" max="14854" width="73.7109375" style="40" customWidth="1"/>
    <col min="14855" max="14855" width="10.28515625" style="40" customWidth="1"/>
    <col min="14856" max="14856" width="13" style="40" customWidth="1"/>
    <col min="14857" max="14857" width="11.85546875" style="40" customWidth="1"/>
    <col min="14858" max="14858" width="18.85546875" style="40" bestFit="1" customWidth="1"/>
    <col min="14859" max="14859" width="18" style="40" customWidth="1"/>
    <col min="14860" max="14860" width="14.5703125" style="40" customWidth="1"/>
    <col min="14861" max="14861" width="12.140625" style="40" customWidth="1"/>
    <col min="14862" max="14862" width="12.7109375" style="40" customWidth="1"/>
    <col min="14863" max="14863" width="19.7109375" style="40" customWidth="1"/>
    <col min="14864" max="14864" width="21" style="40" customWidth="1"/>
    <col min="14865" max="14866" width="0" style="40" hidden="1" customWidth="1"/>
    <col min="14867" max="14867" width="13.28515625" style="40" customWidth="1"/>
    <col min="14868" max="14868" width="12.7109375" style="40" customWidth="1"/>
    <col min="14869" max="15107" width="8.7109375" style="40"/>
    <col min="15108" max="15108" width="8.28515625" style="40" customWidth="1"/>
    <col min="15109" max="15109" width="16" style="40" customWidth="1"/>
    <col min="15110" max="15110" width="73.7109375" style="40" customWidth="1"/>
    <col min="15111" max="15111" width="10.28515625" style="40" customWidth="1"/>
    <col min="15112" max="15112" width="13" style="40" customWidth="1"/>
    <col min="15113" max="15113" width="11.85546875" style="40" customWidth="1"/>
    <col min="15114" max="15114" width="18.85546875" style="40" bestFit="1" customWidth="1"/>
    <col min="15115" max="15115" width="18" style="40" customWidth="1"/>
    <col min="15116" max="15116" width="14.5703125" style="40" customWidth="1"/>
    <col min="15117" max="15117" width="12.140625" style="40" customWidth="1"/>
    <col min="15118" max="15118" width="12.7109375" style="40" customWidth="1"/>
    <col min="15119" max="15119" width="19.7109375" style="40" customWidth="1"/>
    <col min="15120" max="15120" width="21" style="40" customWidth="1"/>
    <col min="15121" max="15122" width="0" style="40" hidden="1" customWidth="1"/>
    <col min="15123" max="15123" width="13.28515625" style="40" customWidth="1"/>
    <col min="15124" max="15124" width="12.7109375" style="40" customWidth="1"/>
    <col min="15125" max="15363" width="8.7109375" style="40"/>
    <col min="15364" max="15364" width="8.28515625" style="40" customWidth="1"/>
    <col min="15365" max="15365" width="16" style="40" customWidth="1"/>
    <col min="15366" max="15366" width="73.7109375" style="40" customWidth="1"/>
    <col min="15367" max="15367" width="10.28515625" style="40" customWidth="1"/>
    <col min="15368" max="15368" width="13" style="40" customWidth="1"/>
    <col min="15369" max="15369" width="11.85546875" style="40" customWidth="1"/>
    <col min="15370" max="15370" width="18.85546875" style="40" bestFit="1" customWidth="1"/>
    <col min="15371" max="15371" width="18" style="40" customWidth="1"/>
    <col min="15372" max="15372" width="14.5703125" style="40" customWidth="1"/>
    <col min="15373" max="15373" width="12.140625" style="40" customWidth="1"/>
    <col min="15374" max="15374" width="12.7109375" style="40" customWidth="1"/>
    <col min="15375" max="15375" width="19.7109375" style="40" customWidth="1"/>
    <col min="15376" max="15376" width="21" style="40" customWidth="1"/>
    <col min="15377" max="15378" width="0" style="40" hidden="1" customWidth="1"/>
    <col min="15379" max="15379" width="13.28515625" style="40" customWidth="1"/>
    <col min="15380" max="15380" width="12.7109375" style="40" customWidth="1"/>
    <col min="15381" max="15619" width="8.7109375" style="40"/>
    <col min="15620" max="15620" width="8.28515625" style="40" customWidth="1"/>
    <col min="15621" max="15621" width="16" style="40" customWidth="1"/>
    <col min="15622" max="15622" width="73.7109375" style="40" customWidth="1"/>
    <col min="15623" max="15623" width="10.28515625" style="40" customWidth="1"/>
    <col min="15624" max="15624" width="13" style="40" customWidth="1"/>
    <col min="15625" max="15625" width="11.85546875" style="40" customWidth="1"/>
    <col min="15626" max="15626" width="18.85546875" style="40" bestFit="1" customWidth="1"/>
    <col min="15627" max="15627" width="18" style="40" customWidth="1"/>
    <col min="15628" max="15628" width="14.5703125" style="40" customWidth="1"/>
    <col min="15629" max="15629" width="12.140625" style="40" customWidth="1"/>
    <col min="15630" max="15630" width="12.7109375" style="40" customWidth="1"/>
    <col min="15631" max="15631" width="19.7109375" style="40" customWidth="1"/>
    <col min="15632" max="15632" width="21" style="40" customWidth="1"/>
    <col min="15633" max="15634" width="0" style="40" hidden="1" customWidth="1"/>
    <col min="15635" max="15635" width="13.28515625" style="40" customWidth="1"/>
    <col min="15636" max="15636" width="12.7109375" style="40" customWidth="1"/>
    <col min="15637" max="15875" width="8.7109375" style="40"/>
    <col min="15876" max="15876" width="8.28515625" style="40" customWidth="1"/>
    <col min="15877" max="15877" width="16" style="40" customWidth="1"/>
    <col min="15878" max="15878" width="73.7109375" style="40" customWidth="1"/>
    <col min="15879" max="15879" width="10.28515625" style="40" customWidth="1"/>
    <col min="15880" max="15880" width="13" style="40" customWidth="1"/>
    <col min="15881" max="15881" width="11.85546875" style="40" customWidth="1"/>
    <col min="15882" max="15882" width="18.85546875" style="40" bestFit="1" customWidth="1"/>
    <col min="15883" max="15883" width="18" style="40" customWidth="1"/>
    <col min="15884" max="15884" width="14.5703125" style="40" customWidth="1"/>
    <col min="15885" max="15885" width="12.140625" style="40" customWidth="1"/>
    <col min="15886" max="15886" width="12.7109375" style="40" customWidth="1"/>
    <col min="15887" max="15887" width="19.7109375" style="40" customWidth="1"/>
    <col min="15888" max="15888" width="21" style="40" customWidth="1"/>
    <col min="15889" max="15890" width="0" style="40" hidden="1" customWidth="1"/>
    <col min="15891" max="15891" width="13.28515625" style="40" customWidth="1"/>
    <col min="15892" max="15892" width="12.7109375" style="40" customWidth="1"/>
    <col min="15893" max="16131" width="8.7109375" style="40"/>
    <col min="16132" max="16132" width="8.28515625" style="40" customWidth="1"/>
    <col min="16133" max="16133" width="16" style="40" customWidth="1"/>
    <col min="16134" max="16134" width="73.7109375" style="40" customWidth="1"/>
    <col min="16135" max="16135" width="10.28515625" style="40" customWidth="1"/>
    <col min="16136" max="16136" width="13" style="40" customWidth="1"/>
    <col min="16137" max="16137" width="11.85546875" style="40" customWidth="1"/>
    <col min="16138" max="16138" width="18.85546875" style="40" bestFit="1" customWidth="1"/>
    <col min="16139" max="16139" width="18" style="40" customWidth="1"/>
    <col min="16140" max="16140" width="14.5703125" style="40" customWidth="1"/>
    <col min="16141" max="16141" width="12.140625" style="40" customWidth="1"/>
    <col min="16142" max="16142" width="12.7109375" style="40" customWidth="1"/>
    <col min="16143" max="16143" width="19.7109375" style="40" customWidth="1"/>
    <col min="16144" max="16144" width="21" style="40" customWidth="1"/>
    <col min="16145" max="16146" width="0" style="40" hidden="1" customWidth="1"/>
    <col min="16147" max="16147" width="13.28515625" style="40" customWidth="1"/>
    <col min="16148" max="16148" width="12.7109375" style="40" customWidth="1"/>
    <col min="16149" max="16384" width="8.7109375" style="40"/>
  </cols>
  <sheetData>
    <row r="1" spans="1:18" ht="18.75" x14ac:dyDescent="0.2">
      <c r="A1" s="218" t="s">
        <v>300</v>
      </c>
      <c r="B1" s="218"/>
      <c r="C1" s="218"/>
      <c r="D1" s="218"/>
      <c r="E1" s="218"/>
      <c r="F1" s="218"/>
      <c r="G1" s="218"/>
      <c r="H1" s="218"/>
      <c r="I1" s="218"/>
      <c r="J1" s="218"/>
      <c r="K1" s="218"/>
      <c r="L1" s="218"/>
      <c r="M1" s="218"/>
      <c r="N1" s="218"/>
      <c r="O1" s="218"/>
      <c r="P1" s="218"/>
      <c r="Q1" s="218"/>
      <c r="R1" s="218"/>
    </row>
    <row r="2" spans="1:18" ht="18.75" x14ac:dyDescent="0.2">
      <c r="A2" s="224" t="s">
        <v>170</v>
      </c>
      <c r="B2" s="224"/>
      <c r="C2" s="224" t="s">
        <v>178</v>
      </c>
      <c r="D2" s="224"/>
      <c r="E2" s="224"/>
      <c r="F2" s="224"/>
      <c r="G2" s="224"/>
      <c r="H2" s="224"/>
      <c r="I2" s="224"/>
      <c r="J2" s="224"/>
      <c r="K2" s="224"/>
      <c r="L2" s="224"/>
      <c r="M2" s="224"/>
      <c r="N2" s="224"/>
      <c r="O2" s="224"/>
      <c r="P2" s="224"/>
      <c r="Q2" s="224"/>
      <c r="R2" s="224"/>
    </row>
    <row r="3" spans="1:18" ht="18.75" x14ac:dyDescent="0.2">
      <c r="A3" s="225" t="s">
        <v>172</v>
      </c>
      <c r="B3" s="225"/>
      <c r="C3" s="230"/>
      <c r="D3" s="230"/>
      <c r="E3" s="230"/>
      <c r="F3" s="230"/>
      <c r="G3" s="230"/>
      <c r="H3" s="230"/>
      <c r="I3" s="230"/>
      <c r="J3" s="230"/>
      <c r="K3" s="230"/>
      <c r="L3" s="230"/>
      <c r="M3" s="230"/>
      <c r="N3" s="230"/>
      <c r="O3" s="230"/>
      <c r="P3" s="230"/>
      <c r="Q3" s="230"/>
      <c r="R3" s="230"/>
    </row>
    <row r="4" spans="1:18" ht="18.75" x14ac:dyDescent="0.2">
      <c r="A4" s="225" t="s">
        <v>171</v>
      </c>
      <c r="B4" s="225"/>
      <c r="C4" s="230"/>
      <c r="D4" s="230"/>
      <c r="E4" s="230"/>
      <c r="F4" s="230"/>
      <c r="G4" s="230"/>
      <c r="H4" s="230"/>
      <c r="I4" s="230"/>
      <c r="J4" s="230"/>
      <c r="K4" s="230"/>
      <c r="L4" s="230"/>
      <c r="M4" s="230"/>
      <c r="N4" s="230"/>
      <c r="O4" s="230"/>
      <c r="P4" s="230"/>
      <c r="Q4" s="230"/>
      <c r="R4" s="230"/>
    </row>
    <row r="5" spans="1:18" ht="18.75" x14ac:dyDescent="0.2">
      <c r="A5" s="229" t="s">
        <v>173</v>
      </c>
      <c r="B5" s="229"/>
      <c r="C5" s="231"/>
      <c r="D5" s="231"/>
      <c r="E5" s="231"/>
      <c r="F5" s="231"/>
      <c r="G5" s="231"/>
      <c r="H5" s="231"/>
      <c r="I5" s="231"/>
      <c r="J5" s="231"/>
      <c r="K5" s="231"/>
      <c r="L5" s="231"/>
      <c r="M5" s="231"/>
      <c r="N5" s="231"/>
      <c r="O5" s="231"/>
      <c r="P5" s="231"/>
      <c r="Q5" s="231"/>
      <c r="R5" s="231"/>
    </row>
    <row r="6" spans="1:18" s="124" customFormat="1" ht="18.75" x14ac:dyDescent="0.2">
      <c r="A6" s="219" t="s">
        <v>161</v>
      </c>
      <c r="B6" s="219" t="s">
        <v>162</v>
      </c>
      <c r="C6" s="220" t="s">
        <v>163</v>
      </c>
      <c r="D6" s="219" t="s">
        <v>164</v>
      </c>
      <c r="E6" s="221" t="s">
        <v>282</v>
      </c>
      <c r="F6" s="221"/>
      <c r="G6" s="221"/>
      <c r="H6" s="232" t="s">
        <v>279</v>
      </c>
      <c r="I6" s="233"/>
      <c r="J6" s="234"/>
      <c r="K6" s="221" t="s">
        <v>281</v>
      </c>
      <c r="L6" s="221"/>
      <c r="M6" s="221"/>
      <c r="N6" s="221" t="s">
        <v>280</v>
      </c>
      <c r="O6" s="221"/>
      <c r="P6" s="221"/>
      <c r="Q6" s="222" t="s">
        <v>169</v>
      </c>
      <c r="R6" s="221" t="s">
        <v>165</v>
      </c>
    </row>
    <row r="7" spans="1:18" s="124" customFormat="1" ht="16.5" x14ac:dyDescent="0.2">
      <c r="A7" s="219"/>
      <c r="B7" s="219"/>
      <c r="C7" s="220"/>
      <c r="D7" s="219"/>
      <c r="E7" s="48" t="s">
        <v>166</v>
      </c>
      <c r="F7" s="48" t="s">
        <v>193</v>
      </c>
      <c r="G7" s="48" t="s">
        <v>167</v>
      </c>
      <c r="H7" s="48" t="s">
        <v>166</v>
      </c>
      <c r="I7" s="48" t="s">
        <v>193</v>
      </c>
      <c r="J7" s="48" t="s">
        <v>167</v>
      </c>
      <c r="K7" s="48" t="s">
        <v>166</v>
      </c>
      <c r="L7" s="48" t="s">
        <v>193</v>
      </c>
      <c r="M7" s="48" t="s">
        <v>167</v>
      </c>
      <c r="N7" s="48" t="s">
        <v>166</v>
      </c>
      <c r="O7" s="48" t="s">
        <v>193</v>
      </c>
      <c r="P7" s="48" t="s">
        <v>167</v>
      </c>
      <c r="Q7" s="223"/>
      <c r="R7" s="221"/>
    </row>
    <row r="8" spans="1:18" s="49" customFormat="1" ht="18.75" x14ac:dyDescent="0.2">
      <c r="A8" s="53"/>
      <c r="B8" s="53"/>
      <c r="C8" s="52" t="s">
        <v>186</v>
      </c>
      <c r="D8" s="53"/>
      <c r="E8" s="53"/>
      <c r="F8" s="53"/>
      <c r="G8" s="53"/>
      <c r="H8" s="53"/>
      <c r="I8" s="53"/>
      <c r="J8" s="53"/>
      <c r="K8" s="53"/>
      <c r="L8" s="53"/>
      <c r="M8" s="53"/>
      <c r="N8" s="53"/>
      <c r="O8" s="53"/>
      <c r="P8" s="53"/>
      <c r="Q8" s="113"/>
      <c r="R8" s="54"/>
    </row>
    <row r="9" spans="1:18" s="49" customFormat="1" ht="18.75" x14ac:dyDescent="0.2">
      <c r="A9" s="53"/>
      <c r="B9" s="57"/>
      <c r="C9" s="58" t="s">
        <v>194</v>
      </c>
      <c r="D9" s="114"/>
      <c r="E9" s="59"/>
      <c r="F9" s="53"/>
      <c r="G9" s="53"/>
      <c r="H9" s="53"/>
      <c r="I9" s="53"/>
      <c r="J9" s="53"/>
      <c r="K9" s="53"/>
      <c r="L9" s="53"/>
      <c r="M9" s="53"/>
      <c r="N9" s="53"/>
      <c r="O9" s="53"/>
      <c r="P9" s="53"/>
      <c r="Q9" s="113"/>
      <c r="R9" s="54"/>
    </row>
    <row r="10" spans="1:18" s="49" customFormat="1" ht="105" x14ac:dyDescent="0.2">
      <c r="A10" s="53">
        <v>1</v>
      </c>
      <c r="B10" s="60">
        <v>1</v>
      </c>
      <c r="C10" s="61" t="s">
        <v>195</v>
      </c>
      <c r="D10" s="115" t="s">
        <v>196</v>
      </c>
      <c r="E10" s="62" t="s">
        <v>197</v>
      </c>
      <c r="F10" s="42">
        <v>13</v>
      </c>
      <c r="G10" s="43" t="str">
        <f>IFERROR(F10*E10,"")</f>
        <v/>
      </c>
      <c r="H10" s="43" t="s">
        <v>197</v>
      </c>
      <c r="I10" s="43">
        <v>13</v>
      </c>
      <c r="J10" s="43" t="str">
        <f>IFERROR(I10*H10,"")</f>
        <v/>
      </c>
      <c r="K10" s="43" t="str">
        <f>IFERROR(N10-E10,"")</f>
        <v/>
      </c>
      <c r="L10" s="43">
        <f>IFERROR(O10-I10,"")</f>
        <v>0</v>
      </c>
      <c r="M10" s="43" t="str">
        <f>IFERROR(P10-G10,"")</f>
        <v/>
      </c>
      <c r="N10" s="62" t="s">
        <v>197</v>
      </c>
      <c r="O10" s="42">
        <v>13</v>
      </c>
      <c r="P10" s="43" t="str">
        <f>IFERROR(O10*N10,"")</f>
        <v/>
      </c>
      <c r="Q10" s="47"/>
      <c r="R10" s="54" t="s">
        <v>185</v>
      </c>
    </row>
    <row r="11" spans="1:18" s="49" customFormat="1" ht="45" x14ac:dyDescent="0.2">
      <c r="A11" s="53"/>
      <c r="B11" s="60">
        <v>2</v>
      </c>
      <c r="C11" s="116" t="s">
        <v>253</v>
      </c>
      <c r="D11" s="115" t="s">
        <v>196</v>
      </c>
      <c r="E11" s="62" t="s">
        <v>197</v>
      </c>
      <c r="F11" s="99">
        <v>98</v>
      </c>
      <c r="G11" s="43" t="str">
        <f t="shared" ref="G11:G74" si="0">IFERROR(F11*E11,"")</f>
        <v/>
      </c>
      <c r="H11" s="43" t="s">
        <v>197</v>
      </c>
      <c r="I11" s="43">
        <v>98</v>
      </c>
      <c r="J11" s="43" t="str">
        <f t="shared" ref="J11" si="1">IFERROR(I11*H11,"")</f>
        <v/>
      </c>
      <c r="K11" s="43" t="str">
        <f>IFERROR(N11-E11,"")</f>
        <v/>
      </c>
      <c r="L11" s="43">
        <f>IFERROR(O11-I11,"")</f>
        <v>0</v>
      </c>
      <c r="M11" s="43" t="str">
        <f>IFERROR(P11-G11,"")</f>
        <v/>
      </c>
      <c r="N11" s="62" t="s">
        <v>197</v>
      </c>
      <c r="O11" s="99">
        <v>98</v>
      </c>
      <c r="P11" s="43" t="str">
        <f t="shared" ref="P11" si="2">IFERROR(O11*N11,"")</f>
        <v/>
      </c>
      <c r="Q11" s="113"/>
      <c r="R11" s="54"/>
    </row>
    <row r="12" spans="1:18" s="49" customFormat="1" ht="18.75" x14ac:dyDescent="0.2">
      <c r="A12" s="53"/>
      <c r="B12" s="57"/>
      <c r="C12" s="58" t="s">
        <v>198</v>
      </c>
      <c r="D12" s="114"/>
      <c r="E12" s="59"/>
      <c r="F12" s="99"/>
      <c r="G12" s="43"/>
      <c r="H12" s="43"/>
      <c r="I12" s="43"/>
      <c r="J12" s="43"/>
      <c r="K12" s="53"/>
      <c r="L12" s="53"/>
      <c r="M12" s="53"/>
      <c r="N12" s="59"/>
      <c r="O12" s="99"/>
      <c r="P12" s="43"/>
      <c r="Q12" s="113"/>
      <c r="R12" s="54"/>
    </row>
    <row r="13" spans="1:18" s="49" customFormat="1" ht="135" x14ac:dyDescent="0.2">
      <c r="A13" s="53"/>
      <c r="B13" s="60">
        <v>3</v>
      </c>
      <c r="C13" s="63" t="s">
        <v>254</v>
      </c>
      <c r="D13" s="115" t="s">
        <v>196</v>
      </c>
      <c r="E13" s="62" t="s">
        <v>197</v>
      </c>
      <c r="F13" s="99">
        <v>75</v>
      </c>
      <c r="G13" s="43" t="str">
        <f t="shared" si="0"/>
        <v/>
      </c>
      <c r="H13" s="43" t="s">
        <v>197</v>
      </c>
      <c r="I13" s="43">
        <v>75</v>
      </c>
      <c r="J13" s="43" t="str">
        <f t="shared" ref="J13:J14" si="3">IFERROR(I13*H13,"")</f>
        <v/>
      </c>
      <c r="K13" s="43" t="str">
        <f t="shared" ref="K13:K14" si="4">IFERROR(N13-E13,"")</f>
        <v/>
      </c>
      <c r="L13" s="43">
        <f t="shared" ref="L13:L14" si="5">IFERROR(O13-I13,"")</f>
        <v>0</v>
      </c>
      <c r="M13" s="43" t="str">
        <f t="shared" ref="M13:M14" si="6">IFERROR(P13-G13,"")</f>
        <v/>
      </c>
      <c r="N13" s="62" t="s">
        <v>197</v>
      </c>
      <c r="O13" s="99">
        <v>75</v>
      </c>
      <c r="P13" s="43" t="str">
        <f t="shared" ref="P13:P14" si="7">IFERROR(O13*N13,"")</f>
        <v/>
      </c>
      <c r="Q13" s="113"/>
      <c r="R13" s="54"/>
    </row>
    <row r="14" spans="1:18" s="49" customFormat="1" ht="165" x14ac:dyDescent="0.2">
      <c r="A14" s="53"/>
      <c r="B14" s="60">
        <v>4</v>
      </c>
      <c r="C14" s="64" t="s">
        <v>255</v>
      </c>
      <c r="D14" s="115" t="s">
        <v>196</v>
      </c>
      <c r="E14" s="62" t="s">
        <v>197</v>
      </c>
      <c r="F14" s="99">
        <v>85</v>
      </c>
      <c r="G14" s="43" t="str">
        <f t="shared" si="0"/>
        <v/>
      </c>
      <c r="H14" s="43" t="s">
        <v>197</v>
      </c>
      <c r="I14" s="43">
        <v>85</v>
      </c>
      <c r="J14" s="43" t="str">
        <f t="shared" si="3"/>
        <v/>
      </c>
      <c r="K14" s="43" t="str">
        <f t="shared" si="4"/>
        <v/>
      </c>
      <c r="L14" s="43">
        <f t="shared" si="5"/>
        <v>0</v>
      </c>
      <c r="M14" s="43" t="str">
        <f t="shared" si="6"/>
        <v/>
      </c>
      <c r="N14" s="62" t="s">
        <v>197</v>
      </c>
      <c r="O14" s="99">
        <v>85</v>
      </c>
      <c r="P14" s="43" t="str">
        <f t="shared" si="7"/>
        <v/>
      </c>
      <c r="Q14" s="113"/>
      <c r="R14" s="54"/>
    </row>
    <row r="15" spans="1:18" s="49" customFormat="1" ht="18.75" x14ac:dyDescent="0.2">
      <c r="A15" s="53"/>
      <c r="B15" s="57"/>
      <c r="C15" s="58" t="s">
        <v>199</v>
      </c>
      <c r="D15" s="114"/>
      <c r="E15" s="59"/>
      <c r="F15" s="99"/>
      <c r="G15" s="43"/>
      <c r="H15" s="43"/>
      <c r="I15" s="43"/>
      <c r="J15" s="43"/>
      <c r="K15" s="53"/>
      <c r="L15" s="53"/>
      <c r="M15" s="53"/>
      <c r="N15" s="59"/>
      <c r="O15" s="99"/>
      <c r="P15" s="43"/>
      <c r="Q15" s="113"/>
      <c r="R15" s="54"/>
    </row>
    <row r="16" spans="1:18" s="49" customFormat="1" ht="90" x14ac:dyDescent="0.2">
      <c r="A16" s="53"/>
      <c r="B16" s="60">
        <v>5</v>
      </c>
      <c r="C16" s="64" t="s">
        <v>256</v>
      </c>
      <c r="D16" s="115" t="s">
        <v>196</v>
      </c>
      <c r="E16" s="62" t="s">
        <v>197</v>
      </c>
      <c r="F16" s="99">
        <v>110</v>
      </c>
      <c r="G16" s="43" t="str">
        <f t="shared" si="0"/>
        <v/>
      </c>
      <c r="H16" s="43" t="s">
        <v>197</v>
      </c>
      <c r="I16" s="43">
        <v>110</v>
      </c>
      <c r="J16" s="43" t="str">
        <f t="shared" ref="J16:J18" si="8">IFERROR(I16*H16,"")</f>
        <v/>
      </c>
      <c r="K16" s="43" t="str">
        <f t="shared" ref="K16:K18" si="9">IFERROR(N16-E16,"")</f>
        <v/>
      </c>
      <c r="L16" s="43">
        <f t="shared" ref="L16:L18" si="10">IFERROR(O16-I16,"")</f>
        <v>0</v>
      </c>
      <c r="M16" s="43" t="str">
        <f t="shared" ref="M16:M18" si="11">IFERROR(P16-G16,"")</f>
        <v/>
      </c>
      <c r="N16" s="62" t="s">
        <v>197</v>
      </c>
      <c r="O16" s="99">
        <v>110</v>
      </c>
      <c r="P16" s="43" t="str">
        <f t="shared" ref="P16:P18" si="12">IFERROR(O16*N16,"")</f>
        <v/>
      </c>
      <c r="Q16" s="113"/>
      <c r="R16" s="54"/>
    </row>
    <row r="17" spans="1:18" s="49" customFormat="1" ht="75" x14ac:dyDescent="0.2">
      <c r="A17" s="53"/>
      <c r="B17" s="60">
        <v>6</v>
      </c>
      <c r="C17" s="63" t="s">
        <v>257</v>
      </c>
      <c r="D17" s="115" t="s">
        <v>196</v>
      </c>
      <c r="E17" s="62" t="s">
        <v>197</v>
      </c>
      <c r="F17" s="99">
        <v>115</v>
      </c>
      <c r="G17" s="43" t="str">
        <f t="shared" si="0"/>
        <v/>
      </c>
      <c r="H17" s="43" t="s">
        <v>197</v>
      </c>
      <c r="I17" s="43">
        <v>115</v>
      </c>
      <c r="J17" s="43" t="str">
        <f t="shared" si="8"/>
        <v/>
      </c>
      <c r="K17" s="43" t="str">
        <f t="shared" si="9"/>
        <v/>
      </c>
      <c r="L17" s="43">
        <f t="shared" si="10"/>
        <v>0</v>
      </c>
      <c r="M17" s="43" t="str">
        <f t="shared" si="11"/>
        <v/>
      </c>
      <c r="N17" s="62" t="s">
        <v>197</v>
      </c>
      <c r="O17" s="99">
        <v>115</v>
      </c>
      <c r="P17" s="43" t="str">
        <f t="shared" si="12"/>
        <v/>
      </c>
      <c r="Q17" s="113"/>
      <c r="R17" s="54"/>
    </row>
    <row r="18" spans="1:18" s="49" customFormat="1" ht="75" x14ac:dyDescent="0.2">
      <c r="A18" s="53"/>
      <c r="B18" s="60">
        <v>7</v>
      </c>
      <c r="C18" s="63" t="s">
        <v>258</v>
      </c>
      <c r="D18" s="115" t="s">
        <v>196</v>
      </c>
      <c r="E18" s="62" t="s">
        <v>197</v>
      </c>
      <c r="F18" s="99">
        <v>110</v>
      </c>
      <c r="G18" s="43" t="str">
        <f t="shared" si="0"/>
        <v/>
      </c>
      <c r="H18" s="43" t="s">
        <v>197</v>
      </c>
      <c r="I18" s="43">
        <v>110</v>
      </c>
      <c r="J18" s="43" t="str">
        <f t="shared" si="8"/>
        <v/>
      </c>
      <c r="K18" s="43" t="str">
        <f t="shared" si="9"/>
        <v/>
      </c>
      <c r="L18" s="43">
        <f t="shared" si="10"/>
        <v>0</v>
      </c>
      <c r="M18" s="43" t="str">
        <f t="shared" si="11"/>
        <v/>
      </c>
      <c r="N18" s="62" t="s">
        <v>197</v>
      </c>
      <c r="O18" s="99">
        <v>110</v>
      </c>
      <c r="P18" s="43" t="str">
        <f t="shared" si="12"/>
        <v/>
      </c>
      <c r="Q18" s="113"/>
      <c r="R18" s="54"/>
    </row>
    <row r="19" spans="1:18" s="49" customFormat="1" ht="18.75" x14ac:dyDescent="0.2">
      <c r="A19" s="53"/>
      <c r="B19" s="57"/>
      <c r="C19" s="58" t="s">
        <v>200</v>
      </c>
      <c r="D19" s="114"/>
      <c r="E19" s="59"/>
      <c r="F19" s="99">
        <v>0</v>
      </c>
      <c r="G19" s="43"/>
      <c r="H19" s="43"/>
      <c r="I19" s="43">
        <v>0</v>
      </c>
      <c r="J19" s="43"/>
      <c r="K19" s="53"/>
      <c r="L19" s="53"/>
      <c r="M19" s="53"/>
      <c r="N19" s="59"/>
      <c r="O19" s="99">
        <v>0</v>
      </c>
      <c r="P19" s="43"/>
      <c r="Q19" s="113"/>
      <c r="R19" s="54"/>
    </row>
    <row r="20" spans="1:18" s="49" customFormat="1" ht="90" x14ac:dyDescent="0.2">
      <c r="A20" s="53"/>
      <c r="B20" s="60">
        <v>8</v>
      </c>
      <c r="C20" s="64" t="s">
        <v>201</v>
      </c>
      <c r="D20" s="115" t="s">
        <v>196</v>
      </c>
      <c r="E20" s="62" t="s">
        <v>197</v>
      </c>
      <c r="F20" s="99">
        <v>65</v>
      </c>
      <c r="G20" s="43" t="str">
        <f t="shared" si="0"/>
        <v/>
      </c>
      <c r="H20" s="43" t="s">
        <v>197</v>
      </c>
      <c r="I20" s="43">
        <v>65</v>
      </c>
      <c r="J20" s="43" t="str">
        <f t="shared" ref="J20" si="13">IFERROR(I20*H20,"")</f>
        <v/>
      </c>
      <c r="K20" s="43" t="str">
        <f>IFERROR(N20-E20,"")</f>
        <v/>
      </c>
      <c r="L20" s="43">
        <f>IFERROR(O20-I20,"")</f>
        <v>0</v>
      </c>
      <c r="M20" s="43" t="str">
        <f>IFERROR(P20-G20,"")</f>
        <v/>
      </c>
      <c r="N20" s="62" t="s">
        <v>197</v>
      </c>
      <c r="O20" s="99">
        <v>65</v>
      </c>
      <c r="P20" s="43" t="str">
        <f t="shared" ref="P20" si="14">IFERROR(O20*N20,"")</f>
        <v/>
      </c>
      <c r="Q20" s="113"/>
      <c r="R20" s="54"/>
    </row>
    <row r="21" spans="1:18" s="49" customFormat="1" ht="18.75" x14ac:dyDescent="0.2">
      <c r="A21" s="53"/>
      <c r="B21" s="57"/>
      <c r="C21" s="58" t="s">
        <v>202</v>
      </c>
      <c r="D21" s="114"/>
      <c r="E21" s="59"/>
      <c r="F21" s="99">
        <v>0</v>
      </c>
      <c r="G21" s="43"/>
      <c r="H21" s="43"/>
      <c r="I21" s="43">
        <v>0</v>
      </c>
      <c r="J21" s="43"/>
      <c r="K21" s="53"/>
      <c r="L21" s="53"/>
      <c r="M21" s="53"/>
      <c r="N21" s="59"/>
      <c r="O21" s="99">
        <v>0</v>
      </c>
      <c r="P21" s="43"/>
      <c r="Q21" s="113"/>
      <c r="R21" s="54"/>
    </row>
    <row r="22" spans="1:18" s="49" customFormat="1" ht="120" x14ac:dyDescent="0.2">
      <c r="A22" s="53"/>
      <c r="B22" s="60">
        <v>9</v>
      </c>
      <c r="C22" s="64" t="s">
        <v>259</v>
      </c>
      <c r="D22" s="115" t="s">
        <v>196</v>
      </c>
      <c r="E22" s="62" t="s">
        <v>197</v>
      </c>
      <c r="F22" s="99">
        <v>150</v>
      </c>
      <c r="G22" s="43" t="str">
        <f t="shared" si="0"/>
        <v/>
      </c>
      <c r="H22" s="43" t="s">
        <v>197</v>
      </c>
      <c r="I22" s="43">
        <v>150</v>
      </c>
      <c r="J22" s="43" t="str">
        <f t="shared" ref="J22" si="15">IFERROR(I22*H22,"")</f>
        <v/>
      </c>
      <c r="K22" s="43" t="str">
        <f>IFERROR(N22-E22,"")</f>
        <v/>
      </c>
      <c r="L22" s="43">
        <f>IFERROR(O22-I22,"")</f>
        <v>0</v>
      </c>
      <c r="M22" s="43" t="str">
        <f>IFERROR(P22-G22,"")</f>
        <v/>
      </c>
      <c r="N22" s="62" t="s">
        <v>197</v>
      </c>
      <c r="O22" s="99">
        <v>150</v>
      </c>
      <c r="P22" s="43" t="str">
        <f t="shared" ref="P22" si="16">IFERROR(O22*N22,"")</f>
        <v/>
      </c>
      <c r="Q22" s="113"/>
      <c r="R22" s="54"/>
    </row>
    <row r="23" spans="1:18" s="49" customFormat="1" ht="18.75" x14ac:dyDescent="0.2">
      <c r="A23" s="53"/>
      <c r="B23" s="57"/>
      <c r="C23" s="58" t="s">
        <v>203</v>
      </c>
      <c r="D23" s="114"/>
      <c r="E23" s="59"/>
      <c r="F23" s="99">
        <v>0</v>
      </c>
      <c r="G23" s="43"/>
      <c r="H23" s="43"/>
      <c r="I23" s="43">
        <v>0</v>
      </c>
      <c r="J23" s="43"/>
      <c r="K23" s="53"/>
      <c r="L23" s="53"/>
      <c r="M23" s="53"/>
      <c r="N23" s="59"/>
      <c r="O23" s="99">
        <v>0</v>
      </c>
      <c r="P23" s="43"/>
      <c r="Q23" s="113"/>
      <c r="R23" s="54"/>
    </row>
    <row r="24" spans="1:18" s="49" customFormat="1" ht="120" x14ac:dyDescent="0.2">
      <c r="A24" s="53"/>
      <c r="B24" s="60">
        <v>10</v>
      </c>
      <c r="C24" s="64" t="s">
        <v>260</v>
      </c>
      <c r="D24" s="115" t="s">
        <v>196</v>
      </c>
      <c r="E24" s="62">
        <v>155</v>
      </c>
      <c r="F24" s="99">
        <v>150</v>
      </c>
      <c r="G24" s="43">
        <f t="shared" si="0"/>
        <v>23250</v>
      </c>
      <c r="H24" s="43">
        <v>155</v>
      </c>
      <c r="I24" s="43">
        <v>150</v>
      </c>
      <c r="J24" s="43">
        <f t="shared" ref="J24:J33" si="17">IFERROR(I24*H24,"")</f>
        <v>23250</v>
      </c>
      <c r="K24" s="43">
        <f>IFERROR(N24-H24,"")</f>
        <v>0</v>
      </c>
      <c r="L24" s="43">
        <f t="shared" ref="L24:L33" si="18">IFERROR(O24-I24,"")</f>
        <v>0</v>
      </c>
      <c r="M24" s="43">
        <f>IFERROR(P24-J24,"")</f>
        <v>0</v>
      </c>
      <c r="N24" s="62">
        <v>155</v>
      </c>
      <c r="O24" s="99">
        <v>150</v>
      </c>
      <c r="P24" s="43">
        <f t="shared" ref="P24:P33" si="19">IFERROR(O24*N24,"")</f>
        <v>23250</v>
      </c>
      <c r="Q24" s="113"/>
      <c r="R24" s="54"/>
    </row>
    <row r="25" spans="1:18" s="49" customFormat="1" ht="120" x14ac:dyDescent="0.2">
      <c r="A25" s="53"/>
      <c r="B25" s="60">
        <v>11</v>
      </c>
      <c r="C25" s="65" t="s">
        <v>261</v>
      </c>
      <c r="D25" s="115" t="s">
        <v>196</v>
      </c>
      <c r="E25" s="66">
        <v>1100</v>
      </c>
      <c r="F25" s="99">
        <v>230</v>
      </c>
      <c r="G25" s="43">
        <f t="shared" si="0"/>
        <v>253000</v>
      </c>
      <c r="H25" s="43">
        <v>1100</v>
      </c>
      <c r="I25" s="43">
        <v>230</v>
      </c>
      <c r="J25" s="43">
        <f t="shared" si="17"/>
        <v>253000</v>
      </c>
      <c r="K25" s="43">
        <f t="shared" ref="K25:K33" si="20">IFERROR(N25-H25,"")</f>
        <v>0</v>
      </c>
      <c r="L25" s="43">
        <f t="shared" si="18"/>
        <v>0</v>
      </c>
      <c r="M25" s="43">
        <f t="shared" ref="M25:M33" si="21">IFERROR(P25-J25,"")</f>
        <v>0</v>
      </c>
      <c r="N25" s="66">
        <v>1100</v>
      </c>
      <c r="O25" s="99">
        <v>230</v>
      </c>
      <c r="P25" s="43">
        <f t="shared" si="19"/>
        <v>253000</v>
      </c>
      <c r="Q25" s="113"/>
      <c r="R25" s="54"/>
    </row>
    <row r="26" spans="1:18" s="49" customFormat="1" ht="120" x14ac:dyDescent="0.2">
      <c r="A26" s="53"/>
      <c r="B26" s="60">
        <v>12</v>
      </c>
      <c r="C26" s="65" t="s">
        <v>262</v>
      </c>
      <c r="D26" s="115" t="s">
        <v>196</v>
      </c>
      <c r="E26" s="66">
        <v>600</v>
      </c>
      <c r="F26" s="99">
        <v>265</v>
      </c>
      <c r="G26" s="43">
        <f t="shared" si="0"/>
        <v>159000</v>
      </c>
      <c r="H26" s="43">
        <v>600</v>
      </c>
      <c r="I26" s="43">
        <v>265</v>
      </c>
      <c r="J26" s="43">
        <f t="shared" si="17"/>
        <v>159000</v>
      </c>
      <c r="K26" s="43">
        <f t="shared" si="20"/>
        <v>0</v>
      </c>
      <c r="L26" s="43">
        <f t="shared" si="18"/>
        <v>0</v>
      </c>
      <c r="M26" s="43">
        <f t="shared" si="21"/>
        <v>0</v>
      </c>
      <c r="N26" s="66">
        <v>600</v>
      </c>
      <c r="O26" s="99">
        <v>265</v>
      </c>
      <c r="P26" s="43">
        <f t="shared" si="19"/>
        <v>159000</v>
      </c>
      <c r="Q26" s="113"/>
      <c r="R26" s="54"/>
    </row>
    <row r="27" spans="1:18" s="49" customFormat="1" ht="120" x14ac:dyDescent="0.2">
      <c r="A27" s="53"/>
      <c r="B27" s="60">
        <v>13</v>
      </c>
      <c r="C27" s="65" t="s">
        <v>263</v>
      </c>
      <c r="D27" s="115" t="s">
        <v>196</v>
      </c>
      <c r="E27" s="66">
        <v>275</v>
      </c>
      <c r="F27" s="99">
        <v>270</v>
      </c>
      <c r="G27" s="43">
        <f t="shared" si="0"/>
        <v>74250</v>
      </c>
      <c r="H27" s="43">
        <v>275</v>
      </c>
      <c r="I27" s="43">
        <v>270</v>
      </c>
      <c r="J27" s="43">
        <f t="shared" si="17"/>
        <v>74250</v>
      </c>
      <c r="K27" s="43">
        <f t="shared" si="20"/>
        <v>0</v>
      </c>
      <c r="L27" s="43">
        <f t="shared" si="18"/>
        <v>0</v>
      </c>
      <c r="M27" s="43">
        <f t="shared" si="21"/>
        <v>0</v>
      </c>
      <c r="N27" s="66">
        <v>275</v>
      </c>
      <c r="O27" s="99">
        <v>270</v>
      </c>
      <c r="P27" s="43">
        <f t="shared" si="19"/>
        <v>74250</v>
      </c>
      <c r="Q27" s="113"/>
      <c r="R27" s="54"/>
    </row>
    <row r="28" spans="1:18" s="49" customFormat="1" ht="120" x14ac:dyDescent="0.2">
      <c r="A28" s="53"/>
      <c r="B28" s="60">
        <v>14</v>
      </c>
      <c r="C28" s="64" t="s">
        <v>264</v>
      </c>
      <c r="D28" s="115" t="s">
        <v>204</v>
      </c>
      <c r="E28" s="67">
        <v>70</v>
      </c>
      <c r="F28" s="99">
        <v>195</v>
      </c>
      <c r="G28" s="43">
        <f t="shared" si="0"/>
        <v>13650</v>
      </c>
      <c r="H28" s="43">
        <v>70</v>
      </c>
      <c r="I28" s="43">
        <v>195</v>
      </c>
      <c r="J28" s="43">
        <f t="shared" si="17"/>
        <v>13650</v>
      </c>
      <c r="K28" s="43">
        <f t="shared" si="20"/>
        <v>0</v>
      </c>
      <c r="L28" s="43">
        <f t="shared" si="18"/>
        <v>0</v>
      </c>
      <c r="M28" s="43">
        <f t="shared" si="21"/>
        <v>0</v>
      </c>
      <c r="N28" s="67">
        <v>70</v>
      </c>
      <c r="O28" s="99">
        <v>195</v>
      </c>
      <c r="P28" s="43">
        <f t="shared" si="19"/>
        <v>13650</v>
      </c>
      <c r="Q28" s="113"/>
      <c r="R28" s="54"/>
    </row>
    <row r="29" spans="1:18" s="49" customFormat="1" ht="135" x14ac:dyDescent="0.2">
      <c r="A29" s="53"/>
      <c r="B29" s="60">
        <v>15</v>
      </c>
      <c r="C29" s="64" t="s">
        <v>265</v>
      </c>
      <c r="D29" s="115" t="s">
        <v>196</v>
      </c>
      <c r="E29" s="62">
        <v>55</v>
      </c>
      <c r="F29" s="99">
        <v>130</v>
      </c>
      <c r="G29" s="43">
        <f t="shared" si="0"/>
        <v>7150</v>
      </c>
      <c r="H29" s="43">
        <v>55</v>
      </c>
      <c r="I29" s="43">
        <v>130</v>
      </c>
      <c r="J29" s="43">
        <f t="shared" si="17"/>
        <v>7150</v>
      </c>
      <c r="K29" s="43">
        <f t="shared" si="20"/>
        <v>0</v>
      </c>
      <c r="L29" s="43">
        <f t="shared" si="18"/>
        <v>0</v>
      </c>
      <c r="M29" s="43">
        <f t="shared" si="21"/>
        <v>0</v>
      </c>
      <c r="N29" s="62">
        <v>55</v>
      </c>
      <c r="O29" s="99">
        <v>130</v>
      </c>
      <c r="P29" s="43">
        <f t="shared" si="19"/>
        <v>7150</v>
      </c>
      <c r="Q29" s="113"/>
      <c r="R29" s="54"/>
    </row>
    <row r="30" spans="1:18" s="49" customFormat="1" ht="45" x14ac:dyDescent="0.2">
      <c r="A30" s="53"/>
      <c r="B30" s="60">
        <v>16</v>
      </c>
      <c r="C30" s="68" t="s">
        <v>205</v>
      </c>
      <c r="D30" s="115" t="s">
        <v>204</v>
      </c>
      <c r="E30" s="62">
        <v>20</v>
      </c>
      <c r="F30" s="99">
        <v>59</v>
      </c>
      <c r="G30" s="43">
        <f t="shared" si="0"/>
        <v>1180</v>
      </c>
      <c r="H30" s="43">
        <v>20</v>
      </c>
      <c r="I30" s="43">
        <v>59</v>
      </c>
      <c r="J30" s="43">
        <f t="shared" si="17"/>
        <v>1180</v>
      </c>
      <c r="K30" s="43">
        <f t="shared" si="20"/>
        <v>0</v>
      </c>
      <c r="L30" s="43">
        <f t="shared" si="18"/>
        <v>0</v>
      </c>
      <c r="M30" s="43">
        <f t="shared" si="21"/>
        <v>0</v>
      </c>
      <c r="N30" s="62">
        <v>20</v>
      </c>
      <c r="O30" s="99">
        <v>59</v>
      </c>
      <c r="P30" s="43">
        <f t="shared" si="19"/>
        <v>1180</v>
      </c>
      <c r="Q30" s="113"/>
      <c r="R30" s="54"/>
    </row>
    <row r="31" spans="1:18" s="49" customFormat="1" ht="45" x14ac:dyDescent="0.2">
      <c r="A31" s="53"/>
      <c r="B31" s="60">
        <v>17</v>
      </c>
      <c r="C31" s="68" t="s">
        <v>206</v>
      </c>
      <c r="D31" s="115" t="s">
        <v>181</v>
      </c>
      <c r="E31" s="62">
        <v>5</v>
      </c>
      <c r="F31" s="99">
        <v>1100</v>
      </c>
      <c r="G31" s="43">
        <f t="shared" si="0"/>
        <v>5500</v>
      </c>
      <c r="H31" s="43">
        <v>5</v>
      </c>
      <c r="I31" s="43">
        <v>1100</v>
      </c>
      <c r="J31" s="43">
        <f t="shared" si="17"/>
        <v>5500</v>
      </c>
      <c r="K31" s="43">
        <f t="shared" si="20"/>
        <v>0</v>
      </c>
      <c r="L31" s="43">
        <f t="shared" si="18"/>
        <v>0</v>
      </c>
      <c r="M31" s="43">
        <f t="shared" si="21"/>
        <v>0</v>
      </c>
      <c r="N31" s="62">
        <v>5</v>
      </c>
      <c r="O31" s="99">
        <v>1100</v>
      </c>
      <c r="P31" s="43">
        <f t="shared" si="19"/>
        <v>5500</v>
      </c>
      <c r="Q31" s="113"/>
      <c r="R31" s="54"/>
    </row>
    <row r="32" spans="1:18" s="49" customFormat="1" ht="90" x14ac:dyDescent="0.2">
      <c r="A32" s="53"/>
      <c r="B32" s="60">
        <v>18</v>
      </c>
      <c r="C32" s="68" t="s">
        <v>207</v>
      </c>
      <c r="D32" s="115" t="s">
        <v>196</v>
      </c>
      <c r="E32" s="62">
        <v>5</v>
      </c>
      <c r="F32" s="99">
        <v>462</v>
      </c>
      <c r="G32" s="43">
        <f t="shared" si="0"/>
        <v>2310</v>
      </c>
      <c r="H32" s="43">
        <v>5</v>
      </c>
      <c r="I32" s="43">
        <v>462</v>
      </c>
      <c r="J32" s="43">
        <f t="shared" si="17"/>
        <v>2310</v>
      </c>
      <c r="K32" s="43">
        <f t="shared" si="20"/>
        <v>0</v>
      </c>
      <c r="L32" s="43">
        <f t="shared" si="18"/>
        <v>0</v>
      </c>
      <c r="M32" s="43">
        <f t="shared" si="21"/>
        <v>0</v>
      </c>
      <c r="N32" s="62">
        <v>5</v>
      </c>
      <c r="O32" s="99">
        <v>462</v>
      </c>
      <c r="P32" s="43">
        <f t="shared" si="19"/>
        <v>2310</v>
      </c>
      <c r="Q32" s="113"/>
      <c r="R32" s="54"/>
    </row>
    <row r="33" spans="1:18" s="49" customFormat="1" ht="90" x14ac:dyDescent="0.2">
      <c r="A33" s="53"/>
      <c r="B33" s="60">
        <v>19</v>
      </c>
      <c r="C33" s="117" t="s">
        <v>208</v>
      </c>
      <c r="D33" s="118" t="s">
        <v>204</v>
      </c>
      <c r="E33" s="62">
        <v>65</v>
      </c>
      <c r="F33" s="99">
        <v>225</v>
      </c>
      <c r="G33" s="43">
        <f t="shared" si="0"/>
        <v>14625</v>
      </c>
      <c r="H33" s="43">
        <v>65</v>
      </c>
      <c r="I33" s="43">
        <v>225</v>
      </c>
      <c r="J33" s="43">
        <f t="shared" si="17"/>
        <v>14625</v>
      </c>
      <c r="K33" s="43">
        <f t="shared" si="20"/>
        <v>0</v>
      </c>
      <c r="L33" s="43">
        <f t="shared" si="18"/>
        <v>0</v>
      </c>
      <c r="M33" s="43">
        <f t="shared" si="21"/>
        <v>0</v>
      </c>
      <c r="N33" s="62">
        <v>65</v>
      </c>
      <c r="O33" s="99">
        <v>225</v>
      </c>
      <c r="P33" s="43">
        <f t="shared" si="19"/>
        <v>14625</v>
      </c>
      <c r="Q33" s="113"/>
      <c r="R33" s="54"/>
    </row>
    <row r="34" spans="1:18" s="49" customFormat="1" ht="18.75" x14ac:dyDescent="0.2">
      <c r="A34" s="53"/>
      <c r="B34" s="69"/>
      <c r="C34" s="70"/>
      <c r="D34" s="115"/>
      <c r="E34" s="62"/>
      <c r="F34" s="99"/>
      <c r="G34" s="43"/>
      <c r="H34" s="43"/>
      <c r="I34" s="43"/>
      <c r="J34" s="43"/>
      <c r="K34" s="53"/>
      <c r="L34" s="53"/>
      <c r="M34" s="53"/>
      <c r="N34" s="62"/>
      <c r="O34" s="99"/>
      <c r="P34" s="43"/>
      <c r="Q34" s="113"/>
      <c r="R34" s="54"/>
    </row>
    <row r="35" spans="1:18" s="102" customFormat="1" ht="18.75" x14ac:dyDescent="0.2">
      <c r="A35" s="119"/>
      <c r="B35" s="71"/>
      <c r="C35" s="72" t="s">
        <v>209</v>
      </c>
      <c r="D35" s="73"/>
      <c r="E35" s="74"/>
      <c r="F35" s="100"/>
      <c r="G35" s="101">
        <f>SUM(G24:G34)</f>
        <v>553915</v>
      </c>
      <c r="H35" s="101"/>
      <c r="I35" s="101"/>
      <c r="J35" s="101">
        <f>SUM(J24:J34)</f>
        <v>553915</v>
      </c>
      <c r="K35" s="119"/>
      <c r="L35" s="119"/>
      <c r="M35" s="101">
        <f>SUM(M24:M34)</f>
        <v>0</v>
      </c>
      <c r="N35" s="74"/>
      <c r="O35" s="100"/>
      <c r="P35" s="101">
        <f>SUM(P24:P34)</f>
        <v>553915</v>
      </c>
      <c r="Q35" s="120"/>
      <c r="R35" s="121"/>
    </row>
    <row r="36" spans="1:18" s="49" customFormat="1" ht="18.75" x14ac:dyDescent="0.2">
      <c r="A36" s="53"/>
      <c r="B36" s="75"/>
      <c r="C36" s="64"/>
      <c r="D36" s="76"/>
      <c r="E36" s="62"/>
      <c r="F36" s="99"/>
      <c r="G36" s="43"/>
      <c r="H36" s="43"/>
      <c r="I36" s="43"/>
      <c r="J36" s="43"/>
      <c r="K36" s="53"/>
      <c r="L36" s="53"/>
      <c r="M36" s="53"/>
      <c r="N36" s="62"/>
      <c r="O36" s="99"/>
      <c r="P36" s="43"/>
      <c r="Q36" s="113"/>
      <c r="R36" s="54"/>
    </row>
    <row r="37" spans="1:18" s="49" customFormat="1" ht="240" x14ac:dyDescent="0.2">
      <c r="A37" s="53"/>
      <c r="B37" s="77">
        <v>20</v>
      </c>
      <c r="C37" s="78" t="s">
        <v>210</v>
      </c>
      <c r="D37" s="115" t="s">
        <v>196</v>
      </c>
      <c r="E37" s="79">
        <v>1800</v>
      </c>
      <c r="F37" s="99">
        <v>118</v>
      </c>
      <c r="G37" s="43">
        <f t="shared" si="0"/>
        <v>212400</v>
      </c>
      <c r="H37" s="43">
        <v>1800</v>
      </c>
      <c r="I37" s="43">
        <v>141</v>
      </c>
      <c r="J37" s="43">
        <f t="shared" ref="J37:J38" si="22">IFERROR(I37*H37,"")</f>
        <v>253800</v>
      </c>
      <c r="K37" s="43">
        <f t="shared" ref="K37:K38" si="23">IFERROR(N37-H37,"")</f>
        <v>0</v>
      </c>
      <c r="L37" s="43">
        <f t="shared" ref="L37:L38" si="24">IFERROR(O37-I37,"")</f>
        <v>0</v>
      </c>
      <c r="M37" s="43">
        <f t="shared" ref="M37:M38" si="25">IFERROR(P37-J37,"")</f>
        <v>0</v>
      </c>
      <c r="N37" s="79">
        <v>1800</v>
      </c>
      <c r="O37" s="99">
        <f>118+23</f>
        <v>141</v>
      </c>
      <c r="P37" s="43">
        <f t="shared" ref="P37:P38" si="26">IFERROR(O37*N37,"")</f>
        <v>253800</v>
      </c>
      <c r="Q37" s="113"/>
      <c r="R37" s="54"/>
    </row>
    <row r="38" spans="1:18" s="49" customFormat="1" ht="60" x14ac:dyDescent="0.2">
      <c r="A38" s="53"/>
      <c r="B38" s="77">
        <v>21</v>
      </c>
      <c r="C38" s="80" t="s">
        <v>266</v>
      </c>
      <c r="D38" s="115" t="s">
        <v>196</v>
      </c>
      <c r="E38" s="79">
        <v>550</v>
      </c>
      <c r="F38" s="99">
        <v>44</v>
      </c>
      <c r="G38" s="43">
        <f t="shared" si="0"/>
        <v>24200</v>
      </c>
      <c r="H38" s="43">
        <v>550</v>
      </c>
      <c r="I38" s="43">
        <v>44</v>
      </c>
      <c r="J38" s="43">
        <f t="shared" si="22"/>
        <v>24200</v>
      </c>
      <c r="K38" s="43">
        <f t="shared" si="23"/>
        <v>0</v>
      </c>
      <c r="L38" s="43">
        <f t="shared" si="24"/>
        <v>0</v>
      </c>
      <c r="M38" s="43">
        <f t="shared" si="25"/>
        <v>0</v>
      </c>
      <c r="N38" s="79">
        <v>550</v>
      </c>
      <c r="O38" s="99">
        <v>44</v>
      </c>
      <c r="P38" s="43">
        <f t="shared" si="26"/>
        <v>24200</v>
      </c>
      <c r="Q38" s="113"/>
      <c r="R38" s="54"/>
    </row>
    <row r="39" spans="1:18" s="49" customFormat="1" ht="18.75" x14ac:dyDescent="0.2">
      <c r="A39" s="53"/>
      <c r="B39" s="77"/>
      <c r="C39" s="80"/>
      <c r="D39" s="81"/>
      <c r="E39" s="82"/>
      <c r="F39" s="99"/>
      <c r="G39" s="43"/>
      <c r="H39" s="43"/>
      <c r="I39" s="43"/>
      <c r="J39" s="43"/>
      <c r="K39" s="53"/>
      <c r="L39" s="53"/>
      <c r="M39" s="53"/>
      <c r="N39" s="82"/>
      <c r="O39" s="99"/>
      <c r="P39" s="43"/>
      <c r="Q39" s="113"/>
      <c r="R39" s="54"/>
    </row>
    <row r="40" spans="1:18" s="102" customFormat="1" ht="18.75" x14ac:dyDescent="0.2">
      <c r="A40" s="119"/>
      <c r="B40" s="83"/>
      <c r="C40" s="84" t="s">
        <v>211</v>
      </c>
      <c r="D40" s="85"/>
      <c r="E40" s="86"/>
      <c r="F40" s="100"/>
      <c r="G40" s="101">
        <f>SUM(G37:G39)</f>
        <v>236600</v>
      </c>
      <c r="H40" s="101"/>
      <c r="I40" s="101"/>
      <c r="J40" s="101">
        <f>SUM(J37:J39)</f>
        <v>278000</v>
      </c>
      <c r="K40" s="119"/>
      <c r="L40" s="119"/>
      <c r="M40" s="101">
        <f>SUM(M37:M39)</f>
        <v>0</v>
      </c>
      <c r="N40" s="86"/>
      <c r="O40" s="100"/>
      <c r="P40" s="101">
        <f>SUM(P37:P39)</f>
        <v>278000</v>
      </c>
      <c r="Q40" s="120"/>
      <c r="R40" s="121"/>
    </row>
    <row r="41" spans="1:18" s="49" customFormat="1" ht="18.75" x14ac:dyDescent="0.2">
      <c r="A41" s="53"/>
      <c r="B41" s="60"/>
      <c r="C41" s="87"/>
      <c r="D41" s="87"/>
      <c r="E41" s="66"/>
      <c r="F41" s="99"/>
      <c r="G41" s="43"/>
      <c r="H41" s="43"/>
      <c r="I41" s="43"/>
      <c r="J41" s="43"/>
      <c r="K41" s="53"/>
      <c r="L41" s="53"/>
      <c r="M41" s="53"/>
      <c r="N41" s="66"/>
      <c r="O41" s="99"/>
      <c r="P41" s="43"/>
      <c r="Q41" s="113"/>
      <c r="R41" s="54"/>
    </row>
    <row r="42" spans="1:18" s="49" customFormat="1" ht="90" x14ac:dyDescent="0.2">
      <c r="A42" s="53"/>
      <c r="B42" s="69">
        <v>22</v>
      </c>
      <c r="C42" s="64" t="s">
        <v>212</v>
      </c>
      <c r="D42" s="115" t="s">
        <v>196</v>
      </c>
      <c r="E42" s="62">
        <v>1800</v>
      </c>
      <c r="F42" s="99">
        <v>35</v>
      </c>
      <c r="G42" s="43">
        <f t="shared" si="0"/>
        <v>63000</v>
      </c>
      <c r="H42" s="43">
        <v>1800</v>
      </c>
      <c r="I42" s="43">
        <v>35</v>
      </c>
      <c r="J42" s="43">
        <f t="shared" ref="J42:J46" si="27">IFERROR(I42*H42,"")</f>
        <v>63000</v>
      </c>
      <c r="K42" s="43">
        <f t="shared" ref="K42:K46" si="28">IFERROR(N42-H42,"")</f>
        <v>0</v>
      </c>
      <c r="L42" s="43">
        <f t="shared" ref="L42:L46" si="29">IFERROR(O42-I42,"")</f>
        <v>0</v>
      </c>
      <c r="M42" s="43">
        <f t="shared" ref="M42:M46" si="30">IFERROR(P42-J42,"")</f>
        <v>0</v>
      </c>
      <c r="N42" s="62">
        <v>1800</v>
      </c>
      <c r="O42" s="99">
        <v>35</v>
      </c>
      <c r="P42" s="43">
        <f t="shared" ref="P42:P46" si="31">IFERROR(O42*N42,"")</f>
        <v>63000</v>
      </c>
      <c r="Q42" s="113"/>
      <c r="R42" s="54"/>
    </row>
    <row r="43" spans="1:18" s="49" customFormat="1" ht="75" x14ac:dyDescent="0.2">
      <c r="A43" s="53"/>
      <c r="B43" s="69">
        <v>23</v>
      </c>
      <c r="C43" s="64" t="s">
        <v>267</v>
      </c>
      <c r="D43" s="115" t="s">
        <v>196</v>
      </c>
      <c r="E43" s="62">
        <v>550</v>
      </c>
      <c r="F43" s="99">
        <v>42</v>
      </c>
      <c r="G43" s="43">
        <f t="shared" si="0"/>
        <v>23100</v>
      </c>
      <c r="H43" s="43">
        <v>550</v>
      </c>
      <c r="I43" s="43">
        <v>42</v>
      </c>
      <c r="J43" s="43">
        <f t="shared" si="27"/>
        <v>23100</v>
      </c>
      <c r="K43" s="43">
        <f t="shared" si="28"/>
        <v>0</v>
      </c>
      <c r="L43" s="43">
        <f t="shared" si="29"/>
        <v>0</v>
      </c>
      <c r="M43" s="43">
        <f t="shared" si="30"/>
        <v>0</v>
      </c>
      <c r="N43" s="62">
        <v>550</v>
      </c>
      <c r="O43" s="99">
        <v>42</v>
      </c>
      <c r="P43" s="43">
        <f t="shared" si="31"/>
        <v>23100</v>
      </c>
      <c r="Q43" s="113"/>
      <c r="R43" s="54"/>
    </row>
    <row r="44" spans="1:18" s="49" customFormat="1" ht="75" x14ac:dyDescent="0.2">
      <c r="A44" s="53"/>
      <c r="B44" s="69">
        <v>24</v>
      </c>
      <c r="C44" s="64" t="s">
        <v>213</v>
      </c>
      <c r="D44" s="115" t="s">
        <v>196</v>
      </c>
      <c r="E44" s="62">
        <v>150</v>
      </c>
      <c r="F44" s="99">
        <v>30</v>
      </c>
      <c r="G44" s="43">
        <f t="shared" si="0"/>
        <v>4500</v>
      </c>
      <c r="H44" s="43">
        <v>150</v>
      </c>
      <c r="I44" s="43">
        <v>30</v>
      </c>
      <c r="J44" s="43">
        <f t="shared" si="27"/>
        <v>4500</v>
      </c>
      <c r="K44" s="43">
        <f t="shared" si="28"/>
        <v>0</v>
      </c>
      <c r="L44" s="43">
        <f t="shared" si="29"/>
        <v>0</v>
      </c>
      <c r="M44" s="43">
        <f t="shared" si="30"/>
        <v>0</v>
      </c>
      <c r="N44" s="62">
        <v>150</v>
      </c>
      <c r="O44" s="99">
        <v>30</v>
      </c>
      <c r="P44" s="43">
        <f t="shared" si="31"/>
        <v>4500</v>
      </c>
      <c r="Q44" s="113"/>
      <c r="R44" s="54"/>
    </row>
    <row r="45" spans="1:18" s="49" customFormat="1" ht="30" x14ac:dyDescent="0.2">
      <c r="A45" s="53"/>
      <c r="B45" s="69">
        <v>25</v>
      </c>
      <c r="C45" s="70" t="s">
        <v>214</v>
      </c>
      <c r="D45" s="115" t="s">
        <v>196</v>
      </c>
      <c r="E45" s="88">
        <v>450</v>
      </c>
      <c r="F45" s="99">
        <v>60</v>
      </c>
      <c r="G45" s="43">
        <f t="shared" si="0"/>
        <v>27000</v>
      </c>
      <c r="H45" s="43">
        <v>450</v>
      </c>
      <c r="I45" s="43">
        <v>60</v>
      </c>
      <c r="J45" s="43">
        <f t="shared" si="27"/>
        <v>27000</v>
      </c>
      <c r="K45" s="43">
        <f t="shared" si="28"/>
        <v>0</v>
      </c>
      <c r="L45" s="43">
        <f t="shared" si="29"/>
        <v>0</v>
      </c>
      <c r="M45" s="43">
        <f t="shared" si="30"/>
        <v>0</v>
      </c>
      <c r="N45" s="88">
        <v>450</v>
      </c>
      <c r="O45" s="99">
        <v>60</v>
      </c>
      <c r="P45" s="43">
        <f t="shared" si="31"/>
        <v>27000</v>
      </c>
      <c r="Q45" s="113"/>
      <c r="R45" s="54"/>
    </row>
    <row r="46" spans="1:18" s="49" customFormat="1" ht="60" x14ac:dyDescent="0.2">
      <c r="A46" s="53"/>
      <c r="B46" s="69">
        <v>26</v>
      </c>
      <c r="C46" s="70" t="s">
        <v>215</v>
      </c>
      <c r="D46" s="115" t="s">
        <v>196</v>
      </c>
      <c r="E46" s="62">
        <v>50</v>
      </c>
      <c r="F46" s="99">
        <v>35</v>
      </c>
      <c r="G46" s="43">
        <f t="shared" si="0"/>
        <v>1750</v>
      </c>
      <c r="H46" s="43">
        <v>50</v>
      </c>
      <c r="I46" s="43">
        <v>35</v>
      </c>
      <c r="J46" s="43">
        <f t="shared" si="27"/>
        <v>1750</v>
      </c>
      <c r="K46" s="43">
        <f t="shared" si="28"/>
        <v>0</v>
      </c>
      <c r="L46" s="43">
        <f t="shared" si="29"/>
        <v>0</v>
      </c>
      <c r="M46" s="43">
        <f t="shared" si="30"/>
        <v>0</v>
      </c>
      <c r="N46" s="62">
        <v>50</v>
      </c>
      <c r="O46" s="99">
        <v>35</v>
      </c>
      <c r="P46" s="43">
        <f t="shared" si="31"/>
        <v>1750</v>
      </c>
      <c r="Q46" s="113"/>
      <c r="R46" s="54"/>
    </row>
    <row r="47" spans="1:18" s="49" customFormat="1" ht="18.75" x14ac:dyDescent="0.2">
      <c r="A47" s="53"/>
      <c r="B47" s="60"/>
      <c r="C47" s="87"/>
      <c r="D47" s="87"/>
      <c r="E47" s="66"/>
      <c r="F47" s="99"/>
      <c r="G47" s="43"/>
      <c r="H47" s="43"/>
      <c r="I47" s="43"/>
      <c r="J47" s="43"/>
      <c r="K47" s="53"/>
      <c r="L47" s="53"/>
      <c r="M47" s="53"/>
      <c r="N47" s="66"/>
      <c r="O47" s="99"/>
      <c r="P47" s="43"/>
      <c r="Q47" s="113"/>
      <c r="R47" s="54"/>
    </row>
    <row r="48" spans="1:18" s="102" customFormat="1" ht="18.75" x14ac:dyDescent="0.2">
      <c r="A48" s="119"/>
      <c r="B48" s="89"/>
      <c r="C48" s="84" t="s">
        <v>216</v>
      </c>
      <c r="D48" s="90"/>
      <c r="E48" s="91"/>
      <c r="F48" s="100"/>
      <c r="G48" s="101">
        <f>SUM(G42:G47)</f>
        <v>119350</v>
      </c>
      <c r="H48" s="101"/>
      <c r="I48" s="101"/>
      <c r="J48" s="101">
        <f>SUM(J42:J47)</f>
        <v>119350</v>
      </c>
      <c r="K48" s="119"/>
      <c r="L48" s="119"/>
      <c r="M48" s="101">
        <f>SUM(M42:M47)</f>
        <v>0</v>
      </c>
      <c r="N48" s="91"/>
      <c r="O48" s="100"/>
      <c r="P48" s="101">
        <f>SUM(P42:P47)</f>
        <v>119350</v>
      </c>
      <c r="Q48" s="120"/>
      <c r="R48" s="121"/>
    </row>
    <row r="49" spans="1:18" s="49" customFormat="1" ht="18.75" x14ac:dyDescent="0.2">
      <c r="A49" s="53"/>
      <c r="B49" s="60"/>
      <c r="C49" s="87"/>
      <c r="D49" s="87"/>
      <c r="E49" s="66"/>
      <c r="F49" s="99"/>
      <c r="G49" s="43"/>
      <c r="H49" s="43"/>
      <c r="I49" s="43"/>
      <c r="J49" s="43"/>
      <c r="K49" s="53"/>
      <c r="L49" s="53"/>
      <c r="M49" s="53"/>
      <c r="N49" s="66"/>
      <c r="O49" s="99"/>
      <c r="P49" s="43"/>
      <c r="Q49" s="113"/>
      <c r="R49" s="54"/>
    </row>
    <row r="50" spans="1:18" s="49" customFormat="1" ht="195" x14ac:dyDescent="0.2">
      <c r="A50" s="53"/>
      <c r="B50" s="60">
        <v>27</v>
      </c>
      <c r="C50" s="64" t="s">
        <v>268</v>
      </c>
      <c r="D50" s="92" t="s">
        <v>181</v>
      </c>
      <c r="E50" s="66">
        <v>2</v>
      </c>
      <c r="F50" s="99">
        <v>44500</v>
      </c>
      <c r="G50" s="43">
        <f t="shared" si="0"/>
        <v>89000</v>
      </c>
      <c r="H50" s="43">
        <v>2</v>
      </c>
      <c r="I50" s="43">
        <v>44500</v>
      </c>
      <c r="J50" s="43">
        <f t="shared" ref="J50:J56" si="32">IFERROR(I50*H50,"")</f>
        <v>89000</v>
      </c>
      <c r="K50" s="43">
        <f t="shared" ref="K50:K56" si="33">IFERROR(N50-H50,"")</f>
        <v>0</v>
      </c>
      <c r="L50" s="43">
        <f t="shared" ref="L50:L56" si="34">IFERROR(O50-I50,"")</f>
        <v>0</v>
      </c>
      <c r="M50" s="43">
        <f t="shared" ref="M50:M56" si="35">IFERROR(P50-J50,"")</f>
        <v>0</v>
      </c>
      <c r="N50" s="66">
        <v>2</v>
      </c>
      <c r="O50" s="99">
        <v>44500</v>
      </c>
      <c r="P50" s="43">
        <f t="shared" ref="P50:P56" si="36">IFERROR(O50*N50,"")</f>
        <v>89000</v>
      </c>
      <c r="Q50" s="113"/>
      <c r="R50" s="54"/>
    </row>
    <row r="51" spans="1:18" s="49" customFormat="1" ht="195" x14ac:dyDescent="0.2">
      <c r="A51" s="53"/>
      <c r="B51" s="60">
        <v>28</v>
      </c>
      <c r="C51" s="64" t="s">
        <v>269</v>
      </c>
      <c r="D51" s="92" t="s">
        <v>181</v>
      </c>
      <c r="E51" s="66">
        <v>1</v>
      </c>
      <c r="F51" s="99">
        <v>59500</v>
      </c>
      <c r="G51" s="43">
        <f t="shared" si="0"/>
        <v>59500</v>
      </c>
      <c r="H51" s="43">
        <v>1</v>
      </c>
      <c r="I51" s="43">
        <v>59500</v>
      </c>
      <c r="J51" s="43">
        <f t="shared" si="32"/>
        <v>59500</v>
      </c>
      <c r="K51" s="43">
        <f t="shared" si="33"/>
        <v>0</v>
      </c>
      <c r="L51" s="43">
        <f t="shared" si="34"/>
        <v>0</v>
      </c>
      <c r="M51" s="43">
        <f t="shared" si="35"/>
        <v>0</v>
      </c>
      <c r="N51" s="66">
        <v>1</v>
      </c>
      <c r="O51" s="99">
        <v>59500</v>
      </c>
      <c r="P51" s="43">
        <f t="shared" si="36"/>
        <v>59500</v>
      </c>
      <c r="Q51" s="113"/>
      <c r="R51" s="54"/>
    </row>
    <row r="52" spans="1:18" s="49" customFormat="1" ht="135" x14ac:dyDescent="0.2">
      <c r="A52" s="53"/>
      <c r="B52" s="60">
        <v>29</v>
      </c>
      <c r="C52" s="64" t="s">
        <v>217</v>
      </c>
      <c r="D52" s="60" t="s">
        <v>204</v>
      </c>
      <c r="E52" s="66">
        <v>40</v>
      </c>
      <c r="F52" s="99">
        <v>1327</v>
      </c>
      <c r="G52" s="43">
        <f t="shared" si="0"/>
        <v>53080</v>
      </c>
      <c r="H52" s="43">
        <v>40</v>
      </c>
      <c r="I52" s="43">
        <v>1327</v>
      </c>
      <c r="J52" s="43">
        <f t="shared" si="32"/>
        <v>53080</v>
      </c>
      <c r="K52" s="43">
        <f t="shared" si="33"/>
        <v>0</v>
      </c>
      <c r="L52" s="43">
        <f t="shared" si="34"/>
        <v>0</v>
      </c>
      <c r="M52" s="43">
        <f t="shared" si="35"/>
        <v>0</v>
      </c>
      <c r="N52" s="66">
        <v>40</v>
      </c>
      <c r="O52" s="99">
        <v>1327</v>
      </c>
      <c r="P52" s="43">
        <f t="shared" si="36"/>
        <v>53080</v>
      </c>
      <c r="Q52" s="113"/>
      <c r="R52" s="54"/>
    </row>
    <row r="53" spans="1:18" s="49" customFormat="1" ht="105" x14ac:dyDescent="0.2">
      <c r="A53" s="53"/>
      <c r="B53" s="60">
        <v>30</v>
      </c>
      <c r="C53" s="63" t="s">
        <v>218</v>
      </c>
      <c r="D53" s="115" t="s">
        <v>196</v>
      </c>
      <c r="E53" s="93">
        <v>40</v>
      </c>
      <c r="F53" s="99">
        <v>615</v>
      </c>
      <c r="G53" s="43">
        <f t="shared" si="0"/>
        <v>24600</v>
      </c>
      <c r="H53" s="43">
        <v>40</v>
      </c>
      <c r="I53" s="43">
        <v>615</v>
      </c>
      <c r="J53" s="43">
        <f t="shared" si="32"/>
        <v>24600</v>
      </c>
      <c r="K53" s="43">
        <f t="shared" si="33"/>
        <v>0</v>
      </c>
      <c r="L53" s="43">
        <f t="shared" si="34"/>
        <v>0</v>
      </c>
      <c r="M53" s="43">
        <f t="shared" si="35"/>
        <v>0</v>
      </c>
      <c r="N53" s="93">
        <v>40</v>
      </c>
      <c r="O53" s="99">
        <v>615</v>
      </c>
      <c r="P53" s="43">
        <f t="shared" si="36"/>
        <v>24600</v>
      </c>
      <c r="Q53" s="113"/>
      <c r="R53" s="54"/>
    </row>
    <row r="54" spans="1:18" s="49" customFormat="1" ht="105" x14ac:dyDescent="0.2">
      <c r="A54" s="53"/>
      <c r="B54" s="60">
        <v>31</v>
      </c>
      <c r="C54" s="64" t="s">
        <v>219</v>
      </c>
      <c r="D54" s="115" t="s">
        <v>196</v>
      </c>
      <c r="E54" s="93">
        <v>40</v>
      </c>
      <c r="F54" s="99">
        <v>615</v>
      </c>
      <c r="G54" s="43">
        <f t="shared" si="0"/>
        <v>24600</v>
      </c>
      <c r="H54" s="43">
        <v>40</v>
      </c>
      <c r="I54" s="43">
        <v>615</v>
      </c>
      <c r="J54" s="43">
        <f t="shared" si="32"/>
        <v>24600</v>
      </c>
      <c r="K54" s="43">
        <f t="shared" si="33"/>
        <v>0</v>
      </c>
      <c r="L54" s="43">
        <f t="shared" si="34"/>
        <v>0</v>
      </c>
      <c r="M54" s="43">
        <f t="shared" si="35"/>
        <v>0</v>
      </c>
      <c r="N54" s="93">
        <v>40</v>
      </c>
      <c r="O54" s="99">
        <v>615</v>
      </c>
      <c r="P54" s="43">
        <f t="shared" si="36"/>
        <v>24600</v>
      </c>
      <c r="Q54" s="113"/>
      <c r="R54" s="54"/>
    </row>
    <row r="55" spans="1:18" s="49" customFormat="1" ht="60" x14ac:dyDescent="0.2">
      <c r="A55" s="53"/>
      <c r="B55" s="60">
        <v>32</v>
      </c>
      <c r="C55" s="64" t="s">
        <v>220</v>
      </c>
      <c r="D55" s="60" t="s">
        <v>204</v>
      </c>
      <c r="E55" s="93">
        <v>40</v>
      </c>
      <c r="F55" s="99">
        <v>643</v>
      </c>
      <c r="G55" s="43">
        <f t="shared" si="0"/>
        <v>25720</v>
      </c>
      <c r="H55" s="43">
        <v>40</v>
      </c>
      <c r="I55" s="43">
        <v>643</v>
      </c>
      <c r="J55" s="43">
        <f t="shared" si="32"/>
        <v>25720</v>
      </c>
      <c r="K55" s="43">
        <f t="shared" si="33"/>
        <v>0</v>
      </c>
      <c r="L55" s="43">
        <f t="shared" si="34"/>
        <v>0</v>
      </c>
      <c r="M55" s="43">
        <f t="shared" si="35"/>
        <v>0</v>
      </c>
      <c r="N55" s="93">
        <v>40</v>
      </c>
      <c r="O55" s="99">
        <v>643</v>
      </c>
      <c r="P55" s="43">
        <f t="shared" si="36"/>
        <v>25720</v>
      </c>
      <c r="Q55" s="113"/>
      <c r="R55" s="54"/>
    </row>
    <row r="56" spans="1:18" s="49" customFormat="1" ht="210" x14ac:dyDescent="0.2">
      <c r="A56" s="53"/>
      <c r="B56" s="60">
        <v>33</v>
      </c>
      <c r="C56" s="63" t="s">
        <v>270</v>
      </c>
      <c r="D56" s="60" t="s">
        <v>204</v>
      </c>
      <c r="E56" s="94">
        <v>6</v>
      </c>
      <c r="F56" s="99">
        <v>6726</v>
      </c>
      <c r="G56" s="43">
        <f t="shared" si="0"/>
        <v>40356</v>
      </c>
      <c r="H56" s="43">
        <v>6</v>
      </c>
      <c r="I56" s="43">
        <v>6726</v>
      </c>
      <c r="J56" s="43">
        <f t="shared" si="32"/>
        <v>40356</v>
      </c>
      <c r="K56" s="43">
        <f t="shared" si="33"/>
        <v>0</v>
      </c>
      <c r="L56" s="43">
        <f t="shared" si="34"/>
        <v>0</v>
      </c>
      <c r="M56" s="43">
        <f t="shared" si="35"/>
        <v>0</v>
      </c>
      <c r="N56" s="94">
        <v>6</v>
      </c>
      <c r="O56" s="99">
        <v>6726</v>
      </c>
      <c r="P56" s="43">
        <f t="shared" si="36"/>
        <v>40356</v>
      </c>
      <c r="Q56" s="113"/>
      <c r="R56" s="54"/>
    </row>
    <row r="57" spans="1:18" s="49" customFormat="1" ht="18.75" x14ac:dyDescent="0.2">
      <c r="A57" s="53"/>
      <c r="B57" s="60"/>
      <c r="C57" s="63"/>
      <c r="D57" s="60"/>
      <c r="E57" s="94"/>
      <c r="F57" s="99"/>
      <c r="G57" s="43"/>
      <c r="H57" s="43"/>
      <c r="I57" s="43"/>
      <c r="J57" s="43"/>
      <c r="K57" s="53"/>
      <c r="L57" s="53"/>
      <c r="M57" s="53"/>
      <c r="N57" s="94"/>
      <c r="O57" s="99"/>
      <c r="P57" s="43"/>
      <c r="Q57" s="113"/>
      <c r="R57" s="54"/>
    </row>
    <row r="58" spans="1:18" s="49" customFormat="1" ht="18.75" x14ac:dyDescent="0.2">
      <c r="A58" s="53"/>
      <c r="B58" s="60"/>
      <c r="C58" s="65" t="s">
        <v>221</v>
      </c>
      <c r="D58" s="60"/>
      <c r="E58" s="66"/>
      <c r="F58" s="99"/>
      <c r="G58" s="43"/>
      <c r="H58" s="43"/>
      <c r="I58" s="43"/>
      <c r="J58" s="43"/>
      <c r="K58" s="53"/>
      <c r="L58" s="53"/>
      <c r="M58" s="53"/>
      <c r="N58" s="66"/>
      <c r="O58" s="99"/>
      <c r="P58" s="43"/>
      <c r="Q58" s="113"/>
      <c r="R58" s="54"/>
    </row>
    <row r="59" spans="1:18" s="49" customFormat="1" ht="120" x14ac:dyDescent="0.2">
      <c r="A59" s="53"/>
      <c r="B59" s="60">
        <v>34</v>
      </c>
      <c r="C59" s="63" t="s">
        <v>222</v>
      </c>
      <c r="D59" s="60" t="s">
        <v>204</v>
      </c>
      <c r="E59" s="62">
        <v>130</v>
      </c>
      <c r="F59" s="99">
        <v>280</v>
      </c>
      <c r="G59" s="43">
        <f t="shared" si="0"/>
        <v>36400</v>
      </c>
      <c r="H59" s="43">
        <v>130</v>
      </c>
      <c r="I59" s="43">
        <v>280</v>
      </c>
      <c r="J59" s="43">
        <f t="shared" ref="J59:J87" si="37">IFERROR(I59*H59,"")</f>
        <v>36400</v>
      </c>
      <c r="K59" s="43">
        <f t="shared" ref="K59:K87" si="38">IFERROR(N59-H59,"")</f>
        <v>0</v>
      </c>
      <c r="L59" s="43">
        <f t="shared" ref="L59:L87" si="39">IFERROR(O59-I59,"")</f>
        <v>0</v>
      </c>
      <c r="M59" s="43">
        <f t="shared" ref="M59:M87" si="40">IFERROR(P59-J59,"")</f>
        <v>0</v>
      </c>
      <c r="N59" s="62">
        <v>130</v>
      </c>
      <c r="O59" s="99">
        <v>280</v>
      </c>
      <c r="P59" s="43">
        <f t="shared" ref="P59:P87" si="41">IFERROR(O59*N59,"")</f>
        <v>36400</v>
      </c>
      <c r="Q59" s="113"/>
      <c r="R59" s="54"/>
    </row>
    <row r="60" spans="1:18" s="49" customFormat="1" ht="135" x14ac:dyDescent="0.2">
      <c r="A60" s="53"/>
      <c r="B60" s="60">
        <v>35</v>
      </c>
      <c r="C60" s="63" t="s">
        <v>223</v>
      </c>
      <c r="D60" s="95" t="s">
        <v>224</v>
      </c>
      <c r="E60" s="62">
        <v>25</v>
      </c>
      <c r="F60" s="99">
        <v>4560</v>
      </c>
      <c r="G60" s="43">
        <f t="shared" si="0"/>
        <v>114000</v>
      </c>
      <c r="H60" s="43">
        <v>25</v>
      </c>
      <c r="I60" s="43">
        <v>4560</v>
      </c>
      <c r="J60" s="43">
        <f t="shared" si="37"/>
        <v>114000</v>
      </c>
      <c r="K60" s="43">
        <f t="shared" si="38"/>
        <v>0</v>
      </c>
      <c r="L60" s="43">
        <f t="shared" si="39"/>
        <v>0</v>
      </c>
      <c r="M60" s="43">
        <f t="shared" si="40"/>
        <v>0</v>
      </c>
      <c r="N60" s="62">
        <v>25</v>
      </c>
      <c r="O60" s="99">
        <v>4560</v>
      </c>
      <c r="P60" s="43">
        <f t="shared" si="41"/>
        <v>114000</v>
      </c>
      <c r="Q60" s="113"/>
      <c r="R60" s="54"/>
    </row>
    <row r="61" spans="1:18" s="49" customFormat="1" ht="75" x14ac:dyDescent="0.2">
      <c r="A61" s="53"/>
      <c r="B61" s="60">
        <v>36</v>
      </c>
      <c r="C61" s="64" t="s">
        <v>225</v>
      </c>
      <c r="D61" s="115" t="s">
        <v>196</v>
      </c>
      <c r="E61" s="62">
        <v>20</v>
      </c>
      <c r="F61" s="99">
        <v>710</v>
      </c>
      <c r="G61" s="43">
        <f t="shared" si="0"/>
        <v>14200</v>
      </c>
      <c r="H61" s="43">
        <v>20</v>
      </c>
      <c r="I61" s="43">
        <v>710</v>
      </c>
      <c r="J61" s="43">
        <f t="shared" si="37"/>
        <v>14200</v>
      </c>
      <c r="K61" s="43">
        <f t="shared" si="38"/>
        <v>0</v>
      </c>
      <c r="L61" s="43">
        <f t="shared" si="39"/>
        <v>0</v>
      </c>
      <c r="M61" s="43">
        <f t="shared" si="40"/>
        <v>0</v>
      </c>
      <c r="N61" s="62">
        <v>20</v>
      </c>
      <c r="O61" s="99">
        <v>710</v>
      </c>
      <c r="P61" s="43">
        <f t="shared" si="41"/>
        <v>14200</v>
      </c>
      <c r="Q61" s="113"/>
      <c r="R61" s="54"/>
    </row>
    <row r="62" spans="1:18" s="49" customFormat="1" ht="135" x14ac:dyDescent="0.2">
      <c r="A62" s="53"/>
      <c r="B62" s="60">
        <v>37</v>
      </c>
      <c r="C62" s="64" t="s">
        <v>226</v>
      </c>
      <c r="D62" s="60" t="s">
        <v>204</v>
      </c>
      <c r="E62" s="66">
        <v>12</v>
      </c>
      <c r="F62" s="99">
        <v>17150</v>
      </c>
      <c r="G62" s="43">
        <f t="shared" si="0"/>
        <v>205800</v>
      </c>
      <c r="H62" s="43">
        <v>12</v>
      </c>
      <c r="I62" s="43">
        <v>17150</v>
      </c>
      <c r="J62" s="43">
        <f t="shared" si="37"/>
        <v>205800</v>
      </c>
      <c r="K62" s="43">
        <f t="shared" si="38"/>
        <v>0</v>
      </c>
      <c r="L62" s="43">
        <f t="shared" si="39"/>
        <v>0</v>
      </c>
      <c r="M62" s="43">
        <f t="shared" si="40"/>
        <v>0</v>
      </c>
      <c r="N62" s="66">
        <v>12</v>
      </c>
      <c r="O62" s="99">
        <v>17150</v>
      </c>
      <c r="P62" s="43">
        <f t="shared" si="41"/>
        <v>205800</v>
      </c>
      <c r="Q62" s="113"/>
      <c r="R62" s="54"/>
    </row>
    <row r="63" spans="1:18" s="49" customFormat="1" ht="150" x14ac:dyDescent="0.2">
      <c r="A63" s="53"/>
      <c r="B63" s="60">
        <v>38</v>
      </c>
      <c r="C63" s="64" t="s">
        <v>227</v>
      </c>
      <c r="D63" s="60" t="s">
        <v>204</v>
      </c>
      <c r="E63" s="62">
        <v>320</v>
      </c>
      <c r="F63" s="99">
        <v>1425</v>
      </c>
      <c r="G63" s="43">
        <f t="shared" si="0"/>
        <v>456000</v>
      </c>
      <c r="H63" s="43">
        <v>320</v>
      </c>
      <c r="I63" s="43">
        <v>1425</v>
      </c>
      <c r="J63" s="43">
        <f t="shared" si="37"/>
        <v>456000</v>
      </c>
      <c r="K63" s="43">
        <f t="shared" si="38"/>
        <v>0</v>
      </c>
      <c r="L63" s="43">
        <f t="shared" si="39"/>
        <v>0</v>
      </c>
      <c r="M63" s="43">
        <f t="shared" si="40"/>
        <v>0</v>
      </c>
      <c r="N63" s="62">
        <v>320</v>
      </c>
      <c r="O63" s="99">
        <v>1425</v>
      </c>
      <c r="P63" s="43">
        <f t="shared" si="41"/>
        <v>456000</v>
      </c>
      <c r="Q63" s="113"/>
      <c r="R63" s="54"/>
    </row>
    <row r="64" spans="1:18" s="49" customFormat="1" ht="165" x14ac:dyDescent="0.2">
      <c r="A64" s="53"/>
      <c r="B64" s="60">
        <v>39</v>
      </c>
      <c r="C64" s="64" t="s">
        <v>271</v>
      </c>
      <c r="D64" s="60" t="s">
        <v>15</v>
      </c>
      <c r="E64" s="66">
        <v>2</v>
      </c>
      <c r="F64" s="99">
        <v>102652</v>
      </c>
      <c r="G64" s="43">
        <f t="shared" si="0"/>
        <v>205304</v>
      </c>
      <c r="H64" s="43">
        <v>2</v>
      </c>
      <c r="I64" s="43">
        <v>102652</v>
      </c>
      <c r="J64" s="43">
        <f t="shared" si="37"/>
        <v>205304</v>
      </c>
      <c r="K64" s="43">
        <f t="shared" si="38"/>
        <v>0</v>
      </c>
      <c r="L64" s="43">
        <f t="shared" si="39"/>
        <v>0</v>
      </c>
      <c r="M64" s="43">
        <f t="shared" si="40"/>
        <v>0</v>
      </c>
      <c r="N64" s="66">
        <v>2</v>
      </c>
      <c r="O64" s="99">
        <v>102652</v>
      </c>
      <c r="P64" s="43">
        <f t="shared" si="41"/>
        <v>205304</v>
      </c>
      <c r="Q64" s="113"/>
      <c r="R64" s="54"/>
    </row>
    <row r="65" spans="1:18" s="49" customFormat="1" ht="165" x14ac:dyDescent="0.2">
      <c r="A65" s="53"/>
      <c r="B65" s="60">
        <v>40</v>
      </c>
      <c r="C65" s="64" t="s">
        <v>228</v>
      </c>
      <c r="D65" s="115" t="s">
        <v>196</v>
      </c>
      <c r="E65" s="66">
        <v>30</v>
      </c>
      <c r="F65" s="99">
        <v>795</v>
      </c>
      <c r="G65" s="43">
        <f t="shared" si="0"/>
        <v>23850</v>
      </c>
      <c r="H65" s="43">
        <v>30</v>
      </c>
      <c r="I65" s="43">
        <v>795</v>
      </c>
      <c r="J65" s="43">
        <f t="shared" si="37"/>
        <v>23850</v>
      </c>
      <c r="K65" s="43">
        <f t="shared" si="38"/>
        <v>0</v>
      </c>
      <c r="L65" s="43">
        <f t="shared" si="39"/>
        <v>0</v>
      </c>
      <c r="M65" s="43">
        <f t="shared" si="40"/>
        <v>0</v>
      </c>
      <c r="N65" s="66">
        <v>30</v>
      </c>
      <c r="O65" s="99">
        <v>795</v>
      </c>
      <c r="P65" s="43">
        <f t="shared" si="41"/>
        <v>23850</v>
      </c>
      <c r="Q65" s="113"/>
      <c r="R65" s="54"/>
    </row>
    <row r="66" spans="1:18" s="49" customFormat="1" ht="180" x14ac:dyDescent="0.2">
      <c r="A66" s="53"/>
      <c r="B66" s="60">
        <v>41</v>
      </c>
      <c r="C66" s="96" t="s">
        <v>229</v>
      </c>
      <c r="D66" s="60" t="s">
        <v>230</v>
      </c>
      <c r="E66" s="66">
        <v>1</v>
      </c>
      <c r="F66" s="99">
        <v>23980</v>
      </c>
      <c r="G66" s="43">
        <f t="shared" si="0"/>
        <v>23980</v>
      </c>
      <c r="H66" s="43">
        <v>1</v>
      </c>
      <c r="I66" s="43">
        <v>23980</v>
      </c>
      <c r="J66" s="43">
        <f t="shared" si="37"/>
        <v>23980</v>
      </c>
      <c r="K66" s="43">
        <f t="shared" si="38"/>
        <v>0</v>
      </c>
      <c r="L66" s="43">
        <f t="shared" si="39"/>
        <v>0</v>
      </c>
      <c r="M66" s="43">
        <f t="shared" si="40"/>
        <v>0</v>
      </c>
      <c r="N66" s="66">
        <v>1</v>
      </c>
      <c r="O66" s="99">
        <v>23980</v>
      </c>
      <c r="P66" s="43">
        <f t="shared" si="41"/>
        <v>23980</v>
      </c>
      <c r="Q66" s="113"/>
      <c r="R66" s="54"/>
    </row>
    <row r="67" spans="1:18" s="49" customFormat="1" ht="60" x14ac:dyDescent="0.2">
      <c r="A67" s="53"/>
      <c r="B67" s="60">
        <v>42</v>
      </c>
      <c r="C67" s="64" t="s">
        <v>231</v>
      </c>
      <c r="D67" s="115" t="s">
        <v>196</v>
      </c>
      <c r="E67" s="62">
        <v>1800</v>
      </c>
      <c r="F67" s="99">
        <v>52</v>
      </c>
      <c r="G67" s="43">
        <f t="shared" si="0"/>
        <v>93600</v>
      </c>
      <c r="H67" s="43">
        <v>1800</v>
      </c>
      <c r="I67" s="43">
        <v>52</v>
      </c>
      <c r="J67" s="43">
        <f t="shared" si="37"/>
        <v>93600</v>
      </c>
      <c r="K67" s="43">
        <f t="shared" si="38"/>
        <v>0</v>
      </c>
      <c r="L67" s="43">
        <f t="shared" si="39"/>
        <v>0</v>
      </c>
      <c r="M67" s="43">
        <f t="shared" si="40"/>
        <v>0</v>
      </c>
      <c r="N67" s="62">
        <v>1800</v>
      </c>
      <c r="O67" s="99">
        <v>52</v>
      </c>
      <c r="P67" s="43">
        <f t="shared" si="41"/>
        <v>93600</v>
      </c>
      <c r="Q67" s="113"/>
      <c r="R67" s="54"/>
    </row>
    <row r="68" spans="1:18" s="49" customFormat="1" ht="60" x14ac:dyDescent="0.2">
      <c r="A68" s="53"/>
      <c r="B68" s="60">
        <v>43</v>
      </c>
      <c r="C68" s="64" t="s">
        <v>232</v>
      </c>
      <c r="D68" s="60" t="s">
        <v>230</v>
      </c>
      <c r="E68" s="62">
        <v>12</v>
      </c>
      <c r="F68" s="99">
        <v>7567</v>
      </c>
      <c r="G68" s="43">
        <f t="shared" si="0"/>
        <v>90804</v>
      </c>
      <c r="H68" s="43">
        <v>12</v>
      </c>
      <c r="I68" s="43">
        <v>7567</v>
      </c>
      <c r="J68" s="43">
        <f t="shared" si="37"/>
        <v>90804</v>
      </c>
      <c r="K68" s="43">
        <f t="shared" si="38"/>
        <v>0</v>
      </c>
      <c r="L68" s="43">
        <f t="shared" si="39"/>
        <v>0</v>
      </c>
      <c r="M68" s="43">
        <f t="shared" si="40"/>
        <v>0</v>
      </c>
      <c r="N68" s="62">
        <v>12</v>
      </c>
      <c r="O68" s="99">
        <v>7567</v>
      </c>
      <c r="P68" s="43">
        <f t="shared" si="41"/>
        <v>90804</v>
      </c>
      <c r="Q68" s="113"/>
      <c r="R68" s="54"/>
    </row>
    <row r="69" spans="1:18" s="49" customFormat="1" ht="120" x14ac:dyDescent="0.2">
      <c r="A69" s="53"/>
      <c r="B69" s="60">
        <v>44</v>
      </c>
      <c r="C69" s="63" t="s">
        <v>233</v>
      </c>
      <c r="D69" s="95" t="s">
        <v>224</v>
      </c>
      <c r="E69" s="62">
        <v>20</v>
      </c>
      <c r="F69" s="99">
        <v>3989</v>
      </c>
      <c r="G69" s="43">
        <f t="shared" si="0"/>
        <v>79780</v>
      </c>
      <c r="H69" s="43">
        <v>20</v>
      </c>
      <c r="I69" s="43">
        <v>3989</v>
      </c>
      <c r="J69" s="43">
        <f t="shared" si="37"/>
        <v>79780</v>
      </c>
      <c r="K69" s="43">
        <f t="shared" si="38"/>
        <v>0</v>
      </c>
      <c r="L69" s="43">
        <f t="shared" si="39"/>
        <v>0</v>
      </c>
      <c r="M69" s="43">
        <f t="shared" si="40"/>
        <v>0</v>
      </c>
      <c r="N69" s="62">
        <v>20</v>
      </c>
      <c r="O69" s="99">
        <v>3989</v>
      </c>
      <c r="P69" s="43">
        <f t="shared" si="41"/>
        <v>79780</v>
      </c>
      <c r="Q69" s="113"/>
      <c r="R69" s="54"/>
    </row>
    <row r="70" spans="1:18" s="49" customFormat="1" ht="75" x14ac:dyDescent="0.2">
      <c r="A70" s="53"/>
      <c r="B70" s="60">
        <v>45</v>
      </c>
      <c r="C70" s="64" t="s">
        <v>272</v>
      </c>
      <c r="D70" s="60" t="s">
        <v>204</v>
      </c>
      <c r="E70" s="62">
        <v>65</v>
      </c>
      <c r="F70" s="99">
        <v>7357</v>
      </c>
      <c r="G70" s="43">
        <f t="shared" si="0"/>
        <v>478205</v>
      </c>
      <c r="H70" s="43">
        <v>65</v>
      </c>
      <c r="I70" s="43">
        <v>7357</v>
      </c>
      <c r="J70" s="43">
        <f t="shared" si="37"/>
        <v>478205</v>
      </c>
      <c r="K70" s="43">
        <f t="shared" si="38"/>
        <v>0</v>
      </c>
      <c r="L70" s="43">
        <f t="shared" si="39"/>
        <v>0</v>
      </c>
      <c r="M70" s="43">
        <f t="shared" si="40"/>
        <v>0</v>
      </c>
      <c r="N70" s="62">
        <v>65</v>
      </c>
      <c r="O70" s="99">
        <v>7357</v>
      </c>
      <c r="P70" s="43">
        <f t="shared" si="41"/>
        <v>478205</v>
      </c>
      <c r="Q70" s="113"/>
      <c r="R70" s="54"/>
    </row>
    <row r="71" spans="1:18" s="49" customFormat="1" ht="60" x14ac:dyDescent="0.2">
      <c r="A71" s="53"/>
      <c r="B71" s="60">
        <v>46</v>
      </c>
      <c r="C71" s="64" t="s">
        <v>273</v>
      </c>
      <c r="D71" s="60" t="s">
        <v>204</v>
      </c>
      <c r="E71" s="62">
        <v>350</v>
      </c>
      <c r="F71" s="99">
        <v>220</v>
      </c>
      <c r="G71" s="43">
        <f t="shared" si="0"/>
        <v>77000</v>
      </c>
      <c r="H71" s="43">
        <v>350</v>
      </c>
      <c r="I71" s="43">
        <v>220</v>
      </c>
      <c r="J71" s="43">
        <f t="shared" si="37"/>
        <v>77000</v>
      </c>
      <c r="K71" s="43">
        <f t="shared" si="38"/>
        <v>0</v>
      </c>
      <c r="L71" s="43">
        <f t="shared" si="39"/>
        <v>0</v>
      </c>
      <c r="M71" s="43">
        <f t="shared" si="40"/>
        <v>0</v>
      </c>
      <c r="N71" s="62">
        <v>350</v>
      </c>
      <c r="O71" s="99">
        <v>220</v>
      </c>
      <c r="P71" s="43">
        <f t="shared" si="41"/>
        <v>77000</v>
      </c>
      <c r="Q71" s="113"/>
      <c r="R71" s="54"/>
    </row>
    <row r="72" spans="1:18" s="49" customFormat="1" ht="90" x14ac:dyDescent="0.2">
      <c r="A72" s="53"/>
      <c r="B72" s="60">
        <v>47</v>
      </c>
      <c r="C72" s="64" t="s">
        <v>234</v>
      </c>
      <c r="D72" s="115" t="s">
        <v>196</v>
      </c>
      <c r="E72" s="62">
        <v>550</v>
      </c>
      <c r="F72" s="99">
        <v>806</v>
      </c>
      <c r="G72" s="43">
        <f t="shared" si="0"/>
        <v>443300</v>
      </c>
      <c r="H72" s="43">
        <v>550</v>
      </c>
      <c r="I72" s="43">
        <v>806</v>
      </c>
      <c r="J72" s="43">
        <f t="shared" si="37"/>
        <v>443300</v>
      </c>
      <c r="K72" s="43">
        <f t="shared" si="38"/>
        <v>0</v>
      </c>
      <c r="L72" s="43">
        <f t="shared" si="39"/>
        <v>0</v>
      </c>
      <c r="M72" s="43">
        <f t="shared" si="40"/>
        <v>0</v>
      </c>
      <c r="N72" s="62">
        <v>550</v>
      </c>
      <c r="O72" s="99">
        <v>806</v>
      </c>
      <c r="P72" s="43">
        <f t="shared" si="41"/>
        <v>443300</v>
      </c>
      <c r="Q72" s="113"/>
      <c r="R72" s="54"/>
    </row>
    <row r="73" spans="1:18" s="49" customFormat="1" ht="90" x14ac:dyDescent="0.2">
      <c r="A73" s="53"/>
      <c r="B73" s="60">
        <v>48</v>
      </c>
      <c r="C73" s="64" t="s">
        <v>235</v>
      </c>
      <c r="D73" s="60" t="s">
        <v>230</v>
      </c>
      <c r="E73" s="62">
        <v>10</v>
      </c>
      <c r="F73" s="99">
        <v>6720</v>
      </c>
      <c r="G73" s="43">
        <f t="shared" si="0"/>
        <v>67200</v>
      </c>
      <c r="H73" s="43">
        <v>10</v>
      </c>
      <c r="I73" s="43">
        <v>6720</v>
      </c>
      <c r="J73" s="43">
        <f t="shared" si="37"/>
        <v>67200</v>
      </c>
      <c r="K73" s="43">
        <f t="shared" si="38"/>
        <v>0</v>
      </c>
      <c r="L73" s="43">
        <f t="shared" si="39"/>
        <v>0</v>
      </c>
      <c r="M73" s="43">
        <f t="shared" si="40"/>
        <v>0</v>
      </c>
      <c r="N73" s="62">
        <v>10</v>
      </c>
      <c r="O73" s="99">
        <v>6720</v>
      </c>
      <c r="P73" s="43">
        <f t="shared" si="41"/>
        <v>67200</v>
      </c>
      <c r="Q73" s="113"/>
      <c r="R73" s="54"/>
    </row>
    <row r="74" spans="1:18" s="49" customFormat="1" ht="60" x14ac:dyDescent="0.2">
      <c r="A74" s="53"/>
      <c r="B74" s="60">
        <v>49</v>
      </c>
      <c r="C74" s="64" t="s">
        <v>236</v>
      </c>
      <c r="D74" s="60" t="s">
        <v>204</v>
      </c>
      <c r="E74" s="62">
        <v>120</v>
      </c>
      <c r="F74" s="99">
        <v>653</v>
      </c>
      <c r="G74" s="43">
        <f t="shared" si="0"/>
        <v>78360</v>
      </c>
      <c r="H74" s="43">
        <v>120</v>
      </c>
      <c r="I74" s="43">
        <v>653</v>
      </c>
      <c r="J74" s="43">
        <f t="shared" si="37"/>
        <v>78360</v>
      </c>
      <c r="K74" s="43">
        <f t="shared" si="38"/>
        <v>0</v>
      </c>
      <c r="L74" s="43">
        <f t="shared" si="39"/>
        <v>0</v>
      </c>
      <c r="M74" s="43">
        <f t="shared" si="40"/>
        <v>0</v>
      </c>
      <c r="N74" s="62">
        <v>120</v>
      </c>
      <c r="O74" s="99">
        <v>653</v>
      </c>
      <c r="P74" s="43">
        <f t="shared" si="41"/>
        <v>78360</v>
      </c>
      <c r="Q74" s="113"/>
      <c r="R74" s="54"/>
    </row>
    <row r="75" spans="1:18" s="49" customFormat="1" ht="30" x14ac:dyDescent="0.2">
      <c r="A75" s="53"/>
      <c r="B75" s="60">
        <v>50</v>
      </c>
      <c r="C75" s="64" t="s">
        <v>237</v>
      </c>
      <c r="D75" s="60" t="s">
        <v>230</v>
      </c>
      <c r="E75" s="66">
        <v>1</v>
      </c>
      <c r="F75" s="99">
        <v>11980</v>
      </c>
      <c r="G75" s="43">
        <f t="shared" ref="G75:G87" si="42">IFERROR(F75*E75,"")</f>
        <v>11980</v>
      </c>
      <c r="H75" s="43">
        <v>1</v>
      </c>
      <c r="I75" s="43">
        <v>11980</v>
      </c>
      <c r="J75" s="43">
        <f t="shared" si="37"/>
        <v>11980</v>
      </c>
      <c r="K75" s="43">
        <f t="shared" si="38"/>
        <v>0</v>
      </c>
      <c r="L75" s="43">
        <f t="shared" si="39"/>
        <v>0</v>
      </c>
      <c r="M75" s="43">
        <f t="shared" si="40"/>
        <v>0</v>
      </c>
      <c r="N75" s="66">
        <v>1</v>
      </c>
      <c r="O75" s="99">
        <v>11980</v>
      </c>
      <c r="P75" s="43">
        <f t="shared" si="41"/>
        <v>11980</v>
      </c>
      <c r="Q75" s="113"/>
      <c r="R75" s="54"/>
    </row>
    <row r="76" spans="1:18" s="49" customFormat="1" ht="105" x14ac:dyDescent="0.2">
      <c r="A76" s="53"/>
      <c r="B76" s="60">
        <v>51</v>
      </c>
      <c r="C76" s="64" t="s">
        <v>238</v>
      </c>
      <c r="D76" s="115" t="s">
        <v>196</v>
      </c>
      <c r="E76" s="62">
        <v>200</v>
      </c>
      <c r="F76" s="99">
        <v>609</v>
      </c>
      <c r="G76" s="43">
        <f t="shared" si="42"/>
        <v>121800</v>
      </c>
      <c r="H76" s="43">
        <v>200</v>
      </c>
      <c r="I76" s="43">
        <v>609</v>
      </c>
      <c r="J76" s="43">
        <f t="shared" si="37"/>
        <v>121800</v>
      </c>
      <c r="K76" s="43">
        <f t="shared" si="38"/>
        <v>0</v>
      </c>
      <c r="L76" s="43">
        <f t="shared" si="39"/>
        <v>0</v>
      </c>
      <c r="M76" s="43">
        <f t="shared" si="40"/>
        <v>0</v>
      </c>
      <c r="N76" s="62">
        <v>200</v>
      </c>
      <c r="O76" s="99">
        <v>609</v>
      </c>
      <c r="P76" s="43">
        <f t="shared" si="41"/>
        <v>121800</v>
      </c>
      <c r="Q76" s="113"/>
      <c r="R76" s="54"/>
    </row>
    <row r="77" spans="1:18" s="49" customFormat="1" ht="18.75" x14ac:dyDescent="0.2">
      <c r="A77" s="53"/>
      <c r="B77" s="60">
        <v>52</v>
      </c>
      <c r="C77" s="64" t="s">
        <v>239</v>
      </c>
      <c r="D77" s="60" t="s">
        <v>240</v>
      </c>
      <c r="E77" s="62">
        <v>1</v>
      </c>
      <c r="F77" s="99">
        <v>20000</v>
      </c>
      <c r="G77" s="43">
        <f t="shared" si="42"/>
        <v>20000</v>
      </c>
      <c r="H77" s="43">
        <v>1</v>
      </c>
      <c r="I77" s="43">
        <v>20000</v>
      </c>
      <c r="J77" s="43">
        <f t="shared" si="37"/>
        <v>20000</v>
      </c>
      <c r="K77" s="43">
        <f t="shared" si="38"/>
        <v>0</v>
      </c>
      <c r="L77" s="43">
        <f t="shared" si="39"/>
        <v>0</v>
      </c>
      <c r="M77" s="43">
        <f t="shared" si="40"/>
        <v>0</v>
      </c>
      <c r="N77" s="62">
        <v>1</v>
      </c>
      <c r="O77" s="99">
        <v>20000</v>
      </c>
      <c r="P77" s="43">
        <f t="shared" si="41"/>
        <v>20000</v>
      </c>
      <c r="Q77" s="113"/>
      <c r="R77" s="54"/>
    </row>
    <row r="78" spans="1:18" s="49" customFormat="1" ht="18.75" x14ac:dyDescent="0.2">
      <c r="A78" s="53"/>
      <c r="B78" s="60">
        <v>53</v>
      </c>
      <c r="C78" s="64" t="s">
        <v>241</v>
      </c>
      <c r="D78" s="60" t="s">
        <v>230</v>
      </c>
      <c r="E78" s="62">
        <v>15</v>
      </c>
      <c r="F78" s="99">
        <v>18450</v>
      </c>
      <c r="G78" s="43">
        <f t="shared" si="42"/>
        <v>276750</v>
      </c>
      <c r="H78" s="43">
        <v>15</v>
      </c>
      <c r="I78" s="43">
        <v>18450</v>
      </c>
      <c r="J78" s="43">
        <f t="shared" si="37"/>
        <v>276750</v>
      </c>
      <c r="K78" s="43">
        <f t="shared" si="38"/>
        <v>0</v>
      </c>
      <c r="L78" s="43">
        <f t="shared" si="39"/>
        <v>0</v>
      </c>
      <c r="M78" s="43">
        <f t="shared" si="40"/>
        <v>0</v>
      </c>
      <c r="N78" s="62">
        <v>15</v>
      </c>
      <c r="O78" s="99">
        <v>18450</v>
      </c>
      <c r="P78" s="43">
        <f t="shared" si="41"/>
        <v>276750</v>
      </c>
      <c r="Q78" s="113"/>
      <c r="R78" s="54"/>
    </row>
    <row r="79" spans="1:18" s="49" customFormat="1" ht="18.75" x14ac:dyDescent="0.2">
      <c r="A79" s="53"/>
      <c r="B79" s="60">
        <v>54</v>
      </c>
      <c r="C79" s="64" t="s">
        <v>242</v>
      </c>
      <c r="D79" s="60" t="s">
        <v>230</v>
      </c>
      <c r="E79" s="62">
        <v>10</v>
      </c>
      <c r="F79" s="99">
        <v>3400</v>
      </c>
      <c r="G79" s="43">
        <f t="shared" si="42"/>
        <v>34000</v>
      </c>
      <c r="H79" s="43">
        <v>10</v>
      </c>
      <c r="I79" s="43">
        <v>3400</v>
      </c>
      <c r="J79" s="43">
        <f t="shared" si="37"/>
        <v>34000</v>
      </c>
      <c r="K79" s="43">
        <f t="shared" si="38"/>
        <v>0</v>
      </c>
      <c r="L79" s="43">
        <f t="shared" si="39"/>
        <v>0</v>
      </c>
      <c r="M79" s="43">
        <f t="shared" si="40"/>
        <v>0</v>
      </c>
      <c r="N79" s="62">
        <v>10</v>
      </c>
      <c r="O79" s="99">
        <v>3400</v>
      </c>
      <c r="P79" s="43">
        <f t="shared" si="41"/>
        <v>34000</v>
      </c>
      <c r="Q79" s="113"/>
      <c r="R79" s="54"/>
    </row>
    <row r="80" spans="1:18" s="49" customFormat="1" ht="18.75" x14ac:dyDescent="0.2">
      <c r="A80" s="53"/>
      <c r="B80" s="60">
        <v>55</v>
      </c>
      <c r="C80" s="64" t="s">
        <v>243</v>
      </c>
      <c r="D80" s="60" t="s">
        <v>240</v>
      </c>
      <c r="E80" s="62">
        <v>1</v>
      </c>
      <c r="F80" s="99">
        <v>201450</v>
      </c>
      <c r="G80" s="43">
        <f t="shared" si="42"/>
        <v>201450</v>
      </c>
      <c r="H80" s="43">
        <v>1</v>
      </c>
      <c r="I80" s="43">
        <v>201450</v>
      </c>
      <c r="J80" s="43">
        <f t="shared" si="37"/>
        <v>201450</v>
      </c>
      <c r="K80" s="43">
        <f t="shared" si="38"/>
        <v>0</v>
      </c>
      <c r="L80" s="43">
        <f t="shared" si="39"/>
        <v>0</v>
      </c>
      <c r="M80" s="43">
        <f t="shared" si="40"/>
        <v>0</v>
      </c>
      <c r="N80" s="62">
        <v>1</v>
      </c>
      <c r="O80" s="99">
        <v>201450</v>
      </c>
      <c r="P80" s="43">
        <f t="shared" si="41"/>
        <v>201450</v>
      </c>
      <c r="Q80" s="113"/>
      <c r="R80" s="54"/>
    </row>
    <row r="81" spans="1:18" s="49" customFormat="1" ht="30" x14ac:dyDescent="0.2">
      <c r="A81" s="53"/>
      <c r="B81" s="60">
        <v>56</v>
      </c>
      <c r="C81" s="64" t="s">
        <v>244</v>
      </c>
      <c r="D81" s="60" t="s">
        <v>230</v>
      </c>
      <c r="E81" s="62">
        <v>30</v>
      </c>
      <c r="F81" s="99">
        <v>5150</v>
      </c>
      <c r="G81" s="43">
        <f t="shared" si="42"/>
        <v>154500</v>
      </c>
      <c r="H81" s="43">
        <v>30</v>
      </c>
      <c r="I81" s="43">
        <v>5150</v>
      </c>
      <c r="J81" s="43">
        <f t="shared" si="37"/>
        <v>154500</v>
      </c>
      <c r="K81" s="43">
        <f t="shared" si="38"/>
        <v>0</v>
      </c>
      <c r="L81" s="43">
        <f t="shared" si="39"/>
        <v>0</v>
      </c>
      <c r="M81" s="43">
        <f t="shared" si="40"/>
        <v>0</v>
      </c>
      <c r="N81" s="62">
        <v>30</v>
      </c>
      <c r="O81" s="99">
        <v>5150</v>
      </c>
      <c r="P81" s="43">
        <f t="shared" si="41"/>
        <v>154500</v>
      </c>
      <c r="Q81" s="113"/>
      <c r="R81" s="54"/>
    </row>
    <row r="82" spans="1:18" s="49" customFormat="1" ht="30" x14ac:dyDescent="0.2">
      <c r="A82" s="53"/>
      <c r="B82" s="60">
        <v>57</v>
      </c>
      <c r="C82" s="64" t="s">
        <v>245</v>
      </c>
      <c r="D82" s="60" t="s">
        <v>230</v>
      </c>
      <c r="E82" s="62">
        <v>1</v>
      </c>
      <c r="F82" s="99">
        <v>37650</v>
      </c>
      <c r="G82" s="43">
        <f t="shared" si="42"/>
        <v>37650</v>
      </c>
      <c r="H82" s="43">
        <v>1</v>
      </c>
      <c r="I82" s="43">
        <v>37650</v>
      </c>
      <c r="J82" s="43">
        <f t="shared" si="37"/>
        <v>37650</v>
      </c>
      <c r="K82" s="43">
        <f t="shared" si="38"/>
        <v>0</v>
      </c>
      <c r="L82" s="43">
        <f t="shared" si="39"/>
        <v>0</v>
      </c>
      <c r="M82" s="43">
        <f t="shared" si="40"/>
        <v>0</v>
      </c>
      <c r="N82" s="62">
        <v>1</v>
      </c>
      <c r="O82" s="99">
        <v>37650</v>
      </c>
      <c r="P82" s="43">
        <f t="shared" si="41"/>
        <v>37650</v>
      </c>
      <c r="Q82" s="113"/>
      <c r="R82" s="54"/>
    </row>
    <row r="83" spans="1:18" s="49" customFormat="1" ht="105" x14ac:dyDescent="0.2">
      <c r="A83" s="53"/>
      <c r="B83" s="60">
        <v>58</v>
      </c>
      <c r="C83" s="63" t="s">
        <v>246</v>
      </c>
      <c r="D83" s="60" t="s">
        <v>204</v>
      </c>
      <c r="E83" s="62">
        <v>350</v>
      </c>
      <c r="F83" s="99">
        <v>325</v>
      </c>
      <c r="G83" s="43">
        <f t="shared" si="42"/>
        <v>113750</v>
      </c>
      <c r="H83" s="43">
        <v>350</v>
      </c>
      <c r="I83" s="43">
        <v>325</v>
      </c>
      <c r="J83" s="43">
        <f t="shared" si="37"/>
        <v>113750</v>
      </c>
      <c r="K83" s="43">
        <f t="shared" si="38"/>
        <v>0</v>
      </c>
      <c r="L83" s="43">
        <f t="shared" si="39"/>
        <v>0</v>
      </c>
      <c r="M83" s="43">
        <f t="shared" si="40"/>
        <v>0</v>
      </c>
      <c r="N83" s="62">
        <v>350</v>
      </c>
      <c r="O83" s="99">
        <v>325</v>
      </c>
      <c r="P83" s="43">
        <f t="shared" si="41"/>
        <v>113750</v>
      </c>
      <c r="Q83" s="113"/>
      <c r="R83" s="54"/>
    </row>
    <row r="84" spans="1:18" s="49" customFormat="1" ht="90" x14ac:dyDescent="0.2">
      <c r="A84" s="53"/>
      <c r="B84" s="60">
        <v>59</v>
      </c>
      <c r="C84" s="63" t="s">
        <v>247</v>
      </c>
      <c r="D84" s="60" t="s">
        <v>230</v>
      </c>
      <c r="E84" s="66">
        <v>1</v>
      </c>
      <c r="F84" s="99">
        <v>53855</v>
      </c>
      <c r="G84" s="43">
        <f t="shared" si="42"/>
        <v>53855</v>
      </c>
      <c r="H84" s="43">
        <v>1</v>
      </c>
      <c r="I84" s="43">
        <v>53855</v>
      </c>
      <c r="J84" s="43">
        <f t="shared" si="37"/>
        <v>53855</v>
      </c>
      <c r="K84" s="43">
        <f t="shared" si="38"/>
        <v>0</v>
      </c>
      <c r="L84" s="43">
        <f t="shared" si="39"/>
        <v>0</v>
      </c>
      <c r="M84" s="43">
        <f t="shared" si="40"/>
        <v>0</v>
      </c>
      <c r="N84" s="66">
        <v>1</v>
      </c>
      <c r="O84" s="99">
        <v>53855</v>
      </c>
      <c r="P84" s="43">
        <f t="shared" si="41"/>
        <v>53855</v>
      </c>
      <c r="Q84" s="113"/>
      <c r="R84" s="54"/>
    </row>
    <row r="85" spans="1:18" s="49" customFormat="1" ht="90" x14ac:dyDescent="0.2">
      <c r="A85" s="53"/>
      <c r="B85" s="60">
        <v>60</v>
      </c>
      <c r="C85" s="64" t="s">
        <v>248</v>
      </c>
      <c r="D85" s="60" t="s">
        <v>230</v>
      </c>
      <c r="E85" s="66">
        <v>2</v>
      </c>
      <c r="F85" s="99">
        <v>21235</v>
      </c>
      <c r="G85" s="43">
        <f t="shared" si="42"/>
        <v>42470</v>
      </c>
      <c r="H85" s="43">
        <v>2</v>
      </c>
      <c r="I85" s="43">
        <v>21235</v>
      </c>
      <c r="J85" s="43">
        <f t="shared" si="37"/>
        <v>42470</v>
      </c>
      <c r="K85" s="43">
        <f t="shared" si="38"/>
        <v>0</v>
      </c>
      <c r="L85" s="43">
        <f t="shared" si="39"/>
        <v>0</v>
      </c>
      <c r="M85" s="43">
        <f t="shared" si="40"/>
        <v>0</v>
      </c>
      <c r="N85" s="66">
        <v>2</v>
      </c>
      <c r="O85" s="99">
        <v>21235</v>
      </c>
      <c r="P85" s="43">
        <f t="shared" si="41"/>
        <v>42470</v>
      </c>
      <c r="Q85" s="113"/>
      <c r="R85" s="54"/>
    </row>
    <row r="86" spans="1:18" s="49" customFormat="1" ht="45" x14ac:dyDescent="0.2">
      <c r="A86" s="53"/>
      <c r="B86" s="60">
        <v>61</v>
      </c>
      <c r="C86" s="64" t="s">
        <v>249</v>
      </c>
      <c r="D86" s="60" t="s">
        <v>15</v>
      </c>
      <c r="E86" s="62">
        <v>2</v>
      </c>
      <c r="F86" s="99">
        <v>10082</v>
      </c>
      <c r="G86" s="43">
        <f t="shared" si="42"/>
        <v>20164</v>
      </c>
      <c r="H86" s="43">
        <v>2</v>
      </c>
      <c r="I86" s="43">
        <v>10082</v>
      </c>
      <c r="J86" s="43">
        <f t="shared" si="37"/>
        <v>20164</v>
      </c>
      <c r="K86" s="43">
        <f t="shared" si="38"/>
        <v>0</v>
      </c>
      <c r="L86" s="43">
        <f t="shared" si="39"/>
        <v>0</v>
      </c>
      <c r="M86" s="43">
        <f t="shared" si="40"/>
        <v>0</v>
      </c>
      <c r="N86" s="62">
        <v>2</v>
      </c>
      <c r="O86" s="99">
        <v>10082</v>
      </c>
      <c r="P86" s="43">
        <f t="shared" si="41"/>
        <v>20164</v>
      </c>
      <c r="Q86" s="113"/>
      <c r="R86" s="54"/>
    </row>
    <row r="87" spans="1:18" s="49" customFormat="1" ht="195" x14ac:dyDescent="0.2">
      <c r="A87" s="53"/>
      <c r="B87" s="60">
        <v>62</v>
      </c>
      <c r="C87" s="64" t="s">
        <v>250</v>
      </c>
      <c r="D87" s="95" t="s">
        <v>15</v>
      </c>
      <c r="E87" s="66">
        <v>1</v>
      </c>
      <c r="F87" s="99">
        <v>99880</v>
      </c>
      <c r="G87" s="43">
        <f t="shared" si="42"/>
        <v>99880</v>
      </c>
      <c r="H87" s="43">
        <v>1</v>
      </c>
      <c r="I87" s="43">
        <v>99880</v>
      </c>
      <c r="J87" s="43">
        <f t="shared" si="37"/>
        <v>99880</v>
      </c>
      <c r="K87" s="43">
        <f t="shared" si="38"/>
        <v>0</v>
      </c>
      <c r="L87" s="43">
        <f t="shared" si="39"/>
        <v>0</v>
      </c>
      <c r="M87" s="43">
        <f t="shared" si="40"/>
        <v>0</v>
      </c>
      <c r="N87" s="66">
        <v>1</v>
      </c>
      <c r="O87" s="99">
        <v>99880</v>
      </c>
      <c r="P87" s="43">
        <f t="shared" si="41"/>
        <v>99880</v>
      </c>
      <c r="Q87" s="113"/>
      <c r="R87" s="54"/>
    </row>
    <row r="88" spans="1:18" s="102" customFormat="1" ht="18.75" x14ac:dyDescent="0.2">
      <c r="A88" s="119"/>
      <c r="B88" s="71"/>
      <c r="C88" s="72" t="s">
        <v>251</v>
      </c>
      <c r="D88" s="97"/>
      <c r="E88" s="98"/>
      <c r="F88" s="100"/>
      <c r="G88" s="103">
        <f>SUM(G50:G87)</f>
        <v>3992888</v>
      </c>
      <c r="H88" s="103"/>
      <c r="I88" s="103"/>
      <c r="J88" s="103">
        <f>SUM(J50:J87)</f>
        <v>3992888</v>
      </c>
      <c r="K88" s="119"/>
      <c r="L88" s="119"/>
      <c r="M88" s="103">
        <f>SUM(M50:M87)</f>
        <v>0</v>
      </c>
      <c r="N88" s="98"/>
      <c r="O88" s="100"/>
      <c r="P88" s="103">
        <f>SUM(P50:P87)</f>
        <v>3992888</v>
      </c>
      <c r="Q88" s="120"/>
      <c r="R88" s="121"/>
    </row>
    <row r="89" spans="1:18" s="49" customFormat="1" ht="18.75" x14ac:dyDescent="0.2">
      <c r="A89" s="53"/>
      <c r="B89" s="60"/>
      <c r="C89" s="87"/>
      <c r="D89" s="87"/>
      <c r="E89" s="66"/>
      <c r="F89" s="99"/>
      <c r="G89" s="53"/>
      <c r="H89" s="53"/>
      <c r="I89" s="53"/>
      <c r="J89" s="53"/>
      <c r="K89" s="53"/>
      <c r="L89" s="53"/>
      <c r="M89" s="53"/>
      <c r="N89" s="53"/>
      <c r="O89" s="53"/>
      <c r="P89" s="53"/>
      <c r="Q89" s="113"/>
      <c r="R89" s="54"/>
    </row>
    <row r="90" spans="1:18" s="49" customFormat="1" ht="18.75" x14ac:dyDescent="0.2">
      <c r="A90" s="53"/>
      <c r="B90" s="53"/>
      <c r="C90" s="52" t="s">
        <v>283</v>
      </c>
      <c r="D90" s="53"/>
      <c r="E90" s="53"/>
      <c r="F90" s="99"/>
      <c r="G90" s="53"/>
      <c r="H90" s="53"/>
      <c r="I90" s="53"/>
      <c r="J90" s="53"/>
      <c r="K90" s="53"/>
      <c r="L90" s="53"/>
      <c r="M90" s="53"/>
      <c r="N90" s="53"/>
      <c r="O90" s="53"/>
      <c r="P90" s="53"/>
      <c r="Q90" s="113"/>
      <c r="R90" s="54"/>
    </row>
    <row r="91" spans="1:18" ht="85.5" x14ac:dyDescent="0.2">
      <c r="A91" s="42">
        <v>1</v>
      </c>
      <c r="B91" s="42"/>
      <c r="C91" s="50" t="s">
        <v>174</v>
      </c>
      <c r="D91" s="42" t="s">
        <v>183</v>
      </c>
      <c r="E91" s="42"/>
      <c r="F91" s="42"/>
      <c r="G91" s="43"/>
      <c r="H91" s="43">
        <v>218.87732879999999</v>
      </c>
      <c r="I91" s="43">
        <v>375</v>
      </c>
      <c r="J91" s="43">
        <f>I91*H91</f>
        <v>82078.998299999992</v>
      </c>
      <c r="K91" s="43">
        <f t="shared" ref="K91:K103" si="43">IFERROR(N91-H91,"")</f>
        <v>0</v>
      </c>
      <c r="L91" s="43">
        <f t="shared" ref="L91:L103" si="44">IFERROR(O91-I91,"")</f>
        <v>0</v>
      </c>
      <c r="M91" s="43">
        <f t="shared" ref="M91:M103" si="45">IFERROR(P91-J91,"")</f>
        <v>0</v>
      </c>
      <c r="N91" s="43">
        <v>218.87732879999999</v>
      </c>
      <c r="O91" s="43">
        <v>375</v>
      </c>
      <c r="P91" s="43">
        <f>O91*N91</f>
        <v>82078.998299999992</v>
      </c>
      <c r="Q91" s="47" t="str">
        <f t="shared" ref="Q91:Q119" si="46">IFERROR(M91/G91,"")</f>
        <v/>
      </c>
      <c r="R91" s="42"/>
    </row>
    <row r="92" spans="1:18" ht="75" x14ac:dyDescent="0.2">
      <c r="A92" s="42">
        <v>2</v>
      </c>
      <c r="B92" s="42"/>
      <c r="C92" s="50" t="s">
        <v>274</v>
      </c>
      <c r="D92" s="42" t="s">
        <v>183</v>
      </c>
      <c r="E92" s="42"/>
      <c r="F92" s="42"/>
      <c r="G92" s="43"/>
      <c r="H92" s="43">
        <v>164.5284</v>
      </c>
      <c r="I92" s="43">
        <v>377.19610231425094</v>
      </c>
      <c r="J92" s="43">
        <f t="shared" ref="J92:J103" si="47">I92*H92</f>
        <v>62059.471200000007</v>
      </c>
      <c r="K92" s="43">
        <f t="shared" si="43"/>
        <v>0</v>
      </c>
      <c r="L92" s="43">
        <f t="shared" si="44"/>
        <v>0</v>
      </c>
      <c r="M92" s="43">
        <f t="shared" si="45"/>
        <v>0</v>
      </c>
      <c r="N92" s="43">
        <v>164.5284</v>
      </c>
      <c r="O92" s="43">
        <v>377.19610231425094</v>
      </c>
      <c r="P92" s="43">
        <f t="shared" ref="P92:P103" si="48">O92*N92</f>
        <v>62059.471200000007</v>
      </c>
      <c r="Q92" s="47" t="str">
        <f t="shared" si="46"/>
        <v/>
      </c>
      <c r="R92" s="226" t="s">
        <v>184</v>
      </c>
    </row>
    <row r="93" spans="1:18" ht="16.5" x14ac:dyDescent="0.2">
      <c r="A93" s="42">
        <v>3</v>
      </c>
      <c r="B93" s="42"/>
      <c r="C93" s="50" t="s">
        <v>175</v>
      </c>
      <c r="D93" s="42" t="s">
        <v>183</v>
      </c>
      <c r="E93" s="42"/>
      <c r="F93" s="42"/>
      <c r="G93" s="43"/>
      <c r="H93" s="43">
        <v>352.79009999999994</v>
      </c>
      <c r="I93" s="43">
        <v>33</v>
      </c>
      <c r="J93" s="43">
        <f t="shared" si="47"/>
        <v>11642.073299999998</v>
      </c>
      <c r="K93" s="43">
        <f t="shared" si="43"/>
        <v>0</v>
      </c>
      <c r="L93" s="43">
        <f t="shared" si="44"/>
        <v>0</v>
      </c>
      <c r="M93" s="43">
        <f t="shared" si="45"/>
        <v>0</v>
      </c>
      <c r="N93" s="43">
        <v>352.79009999999994</v>
      </c>
      <c r="O93" s="43">
        <v>33</v>
      </c>
      <c r="P93" s="43">
        <f t="shared" si="48"/>
        <v>11642.073299999998</v>
      </c>
      <c r="Q93" s="47" t="str">
        <f t="shared" si="46"/>
        <v/>
      </c>
      <c r="R93" s="227"/>
    </row>
    <row r="94" spans="1:18" ht="173.25" x14ac:dyDescent="0.2">
      <c r="A94" s="42">
        <v>4</v>
      </c>
      <c r="B94" s="42"/>
      <c r="C94" s="122" t="s">
        <v>176</v>
      </c>
      <c r="D94" s="42" t="s">
        <v>183</v>
      </c>
      <c r="E94" s="42"/>
      <c r="F94" s="42"/>
      <c r="G94" s="43"/>
      <c r="H94" s="43">
        <v>453</v>
      </c>
      <c r="I94" s="43">
        <v>414</v>
      </c>
      <c r="J94" s="43">
        <f t="shared" si="47"/>
        <v>187542</v>
      </c>
      <c r="K94" s="43">
        <f t="shared" si="43"/>
        <v>0</v>
      </c>
      <c r="L94" s="43">
        <f t="shared" si="44"/>
        <v>0</v>
      </c>
      <c r="M94" s="43">
        <f t="shared" si="45"/>
        <v>0</v>
      </c>
      <c r="N94" s="43">
        <v>453</v>
      </c>
      <c r="O94" s="43">
        <v>414</v>
      </c>
      <c r="P94" s="43">
        <f t="shared" si="48"/>
        <v>187542</v>
      </c>
      <c r="Q94" s="47" t="str">
        <f t="shared" si="46"/>
        <v/>
      </c>
      <c r="R94" s="227"/>
    </row>
    <row r="95" spans="1:18" ht="38.25" x14ac:dyDescent="0.2">
      <c r="A95" s="42">
        <v>5</v>
      </c>
      <c r="B95" s="42"/>
      <c r="C95" s="123" t="s">
        <v>182</v>
      </c>
      <c r="D95" s="42" t="s">
        <v>183</v>
      </c>
      <c r="E95" s="42"/>
      <c r="F95" s="42"/>
      <c r="G95" s="43"/>
      <c r="H95" s="43">
        <v>2150</v>
      </c>
      <c r="I95" s="43">
        <v>34</v>
      </c>
      <c r="J95" s="43">
        <f t="shared" si="47"/>
        <v>73100</v>
      </c>
      <c r="K95" s="43">
        <f t="shared" si="43"/>
        <v>0</v>
      </c>
      <c r="L95" s="43">
        <f t="shared" si="44"/>
        <v>0</v>
      </c>
      <c r="M95" s="43">
        <f t="shared" si="45"/>
        <v>0</v>
      </c>
      <c r="N95" s="43">
        <v>2150</v>
      </c>
      <c r="O95" s="43">
        <v>34</v>
      </c>
      <c r="P95" s="43">
        <f t="shared" si="48"/>
        <v>73100</v>
      </c>
      <c r="Q95" s="47" t="str">
        <f t="shared" si="46"/>
        <v/>
      </c>
      <c r="R95" s="227"/>
    </row>
    <row r="96" spans="1:18" ht="73.5" x14ac:dyDescent="0.2">
      <c r="A96" s="42">
        <v>6</v>
      </c>
      <c r="B96" s="42"/>
      <c r="C96" s="50" t="s">
        <v>275</v>
      </c>
      <c r="D96" s="42" t="s">
        <v>183</v>
      </c>
      <c r="E96" s="42"/>
      <c r="F96" s="42"/>
      <c r="G96" s="43"/>
      <c r="H96" s="43">
        <v>410</v>
      </c>
      <c r="I96" s="43">
        <v>411</v>
      </c>
      <c r="J96" s="43">
        <f t="shared" si="47"/>
        <v>168510</v>
      </c>
      <c r="K96" s="43">
        <f t="shared" si="43"/>
        <v>0</v>
      </c>
      <c r="L96" s="43">
        <f t="shared" si="44"/>
        <v>0</v>
      </c>
      <c r="M96" s="43">
        <f t="shared" si="45"/>
        <v>0</v>
      </c>
      <c r="N96" s="43">
        <v>410</v>
      </c>
      <c r="O96" s="43">
        <v>411</v>
      </c>
      <c r="P96" s="43">
        <f t="shared" si="48"/>
        <v>168510</v>
      </c>
      <c r="Q96" s="47" t="str">
        <f t="shared" si="46"/>
        <v/>
      </c>
      <c r="R96" s="227"/>
    </row>
    <row r="97" spans="1:18" ht="28.5" x14ac:dyDescent="0.2">
      <c r="A97" s="42">
        <v>7</v>
      </c>
      <c r="B97" s="42"/>
      <c r="C97" s="50" t="s">
        <v>177</v>
      </c>
      <c r="D97" s="42" t="s">
        <v>183</v>
      </c>
      <c r="E97" s="42"/>
      <c r="F97" s="42"/>
      <c r="G97" s="43"/>
      <c r="H97" s="43">
        <v>218.87732879999999</v>
      </c>
      <c r="I97" s="43">
        <v>169</v>
      </c>
      <c r="J97" s="43">
        <f t="shared" si="47"/>
        <v>36990.268567200001</v>
      </c>
      <c r="K97" s="43">
        <f t="shared" si="43"/>
        <v>0</v>
      </c>
      <c r="L97" s="43">
        <f t="shared" si="44"/>
        <v>0</v>
      </c>
      <c r="M97" s="43">
        <f t="shared" si="45"/>
        <v>0</v>
      </c>
      <c r="N97" s="43">
        <v>218.87732879999999</v>
      </c>
      <c r="O97" s="43">
        <v>169</v>
      </c>
      <c r="P97" s="43">
        <f t="shared" si="48"/>
        <v>36990.268567200001</v>
      </c>
      <c r="Q97" s="47" t="str">
        <f t="shared" si="46"/>
        <v/>
      </c>
      <c r="R97" s="227"/>
    </row>
    <row r="98" spans="1:18" ht="28.5" x14ac:dyDescent="0.2">
      <c r="A98" s="42">
        <v>8</v>
      </c>
      <c r="B98" s="42"/>
      <c r="C98" s="50" t="s">
        <v>187</v>
      </c>
      <c r="D98" s="42" t="s">
        <v>188</v>
      </c>
      <c r="E98" s="42"/>
      <c r="F98" s="42"/>
      <c r="G98" s="43"/>
      <c r="H98" s="43">
        <v>1</v>
      </c>
      <c r="I98" s="43">
        <v>16000</v>
      </c>
      <c r="J98" s="43">
        <f t="shared" si="47"/>
        <v>16000</v>
      </c>
      <c r="K98" s="43">
        <f t="shared" si="43"/>
        <v>0</v>
      </c>
      <c r="L98" s="43">
        <f t="shared" si="44"/>
        <v>0</v>
      </c>
      <c r="M98" s="43">
        <f t="shared" si="45"/>
        <v>0</v>
      </c>
      <c r="N98" s="43">
        <v>1</v>
      </c>
      <c r="O98" s="43">
        <v>16000</v>
      </c>
      <c r="P98" s="43">
        <f t="shared" si="48"/>
        <v>16000</v>
      </c>
      <c r="Q98" s="47"/>
      <c r="R98" s="227"/>
    </row>
    <row r="99" spans="1:18" ht="28.5" x14ac:dyDescent="0.2">
      <c r="A99" s="42">
        <v>9</v>
      </c>
      <c r="B99" s="42"/>
      <c r="C99" s="50" t="s">
        <v>189</v>
      </c>
      <c r="D99" s="42" t="s">
        <v>188</v>
      </c>
      <c r="E99" s="42"/>
      <c r="F99" s="42"/>
      <c r="G99" s="43"/>
      <c r="H99" s="43">
        <v>1</v>
      </c>
      <c r="I99" s="43">
        <v>3800</v>
      </c>
      <c r="J99" s="43">
        <f t="shared" si="47"/>
        <v>3800</v>
      </c>
      <c r="K99" s="43">
        <f t="shared" si="43"/>
        <v>0</v>
      </c>
      <c r="L99" s="43">
        <f t="shared" si="44"/>
        <v>0</v>
      </c>
      <c r="M99" s="43">
        <f t="shared" si="45"/>
        <v>0</v>
      </c>
      <c r="N99" s="43">
        <v>1</v>
      </c>
      <c r="O99" s="43">
        <v>3800</v>
      </c>
      <c r="P99" s="43">
        <f t="shared" si="48"/>
        <v>3800</v>
      </c>
      <c r="Q99" s="47"/>
      <c r="R99" s="227"/>
    </row>
    <row r="100" spans="1:18" ht="28.5" x14ac:dyDescent="0.2">
      <c r="A100" s="42">
        <v>10</v>
      </c>
      <c r="B100" s="42"/>
      <c r="C100" s="50" t="s">
        <v>191</v>
      </c>
      <c r="D100" s="42" t="s">
        <v>188</v>
      </c>
      <c r="E100" s="42"/>
      <c r="F100" s="42"/>
      <c r="G100" s="43"/>
      <c r="H100" s="43">
        <v>1</v>
      </c>
      <c r="I100" s="43">
        <v>7000</v>
      </c>
      <c r="J100" s="43">
        <f t="shared" si="47"/>
        <v>7000</v>
      </c>
      <c r="K100" s="43">
        <f t="shared" si="43"/>
        <v>0</v>
      </c>
      <c r="L100" s="43">
        <f t="shared" si="44"/>
        <v>0</v>
      </c>
      <c r="M100" s="43">
        <f t="shared" si="45"/>
        <v>0</v>
      </c>
      <c r="N100" s="43">
        <v>1</v>
      </c>
      <c r="O100" s="43">
        <v>7000</v>
      </c>
      <c r="P100" s="43">
        <f t="shared" si="48"/>
        <v>7000</v>
      </c>
      <c r="Q100" s="47"/>
      <c r="R100" s="227"/>
    </row>
    <row r="101" spans="1:18" ht="28.5" x14ac:dyDescent="0.2">
      <c r="A101" s="42">
        <v>11</v>
      </c>
      <c r="B101" s="42"/>
      <c r="C101" s="50" t="s">
        <v>190</v>
      </c>
      <c r="D101" s="42" t="s">
        <v>183</v>
      </c>
      <c r="E101" s="42"/>
      <c r="F101" s="42"/>
      <c r="G101" s="43"/>
      <c r="H101" s="43">
        <v>65</v>
      </c>
      <c r="I101" s="43">
        <v>110</v>
      </c>
      <c r="J101" s="43">
        <f t="shared" si="47"/>
        <v>7150</v>
      </c>
      <c r="K101" s="43">
        <f t="shared" si="43"/>
        <v>0</v>
      </c>
      <c r="L101" s="43">
        <f t="shared" si="44"/>
        <v>0</v>
      </c>
      <c r="M101" s="43">
        <f t="shared" si="45"/>
        <v>0</v>
      </c>
      <c r="N101" s="43">
        <v>65</v>
      </c>
      <c r="O101" s="43">
        <v>110</v>
      </c>
      <c r="P101" s="43">
        <f t="shared" si="48"/>
        <v>7150</v>
      </c>
      <c r="Q101" s="47"/>
      <c r="R101" s="227"/>
    </row>
    <row r="102" spans="1:18" ht="60" x14ac:dyDescent="0.2">
      <c r="A102" s="42">
        <v>12</v>
      </c>
      <c r="B102" s="42"/>
      <c r="C102" s="55" t="s">
        <v>276</v>
      </c>
      <c r="D102" s="42" t="s">
        <v>180</v>
      </c>
      <c r="E102" s="42"/>
      <c r="F102" s="42"/>
      <c r="G102" s="43"/>
      <c r="H102" s="43">
        <v>350</v>
      </c>
      <c r="I102" s="43">
        <v>330</v>
      </c>
      <c r="J102" s="43">
        <f t="shared" si="47"/>
        <v>115500</v>
      </c>
      <c r="K102" s="43">
        <f t="shared" si="43"/>
        <v>0</v>
      </c>
      <c r="L102" s="43">
        <f t="shared" si="44"/>
        <v>0</v>
      </c>
      <c r="M102" s="43">
        <f t="shared" si="45"/>
        <v>0</v>
      </c>
      <c r="N102" s="43">
        <v>350</v>
      </c>
      <c r="O102" s="43">
        <v>330</v>
      </c>
      <c r="P102" s="43">
        <f t="shared" si="48"/>
        <v>115500</v>
      </c>
      <c r="Q102" s="47"/>
      <c r="R102" s="227"/>
    </row>
    <row r="103" spans="1:18" ht="30" x14ac:dyDescent="0.2">
      <c r="A103" s="42">
        <v>13</v>
      </c>
      <c r="B103" s="42"/>
      <c r="C103" s="55" t="s">
        <v>192</v>
      </c>
      <c r="D103" s="42" t="s">
        <v>183</v>
      </c>
      <c r="E103" s="42"/>
      <c r="F103" s="42"/>
      <c r="G103" s="43"/>
      <c r="H103" s="43">
        <v>1800</v>
      </c>
      <c r="I103" s="43">
        <v>25</v>
      </c>
      <c r="J103" s="43">
        <f t="shared" si="47"/>
        <v>45000</v>
      </c>
      <c r="K103" s="43">
        <f t="shared" si="43"/>
        <v>0</v>
      </c>
      <c r="L103" s="43">
        <f t="shared" si="44"/>
        <v>0</v>
      </c>
      <c r="M103" s="43">
        <f t="shared" si="45"/>
        <v>0</v>
      </c>
      <c r="N103" s="43">
        <v>1800</v>
      </c>
      <c r="O103" s="43">
        <v>25</v>
      </c>
      <c r="P103" s="43">
        <f t="shared" si="48"/>
        <v>45000</v>
      </c>
      <c r="Q103" s="47"/>
      <c r="R103" s="228"/>
    </row>
    <row r="104" spans="1:18" ht="16.5" x14ac:dyDescent="0.2">
      <c r="A104" s="42"/>
      <c r="B104" s="42"/>
      <c r="C104" s="55"/>
      <c r="D104" s="42"/>
      <c r="E104" s="42"/>
      <c r="F104" s="42"/>
      <c r="G104" s="43"/>
      <c r="H104" s="43"/>
      <c r="I104" s="43"/>
      <c r="J104" s="43"/>
      <c r="K104" s="43"/>
      <c r="L104" s="43"/>
      <c r="M104" s="43"/>
      <c r="N104" s="43"/>
      <c r="O104" s="43"/>
      <c r="P104" s="43"/>
      <c r="Q104" s="112"/>
      <c r="R104" s="56"/>
    </row>
    <row r="105" spans="1:18" s="49" customFormat="1" ht="18.75" x14ac:dyDescent="0.2">
      <c r="A105" s="53"/>
      <c r="B105" s="53"/>
      <c r="C105" s="52" t="s">
        <v>284</v>
      </c>
      <c r="D105" s="53"/>
      <c r="E105" s="53"/>
      <c r="F105" s="99"/>
      <c r="G105" s="53"/>
      <c r="H105" s="53"/>
      <c r="I105" s="53"/>
      <c r="J105" s="53"/>
      <c r="K105" s="53"/>
      <c r="L105" s="53"/>
      <c r="M105" s="53"/>
      <c r="N105" s="53"/>
      <c r="O105" s="53"/>
      <c r="P105" s="53"/>
      <c r="Q105" s="113"/>
      <c r="R105" s="54"/>
    </row>
    <row r="106" spans="1:18" s="49" customFormat="1" ht="99" x14ac:dyDescent="0.2">
      <c r="A106" s="53"/>
      <c r="B106" s="53"/>
      <c r="C106" s="235" t="s">
        <v>285</v>
      </c>
      <c r="D106" s="99" t="s">
        <v>183</v>
      </c>
      <c r="E106" s="53"/>
      <c r="F106" s="99"/>
      <c r="G106" s="53"/>
      <c r="H106" s="53"/>
      <c r="I106" s="53"/>
      <c r="J106" s="43">
        <f t="shared" ref="J106:J115" si="49">I106*H106</f>
        <v>0</v>
      </c>
      <c r="K106" s="43">
        <f t="shared" ref="K106:K115" si="50">IFERROR(N106-H106,"")</f>
        <v>23.250240000000002</v>
      </c>
      <c r="L106" s="43">
        <f t="shared" ref="L106:L115" si="51">IFERROR(O106-I106,"")</f>
        <v>587</v>
      </c>
      <c r="M106" s="43">
        <f t="shared" ref="M106:M115" si="52">IFERROR(P106-J106,"")</f>
        <v>13647.890880000001</v>
      </c>
      <c r="N106" s="237">
        <v>23.250240000000002</v>
      </c>
      <c r="O106" s="236">
        <v>587</v>
      </c>
      <c r="P106" s="43">
        <f t="shared" ref="P106:P115" si="53">O106*N106</f>
        <v>13647.890880000001</v>
      </c>
      <c r="Q106" s="113"/>
      <c r="R106" s="113"/>
    </row>
    <row r="107" spans="1:18" s="49" customFormat="1" ht="33" x14ac:dyDescent="0.2">
      <c r="A107" s="53"/>
      <c r="B107" s="53"/>
      <c r="C107" s="235" t="s">
        <v>286</v>
      </c>
      <c r="D107" s="99" t="s">
        <v>188</v>
      </c>
      <c r="E107" s="53"/>
      <c r="F107" s="99"/>
      <c r="G107" s="53"/>
      <c r="H107" s="53"/>
      <c r="I107" s="53"/>
      <c r="J107" s="43">
        <f t="shared" si="49"/>
        <v>0</v>
      </c>
      <c r="K107" s="43">
        <f t="shared" si="50"/>
        <v>1</v>
      </c>
      <c r="L107" s="43">
        <f t="shared" si="51"/>
        <v>44850</v>
      </c>
      <c r="M107" s="43">
        <f t="shared" si="52"/>
        <v>44850</v>
      </c>
      <c r="N107" s="237">
        <v>1</v>
      </c>
      <c r="O107" s="236">
        <v>44850</v>
      </c>
      <c r="P107" s="43">
        <f t="shared" si="53"/>
        <v>44850</v>
      </c>
      <c r="Q107" s="113"/>
      <c r="R107" s="113"/>
    </row>
    <row r="108" spans="1:18" s="49" customFormat="1" ht="33" x14ac:dyDescent="0.2">
      <c r="A108" s="53"/>
      <c r="B108" s="53"/>
      <c r="C108" s="235" t="s">
        <v>287</v>
      </c>
      <c r="D108" s="99" t="s">
        <v>188</v>
      </c>
      <c r="E108" s="53"/>
      <c r="F108" s="99"/>
      <c r="G108" s="53"/>
      <c r="H108" s="53"/>
      <c r="I108" s="53"/>
      <c r="J108" s="43">
        <f t="shared" si="49"/>
        <v>0</v>
      </c>
      <c r="K108" s="43">
        <f t="shared" si="50"/>
        <v>1</v>
      </c>
      <c r="L108" s="43">
        <f t="shared" si="51"/>
        <v>7500</v>
      </c>
      <c r="M108" s="43">
        <f t="shared" si="52"/>
        <v>7500</v>
      </c>
      <c r="N108" s="237">
        <v>1</v>
      </c>
      <c r="O108" s="236">
        <v>7500</v>
      </c>
      <c r="P108" s="43">
        <f t="shared" si="53"/>
        <v>7500</v>
      </c>
      <c r="Q108" s="113"/>
      <c r="R108" s="113"/>
    </row>
    <row r="109" spans="1:18" s="49" customFormat="1" ht="66" x14ac:dyDescent="0.2">
      <c r="A109" s="53"/>
      <c r="B109" s="53"/>
      <c r="C109" s="235" t="s">
        <v>288</v>
      </c>
      <c r="D109" s="99" t="s">
        <v>183</v>
      </c>
      <c r="E109" s="53"/>
      <c r="F109" s="99"/>
      <c r="G109" s="53"/>
      <c r="H109" s="53"/>
      <c r="I109" s="53"/>
      <c r="J109" s="43">
        <f t="shared" si="49"/>
        <v>0</v>
      </c>
      <c r="K109" s="43">
        <f t="shared" si="50"/>
        <v>420</v>
      </c>
      <c r="L109" s="43">
        <f t="shared" si="51"/>
        <v>45</v>
      </c>
      <c r="M109" s="43">
        <f t="shared" si="52"/>
        <v>18900</v>
      </c>
      <c r="N109" s="237">
        <v>420</v>
      </c>
      <c r="O109" s="236">
        <v>45</v>
      </c>
      <c r="P109" s="43">
        <f t="shared" si="53"/>
        <v>18900</v>
      </c>
      <c r="Q109" s="113"/>
      <c r="R109" s="113"/>
    </row>
    <row r="110" spans="1:18" s="49" customFormat="1" ht="99" x14ac:dyDescent="0.2">
      <c r="A110" s="53"/>
      <c r="B110" s="53"/>
      <c r="C110" s="235" t="s">
        <v>289</v>
      </c>
      <c r="D110" s="99" t="s">
        <v>188</v>
      </c>
      <c r="E110" s="53"/>
      <c r="F110" s="99"/>
      <c r="G110" s="53"/>
      <c r="H110" s="53"/>
      <c r="I110" s="53"/>
      <c r="J110" s="43">
        <f t="shared" si="49"/>
        <v>0</v>
      </c>
      <c r="K110" s="43">
        <f t="shared" si="50"/>
        <v>1</v>
      </c>
      <c r="L110" s="43">
        <f t="shared" si="51"/>
        <v>116000</v>
      </c>
      <c r="M110" s="43">
        <f t="shared" si="52"/>
        <v>116000</v>
      </c>
      <c r="N110" s="237">
        <v>1</v>
      </c>
      <c r="O110" s="236">
        <v>116000</v>
      </c>
      <c r="P110" s="43">
        <f t="shared" si="53"/>
        <v>116000</v>
      </c>
      <c r="Q110" s="113"/>
      <c r="R110" s="113"/>
    </row>
    <row r="111" spans="1:18" s="49" customFormat="1" ht="132" x14ac:dyDescent="0.2">
      <c r="A111" s="53"/>
      <c r="B111" s="53"/>
      <c r="C111" s="235" t="s">
        <v>290</v>
      </c>
      <c r="D111" s="99" t="s">
        <v>295</v>
      </c>
      <c r="E111" s="53"/>
      <c r="F111" s="99"/>
      <c r="G111" s="53"/>
      <c r="H111" s="53"/>
      <c r="I111" s="53"/>
      <c r="J111" s="43">
        <f t="shared" si="49"/>
        <v>0</v>
      </c>
      <c r="K111" s="43">
        <f t="shared" si="50"/>
        <v>55</v>
      </c>
      <c r="L111" s="43">
        <f t="shared" si="51"/>
        <v>1400</v>
      </c>
      <c r="M111" s="43">
        <f t="shared" si="52"/>
        <v>77000</v>
      </c>
      <c r="N111" s="237">
        <v>55</v>
      </c>
      <c r="O111" s="236">
        <v>1400</v>
      </c>
      <c r="P111" s="43">
        <f t="shared" si="53"/>
        <v>77000</v>
      </c>
      <c r="Q111" s="113"/>
      <c r="R111" s="113"/>
    </row>
    <row r="112" spans="1:18" s="49" customFormat="1" ht="49.5" x14ac:dyDescent="0.2">
      <c r="A112" s="53"/>
      <c r="B112" s="53"/>
      <c r="C112" s="235" t="s">
        <v>291</v>
      </c>
      <c r="D112" s="99" t="s">
        <v>188</v>
      </c>
      <c r="E112" s="53"/>
      <c r="F112" s="99"/>
      <c r="G112" s="53"/>
      <c r="H112" s="53"/>
      <c r="I112" s="53"/>
      <c r="J112" s="43">
        <f t="shared" si="49"/>
        <v>0</v>
      </c>
      <c r="K112" s="43">
        <f t="shared" si="50"/>
        <v>1</v>
      </c>
      <c r="L112" s="43">
        <f t="shared" si="51"/>
        <v>80000</v>
      </c>
      <c r="M112" s="43">
        <f t="shared" si="52"/>
        <v>80000</v>
      </c>
      <c r="N112" s="237">
        <v>1</v>
      </c>
      <c r="O112" s="236">
        <v>80000</v>
      </c>
      <c r="P112" s="43">
        <f t="shared" si="53"/>
        <v>80000</v>
      </c>
      <c r="Q112" s="113"/>
      <c r="R112" s="113"/>
    </row>
    <row r="113" spans="1:19" s="49" customFormat="1" ht="66" x14ac:dyDescent="0.2">
      <c r="A113" s="53"/>
      <c r="B113" s="53"/>
      <c r="C113" s="235" t="s">
        <v>292</v>
      </c>
      <c r="D113" s="99" t="s">
        <v>180</v>
      </c>
      <c r="E113" s="53"/>
      <c r="F113" s="99"/>
      <c r="G113" s="53"/>
      <c r="H113" s="53"/>
      <c r="I113" s="53"/>
      <c r="J113" s="43">
        <f t="shared" si="49"/>
        <v>0</v>
      </c>
      <c r="K113" s="43">
        <f t="shared" si="50"/>
        <v>406.60845999999998</v>
      </c>
      <c r="L113" s="43">
        <f t="shared" si="51"/>
        <v>1150</v>
      </c>
      <c r="M113" s="43">
        <f t="shared" si="52"/>
        <v>467599.72899999999</v>
      </c>
      <c r="N113" s="237">
        <v>406.60845999999998</v>
      </c>
      <c r="O113" s="236">
        <v>1150</v>
      </c>
      <c r="P113" s="43">
        <f t="shared" si="53"/>
        <v>467599.72899999999</v>
      </c>
      <c r="Q113" s="113"/>
      <c r="R113" s="113"/>
    </row>
    <row r="114" spans="1:19" s="49" customFormat="1" ht="66" x14ac:dyDescent="0.2">
      <c r="A114" s="53"/>
      <c r="B114" s="53"/>
      <c r="C114" s="235" t="s">
        <v>293</v>
      </c>
      <c r="D114" s="99" t="s">
        <v>180</v>
      </c>
      <c r="E114" s="53"/>
      <c r="F114" s="99"/>
      <c r="G114" s="53"/>
      <c r="H114" s="53"/>
      <c r="I114" s="53"/>
      <c r="J114" s="43">
        <f t="shared" si="49"/>
        <v>0</v>
      </c>
      <c r="K114" s="43">
        <f t="shared" si="50"/>
        <v>52</v>
      </c>
      <c r="L114" s="43">
        <f t="shared" si="51"/>
        <v>779.32131172839513</v>
      </c>
      <c r="M114" s="43">
        <f t="shared" si="52"/>
        <v>40524.708209876546</v>
      </c>
      <c r="N114" s="237">
        <v>52</v>
      </c>
      <c r="O114" s="236">
        <v>779.32131172839513</v>
      </c>
      <c r="P114" s="43">
        <f t="shared" si="53"/>
        <v>40524.708209876546</v>
      </c>
      <c r="Q114" s="113"/>
      <c r="R114" s="113"/>
    </row>
    <row r="115" spans="1:19" s="49" customFormat="1" ht="18.75" x14ac:dyDescent="0.2">
      <c r="A115" s="53"/>
      <c r="B115" s="53"/>
      <c r="C115" s="235" t="s">
        <v>294</v>
      </c>
      <c r="D115" s="99" t="s">
        <v>188</v>
      </c>
      <c r="E115" s="53"/>
      <c r="F115" s="99"/>
      <c r="G115" s="53"/>
      <c r="H115" s="53"/>
      <c r="I115" s="53"/>
      <c r="J115" s="43">
        <f t="shared" si="49"/>
        <v>0</v>
      </c>
      <c r="K115" s="43">
        <f t="shared" si="50"/>
        <v>1</v>
      </c>
      <c r="L115" s="43">
        <f t="shared" si="51"/>
        <v>109523.80952380951</v>
      </c>
      <c r="M115" s="43">
        <f t="shared" si="52"/>
        <v>109523.80952380951</v>
      </c>
      <c r="N115" s="237">
        <v>1</v>
      </c>
      <c r="O115" s="236">
        <v>109523.80952380951</v>
      </c>
      <c r="P115" s="43">
        <f t="shared" si="53"/>
        <v>109523.80952380951</v>
      </c>
      <c r="Q115" s="113"/>
      <c r="R115" s="113"/>
    </row>
    <row r="116" spans="1:19" s="49" customFormat="1" ht="18.75" x14ac:dyDescent="0.2">
      <c r="A116" s="53"/>
      <c r="B116" s="53"/>
      <c r="C116" s="52"/>
      <c r="D116" s="53"/>
      <c r="E116" s="53"/>
      <c r="F116" s="99"/>
      <c r="G116" s="53"/>
      <c r="H116" s="53"/>
      <c r="I116" s="53"/>
      <c r="J116" s="53"/>
      <c r="K116" s="53"/>
      <c r="L116" s="53"/>
      <c r="M116" s="53"/>
      <c r="N116" s="53"/>
      <c r="O116" s="53"/>
      <c r="P116" s="53"/>
      <c r="Q116" s="113"/>
      <c r="R116" s="113"/>
    </row>
    <row r="117" spans="1:19" ht="16.5" x14ac:dyDescent="0.2">
      <c r="A117" s="42"/>
      <c r="B117" s="42"/>
      <c r="C117" s="55"/>
      <c r="D117" s="42"/>
      <c r="E117" s="42"/>
      <c r="F117" s="42"/>
      <c r="G117" s="43"/>
      <c r="H117" s="43"/>
      <c r="I117" s="43"/>
      <c r="J117" s="43"/>
      <c r="K117" s="43"/>
      <c r="L117" s="43"/>
      <c r="M117" s="43"/>
      <c r="N117" s="51"/>
      <c r="O117" s="51"/>
      <c r="P117" s="43"/>
      <c r="Q117" s="112"/>
      <c r="R117" s="56"/>
    </row>
    <row r="118" spans="1:19" s="102" customFormat="1" ht="18.75" x14ac:dyDescent="0.2">
      <c r="A118" s="119"/>
      <c r="B118" s="71"/>
      <c r="C118" s="72" t="s">
        <v>252</v>
      </c>
      <c r="D118" s="97"/>
      <c r="E118" s="98"/>
      <c r="F118" s="100"/>
      <c r="G118" s="103">
        <f>SUM(G91:G117)</f>
        <v>0</v>
      </c>
      <c r="H118" s="103"/>
      <c r="I118" s="103"/>
      <c r="J118" s="103">
        <f>SUM(J91:J117)</f>
        <v>816372.81136719999</v>
      </c>
      <c r="K118" s="119"/>
      <c r="L118" s="119"/>
      <c r="M118" s="103">
        <f>SUM(M91:M117)</f>
        <v>975546.13761368592</v>
      </c>
      <c r="N118" s="119"/>
      <c r="O118" s="119"/>
      <c r="P118" s="103">
        <f>SUM(P91:P117)</f>
        <v>1791918.948980886</v>
      </c>
      <c r="Q118" s="120"/>
      <c r="R118" s="121"/>
    </row>
    <row r="119" spans="1:19" ht="16.5" x14ac:dyDescent="0.2">
      <c r="A119" s="42"/>
      <c r="B119" s="42"/>
      <c r="C119" s="41"/>
      <c r="D119" s="42"/>
      <c r="E119" s="42"/>
      <c r="F119" s="42"/>
      <c r="G119" s="43"/>
      <c r="H119" s="43">
        <v>0</v>
      </c>
      <c r="I119" s="43"/>
      <c r="J119" s="43"/>
      <c r="K119" s="43"/>
      <c r="L119" s="43"/>
      <c r="M119" s="43"/>
      <c r="N119" s="42">
        <f>K119+E119</f>
        <v>0</v>
      </c>
      <c r="O119" s="42"/>
      <c r="P119" s="43"/>
      <c r="Q119" s="47" t="str">
        <f t="shared" si="46"/>
        <v/>
      </c>
      <c r="R119" s="42"/>
    </row>
    <row r="120" spans="1:19" s="111" customFormat="1" ht="16.5" x14ac:dyDescent="0.2">
      <c r="A120" s="104"/>
      <c r="B120" s="104"/>
      <c r="C120" s="105" t="s">
        <v>168</v>
      </c>
      <c r="D120" s="105"/>
      <c r="E120" s="105"/>
      <c r="F120" s="106"/>
      <c r="G120" s="107">
        <f>G118+G88+G48+G40+G35</f>
        <v>4902753</v>
      </c>
      <c r="H120" s="107"/>
      <c r="I120" s="107"/>
      <c r="J120" s="107">
        <f>J118+J88+J48+J40+J35</f>
        <v>5760525.8113671998</v>
      </c>
      <c r="K120" s="107"/>
      <c r="L120" s="107"/>
      <c r="M120" s="107">
        <f>M118+M88+M48+M40+M35</f>
        <v>975546.13761368592</v>
      </c>
      <c r="N120" s="108"/>
      <c r="O120" s="108"/>
      <c r="P120" s="107">
        <f>P118+P88+P48+P40+P35</f>
        <v>6736071.9489808865</v>
      </c>
      <c r="Q120" s="109"/>
      <c r="R120" s="110"/>
    </row>
    <row r="123" spans="1:19" x14ac:dyDescent="0.2">
      <c r="N123" s="125"/>
    </row>
    <row r="124" spans="1:19" s="240" customFormat="1" ht="27" x14ac:dyDescent="0.2">
      <c r="A124" s="238"/>
      <c r="B124" s="128" t="s">
        <v>277</v>
      </c>
      <c r="C124" s="128" t="s">
        <v>278</v>
      </c>
      <c r="D124" s="128" t="s">
        <v>298</v>
      </c>
      <c r="E124" s="128" t="s">
        <v>299</v>
      </c>
      <c r="F124" s="128" t="s">
        <v>296</v>
      </c>
      <c r="G124" s="128" t="s">
        <v>297</v>
      </c>
      <c r="H124" s="239"/>
      <c r="I124" s="239"/>
      <c r="J124" s="239"/>
      <c r="K124" s="239"/>
      <c r="L124" s="239"/>
      <c r="M124" s="239"/>
      <c r="N124" s="239"/>
      <c r="O124" s="239"/>
      <c r="P124" s="239"/>
      <c r="Q124" s="239"/>
      <c r="R124" s="239"/>
      <c r="S124" s="238"/>
    </row>
    <row r="125" spans="1:19" x14ac:dyDescent="0.2">
      <c r="B125" s="126">
        <v>1</v>
      </c>
      <c r="C125" s="129" t="s">
        <v>179</v>
      </c>
      <c r="D125" s="127">
        <f>G120</f>
        <v>4902753</v>
      </c>
      <c r="E125" s="127">
        <f>J120</f>
        <v>5760525.8113671998</v>
      </c>
      <c r="F125" s="127">
        <f>G125-E125</f>
        <v>975546.13761368673</v>
      </c>
      <c r="G125" s="127">
        <f>P120</f>
        <v>6736071.9489808865</v>
      </c>
      <c r="R125" s="46"/>
      <c r="S125" s="44"/>
    </row>
  </sheetData>
  <protectedRanges>
    <protectedRange sqref="D10:E11 E13:E14 E35:E36 D18:E18 D13:D17 E24:E25 D34:D38 E16:E17 D26:E32 D19:D25 E19:E22 N10:N11 N13:N14 N35:N36 N24:N32 N16:N22" name="Range1"/>
    <protectedRange sqref="D12:E13 E10 E16 E24 D9:D10 N12:N13 N10 N16 N24" name="Range1_1"/>
    <protectedRange sqref="D12:E12 E15 D9 N12 N15" name="Range1_2"/>
    <protectedRange sqref="C42:C44" name="Range1_3"/>
    <protectedRange sqref="E42 N42" name="Range1_4"/>
    <protectedRange sqref="E43 N43" name="Range1_5_1"/>
    <protectedRange sqref="D53:D54 D61 D65 D42:D46 D67 D72 D76" name="Range1_6"/>
  </protectedRanges>
  <autoFilter ref="A7:WWC120" xr:uid="{00000000-0001-0000-0100-000000000000}"/>
  <mergeCells count="20">
    <mergeCell ref="R92:R103"/>
    <mergeCell ref="R6:R7"/>
    <mergeCell ref="A4:B4"/>
    <mergeCell ref="A5:B5"/>
    <mergeCell ref="C2:R2"/>
    <mergeCell ref="C3:R3"/>
    <mergeCell ref="C4:R4"/>
    <mergeCell ref="C5:R5"/>
    <mergeCell ref="H6:J6"/>
    <mergeCell ref="A1:R1"/>
    <mergeCell ref="A6:A7"/>
    <mergeCell ref="B6:B7"/>
    <mergeCell ref="C6:C7"/>
    <mergeCell ref="D6:D7"/>
    <mergeCell ref="E6:G6"/>
    <mergeCell ref="Q6:Q7"/>
    <mergeCell ref="K6:M6"/>
    <mergeCell ref="A2:B2"/>
    <mergeCell ref="A3:B3"/>
    <mergeCell ref="N6:P6"/>
  </mergeCells>
  <pageMargins left="0.7" right="0.7" top="0.75" bottom="0.75" header="0.3" footer="0.3"/>
  <pageSetup scale="31" orientation="portrait" r:id="rId1"/>
  <ignoredErrors>
    <ignoredError sqref="N1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NFA-SO</vt:lpstr>
      <vt:lpstr>Variation Statement </vt:lpstr>
      <vt:lpstr>'NFA-SO'!Print_Area</vt:lpstr>
      <vt:lpstr>'Variation Statement '!Print_Area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Manish  Mulchandani</cp:lastModifiedBy>
  <cp:lastPrinted>2022-06-25T08:10:44Z</cp:lastPrinted>
  <dcterms:created xsi:type="dcterms:W3CDTF">2009-11-13T12:11:15Z</dcterms:created>
  <dcterms:modified xsi:type="dcterms:W3CDTF">2024-03-07T05:41:07Z</dcterms:modified>
</cp:coreProperties>
</file>