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il_Onedrive\OneDrive - Travel food Services\Desktop\UNA PROJECT\DOMINO'S\"/>
    </mc:Choice>
  </mc:AlternateContent>
  <bookViews>
    <workbookView xWindow="0" yWindow="0" windowWidth="20490" windowHeight="7500" activeTab="4"/>
  </bookViews>
  <sheets>
    <sheet name="Civil &amp; Interior" sheetId="1" r:id="rId1"/>
    <sheet name="HVAC" sheetId="9" r:id="rId2"/>
    <sheet name="PLUMBING" sheetId="8" r:id="rId3"/>
    <sheet name="Fire Fighting" sheetId="2" r:id="rId4"/>
    <sheet name="Material Specifications" sheetId="3" r:id="rId5"/>
    <sheet name="Fire Make" sheetId="4" r:id="rId6"/>
    <sheet name="Electrical ,CCTV &amp; PA Make" sheetId="5" r:id="rId7"/>
    <sheet name="ELECTRICAL" sheetId="10" r:id="rId8"/>
    <sheet name="Toilet Specs" sheetId="7" r:id="rId9"/>
  </sheets>
  <definedNames>
    <definedName name="_xlnm._FilterDatabase" localSheetId="0" hidden="1">'Civil &amp; Interior'!$C$12:$I$218</definedName>
    <definedName name="_xlnm.Print_Area" localSheetId="8">'Toilet Specs'!$A$1:$E$11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9" i="10" l="1"/>
  <c r="I238" i="10"/>
  <c r="I237" i="10"/>
  <c r="I236" i="10"/>
  <c r="I235" i="10"/>
  <c r="I234" i="10"/>
  <c r="I233" i="10"/>
  <c r="I232" i="10"/>
  <c r="I231" i="10"/>
  <c r="I230" i="10"/>
  <c r="I240" i="10" s="1"/>
  <c r="I229" i="10"/>
  <c r="I225" i="10"/>
  <c r="I224" i="10"/>
  <c r="I223" i="10"/>
  <c r="I222" i="10"/>
  <c r="I220" i="10"/>
  <c r="I219" i="10"/>
  <c r="I218" i="10"/>
  <c r="I217" i="10"/>
  <c r="I216" i="10"/>
  <c r="I215" i="10"/>
  <c r="I214" i="10"/>
  <c r="I226" i="10" s="1"/>
  <c r="I211" i="10"/>
  <c r="I210" i="10"/>
  <c r="I212" i="10" s="1"/>
  <c r="I208" i="10"/>
  <c r="I207" i="10"/>
  <c r="I204" i="10"/>
  <c r="I203" i="10"/>
  <c r="I202" i="10"/>
  <c r="I201" i="10"/>
  <c r="I199" i="10"/>
  <c r="I198" i="10"/>
  <c r="I197" i="10"/>
  <c r="I196" i="10"/>
  <c r="I195" i="10"/>
  <c r="I194" i="10"/>
  <c r="I193" i="10"/>
  <c r="I192" i="10"/>
  <c r="I205" i="10" s="1"/>
  <c r="G192" i="10"/>
  <c r="I189" i="10"/>
  <c r="I188" i="10"/>
  <c r="I187" i="10"/>
  <c r="I186" i="10"/>
  <c r="I185" i="10"/>
  <c r="I184" i="10"/>
  <c r="I183" i="10"/>
  <c r="I182" i="10"/>
  <c r="I190" i="10" s="1"/>
  <c r="I181" i="10"/>
  <c r="I180" i="10"/>
  <c r="I179" i="10"/>
  <c r="I178" i="10"/>
  <c r="I175" i="10"/>
  <c r="I174" i="10"/>
  <c r="I172" i="10"/>
  <c r="I171" i="10"/>
  <c r="I170" i="10"/>
  <c r="I167" i="10"/>
  <c r="G166" i="10"/>
  <c r="I166" i="10" s="1"/>
  <c r="I165" i="10"/>
  <c r="I164" i="10"/>
  <c r="I163" i="10"/>
  <c r="I162" i="10"/>
  <c r="G161" i="10"/>
  <c r="I161" i="10" s="1"/>
  <c r="I160" i="10"/>
  <c r="I159" i="10"/>
  <c r="I158" i="10"/>
  <c r="I157" i="10"/>
  <c r="I156" i="10"/>
  <c r="I155" i="10"/>
  <c r="I151" i="10"/>
  <c r="I150" i="10"/>
  <c r="G149" i="10"/>
  <c r="I149" i="10" s="1"/>
  <c r="G148" i="10"/>
  <c r="I148" i="10" s="1"/>
  <c r="I147" i="10"/>
  <c r="I146" i="10"/>
  <c r="I145" i="10"/>
  <c r="I144" i="10"/>
  <c r="I143" i="10"/>
  <c r="I142" i="10"/>
  <c r="I140" i="10"/>
  <c r="I139" i="10"/>
  <c r="I138" i="10"/>
  <c r="G137" i="10"/>
  <c r="I137" i="10" s="1"/>
  <c r="G136" i="10"/>
  <c r="I136" i="10" s="1"/>
  <c r="I134" i="10"/>
  <c r="I133" i="10"/>
  <c r="I131" i="10"/>
  <c r="I130" i="10"/>
  <c r="I129" i="10"/>
  <c r="I128" i="10"/>
  <c r="G125" i="10"/>
  <c r="I125" i="10" s="1"/>
  <c r="I124" i="10"/>
  <c r="I123" i="10"/>
  <c r="G123" i="10"/>
  <c r="I122" i="10"/>
  <c r="G122" i="10"/>
  <c r="I120" i="10"/>
  <c r="G119" i="10"/>
  <c r="I119" i="10" s="1"/>
  <c r="G118" i="10"/>
  <c r="I118" i="10" s="1"/>
  <c r="G117" i="10"/>
  <c r="I117" i="10" s="1"/>
  <c r="G116" i="10"/>
  <c r="I116" i="10" s="1"/>
  <c r="I113" i="10"/>
  <c r="I112" i="10"/>
  <c r="I111" i="10"/>
  <c r="I110" i="10"/>
  <c r="I109" i="10"/>
  <c r="G107" i="10"/>
  <c r="I107" i="10" s="1"/>
  <c r="I106" i="10"/>
  <c r="G105" i="10"/>
  <c r="I105" i="10" s="1"/>
  <c r="G104" i="10"/>
  <c r="I104" i="10" s="1"/>
  <c r="I103" i="10"/>
  <c r="G103" i="10"/>
  <c r="G102" i="10"/>
  <c r="I102" i="10" s="1"/>
  <c r="G99" i="10"/>
  <c r="I99" i="10" s="1"/>
  <c r="I98" i="10"/>
  <c r="I97" i="10"/>
  <c r="I96" i="10"/>
  <c r="I95" i="10"/>
  <c r="I94" i="10"/>
  <c r="I93" i="10"/>
  <c r="I92" i="10"/>
  <c r="I91" i="10"/>
  <c r="I90" i="10"/>
  <c r="I89" i="10"/>
  <c r="I88" i="10"/>
  <c r="I87" i="10"/>
  <c r="I86" i="10"/>
  <c r="I85" i="10"/>
  <c r="G84" i="10"/>
  <c r="I84" i="10" s="1"/>
  <c r="G83" i="10"/>
  <c r="I83" i="10" s="1"/>
  <c r="I82" i="10"/>
  <c r="I81" i="10"/>
  <c r="G80" i="10"/>
  <c r="I80" i="10" s="1"/>
  <c r="I79" i="10"/>
  <c r="I70" i="10"/>
  <c r="I63" i="10"/>
  <c r="I77" i="10" s="1"/>
  <c r="I56" i="10"/>
  <c r="I54" i="10"/>
  <c r="I44" i="10"/>
  <c r="I34" i="10"/>
  <c r="I26" i="10"/>
  <c r="I17" i="10"/>
  <c r="I10" i="10"/>
  <c r="I24" i="10" s="1"/>
  <c r="I3" i="10"/>
  <c r="I35" i="9"/>
  <c r="I34" i="9"/>
  <c r="I33" i="9"/>
  <c r="I32" i="9"/>
  <c r="I31" i="9"/>
  <c r="I30" i="9"/>
  <c r="I29" i="9"/>
  <c r="I28" i="9"/>
  <c r="I27" i="9"/>
  <c r="I24" i="9"/>
  <c r="I23" i="9"/>
  <c r="I22" i="9"/>
  <c r="I21" i="9"/>
  <c r="I20" i="9"/>
  <c r="I18" i="9"/>
  <c r="I17" i="9"/>
  <c r="I16" i="9"/>
  <c r="I14" i="9"/>
  <c r="I13" i="9"/>
  <c r="I12" i="9"/>
  <c r="I9" i="9"/>
  <c r="I8" i="9"/>
  <c r="I7" i="9"/>
  <c r="I5" i="9"/>
  <c r="I4" i="9"/>
  <c r="I67" i="8"/>
  <c r="I66" i="8"/>
  <c r="I65" i="8"/>
  <c r="I64" i="8"/>
  <c r="I63" i="8"/>
  <c r="I62" i="8"/>
  <c r="I61" i="8"/>
  <c r="I60" i="8"/>
  <c r="I59" i="8"/>
  <c r="I58" i="8"/>
  <c r="I57" i="8"/>
  <c r="I56" i="8"/>
  <c r="I55" i="8"/>
  <c r="I54" i="8"/>
  <c r="I53" i="8"/>
  <c r="I52" i="8"/>
  <c r="I51" i="8"/>
  <c r="I68" i="8" s="1"/>
  <c r="G47" i="8"/>
  <c r="I47" i="8" s="1"/>
  <c r="I46" i="8"/>
  <c r="I43" i="8"/>
  <c r="G42" i="8"/>
  <c r="I42" i="8" s="1"/>
  <c r="I41" i="8"/>
  <c r="G40" i="8"/>
  <c r="I40" i="8" s="1"/>
  <c r="G39" i="8"/>
  <c r="I39" i="8" s="1"/>
  <c r="I38" i="8"/>
  <c r="G37" i="8"/>
  <c r="I37" i="8" s="1"/>
  <c r="G36" i="8"/>
  <c r="I36" i="8" s="1"/>
  <c r="I35" i="8"/>
  <c r="I34" i="8"/>
  <c r="G33" i="8"/>
  <c r="I33" i="8" s="1"/>
  <c r="I32" i="8"/>
  <c r="I28" i="8"/>
  <c r="I27" i="8"/>
  <c r="I26" i="8"/>
  <c r="I24" i="8"/>
  <c r="I23" i="8"/>
  <c r="I22" i="8"/>
  <c r="G21" i="8"/>
  <c r="I21" i="8" s="1"/>
  <c r="G20" i="8"/>
  <c r="I20" i="8" s="1"/>
  <c r="G19" i="8"/>
  <c r="I19" i="8" s="1"/>
  <c r="I17" i="8"/>
  <c r="I16" i="8"/>
  <c r="I14" i="8"/>
  <c r="I13" i="8"/>
  <c r="I12" i="8"/>
  <c r="I11" i="8"/>
  <c r="I10" i="8"/>
  <c r="G8" i="8"/>
  <c r="I8" i="8" s="1"/>
  <c r="G7" i="8"/>
  <c r="I7" i="8" s="1"/>
  <c r="G6" i="8"/>
  <c r="I6" i="8" s="1"/>
  <c r="G5" i="8"/>
  <c r="I5" i="8" s="1"/>
  <c r="I4" i="8"/>
  <c r="I152" i="10" l="1"/>
  <c r="I176" i="10"/>
  <c r="I48" i="8"/>
  <c r="I44" i="8"/>
  <c r="I29" i="8"/>
  <c r="G141" i="1"/>
  <c r="G138" i="1"/>
  <c r="G83" i="1"/>
  <c r="G79" i="1"/>
  <c r="G75" i="1" l="1"/>
  <c r="G167" i="1" l="1"/>
  <c r="G41" i="1"/>
  <c r="G31" i="1"/>
  <c r="G28" i="1"/>
  <c r="G24" i="1"/>
  <c r="G33" i="1" l="1"/>
  <c r="G55" i="1" l="1"/>
  <c r="G151" i="1" l="1"/>
  <c r="G136" i="1"/>
  <c r="G80" i="1" l="1"/>
  <c r="G150" i="1" l="1"/>
  <c r="G146" i="1"/>
  <c r="G144" i="1"/>
  <c r="G118" i="1"/>
  <c r="G117" i="1"/>
  <c r="G116" i="1"/>
  <c r="G74" i="1"/>
  <c r="G49" i="1" l="1"/>
  <c r="G40" i="1" l="1"/>
  <c r="G26" i="1"/>
  <c r="G17" i="1"/>
  <c r="G16" i="1"/>
  <c r="G43" i="1" l="1"/>
  <c r="I159" i="1"/>
  <c r="I24" i="1" l="1"/>
  <c r="K74" i="2" l="1"/>
  <c r="K73" i="2"/>
  <c r="K72" i="2"/>
  <c r="K71" i="2"/>
  <c r="K70" i="2"/>
  <c r="K68" i="2"/>
  <c r="K66" i="2"/>
  <c r="K65" i="2"/>
  <c r="K62" i="2"/>
  <c r="K60" i="2"/>
  <c r="K58" i="2"/>
  <c r="K56" i="2"/>
  <c r="K55" i="2"/>
  <c r="K53" i="2"/>
  <c r="K46" i="2"/>
  <c r="K44" i="2"/>
  <c r="K42" i="2"/>
  <c r="K40" i="2"/>
  <c r="K37" i="2"/>
  <c r="K34" i="2"/>
  <c r="K33" i="2"/>
  <c r="K32" i="2"/>
  <c r="K28" i="2"/>
  <c r="K27" i="2"/>
  <c r="K26" i="2"/>
  <c r="K23" i="2"/>
  <c r="K22" i="2"/>
  <c r="K21" i="2"/>
  <c r="K20" i="2"/>
  <c r="K19" i="2"/>
  <c r="K18" i="2"/>
  <c r="K17" i="2"/>
  <c r="K16" i="2"/>
  <c r="K6" i="2"/>
  <c r="K12" i="2" s="1"/>
  <c r="K50" i="2" l="1"/>
  <c r="K75" i="2"/>
  <c r="I207" i="1"/>
  <c r="I208" i="1"/>
  <c r="I206" i="1"/>
  <c r="I205" i="1"/>
  <c r="I216" i="1"/>
  <c r="I215" i="1"/>
  <c r="I214" i="1"/>
  <c r="I213" i="1"/>
  <c r="I212" i="1"/>
  <c r="I211" i="1"/>
  <c r="I210" i="1"/>
  <c r="I209" i="1"/>
  <c r="I204" i="1"/>
  <c r="I203" i="1"/>
  <c r="I202" i="1"/>
  <c r="I201" i="1"/>
  <c r="I200" i="1"/>
  <c r="I199" i="1"/>
  <c r="I198" i="1"/>
  <c r="I197" i="1"/>
  <c r="I196" i="1"/>
  <c r="I195" i="1"/>
  <c r="I194" i="1"/>
  <c r="I193" i="1"/>
  <c r="I192" i="1"/>
  <c r="I191" i="1"/>
  <c r="I190" i="1"/>
  <c r="I189" i="1"/>
  <c r="I188" i="1"/>
  <c r="I187" i="1"/>
  <c r="I186" i="1"/>
  <c r="I185" i="1"/>
  <c r="I184" i="1"/>
  <c r="K76" i="2" l="1"/>
  <c r="I218" i="1"/>
  <c r="I181" i="1" l="1"/>
  <c r="I180" i="1"/>
  <c r="I179" i="1"/>
  <c r="I178" i="1"/>
  <c r="I177" i="1"/>
  <c r="I176" i="1"/>
  <c r="I175" i="1"/>
  <c r="I174" i="1"/>
  <c r="I173" i="1"/>
  <c r="I172" i="1"/>
  <c r="I171" i="1"/>
  <c r="I170" i="1"/>
  <c r="I169" i="1"/>
  <c r="I168" i="1"/>
  <c r="I167" i="1"/>
  <c r="I182" i="1" l="1"/>
  <c r="I158" i="1"/>
  <c r="I156" i="1"/>
  <c r="I161" i="1" l="1"/>
  <c r="I152" i="1" l="1"/>
  <c r="I149" i="1"/>
  <c r="I140" i="1"/>
  <c r="I138" i="1"/>
  <c r="I136" i="1"/>
  <c r="I139" i="1"/>
  <c r="I137" i="1"/>
  <c r="I135" i="1"/>
  <c r="I134" i="1"/>
  <c r="I133" i="1"/>
  <c r="I127" i="1"/>
  <c r="I118" i="1" l="1"/>
  <c r="I132" i="1" l="1"/>
  <c r="I117" i="1" l="1"/>
  <c r="I112" i="1"/>
  <c r="I110" i="1"/>
  <c r="I105" i="1" l="1"/>
  <c r="I106" i="1" l="1"/>
  <c r="I93" i="1" l="1"/>
  <c r="I92" i="1"/>
  <c r="I89" i="1"/>
  <c r="I88" i="1"/>
  <c r="I87" i="1"/>
  <c r="I96" i="1" l="1"/>
  <c r="I90" i="1"/>
  <c r="I82" i="1"/>
  <c r="I55" i="1"/>
  <c r="I58" i="1"/>
  <c r="I57" i="1"/>
  <c r="I56" i="1"/>
  <c r="I54" i="1"/>
  <c r="I53" i="1"/>
  <c r="I50" i="1"/>
  <c r="I49" i="1"/>
  <c r="I48" i="1"/>
  <c r="I41" i="1"/>
  <c r="I40" i="1"/>
  <c r="I33" i="1"/>
  <c r="I28" i="1"/>
  <c r="I27" i="1"/>
  <c r="I26" i="1"/>
  <c r="I25" i="1"/>
  <c r="I22" i="1"/>
  <c r="I21" i="1"/>
  <c r="I20" i="1"/>
  <c r="I19" i="1"/>
  <c r="I17" i="1"/>
  <c r="I16" i="1"/>
  <c r="I47" i="1"/>
  <c r="I46" i="1"/>
  <c r="I51" i="1" l="1"/>
  <c r="I59" i="1"/>
  <c r="I18" i="1" l="1"/>
  <c r="I29" i="1" s="1"/>
  <c r="A86" i="5" l="1"/>
  <c r="A87" i="5" s="1"/>
  <c r="A88" i="5" s="1"/>
  <c r="A89" i="5" s="1"/>
  <c r="A90" i="5" s="1"/>
  <c r="A91" i="5" s="1"/>
  <c r="A92" i="5" s="1"/>
  <c r="A93" i="5" s="1"/>
  <c r="A94" i="5" s="1"/>
  <c r="A95" i="5" s="1"/>
  <c r="A96" i="5" s="1"/>
  <c r="I101" i="1" l="1"/>
  <c r="I100" i="1"/>
  <c r="I113" i="1" l="1"/>
  <c r="I146" i="1" l="1"/>
  <c r="I102" i="1"/>
  <c r="I160" i="1"/>
  <c r="I162" i="1"/>
  <c r="I131" i="1"/>
  <c r="I116" i="1"/>
  <c r="I115" i="1"/>
  <c r="I109" i="1"/>
  <c r="I111" i="1"/>
  <c r="I126" i="1"/>
  <c r="I114" i="1"/>
  <c r="I108" i="1" l="1"/>
  <c r="I103" i="1"/>
  <c r="I98" i="1"/>
  <c r="I163" i="1"/>
  <c r="I150" i="1"/>
  <c r="I151" i="1"/>
  <c r="I141" i="1"/>
  <c r="I142" i="1" s="1"/>
  <c r="I31" i="1"/>
  <c r="I34" i="1" s="1"/>
  <c r="I144" i="1"/>
  <c r="I145" i="1"/>
  <c r="I157" i="1" l="1"/>
  <c r="I164" i="1" s="1"/>
  <c r="I37" i="1"/>
  <c r="I153" i="1"/>
  <c r="I38" i="1" l="1"/>
  <c r="I61" i="1" l="1"/>
  <c r="I62" i="1" l="1"/>
  <c r="I43" i="1"/>
  <c r="I44" i="1" s="1"/>
  <c r="I107" i="1"/>
  <c r="I64" i="1" l="1"/>
  <c r="I65" i="1"/>
  <c r="I66" i="1"/>
  <c r="I67" i="1" l="1"/>
  <c r="I68" i="1" l="1"/>
  <c r="I69" i="1" l="1"/>
  <c r="I70" i="1" l="1"/>
  <c r="I71" i="1" l="1"/>
  <c r="I72" i="1"/>
  <c r="I73" i="1"/>
  <c r="I74" i="1" l="1"/>
  <c r="I78" i="1"/>
  <c r="I75" i="1" l="1"/>
  <c r="I76" i="1" l="1"/>
  <c r="I77" i="1" l="1"/>
  <c r="I119" i="1" l="1"/>
  <c r="I123" i="1" l="1"/>
  <c r="I79" i="1"/>
  <c r="I124" i="1" l="1"/>
  <c r="I120" i="1"/>
  <c r="I83" i="1"/>
  <c r="I121" i="1" l="1"/>
  <c r="I125" i="1"/>
  <c r="I80" i="1"/>
  <c r="I122" i="1" l="1"/>
  <c r="I129" i="1" s="1"/>
  <c r="I81" i="1"/>
  <c r="I63" i="1" l="1"/>
  <c r="I84" i="1" s="1"/>
  <c r="I219" i="1" s="1"/>
</calcChain>
</file>

<file path=xl/sharedStrings.xml><?xml version="1.0" encoding="utf-8"?>
<sst xmlns="http://schemas.openxmlformats.org/spreadsheetml/2006/main" count="2223" uniqueCount="1292">
  <si>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</si>
  <si>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</si>
  <si>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</si>
  <si>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</si>
  <si>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</si>
  <si>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</si>
  <si>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</si>
  <si>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</si>
  <si>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</si>
  <si>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</si>
  <si>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</si>
  <si>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</si>
  <si>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</si>
  <si>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</si>
  <si>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</si>
  <si>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</si>
  <si>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</si>
  <si>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</si>
  <si>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</si>
  <si>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</si>
  <si>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</si>
  <si>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</si>
  <si>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</si>
  <si>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</si>
  <si>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</si>
  <si>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</si>
  <si>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</si>
  <si>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</si>
  <si>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</si>
  <si>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</si>
  <si>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</si>
  <si>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</si>
  <si>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</si>
  <si>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</si>
  <si>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</si>
  <si>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</si>
  <si>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</si>
  <si>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</si>
  <si>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</si>
  <si>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</si>
  <si>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</si>
  <si>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</si>
  <si>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</si>
  <si>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</si>
  <si>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</si>
  <si>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</si>
  <si>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</si>
  <si>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</si>
  <si>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</si>
  <si>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</si>
  <si>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</si>
  <si>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</si>
  <si>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</si>
  <si>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</si>
  <si>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</si>
  <si>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</si>
  <si>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</si>
  <si>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</si>
  <si>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</si>
  <si>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</si>
  <si>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</si>
  <si>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</si>
  <si>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</si>
  <si>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</si>
  <si>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</si>
  <si>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</si>
  <si>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</si>
  <si>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</si>
  <si>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</si>
  <si>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</si>
  <si>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</si>
  <si>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</si>
  <si>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</si>
  <si>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</si>
  <si>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</si>
  <si>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</si>
  <si>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</si>
  <si>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</si>
  <si>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</si>
  <si>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</si>
  <si>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</si>
  <si>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</si>
  <si>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</si>
  <si>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</si>
  <si>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</si>
  <si>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</si>
  <si>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</si>
  <si>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</si>
  <si>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</si>
  <si>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</si>
  <si>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</si>
  <si>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</si>
  <si>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</si>
  <si>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</si>
  <si>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</si>
  <si>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</si>
  <si>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</si>
  <si>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</si>
  <si>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</si>
  <si>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</si>
  <si>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</si>
  <si>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</si>
  <si>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</si>
  <si>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</si>
  <si>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</si>
  <si>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</si>
  <si>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</si>
  <si>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</si>
  <si>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</si>
  <si>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</si>
  <si>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</si>
  <si>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</si>
  <si>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</si>
  <si>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</si>
  <si>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</si>
  <si>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</si>
  <si>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</si>
  <si>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</si>
  <si>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</si>
  <si>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</si>
  <si>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</si>
  <si>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</si>
  <si>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</si>
  <si>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</si>
  <si>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</si>
  <si>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</si>
  <si>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</si>
  <si>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</si>
  <si>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</si>
  <si>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</si>
  <si>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</si>
  <si>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</si>
  <si>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</si>
  <si>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</si>
  <si>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</si>
  <si>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</si>
  <si>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</si>
  <si>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</si>
  <si>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</si>
  <si>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</si>
  <si>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</si>
  <si>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</si>
  <si>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</si>
  <si>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</si>
  <si>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</si>
  <si>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</si>
  <si>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</si>
  <si>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</si>
  <si>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</si>
  <si>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</si>
  <si>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</si>
  <si>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</si>
  <si>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</si>
  <si>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</si>
  <si>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</si>
  <si>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</si>
  <si>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</si>
  <si>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</si>
  <si>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</si>
  <si>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</si>
  <si>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</si>
  <si>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</si>
  <si>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</si>
  <si>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</si>
  <si>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</si>
  <si>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</si>
  <si>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</si>
  <si>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</si>
  <si>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</si>
  <si>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</si>
  <si>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</si>
  <si>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</si>
  <si>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</si>
  <si>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</si>
  <si>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</si>
  <si>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</si>
  <si>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</si>
  <si>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</si>
  <si>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</si>
  <si>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</si>
  <si>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</si>
  <si>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</si>
  <si>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</si>
  <si>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</si>
  <si>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</si>
  <si>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</si>
  <si>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</si>
  <si>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</si>
  <si>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</si>
  <si>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</si>
  <si>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</si>
  <si>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</si>
  <si>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</si>
  <si>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</si>
  <si>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</si>
  <si>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</si>
  <si>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</si>
  <si>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</si>
  <si>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</si>
  <si>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</si>
  <si>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</si>
  <si>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</si>
  <si>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</si>
  <si>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</si>
  <si>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</si>
  <si>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</si>
  <si>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</si>
  <si>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</si>
  <si>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</si>
  <si>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</si>
  <si>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</si>
  <si>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</si>
  <si>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</si>
  <si>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</si>
  <si>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</si>
  <si>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</si>
  <si>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</si>
  <si>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</si>
  <si>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</si>
  <si>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</si>
  <si>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</si>
  <si>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</si>
  <si>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</si>
  <si>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</si>
  <si>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</si>
  <si>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</si>
  <si>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</si>
  <si>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</si>
  <si>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</si>
  <si>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</si>
  <si>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</si>
  <si>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</si>
  <si>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</si>
  <si>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</si>
  <si>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</si>
  <si>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</si>
  <si>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</si>
  <si>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</si>
  <si>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</si>
  <si>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</si>
  <si>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</si>
  <si>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</si>
  <si>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</si>
  <si>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</si>
  <si>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</si>
  <si>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</si>
  <si>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</si>
  <si>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</si>
  <si>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</si>
  <si>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</si>
  <si>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</si>
  <si>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</si>
  <si>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</si>
  <si>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</si>
  <si>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</si>
  <si>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</si>
  <si>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</si>
  <si>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</si>
  <si>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</si>
  <si>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</si>
  <si>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</si>
  <si>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</si>
  <si>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</si>
  <si>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</si>
  <si>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</si>
  <si>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</si>
  <si>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</si>
  <si>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</si>
  <si>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</si>
  <si>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</si>
  <si>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</si>
  <si>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</si>
  <si>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</si>
  <si>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WC</t>
  </si>
  <si>
    <t>Cocealed Cistern with flush plate</t>
  </si>
  <si>
    <t>Wash Basin</t>
  </si>
  <si>
    <t>Toilet accessories</t>
  </si>
  <si>
    <t>Soap Dispenser</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</si>
  <si>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</si>
  <si>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</si>
  <si>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</si>
  <si>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</si>
  <si>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</si>
  <si>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</si>
  <si>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</si>
  <si>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</si>
  <si>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</si>
  <si>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</si>
  <si>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</si>
  <si>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</si>
  <si>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</si>
  <si>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</si>
  <si>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</si>
  <si>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</si>
  <si>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</si>
  <si>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</si>
  <si>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</si>
  <si>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</si>
  <si>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</si>
  <si>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</si>
  <si>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</si>
  <si>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</si>
  <si>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</si>
  <si>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</si>
  <si>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</si>
  <si>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</si>
  <si>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</si>
  <si>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</si>
  <si>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</si>
  <si>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</si>
  <si>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</si>
  <si>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</si>
  <si>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</si>
  <si>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</si>
  <si>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</si>
  <si>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</si>
  <si>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</si>
  <si>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</si>
  <si>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</si>
  <si>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</si>
  <si>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</si>
  <si>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</si>
  <si>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</si>
  <si>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</si>
  <si>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</si>
  <si>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</si>
  <si>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</si>
  <si>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</si>
  <si>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</si>
  <si>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</si>
  <si>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</si>
  <si>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</si>
  <si>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</si>
  <si>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</si>
  <si>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</si>
  <si>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</si>
  <si>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</si>
  <si>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</si>
  <si>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</si>
  <si>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</si>
  <si>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</si>
  <si>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</si>
  <si>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</si>
  <si>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</si>
  <si>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</si>
  <si>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</si>
  <si>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</si>
  <si>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</si>
  <si>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</si>
  <si>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</si>
  <si>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</si>
  <si>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</si>
  <si>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</si>
  <si>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</si>
  <si>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</si>
  <si>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</si>
  <si>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</si>
  <si>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</si>
  <si>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</si>
  <si>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</si>
  <si>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</si>
  <si>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</si>
  <si>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</si>
  <si>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</si>
  <si>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</si>
  <si>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</si>
  <si>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</si>
  <si>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</si>
  <si>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</si>
  <si>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</si>
  <si>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</si>
  <si>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</si>
  <si>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</si>
  <si>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</si>
  <si>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</si>
  <si>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</si>
  <si>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</si>
  <si>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</si>
  <si>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</si>
  <si>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</si>
  <si>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</si>
  <si>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</si>
  <si>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</si>
  <si>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</si>
  <si>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</si>
  <si>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</si>
  <si>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</si>
  <si>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</si>
  <si>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</si>
  <si>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</si>
  <si>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</si>
  <si>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</si>
  <si>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</si>
  <si>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</si>
  <si>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</si>
  <si>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</si>
  <si>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</si>
  <si>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</si>
  <si>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</si>
  <si>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</si>
  <si>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</si>
  <si>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</si>
  <si>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</si>
  <si>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</si>
  <si>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</si>
  <si>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</si>
  <si>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</si>
  <si>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</si>
  <si>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</si>
  <si>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</si>
  <si>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</si>
  <si>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</si>
  <si>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</si>
  <si>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</si>
  <si>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</si>
  <si>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</si>
  <si>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</si>
  <si>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</si>
  <si>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</si>
  <si>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</si>
  <si>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</si>
  <si>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</si>
  <si>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</si>
  <si>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</si>
  <si>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</si>
  <si>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</si>
  <si>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</si>
  <si>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</si>
  <si>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</si>
  <si>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</si>
  <si>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</si>
  <si>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</si>
  <si>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</si>
  <si>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</si>
  <si>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</si>
  <si>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</si>
  <si>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</si>
  <si>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</si>
  <si>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</si>
  <si>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</si>
  <si>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</si>
  <si>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</si>
  <si>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</si>
  <si>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</si>
  <si>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</si>
  <si>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</si>
  <si>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</si>
  <si>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</si>
  <si>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</si>
  <si>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</si>
  <si>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</si>
  <si>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</si>
  <si>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</si>
  <si>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</si>
  <si>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</si>
  <si>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</si>
  <si>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</si>
  <si>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</si>
  <si>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</si>
  <si>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</si>
  <si>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</si>
  <si>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</si>
  <si>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</si>
  <si>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</si>
  <si>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</si>
  <si>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</si>
  <si>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</si>
  <si>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</si>
  <si>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</si>
  <si>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</si>
  <si>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</si>
  <si>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</si>
  <si>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</si>
  <si>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</si>
  <si>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</si>
  <si>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</si>
  <si>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</si>
  <si>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</si>
  <si>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</si>
  <si>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</si>
  <si>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</si>
  <si>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</si>
  <si>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</si>
  <si>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</si>
  <si>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</si>
  <si>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</si>
  <si>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</si>
  <si>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</si>
  <si>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</si>
  <si>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</si>
  <si>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</si>
  <si>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</si>
  <si>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</si>
  <si>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</si>
  <si>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</si>
  <si>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</si>
  <si>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</si>
  <si>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</si>
  <si>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</si>
  <si>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</si>
  <si>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</si>
  <si>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</si>
  <si>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</si>
  <si>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</si>
  <si>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</si>
  <si>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Grand Total</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</si>
  <si>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</si>
  <si>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</si>
  <si>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</si>
  <si>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</si>
  <si>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</si>
  <si>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</si>
  <si>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</si>
  <si>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</si>
  <si>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</si>
  <si>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</si>
  <si>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</si>
  <si>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</si>
  <si>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</si>
  <si>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</si>
  <si>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</si>
  <si>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</si>
  <si>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</si>
  <si>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</si>
  <si>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</si>
  <si>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</si>
  <si>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</si>
  <si>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</si>
  <si>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</si>
  <si>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</si>
  <si>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</si>
  <si>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</si>
  <si>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</si>
  <si>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</si>
  <si>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</si>
  <si>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</si>
  <si>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</si>
  <si>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</si>
  <si>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</si>
  <si>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</si>
  <si>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</si>
  <si>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</si>
  <si>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</si>
  <si>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</si>
  <si>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</si>
  <si>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</si>
  <si>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</si>
  <si>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</si>
  <si>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</si>
  <si>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</si>
  <si>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</si>
  <si>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</si>
  <si>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</si>
  <si>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</si>
  <si>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</si>
  <si>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</si>
  <si>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</si>
  <si>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</si>
  <si>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</si>
  <si>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</si>
  <si>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</si>
  <si>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</si>
  <si>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</si>
  <si>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</si>
  <si>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</si>
  <si>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</si>
  <si>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</si>
  <si>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</si>
  <si>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</si>
  <si>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</si>
  <si>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</si>
  <si>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</si>
  <si>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</si>
  <si>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</si>
  <si>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</si>
  <si>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</si>
  <si>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</si>
  <si>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</si>
  <si>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</si>
  <si>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</si>
  <si>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</si>
  <si>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</si>
  <si>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</si>
  <si>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</si>
  <si>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</si>
  <si>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</si>
  <si>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</si>
  <si>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</si>
  <si>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</si>
  <si>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</si>
  <si>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</si>
  <si>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</si>
  <si>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</si>
  <si>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</si>
  <si>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</si>
  <si>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</si>
  <si>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</si>
  <si>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</si>
  <si>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</si>
  <si>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</si>
  <si>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</si>
  <si>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</si>
  <si>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</si>
  <si>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</si>
  <si>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</si>
  <si>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</si>
  <si>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</si>
  <si>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</si>
  <si>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</si>
  <si>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</si>
  <si>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</si>
  <si>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</si>
  <si>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</si>
  <si>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</si>
  <si>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</si>
  <si>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</si>
  <si>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</si>
  <si>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</si>
  <si>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</si>
  <si>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</si>
  <si>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</si>
  <si>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</si>
  <si>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</si>
  <si>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</si>
  <si>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H.2.0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</si>
  <si>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</si>
  <si>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</si>
  <si>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</si>
  <si>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</si>
  <si>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</si>
  <si>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</si>
  <si>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</si>
  <si>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</si>
  <si>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</si>
  <si>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</si>
  <si>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</si>
  <si>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</si>
  <si>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</si>
  <si>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</si>
  <si>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</si>
  <si>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</si>
  <si>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</si>
  <si>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</si>
  <si>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</si>
  <si>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</si>
  <si>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</si>
  <si>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</si>
  <si>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</si>
  <si>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</si>
  <si>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</si>
  <si>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</si>
  <si>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</si>
  <si>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</si>
  <si>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</si>
  <si>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 xml:space="preserve">Fire Fighting System </t>
  </si>
  <si>
    <t>Water Tank and Pressure Pump for fire figthing System</t>
  </si>
  <si>
    <t>Pump</t>
  </si>
  <si>
    <t xml:space="preserve">Supplying, Installation, Testing and Commissioning of Electric Driven Terrace Pump suitable for auto operation and consisting of following: complete in all respect as required. </t>
  </si>
  <si>
    <t>set</t>
  </si>
  <si>
    <t>Horizontal type, centrifugal end suction type pump of cast iron body &amp; bronze impeller with stainless steel shaft, mechanical seal and flow of 900 Ipm at 40Mtr head confirming to IS:1520.</t>
  </si>
  <si>
    <t>Suitable HP  squirrel cage induction motor TEFC type suitable for operation on 415 volts ± 10%, 3 phase 50 Hz. AC with IP 55 class of protection for enclosure, horizontal foot mounted type with Class-'F' insulation, confirming to IS:325.</t>
  </si>
  <si>
    <t>M.S. fabricated Common base frame, flexible coupling, coupling guard, foundation bolts and pressure gauge with butterfly valve etc. Suitable cement concrete foundation duly plastered with anti vibration pads.etc. complete as per manufacturer's design &amp; standards and as per detailed specifications.(including all civil works)</t>
  </si>
  <si>
    <t>The pump shall include suitable weather proof electrical panal with all type of cables,tray,mcbs etc which ever is required.Take approval of panal design from consultnt/client before installation.</t>
  </si>
  <si>
    <t>Pump electrical panel automation and integration as per site requirement</t>
  </si>
  <si>
    <t>(PIPING AND ACCESSORIES)</t>
  </si>
  <si>
    <t>SLFTC of  MS pipes on surface</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</si>
  <si>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</si>
  <si>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150mm dia.</t>
  </si>
  <si>
    <t>Meter</t>
  </si>
  <si>
    <t>100mm dia.</t>
  </si>
  <si>
    <t>80mm dia.</t>
  </si>
  <si>
    <t>65mm dia.</t>
  </si>
  <si>
    <t>50mm dia.</t>
  </si>
  <si>
    <t>40mm dia.</t>
  </si>
  <si>
    <t>32mm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</si>
  <si>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</si>
  <si>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</si>
  <si>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</si>
  <si>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100mm dia</t>
  </si>
  <si>
    <t>65mm dia</t>
  </si>
  <si>
    <t>80 mm</t>
  </si>
  <si>
    <t>SITC of cast iron flanged Non return valves</t>
  </si>
  <si>
    <t>Supplying, Installation, Testing and Commissioning of cast iron flanged  Non return valves of PN 1.6 rating of  following sizes conforming to relevant IS specifications and  providing and fixing nuts, bolts, washers, gaskets etc. complete as required.</t>
  </si>
  <si>
    <t>80 mm dia</t>
  </si>
  <si>
    <t>SITC of  Brass Ball Valves</t>
  </si>
  <si>
    <t>Supply, installation, testing and commissioning of  forged brass ball valves with brass body nickel coated, brass ball, hard chrome plated, suitable for fire  fighting complete in all respects.</t>
  </si>
  <si>
    <t>SITC of Cast iron flanged Y Strainer</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</si>
  <si>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</si>
  <si>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100 mm dia.</t>
  </si>
  <si>
    <t>SITC of  Pressure Switches</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</si>
  <si>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</si>
  <si>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gauge</t>
  </si>
  <si>
    <t>Supply, installation,  testing &amp; commissioning of 100 mm dia Bourden type, Stainless Steel dial type pressure gauge  including brass isolation valve and pipe having calibration of  0-16 Kg/cm2.</t>
  </si>
  <si>
    <t>SITC of SS orifice plate</t>
  </si>
  <si>
    <t>Supplying, Installation, Testing and Commissioning of Stainless steel orifice plates having 6 mm nominal thickness, upto 200mm outer dia. and internal dia. suitable to reduce pressure to between 3.2 to 3.5 Kg/sq.mm., complete as required.</t>
  </si>
  <si>
    <t xml:space="preserve">Vibration Bellow </t>
  </si>
  <si>
    <t>Supply, Installation, Testing and Commissioning 100% synthetic  flax canvas Non-percolating FIRE hose (Type B),  I.S.I marked  63mm diax15m long with  stainless steel  male &amp; female couplings (ISI marked) bound &amp; riveted to hose pipes with copper rivets and copper wire as required.</t>
  </si>
  <si>
    <t>Supply, installation, testing and commissioning of   single headed gun metal ISI marked  oblique pattern landing valve Type 'A' with 80mm dia. flanged  inlet &amp; 63mm dia instanteous  type female outlet  complete with A.B.S. plastic  cap and chain, twist  release type lug and all accessories  complete as required.</t>
  </si>
  <si>
    <t>(HYDRANT AND HOSES)</t>
  </si>
  <si>
    <t>SITC Fire hose</t>
  </si>
  <si>
    <t>SITC Short branch pipe</t>
  </si>
  <si>
    <t>Supply, Installation, Testing and Commissioning gun metal  63mm dia. Short Branch Pipe (ISI marked) with 20mm  dia nozzle as required.</t>
  </si>
  <si>
    <t xml:space="preserve">Branch Pipe SS GUNMETAL </t>
  </si>
  <si>
    <t>SITC Landing Valve</t>
  </si>
  <si>
    <t>SITC  First-Aid-fire Hose reel</t>
  </si>
  <si>
    <t>Supply, installation, testing and commissioning of   First-Aid-fire Hose reel wall mounting  swinging type complete  with drum, bracket, 20mm dia. 30M long high pressure  hose reel  tubing with gunmetal shutoff nozzle  conforming to IS: 8090 - 1976. The hose reel shall be as per IS:884-1985.</t>
  </si>
  <si>
    <t>SITC of  Fire  Man's  Axe</t>
  </si>
  <si>
    <t>Supplying, Installation, Testing and Commissioning of  standard Fire  Man's  axe with heavy insulated  rubber conforming  to IS : 926.</t>
  </si>
  <si>
    <t>SITC (supply Installation testing and commissioning )of  15mm dia. Quartzoid bulb type sprinkler</t>
  </si>
  <si>
    <t>Supplying, Installation, Testing and Commissioning  of 15mm dia. Quartzoid bulb type sprinkler with  temperature rating at  68°/79°C made out of forged brass and in powder coated finish.</t>
  </si>
  <si>
    <t>Pendent/Upright 68° C Chrome Plated</t>
  </si>
  <si>
    <t>Pendent 141° C Chrome Plated</t>
  </si>
  <si>
    <t>SITC weather proof M.S cabinet size 900 mm x 2100 mm x 600mm</t>
  </si>
  <si>
    <t>Supplying, installation, testing and commissioning of  weather proof M.S cabinet size 900 mm x 2100 mm x 600mm deep  fabricated  from 1.6mm  thick M.S. sheets and  M.S angle 40mmx40mmx6mm complete with  glass,  locking arrangements.</t>
  </si>
  <si>
    <t>S/F of Vane type Water flow Switch</t>
  </si>
  <si>
    <t>Supplying and fixing vane type water flow switch suitable for installation on 50 mm to 150 mm  dia line for a service  pressure upto 20 kg/sq. cm. of Potter / System sensor /Angus</t>
  </si>
  <si>
    <t xml:space="preserve">Providing and fixing flexible connectors consisting of flexible core 1.5 mtr. in lenghth of corrugated stainless steel tubing under the braid, (Braiding to be SS-304, tubing to be SS-304) for minimum working pressure rating of 200 PSI to be installed at connections from branch pipes to pendant sprinklers blow false ceiling as per specification of the manufacturers.   </t>
  </si>
  <si>
    <t>Hydrant Box</t>
  </si>
  <si>
    <t>Hydrant Valve</t>
  </si>
  <si>
    <t>Hydrant 2 way</t>
  </si>
  <si>
    <t>j.1 op 1</t>
  </si>
  <si>
    <t xml:space="preserve">Frameless toughened glass door with patch fittings and lock </t>
  </si>
  <si>
    <t>e.4</t>
  </si>
  <si>
    <t>e.5</t>
  </si>
  <si>
    <t>f.5</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</si>
  <si>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</si>
  <si>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</si>
  <si>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</si>
  <si>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</si>
  <si>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</si>
  <si>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</si>
  <si>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</si>
  <si>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</si>
  <si>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</si>
  <si>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</si>
  <si>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</si>
  <si>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</si>
  <si>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</si>
  <si>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Somany -Ethos grey 600 x 600 mm</t>
  </si>
  <si>
    <t>FF02</t>
  </si>
  <si>
    <t xml:space="preserve">Polished Vitrified Tiles </t>
  </si>
  <si>
    <t>FF03</t>
  </si>
  <si>
    <t xml:space="preserve">Full bodied Vitrified Tiles </t>
  </si>
  <si>
    <t>300X1200(tread); 600X1200 (slab size)</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</si>
  <si>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</si>
  <si>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</si>
  <si>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</si>
  <si>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</si>
  <si>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</si>
  <si>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</si>
  <si>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</si>
  <si>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</si>
  <si>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</si>
  <si>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</si>
  <si>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</si>
  <si>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</si>
  <si>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</si>
  <si>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</si>
  <si>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Booth Seating Area Wall</t>
  </si>
  <si>
    <t>BK02</t>
  </si>
  <si>
    <t>Articlad -ACG 555</t>
  </si>
  <si>
    <t xml:space="preserve">Storefront </t>
  </si>
  <si>
    <t>TL01</t>
  </si>
  <si>
    <t>TL02</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</si>
  <si>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</si>
  <si>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</si>
  <si>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</si>
  <si>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</si>
  <si>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</si>
  <si>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</si>
  <si>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</si>
  <si>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</si>
  <si>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</si>
  <si>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</si>
  <si>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</si>
  <si>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</si>
  <si>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</si>
  <si>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Toilet Detail-770</t>
  </si>
  <si>
    <t>Wall Tile</t>
  </si>
  <si>
    <t>Granite</t>
  </si>
  <si>
    <t xml:space="preserve">Granite stone </t>
  </si>
  <si>
    <t>Jet Black Granite</t>
  </si>
  <si>
    <t>Corian</t>
  </si>
  <si>
    <t>Corian Counter</t>
  </si>
  <si>
    <t>LG ASPEN SNOW - AS 610</t>
  </si>
  <si>
    <t>SAMSUNG ASPEN GLOW -AG  636</t>
  </si>
  <si>
    <t>REHAU -FORST WHITE 180L</t>
  </si>
  <si>
    <t xml:space="preserve">Laminates / Veneer </t>
  </si>
  <si>
    <t>Laminate</t>
  </si>
  <si>
    <t>LAM 01</t>
  </si>
  <si>
    <t>Generic Drawing</t>
  </si>
  <si>
    <t>LAM 02</t>
  </si>
  <si>
    <t>Paint</t>
  </si>
  <si>
    <t>Paint shade</t>
  </si>
  <si>
    <t>WF 01</t>
  </si>
  <si>
    <t xml:space="preserve">Lustre paint </t>
  </si>
  <si>
    <t>Decoration Plan - 140</t>
  </si>
  <si>
    <t>WF 02</t>
  </si>
  <si>
    <t xml:space="preserve">Texture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</si>
  <si>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</si>
  <si>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</si>
  <si>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</si>
  <si>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</si>
  <si>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</si>
  <si>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</si>
  <si>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</si>
  <si>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</si>
  <si>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</si>
  <si>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</si>
  <si>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</si>
  <si>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</si>
  <si>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</si>
  <si>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</si>
  <si>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</si>
  <si>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</si>
  <si>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</si>
  <si>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RO</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</si>
  <si>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</si>
  <si>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</si>
  <si>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</si>
  <si>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</si>
  <si>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</si>
  <si>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</si>
  <si>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</si>
  <si>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</si>
  <si>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</si>
  <si>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</si>
  <si>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</si>
  <si>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</si>
  <si>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</si>
  <si>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</si>
  <si>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</si>
  <si>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</si>
  <si>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</si>
  <si>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</si>
  <si>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</si>
  <si>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</si>
  <si>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</si>
  <si>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</si>
  <si>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</si>
  <si>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</si>
  <si>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</si>
  <si>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</si>
  <si>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</si>
  <si>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</si>
  <si>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</si>
  <si>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</si>
  <si>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</si>
  <si>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</si>
  <si>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</si>
  <si>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</si>
  <si>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</si>
  <si>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</si>
  <si>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</si>
  <si>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</si>
  <si>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</si>
  <si>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</si>
  <si>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</si>
  <si>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</si>
  <si>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</si>
  <si>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</si>
  <si>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</si>
  <si>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</si>
  <si>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</si>
  <si>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</si>
  <si>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</si>
  <si>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</si>
  <si>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</si>
  <si>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</si>
  <si>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</si>
  <si>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</si>
  <si>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</si>
  <si>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</si>
  <si>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</si>
  <si>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</si>
  <si>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</si>
  <si>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</si>
  <si>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</si>
  <si>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</si>
  <si>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</si>
  <si>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</si>
  <si>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</si>
  <si>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</si>
  <si>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</si>
  <si>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</si>
  <si>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</si>
  <si>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</si>
  <si>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</si>
  <si>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</si>
  <si>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</si>
  <si>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</si>
  <si>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</si>
  <si>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</si>
  <si>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</si>
  <si>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</si>
  <si>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</si>
  <si>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</si>
  <si>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</si>
  <si>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</si>
  <si>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</si>
  <si>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</si>
  <si>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</si>
  <si>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</si>
  <si>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</si>
  <si>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</si>
  <si>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</si>
  <si>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</si>
  <si>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</si>
  <si>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</si>
  <si>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</si>
  <si>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</si>
  <si>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</si>
  <si>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</si>
  <si>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</si>
  <si>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</si>
  <si>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</si>
  <si>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</si>
  <si>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</si>
  <si>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</si>
  <si>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</si>
  <si>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</si>
  <si>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</si>
  <si>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</si>
  <si>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</si>
  <si>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</si>
  <si>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</si>
  <si>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</si>
  <si>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</si>
  <si>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</si>
  <si>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</si>
  <si>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</si>
  <si>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</si>
  <si>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</si>
  <si>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</si>
  <si>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</si>
  <si>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</si>
  <si>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</si>
  <si>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</si>
  <si>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</si>
  <si>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</si>
  <si>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</si>
  <si>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</si>
  <si>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</si>
  <si>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</si>
  <si>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</si>
  <si>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</si>
  <si>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</si>
  <si>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</si>
  <si>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</si>
  <si>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</si>
  <si>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</si>
  <si>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</si>
  <si>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</si>
  <si>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</si>
  <si>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</si>
  <si>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</si>
  <si>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</si>
  <si>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</si>
  <si>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</si>
  <si>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</si>
  <si>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</si>
  <si>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</si>
  <si>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</si>
  <si>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</si>
  <si>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</si>
  <si>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</si>
  <si>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</si>
  <si>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</si>
  <si>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</si>
  <si>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</si>
  <si>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</si>
  <si>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</si>
  <si>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</si>
  <si>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</si>
  <si>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</si>
  <si>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</si>
  <si>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</si>
  <si>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</si>
  <si>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</si>
  <si>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</si>
  <si>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</si>
  <si>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</si>
  <si>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</si>
  <si>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</si>
  <si>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</si>
  <si>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</si>
  <si>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</si>
  <si>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</si>
  <si>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</si>
  <si>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</si>
  <si>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</si>
  <si>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</si>
  <si>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</si>
  <si>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</si>
  <si>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</si>
  <si>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</si>
  <si>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</si>
  <si>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</si>
  <si>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</si>
  <si>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</si>
  <si>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</si>
  <si>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</si>
  <si>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</si>
  <si>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</si>
  <si>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</si>
  <si>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</si>
  <si>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</si>
  <si>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</si>
  <si>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</si>
  <si>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</si>
  <si>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</si>
  <si>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</si>
  <si>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</si>
  <si>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i.1</t>
  </si>
  <si>
    <t>i.2</t>
  </si>
  <si>
    <t>Dominos Toilet Specifications</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</si>
  <si>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</si>
  <si>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</si>
  <si>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</si>
  <si>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</si>
  <si>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</si>
  <si>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</si>
  <si>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</si>
  <si>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</si>
  <si>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</si>
  <si>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</si>
  <si>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</si>
  <si>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Dolphy</t>
  </si>
  <si>
    <t>Dolphy-Automatic Soap Dispenser
-DSDR0112-S</t>
  </si>
  <si>
    <t>Jaquar Automatic Soap Dispenser
Code :SDR-BLC-DJ0160AS</t>
  </si>
  <si>
    <t>Paper Dispenser/
Hand Dryer</t>
  </si>
  <si>
    <t>Kimberly-Clark Aquarius Multi Fold
 Paper Towel Dispenser 70220</t>
  </si>
  <si>
    <t>Aquant 1719/Hindware Magna</t>
  </si>
  <si>
    <t>CERA - Casket
(New Cat No: S2020108)</t>
  </si>
  <si>
    <t>Parryware VERVE (Ref:C0453)</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</si>
  <si>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</si>
  <si>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</si>
  <si>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</si>
  <si>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</si>
  <si>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</si>
  <si>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</si>
  <si>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</si>
  <si>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</si>
  <si>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</si>
  <si>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</si>
  <si>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</si>
  <si>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</si>
  <si>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</si>
  <si>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</si>
  <si>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</si>
  <si>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</si>
  <si>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</si>
  <si>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</si>
  <si>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</si>
  <si>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</si>
  <si>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</si>
  <si>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</si>
  <si>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</si>
  <si>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</si>
  <si>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</si>
  <si>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</si>
  <si>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</si>
  <si>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</si>
  <si>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</si>
  <si>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</si>
  <si>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</si>
  <si>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</si>
  <si>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</si>
  <si>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</si>
  <si>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</si>
  <si>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</si>
  <si>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</si>
  <si>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</si>
  <si>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</si>
  <si>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</si>
  <si>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Dominos ………………….Civil &amp; Interiors BOQ| Ver 3.0</t>
  </si>
  <si>
    <t>7. Scaffolding will be in contractor scope upto 4mtr &amp; Above 4mtr rate will be chargeable. If required for  installation of civil &amp; MEP.</t>
  </si>
  <si>
    <t>Unistone (Zara cotswold) /
MCM(Code -A Series Brick 54058)</t>
  </si>
  <si>
    <t>MCM Clay Tile(Code -K series ,facing brick /052)/Unistone (Dholpur)</t>
  </si>
  <si>
    <t>Spectrum- Grani plast</t>
  </si>
  <si>
    <t>Asain-Fine sand</t>
  </si>
  <si>
    <t>Fevicol (Adhesive)</t>
  </si>
  <si>
    <t>EURONICS-Hand Dryer Metal-EH25NW</t>
  </si>
  <si>
    <t>Floor Tiles - (Customer Area)</t>
  </si>
  <si>
    <t>Floor Tiles - (Kitchen &amp; Back area)</t>
  </si>
  <si>
    <t>Dado Brick / Tile Cladding - 3 (Booth seating area)-Unistone (Zara cotswold)</t>
  </si>
  <si>
    <t>Drawing no. -130</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</si>
  <si>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</si>
  <si>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</si>
  <si>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</si>
  <si>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</si>
  <si>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</si>
  <si>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</si>
  <si>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2(a)</t>
  </si>
  <si>
    <t>FF02a</t>
  </si>
  <si>
    <t>ACP Sheet</t>
  </si>
  <si>
    <t>Rain Drop L143, Nickle grey 6126, Grey tint 8435
Asian Paints</t>
  </si>
  <si>
    <t>ACP sheet for extrnal ceiling</t>
  </si>
  <si>
    <t>Alu Décor- Milky white AD202 Matt finish- Thk 4mm</t>
  </si>
  <si>
    <t>Euro bond- Pure white , code- ER111/ Milky white ER908 (Matt) - Thk 4mm</t>
  </si>
  <si>
    <t>Single Leaf Flush Door - With Vision Panel with Granite framing (SDP Entry)</t>
  </si>
  <si>
    <t>Exterior Textured Paint</t>
  </si>
  <si>
    <t>Alstrong-Pure White AL05 Matt finish</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</si>
  <si>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</si>
  <si>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</si>
  <si>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Jet Black Granite/ Steel grey Granite</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</si>
  <si>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</si>
  <si>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</si>
  <si>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 xml:space="preserve">Kitchen Wall tile </t>
  </si>
  <si>
    <t xml:space="preserve">Back Wall Tile </t>
  </si>
  <si>
    <t>Somany -EC sapphire matt 300x300mm</t>
  </si>
  <si>
    <t>Ceramic wall tile white/ Satin white 300x600mm 
(Plain) Make : -Johnson</t>
  </si>
  <si>
    <t>Ceramic wall tile (Printed) With customize /  Satin white 300x600mm
line work Make : -Johnson</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</si>
  <si>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</si>
  <si>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</si>
  <si>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</si>
  <si>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</si>
  <si>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</si>
  <si>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</si>
  <si>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</si>
  <si>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</si>
  <si>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</si>
  <si>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</si>
  <si>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Qty</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</si>
  <si>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</si>
  <si>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</si>
  <si>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</si>
  <si>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</si>
  <si>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</si>
  <si>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</si>
  <si>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</si>
  <si>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</si>
  <si>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</si>
  <si>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</si>
  <si>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</si>
  <si>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</si>
  <si>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</si>
  <si>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</si>
  <si>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</si>
  <si>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Johnson Endura Stepping Stone -DONAPAULA PLAIN 600x600</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</si>
  <si>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</si>
  <si>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</si>
  <si>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</si>
  <si>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</si>
  <si>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</si>
  <si>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</si>
  <si>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</si>
  <si>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</si>
  <si>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</si>
  <si>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</si>
  <si>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Labour Rate</t>
  </si>
  <si>
    <t>Total Rate</t>
  </si>
  <si>
    <t>(A)</t>
  </si>
  <si>
    <t>(B)</t>
  </si>
  <si>
    <t>Material Rate</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</si>
  <si>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</si>
  <si>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</si>
  <si>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</si>
  <si>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</si>
  <si>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</si>
  <si>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r>
      <t xml:space="preserve">Tiles for Flooring     (General seating area)
FF 01 Kajaria -Fog Perla, cool cement, cool silver (Matt Finish) /Somany-Ethos grey </t>
    </r>
    <r>
      <rPr>
        <b/>
        <sz val="10"/>
        <rFont val="Times New Roman"/>
        <family val="1"/>
      </rPr>
      <t>(Details- Refer Material Spec. sheet)</t>
    </r>
  </si>
  <si>
    <r>
      <t xml:space="preserve">Tiles for Flooring  (Light) - (Booth seating)
FF 04 - Kajaria Sheesham Rosewood/ RAK AMBER OAK or Somany Strio Verano wood Teak  </t>
    </r>
    <r>
      <rPr>
        <b/>
        <sz val="10"/>
        <color theme="1"/>
        <rFont val="Times New Roman"/>
        <family val="1"/>
      </rPr>
      <t>(Details- Refer Material Spec. sheet)</t>
    </r>
  </si>
  <si>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</si>
  <si>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r>
      <t xml:space="preserve">Tiles for Flooring - FF02
Kajaria-Dessert grey, cool gris,cairo gris (Matt Finish) (Kitchen  &amp; BOH) or equivalent in somany </t>
    </r>
    <r>
      <rPr>
        <b/>
        <sz val="10"/>
        <color theme="1"/>
        <rFont val="Times New Roman"/>
        <family val="1"/>
      </rPr>
      <t>(Details- Refer Material Spec. sheet)</t>
    </r>
  </si>
  <si>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</si>
  <si>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</si>
  <si>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</si>
  <si>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r>
      <t xml:space="preserve">Skirting                                           (General seating area)
FF 01 - Kajaria - Fog Perla, cool cement, cool silver (Matt Finish) /Somany-Ethos grey. </t>
    </r>
    <r>
      <rPr>
        <b/>
        <sz val="10"/>
        <color theme="1"/>
        <rFont val="Times New Roman"/>
        <family val="1"/>
      </rPr>
      <t>(Details- Refer Material Spec. sheet)</t>
    </r>
  </si>
  <si>
    <r>
      <t xml:space="preserve">Skirting                                           FF02 - Kajaria-Dessert grey, cool gris,cairo gris (Matt Finish) (Kitchen  &amp; BOH) or equivalent in somany. </t>
    </r>
    <r>
      <rPr>
        <b/>
        <sz val="10"/>
        <color theme="1"/>
        <rFont val="Times New Roman"/>
        <family val="1"/>
      </rPr>
      <t>(Details- Refer Material Spec. sheet)</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</si>
  <si>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</si>
  <si>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</si>
  <si>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</si>
  <si>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</si>
  <si>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Dado Tile Cladding  - Johson- Plain grey/Somany -EC sapphire matt(Toilets).</t>
    </r>
    <r>
      <rPr>
        <b/>
        <sz val="10"/>
        <color theme="1"/>
        <rFont val="Times New Roman"/>
        <family val="1"/>
      </rPr>
      <t xml:space="preserve"> (Details- Refer Material Spec. sheet) </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</si>
  <si>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</si>
  <si>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</si>
  <si>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</si>
  <si>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</si>
  <si>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</si>
  <si>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r>
      <t>Bison Partition -</t>
    </r>
    <r>
      <rPr>
        <b/>
        <sz val="10"/>
        <color theme="1"/>
        <rFont val="Times New Roman"/>
        <family val="1"/>
      </rPr>
      <t xml:space="preserve"> P1</t>
    </r>
  </si>
  <si>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</si>
  <si>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10"/>
        <color theme="1"/>
        <rFont val="Times New Roman"/>
        <family val="1"/>
      </rPr>
      <t>PN3</t>
    </r>
    <r>
      <rPr>
        <sz val="10"/>
        <color theme="1"/>
        <rFont val="Times New Roman"/>
        <family val="1"/>
      </rPr>
      <t xml:space="preserve">
</t>
    </r>
  </si>
  <si>
    <r>
      <t>Dado Brick / Tile Cladding - 3 (Booth seating area)-</t>
    </r>
    <r>
      <rPr>
        <u/>
        <sz val="10"/>
        <color theme="1"/>
        <rFont val="Times New Roman"/>
        <family val="1"/>
      </rPr>
      <t>(ACG 795 Articlad-Aggregate Material-German Handmade)</t>
    </r>
  </si>
  <si>
    <r>
      <t>Dado Brick / Tile Cladding - 3 (Booth seating area)-</t>
    </r>
    <r>
      <rPr>
        <u/>
        <sz val="10"/>
        <color theme="1"/>
        <rFont val="Times New Roman"/>
        <family val="1"/>
      </rPr>
      <t>(ACG 795 Articlad- Aggregate Material-German Handmade)</t>
    </r>
  </si>
  <si>
    <r>
      <t>Dado Brick / Tile Cladding - 3 (Booth seating area)-</t>
    </r>
    <r>
      <rPr>
        <u/>
        <sz val="10"/>
        <color theme="1"/>
        <rFont val="Times New Roman"/>
        <family val="1"/>
      </rPr>
      <t>MCM(Code -A Series Brick 54058)</t>
    </r>
  </si>
  <si>
    <r>
      <t>Dado Brick / Tile Cladding - White Brick at Entrance area-</t>
    </r>
    <r>
      <rPr>
        <u/>
        <sz val="10"/>
        <color theme="1"/>
        <rFont val="Times New Roman"/>
        <family val="1"/>
      </rPr>
      <t>Articlad ACG 555 Exterior Grade-Aggregate Material-German Handmade</t>
    </r>
  </si>
  <si>
    <r>
      <t>Dado Brick / Tile Cladding - White Brick at Entrance area-</t>
    </r>
    <r>
      <rPr>
        <u/>
        <sz val="10"/>
        <color theme="1"/>
        <rFont val="Times New Roman"/>
        <family val="1"/>
      </rPr>
      <t>MCM Clay Tile(Code -K series ,facing brick /052)</t>
    </r>
  </si>
  <si>
    <r>
      <t xml:space="preserve">Dado Brick / Tile Cladding - White Brick at Entrance area- </t>
    </r>
    <r>
      <rPr>
        <u/>
        <sz val="10"/>
        <color theme="1"/>
        <rFont val="Times New Roman"/>
        <family val="1"/>
      </rPr>
      <t>Unistone (Dholpur)</t>
    </r>
  </si>
  <si>
    <r>
      <t xml:space="preserve">Exterior Textured Paint </t>
    </r>
    <r>
      <rPr>
        <u/>
        <sz val="10"/>
        <color theme="1"/>
        <rFont val="Times New Roman"/>
        <family val="1"/>
      </rPr>
      <t>(Spectrum/Equivalent  -Graniplast stone dust finish)</t>
    </r>
    <r>
      <rPr>
        <sz val="10"/>
        <color theme="1"/>
        <rFont val="Times New Roman"/>
        <family val="1"/>
      </rPr>
      <t xml:space="preserve"> on facade portal- Refer material specification sheet</t>
    </r>
  </si>
  <si>
    <r>
      <t>Painting - Textured Paint -</t>
    </r>
    <r>
      <rPr>
        <b/>
        <sz val="10"/>
        <rFont val="Times New Roman"/>
        <family val="1"/>
      </rPr>
      <t>(Details- Refer Material Spec. sheet)</t>
    </r>
    <r>
      <rPr>
        <sz val="10"/>
        <rFont val="Times New Roman"/>
        <family val="1"/>
      </rPr>
      <t xml:space="preserve">
(Vertical Exposed Surfaces)</t>
    </r>
  </si>
  <si>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</si>
  <si>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r>
      <t>WC</t>
    </r>
    <r>
      <rPr>
        <b/>
        <sz val="10"/>
        <rFont val="Times New Roman"/>
        <family val="1"/>
      </rPr>
      <t xml:space="preserve"> (Details - Refer Toilet Specs.)</t>
    </r>
  </si>
  <si>
    <r>
      <t xml:space="preserve">Wash Basin </t>
    </r>
    <r>
      <rPr>
        <b/>
        <sz val="10"/>
        <rFont val="Times New Roman"/>
        <family val="1"/>
      </rPr>
      <t>(Details - Refer Toilet Specs.)</t>
    </r>
  </si>
  <si>
    <r>
      <t xml:space="preserve">Soap Dispenser Wash Basin </t>
    </r>
    <r>
      <rPr>
        <b/>
        <sz val="10"/>
        <rFont val="Times New Roman"/>
        <family val="1"/>
      </rPr>
      <t>(Details - Refer Toilet Specs.)</t>
    </r>
  </si>
  <si>
    <r>
      <t xml:space="preserve">Jet Spray (Health Faucet)  </t>
    </r>
    <r>
      <rPr>
        <b/>
        <sz val="10"/>
        <rFont val="Times New Roman"/>
        <family val="1"/>
      </rPr>
      <t>(Details - Refer Toilet Specs.)</t>
    </r>
  </si>
  <si>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</si>
  <si>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</si>
  <si>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</si>
  <si>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</si>
  <si>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</si>
  <si>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</si>
  <si>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</si>
  <si>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</si>
  <si>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</si>
  <si>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</si>
  <si>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</si>
  <si>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</si>
  <si>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</si>
  <si>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</si>
  <si>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</si>
  <si>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</si>
  <si>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</si>
  <si>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</si>
  <si>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</si>
  <si>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</si>
  <si>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</si>
  <si>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</si>
  <si>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</si>
  <si>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</si>
  <si>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</si>
  <si>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</si>
  <si>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</si>
  <si>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</si>
  <si>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</si>
  <si>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</si>
  <si>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</si>
  <si>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</si>
  <si>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</si>
  <si>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</si>
  <si>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</si>
  <si>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</si>
  <si>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</si>
  <si>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</si>
  <si>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</si>
  <si>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</si>
  <si>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</si>
  <si>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</si>
  <si>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</si>
  <si>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</si>
  <si>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</si>
  <si>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</si>
  <si>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</si>
  <si>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</si>
  <si>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</si>
  <si>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</si>
  <si>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</si>
  <si>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</si>
  <si>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OGT Installation with all required plumbing fittings (CPVC) pipe of 32mm dia under three sink unit</t>
  </si>
  <si>
    <t>Rate</t>
  </si>
  <si>
    <t>Area</t>
  </si>
  <si>
    <r>
      <t xml:space="preserve">Dado Tile Cladding         Shesham Oak wood </t>
    </r>
    <r>
      <rPr>
        <b/>
        <sz val="10"/>
        <rFont val="Times New Roman"/>
        <family val="1"/>
      </rPr>
      <t>(Details- Refer Material Spec. sheet)</t>
    </r>
    <r>
      <rPr>
        <sz val="10"/>
        <rFont val="Times New Roman"/>
        <family val="1"/>
      </rPr>
      <t xml:space="preserve">  </t>
    </r>
  </si>
  <si>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</si>
  <si>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t>Suspended Wooden Ceiling frame with mesh</t>
  </si>
  <si>
    <t>Providing and fixing ceiling made with 40mm X 40mm thick seaonsal wood finished with polish and mesh as/appd. shade.Complete as specified in the drawing &amp; to the satisfaction of the Architect &amp; Site-in-charge.</t>
  </si>
  <si>
    <t>Suspended Mesh Ceiling in MS frame for booth sofa</t>
  </si>
  <si>
    <t xml:space="preserve">Providing and fixing 30X30 mm M.S. Hollow pipe frame with mess jali suspeneded from slab, finished with approved shade of semi-gloss powder coat.Complete as specified in the drawing &amp; to the satisfaction of the Architect &amp; Site-in-charge.
</t>
  </si>
  <si>
    <t>New Items</t>
  </si>
  <si>
    <t>ACP Cladding for exterior</t>
  </si>
  <si>
    <t>Providing and Fixing in position Main Entry Door as per details in drawings including outer Alunimium sections  70 mm x 50 mm and  8 mm toughened clear glass to be fixed rubber beading and hardware including S.S  Brush Finish Handle 1200 mm ht (square one) with inbuilt locking and Aluminium Frame to be finish in powder coated grey (Shade-Graphite Black RAL 9011) . (Cost will include all hardwares including Hinges ,Handle , Brush seal etc)</t>
  </si>
  <si>
    <t>Painting - Asain coal mine 8301 (Vertical Exposed Surfaces)</t>
  </si>
  <si>
    <t>Painting - Solen grey 8302 Dark Shade -Highlighter wall (Vertical Exposed Surfaces)</t>
  </si>
  <si>
    <t xml:space="preserve">Providing and applying asain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</si>
  <si>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-Grey Matter 8304 Light Shade (Vertical Exposed Surfaces)</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</si>
  <si>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</si>
  <si>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</si>
  <si>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Providing and fixing in position fixed 10 mm toughened glass pratition with As/approved powder coated (ARMADA BLUE) or colout matching to pantone shade PMS 2965 C aluminium outer frame of 40x45x1.5mm from inside with toughened glass.</t>
  </si>
  <si>
    <t>Johson- Plain grey 200x300mm</t>
  </si>
  <si>
    <t>14554 RH Hooked Holz Acasia
MERINOLAM (Subject to management approval)</t>
  </si>
  <si>
    <t>21141 Snow White
MERINOLAM  (Subject to management approval)</t>
  </si>
  <si>
    <t xml:space="preserve">LAM </t>
  </si>
  <si>
    <t>5082 LOUSIANA OAK (Subject to management approval)</t>
  </si>
  <si>
    <t>coal mine 8301
Asian Paints</t>
  </si>
  <si>
    <t>Solemn Grey 8302  (Dark Shade)                                                            Asain paint</t>
  </si>
  <si>
    <t>WFO3</t>
  </si>
  <si>
    <t>Grey Mtter 8304 Light Shade                                          Asain paint</t>
  </si>
  <si>
    <t>Metal Paint</t>
  </si>
  <si>
    <t>Graphite black RAL 9011                                                Asain Paints (Woodtech spectra)</t>
  </si>
  <si>
    <t xml:space="preserve">Grey Mtter 8304 Light Shade   </t>
  </si>
  <si>
    <r>
      <t>Kajaria -Fog Perla</t>
    </r>
    <r>
      <rPr>
        <b/>
        <sz val="11"/>
        <color rgb="FF000000"/>
        <rFont val="Calibri"/>
        <family val="2"/>
      </rPr>
      <t xml:space="preserve"> (Approved)</t>
    </r>
    <r>
      <rPr>
        <sz val="11"/>
        <color theme="1"/>
        <rFont val="Calibri"/>
        <family val="2"/>
        <scheme val="minor"/>
      </rPr>
      <t>. Cool cement/ cool silver</t>
    </r>
    <r>
      <rPr>
        <b/>
        <sz val="11"/>
        <color rgb="FFFF0000"/>
        <rFont val="Calibri"/>
        <family val="2"/>
      </rPr>
      <t xml:space="preserve"> (Subject to POC approval)</t>
    </r>
    <r>
      <rPr>
        <b/>
        <sz val="11"/>
        <color rgb="FF000000"/>
        <rFont val="Calibri"/>
        <family val="2"/>
      </rPr>
      <t xml:space="preserve"> </t>
    </r>
    <r>
      <rPr>
        <sz val="11"/>
        <color theme="1"/>
        <rFont val="Calibri"/>
        <family val="2"/>
        <scheme val="minor"/>
      </rPr>
      <t>(Matt Finish) (Size-600x600)mm</t>
    </r>
  </si>
  <si>
    <r>
      <t>Kajaria-Dessert grey</t>
    </r>
    <r>
      <rPr>
        <b/>
        <sz val="11"/>
        <color rgb="FF000000"/>
        <rFont val="Calibri"/>
        <family val="2"/>
      </rPr>
      <t xml:space="preserve"> (Approved)</t>
    </r>
    <r>
      <rPr>
        <sz val="11"/>
        <color theme="1"/>
        <rFont val="Calibri"/>
        <family val="2"/>
        <scheme val="minor"/>
      </rPr>
      <t>. Cool gris/cairo gris -</t>
    </r>
    <r>
      <rPr>
        <b/>
        <sz val="11"/>
        <color rgb="FFFF0000"/>
        <rFont val="Calibri"/>
        <family val="2"/>
      </rPr>
      <t>(Subject to POC approval</t>
    </r>
    <r>
      <rPr>
        <b/>
        <sz val="11"/>
        <color rgb="FF000000"/>
        <rFont val="Calibri"/>
        <family val="2"/>
      </rPr>
      <t xml:space="preserve">) </t>
    </r>
    <r>
      <rPr>
        <sz val="11"/>
        <color theme="1"/>
        <rFont val="Calibri"/>
        <family val="2"/>
        <scheme val="minor"/>
      </rPr>
      <t>(Matt Finish) (Size-600x600)mm</t>
    </r>
  </si>
  <si>
    <r>
      <t>Kajaria- Terrazzo grey (Full Body) (Size-600x600)mm</t>
    </r>
    <r>
      <rPr>
        <b/>
        <sz val="11"/>
        <rFont val="Calibri"/>
        <family val="2"/>
      </rPr>
      <t xml:space="preserve"> </t>
    </r>
    <r>
      <rPr>
        <b/>
        <sz val="11"/>
        <color rgb="FFFF0000"/>
        <rFont val="Calibri"/>
        <family val="2"/>
      </rPr>
      <t>(Subject to POC approval)</t>
    </r>
  </si>
  <si>
    <r>
      <t>Johnson Endura- Grey plus/ Coated Grey/ Coated grey plus (Size-300x300)mm -</t>
    </r>
    <r>
      <rPr>
        <b/>
        <sz val="11"/>
        <color rgb="FF000000"/>
        <rFont val="Calibri"/>
        <family val="2"/>
      </rPr>
      <t>(Subject to POC approval)</t>
    </r>
  </si>
  <si>
    <r>
      <t>Kajaria -Fog Perla</t>
    </r>
    <r>
      <rPr>
        <b/>
        <sz val="11"/>
        <color rgb="FF000000"/>
        <rFont val="Calibri"/>
        <family val="2"/>
      </rPr>
      <t xml:space="preserve"> ,</t>
    </r>
    <r>
      <rPr>
        <sz val="11"/>
        <color theme="1"/>
        <rFont val="Calibri"/>
        <family val="2"/>
        <scheme val="minor"/>
      </rPr>
      <t xml:space="preserve"> Cool cement/ cool silver</t>
    </r>
    <r>
      <rPr>
        <b/>
        <sz val="11"/>
        <color rgb="FF000000"/>
        <rFont val="Calibri"/>
        <family val="2"/>
      </rPr>
      <t xml:space="preserve">  </t>
    </r>
    <r>
      <rPr>
        <sz val="11"/>
        <color theme="1"/>
        <rFont val="Calibri"/>
        <family val="2"/>
        <scheme val="minor"/>
      </rPr>
      <t>(Matt Finish) (Size-600x600)mm</t>
    </r>
  </si>
  <si>
    <t>A. CIVIL &amp; INTERIOR BOQ-DOMINOS -Una</t>
  </si>
  <si>
    <r>
      <t>Supply, Installation, Testing and Commissioning of factory made lock-forming quality</t>
    </r>
    <r>
      <rPr>
        <b/>
        <sz val="16"/>
        <rFont val="Times New Roman"/>
        <family val="1"/>
      </rPr>
      <t xml:space="preserve"> flat oval spiral ducting</t>
    </r>
    <r>
      <rPr>
        <sz val="16"/>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</si>
  <si>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16"/>
        <rFont val="Times New Roman"/>
        <family val="1"/>
      </rPr>
      <t xml:space="preserve">rectangular GI ducting </t>
    </r>
    <r>
      <rPr>
        <sz val="16"/>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6"/>
        <rFont val="Times New Roman"/>
        <family val="1"/>
      </rPr>
      <t>(M.S supports / M.S Frame</t>
    </r>
    <r>
      <rPr>
        <sz val="16"/>
        <rFont val="Times New Roman"/>
        <family val="1"/>
      </rPr>
      <t xml:space="preserve"> </t>
    </r>
    <r>
      <rPr>
        <b/>
        <sz val="16"/>
        <rFont val="Times New Roman"/>
        <family val="1"/>
      </rPr>
      <t xml:space="preserve">For Duct travelling Vertical up to Terrace, necessary flange type opening at specific interval for duct cleaning etc. for kitchen exhaust duct )as per specifications. </t>
    </r>
    <r>
      <rPr>
        <sz val="16"/>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</si>
  <si>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16"/>
        <rFont val="Times New Roman"/>
        <family val="1"/>
      </rPr>
      <t>Air Grille :</t>
    </r>
    <r>
      <rPr>
        <sz val="16"/>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</si>
  <si>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6"/>
        <rFont val="Times New Roman"/>
        <family val="1"/>
      </rPr>
      <t xml:space="preserve">VCD :- </t>
    </r>
    <r>
      <rPr>
        <sz val="16"/>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</si>
  <si>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6"/>
        <color theme="1"/>
        <rFont val="Times New Roman"/>
        <family val="1"/>
      </rPr>
      <t>Collar Damper for Supply air Grill :-</t>
    </r>
    <r>
      <rPr>
        <sz val="16"/>
        <color theme="1"/>
        <rFont val="Times New Roman"/>
        <family val="1"/>
      </rPr>
      <t xml:space="preserve"> Supply, Installation, Testing &amp; Commissioning of opposite balde collar with black matt finish for fresh air supply grill.</t>
    </r>
  </si>
  <si>
    <t>AC Units</t>
  </si>
  <si>
    <t>P/F OF AC Unit- 3.0 TR Inverter Cassette-MAKE - BLUESTAR</t>
  </si>
  <si>
    <t>P/F OF AC Unit- 2.0 TR Inverter Hi wall-MAKE - BLUESTAR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</si>
</sst>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0.00;[Red]#,##0.00"/>
    <numFmt numFmtId="168" formatCode="0.0"/>
  </numFmts>
  <fonts count="60">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FF000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sz val="10"/>
      <color rgb="FF0070C0"/>
      <name val="Times New Roman"/>
      <family val="1"/>
    </font>
    <font>
      <b/>
      <sz val="10"/>
      <color rgb="FF000000"/>
      <name val="Times New Roman"/>
      <family val="1"/>
    </font>
    <font>
      <sz val="10"/>
      <color rgb="FF00B0F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1"/>
      <color theme="1"/>
      <name val="Times New Roman"/>
      <family val="1"/>
    </font>
    <font>
      <sz val="12"/>
      <color rgb="FFFF0000"/>
      <name val="Times New Roman"/>
      <family val="1"/>
    </font>
    <font>
      <sz val="11"/>
      <name val="Times New Roman"/>
      <family val="1"/>
    </font>
    <font>
      <sz val="10"/>
      <name val="Calibri"/>
      <family val="2"/>
      <scheme val="minor"/>
    </font>
    <font>
      <b/>
      <sz val="14"/>
      <color rgb="FF000000"/>
      <name val="Calibri"/>
      <family val="2"/>
    </font>
    <font>
      <sz val="11"/>
      <color theme="1"/>
      <name val="Calibri"/>
      <family val="2"/>
    </font>
    <font>
      <b/>
      <sz val="11"/>
      <name val="Calibri"/>
      <family val="2"/>
    </font>
    <font>
      <sz val="11"/>
      <color rgb="FFFF0000"/>
      <name val="Calibri"/>
      <family val="2"/>
    </font>
    <font>
      <sz val="16"/>
      <color theme="1"/>
      <name val="Times New Roman"/>
      <family val="1"/>
    </font>
    <font>
      <b/>
      <sz val="16"/>
      <color theme="1"/>
      <name val="Times New Roman"/>
      <family val="1"/>
    </font>
    <font>
      <sz val="16"/>
      <name val="Times New Roman"/>
      <family val="1"/>
    </font>
    <font>
      <b/>
      <sz val="16"/>
      <name val="Times New Roman"/>
      <family val="1"/>
    </font>
    <font>
      <sz val="16"/>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5B9BD5"/>
        <bgColor indexed="64"/>
      </patternFill>
    </fill>
    <fill>
      <patternFill patternType="solid">
        <fgColor rgb="FF5B9BD5"/>
        <bgColor rgb="FF000000"/>
      </patternFill>
    </fill>
    <fill>
      <patternFill patternType="solid">
        <fgColor theme="4" tint="-0.249977111117893"/>
        <bgColor indexed="64"/>
      </patternFill>
    </fill>
    <fill>
      <patternFill patternType="solid">
        <fgColor rgb="FF2F75B5"/>
        <bgColor indexed="64"/>
      </patternFill>
    </fill>
    <fill>
      <patternFill patternType="solid">
        <fgColor rgb="FFD9D9D9"/>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rgb="FF000000"/>
      </patternFill>
    </fill>
    <fill>
      <patternFill patternType="solid">
        <fgColor rgb="FFA6A6A6"/>
        <bgColor rgb="FF000000"/>
      </patternFill>
    </fill>
    <fill>
      <patternFill patternType="solid">
        <fgColor rgb="FF2F75B5"/>
        <bgColor rgb="FF000000"/>
      </patternFill>
    </fill>
  </fills>
  <borders count="36">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0" fontId="1" fillId="0" borderId="0"/>
    <xf numFmtId="0" fontId="13" fillId="0" borderId="0"/>
    <xf numFmtId="0" fontId="7" fillId="0" borderId="0"/>
    <xf numFmtId="0" fontId="7" fillId="0" borderId="0"/>
    <xf numFmtId="0" fontId="15" fillId="0" borderId="0"/>
    <xf numFmtId="164" fontId="1" fillId="0" borderId="0" applyFont="0" applyFill="0" applyBorder="0" applyAlignment="0" applyProtection="0"/>
  </cellStyleXfs>
  <cellXfs count="514">
    <xf numFmtId="0" fontId="0" fillId="0" borderId="0" xfId="0"/>
    <xf numFmtId="0" fontId="0" fillId="2" borderId="8" xfId="0" applyFill="1" applyBorder="1"/>
    <xf numFmtId="0" fontId="0" fillId="0" borderId="8" xfId="0" applyBorder="1" applyAlignment="1">
      <alignment horizontal="center"/>
    </xf>
    <xf numFmtId="0" fontId="0" fillId="0" borderId="8" xfId="0" applyBorder="1"/>
    <xf numFmtId="0" fontId="19" fillId="0" borderId="0" xfId="0" applyFont="1" applyAlignment="1">
      <alignment vertical="top"/>
    </xf>
    <xf numFmtId="0" fontId="3" fillId="0" borderId="8" xfId="0" applyFont="1" applyBorder="1" applyAlignment="1">
      <alignment horizontal="center" vertical="center" wrapText="1"/>
    </xf>
    <xf numFmtId="0" fontId="19" fillId="0" borderId="0" xfId="0" applyFont="1" applyAlignment="1">
      <alignment horizontal="center" vertical="top"/>
    </xf>
    <xf numFmtId="0" fontId="7"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9" fillId="2" borderId="0" xfId="0" applyFont="1" applyFill="1" applyAlignment="1">
      <alignment vertical="top"/>
    </xf>
    <xf numFmtId="0" fontId="21" fillId="2" borderId="0" xfId="0" applyFont="1" applyFill="1" applyAlignment="1">
      <alignment vertical="top"/>
    </xf>
    <xf numFmtId="0" fontId="19" fillId="11" borderId="0" xfId="0" applyFont="1" applyFill="1" applyAlignment="1">
      <alignment vertical="top"/>
    </xf>
    <xf numFmtId="0" fontId="19" fillId="0" borderId="0" xfId="0" applyFont="1" applyAlignment="1">
      <alignment horizontal="justify" vertical="top"/>
    </xf>
    <xf numFmtId="0" fontId="15" fillId="0" borderId="0" xfId="6" applyFont="1"/>
    <xf numFmtId="0" fontId="2" fillId="0" borderId="8" xfId="6" applyFont="1" applyBorder="1" applyAlignment="1">
      <alignment horizontal="center" vertical="center"/>
    </xf>
    <xf numFmtId="0" fontId="2" fillId="0" borderId="8" xfId="6" applyFont="1" applyBorder="1" applyAlignment="1">
      <alignment horizontal="left" vertical="center"/>
    </xf>
    <xf numFmtId="0" fontId="1" fillId="0" borderId="8" xfId="6" applyFont="1" applyBorder="1" applyAlignment="1">
      <alignment horizontal="center" vertical="center" wrapText="1"/>
    </xf>
    <xf numFmtId="0" fontId="10" fillId="0" borderId="8" xfId="6" applyFont="1" applyBorder="1" applyAlignment="1">
      <alignment horizontal="left" vertical="center" wrapText="1"/>
    </xf>
    <xf numFmtId="0" fontId="10" fillId="0" borderId="8" xfId="6" applyFont="1" applyFill="1" applyBorder="1" applyAlignment="1">
      <alignment horizontal="left" vertical="center" wrapText="1"/>
    </xf>
    <xf numFmtId="0" fontId="1" fillId="0" borderId="8" xfId="6" applyFont="1" applyBorder="1" applyAlignment="1">
      <alignment horizontal="left" vertical="center" wrapText="1"/>
    </xf>
    <xf numFmtId="0" fontId="0" fillId="0" borderId="8" xfId="6" applyFont="1" applyBorder="1" applyAlignment="1">
      <alignment horizontal="left" vertical="center" wrapText="1"/>
    </xf>
    <xf numFmtId="0" fontId="1" fillId="0" borderId="8" xfId="6" applyFont="1" applyFill="1" applyBorder="1" applyAlignment="1">
      <alignment horizontal="left" vertical="center" wrapText="1"/>
    </xf>
    <xf numFmtId="0" fontId="0" fillId="0" borderId="8" xfId="6" applyFont="1" applyFill="1" applyBorder="1" applyAlignment="1">
      <alignment horizontal="left" vertical="center" wrapText="1"/>
    </xf>
    <xf numFmtId="0" fontId="1" fillId="0" borderId="8" xfId="6" applyFont="1" applyFill="1" applyBorder="1" applyAlignment="1">
      <alignment horizontal="left" vertical="center"/>
    </xf>
    <xf numFmtId="0" fontId="1" fillId="13" borderId="8" xfId="6" applyFont="1" applyFill="1" applyBorder="1" applyAlignment="1">
      <alignment horizontal="center" vertical="center" wrapText="1"/>
    </xf>
    <xf numFmtId="0" fontId="16" fillId="13" borderId="8" xfId="6" applyFont="1" applyFill="1" applyBorder="1" applyAlignment="1">
      <alignment horizontal="left" vertical="center" wrapText="1"/>
    </xf>
    <xf numFmtId="0" fontId="10" fillId="13" borderId="8" xfId="6" applyFont="1" applyFill="1" applyBorder="1" applyAlignment="1">
      <alignment horizontal="left" vertical="center" wrapText="1"/>
    </xf>
    <xf numFmtId="0" fontId="4" fillId="0" borderId="8" xfId="6" applyFont="1" applyBorder="1" applyAlignment="1">
      <alignment horizontal="left" vertical="center" wrapText="1"/>
    </xf>
    <xf numFmtId="0" fontId="4" fillId="0" borderId="8" xfId="6" applyNumberFormat="1" applyFont="1" applyBorder="1" applyAlignment="1">
      <alignment horizontal="left" vertical="center" wrapText="1"/>
    </xf>
    <xf numFmtId="0" fontId="4" fillId="0" borderId="8" xfId="6"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2" fillId="0" borderId="8" xfId="0" applyFont="1" applyBorder="1" applyAlignment="1">
      <alignment wrapText="1"/>
    </xf>
    <xf numFmtId="0" fontId="2" fillId="0" borderId="10" xfId="0" applyFont="1" applyBorder="1" applyAlignment="1">
      <alignment horizontal="left" vertical="center" wrapText="1"/>
    </xf>
    <xf numFmtId="0" fontId="2" fillId="0" borderId="25" xfId="0" applyFont="1" applyBorder="1" applyAlignment="1">
      <alignment horizontal="left" vertical="center"/>
    </xf>
    <xf numFmtId="0" fontId="0" fillId="0" borderId="26" xfId="0" applyBorder="1" applyAlignment="1">
      <alignment horizontal="center"/>
    </xf>
    <xf numFmtId="0" fontId="0" fillId="0" borderId="26" xfId="0" applyBorder="1" applyAlignment="1">
      <alignment wrapText="1"/>
    </xf>
    <xf numFmtId="0" fontId="0" fillId="0" borderId="26" xfId="0" applyBorder="1"/>
    <xf numFmtId="0" fontId="0" fillId="0" borderId="0" xfId="0" applyAlignment="1">
      <alignment horizontal="left" vertical="center"/>
    </xf>
    <xf numFmtId="0" fontId="0" fillId="0" borderId="0" xfId="0" applyAlignment="1">
      <alignment horizontal="center"/>
    </xf>
    <xf numFmtId="0" fontId="22" fillId="2" borderId="8" xfId="0" applyFont="1" applyFill="1" applyBorder="1"/>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4" fillId="0" borderId="3" xfId="0" applyFont="1" applyFill="1" applyBorder="1" applyAlignment="1">
      <alignment vertical="center" wrapText="1" shrinkToFit="1"/>
    </xf>
    <xf numFmtId="0" fontId="24" fillId="0" borderId="4" xfId="0" applyFont="1" applyFill="1" applyBorder="1" applyAlignment="1">
      <alignment horizontal="center" vertical="center" wrapText="1"/>
    </xf>
    <xf numFmtId="0" fontId="28" fillId="0" borderId="0" xfId="0" applyNumberFormat="1" applyFont="1" applyFill="1" applyBorder="1" applyAlignment="1">
      <alignment vertical="center" wrapText="1"/>
    </xf>
    <xf numFmtId="0" fontId="29" fillId="3" borderId="8" xfId="0" applyFont="1" applyFill="1" applyBorder="1" applyAlignment="1">
      <alignment horizontal="center" vertical="center" wrapText="1"/>
    </xf>
    <xf numFmtId="0" fontId="29" fillId="3" borderId="8" xfId="0" applyFont="1" applyFill="1" applyBorder="1" applyAlignment="1">
      <alignment horizontal="center" vertical="center" wrapText="1" shrinkToFit="1"/>
    </xf>
    <xf numFmtId="43" fontId="27" fillId="3" borderId="8" xfId="1" applyFont="1" applyFill="1" applyBorder="1" applyAlignment="1">
      <alignment horizontal="center" vertical="center" wrapText="1"/>
    </xf>
    <xf numFmtId="0" fontId="29" fillId="3" borderId="8" xfId="0" applyFont="1" applyFill="1" applyBorder="1" applyAlignment="1">
      <alignment vertical="center" wrapText="1" shrinkToFit="1"/>
    </xf>
    <xf numFmtId="0" fontId="30" fillId="3" borderId="8" xfId="0" applyFont="1" applyFill="1" applyBorder="1" applyAlignment="1">
      <alignment horizontal="center" vertical="center" wrapText="1"/>
    </xf>
    <xf numFmtId="0" fontId="27" fillId="3" borderId="8" xfId="0" applyFont="1" applyFill="1" applyBorder="1" applyAlignment="1">
      <alignment horizontal="center" vertical="center"/>
    </xf>
    <xf numFmtId="0" fontId="28" fillId="4" borderId="8" xfId="0" applyFont="1" applyFill="1" applyBorder="1" applyAlignment="1">
      <alignment vertical="center" wrapText="1"/>
    </xf>
    <xf numFmtId="0" fontId="29" fillId="4" borderId="8" xfId="0" applyFont="1" applyFill="1" applyBorder="1" applyAlignment="1">
      <alignment horizontal="center" vertical="center" wrapText="1"/>
    </xf>
    <xf numFmtId="0" fontId="29" fillId="4" borderId="8" xfId="0" applyFont="1" applyFill="1" applyBorder="1" applyAlignment="1">
      <alignment vertical="center" wrapText="1" shrinkToFit="1"/>
    </xf>
    <xf numFmtId="0" fontId="30" fillId="4" borderId="8" xfId="0" applyFont="1" applyFill="1" applyBorder="1" applyAlignment="1">
      <alignment horizontal="center" vertical="center" wrapText="1"/>
    </xf>
    <xf numFmtId="0" fontId="30" fillId="4" borderId="8" xfId="0" applyFont="1" applyFill="1" applyBorder="1" applyAlignment="1">
      <alignment horizontal="center" vertical="center"/>
    </xf>
    <xf numFmtId="43" fontId="30" fillId="4" borderId="8" xfId="1" applyFont="1" applyFill="1" applyBorder="1" applyAlignment="1">
      <alignment horizontal="center" vertical="center" wrapText="1"/>
    </xf>
    <xf numFmtId="0" fontId="25" fillId="4"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4" fillId="2" borderId="8" xfId="0" applyFont="1" applyFill="1" applyBorder="1" applyAlignment="1">
      <alignment horizontal="left" vertical="center" wrapText="1" shrinkToFit="1"/>
    </xf>
    <xf numFmtId="0" fontId="25" fillId="0" borderId="8" xfId="0" applyFont="1" applyFill="1" applyBorder="1" applyAlignment="1">
      <alignment horizontal="center" vertical="center"/>
    </xf>
    <xf numFmtId="43" fontId="25" fillId="0" borderId="8" xfId="1" applyFont="1" applyFill="1" applyBorder="1" applyAlignment="1">
      <alignment horizontal="center" vertical="center" wrapText="1"/>
    </xf>
    <xf numFmtId="0" fontId="24" fillId="2" borderId="8" xfId="0" applyFont="1" applyFill="1" applyBorder="1" applyAlignment="1">
      <alignment horizontal="justify" vertical="center" wrapText="1" shrinkToFi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0" borderId="8" xfId="0" applyFont="1" applyFill="1" applyBorder="1" applyAlignment="1">
      <alignment horizontal="justify" vertical="center" wrapText="1" shrinkToFit="1"/>
    </xf>
    <xf numFmtId="0" fontId="25" fillId="0" borderId="8" xfId="0" applyNumberFormat="1" applyFont="1" applyFill="1" applyBorder="1" applyAlignment="1">
      <alignment horizontal="justify" vertical="center" wrapText="1" shrinkToFit="1"/>
    </xf>
    <xf numFmtId="0" fontId="24" fillId="2" borderId="8" xfId="0" applyNumberFormat="1" applyFont="1" applyFill="1" applyBorder="1" applyAlignment="1">
      <alignment horizontal="justify" vertical="center" wrapText="1" shrinkToFit="1"/>
    </xf>
    <xf numFmtId="0" fontId="29" fillId="5" borderId="8" xfId="0" applyFont="1" applyFill="1" applyBorder="1" applyAlignment="1">
      <alignment vertical="center" wrapText="1"/>
    </xf>
    <xf numFmtId="0" fontId="28" fillId="5"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8" xfId="0" applyFont="1" applyFill="1" applyBorder="1" applyAlignment="1">
      <alignment horizontal="justify" vertical="center" wrapText="1" shrinkToFit="1"/>
    </xf>
    <xf numFmtId="0" fontId="25" fillId="5" borderId="8" xfId="0" applyFont="1" applyFill="1" applyBorder="1" applyAlignment="1">
      <alignment horizontal="center" vertical="center" wrapText="1"/>
    </xf>
    <xf numFmtId="1" fontId="25" fillId="5" borderId="8" xfId="0" applyNumberFormat="1" applyFont="1" applyFill="1" applyBorder="1" applyAlignment="1">
      <alignment horizontal="center" vertical="center"/>
    </xf>
    <xf numFmtId="0" fontId="24" fillId="0" borderId="8" xfId="0" applyFont="1" applyFill="1" applyBorder="1" applyAlignment="1">
      <alignment vertical="center" wrapText="1"/>
    </xf>
    <xf numFmtId="0" fontId="25" fillId="2" borderId="8" xfId="0" applyNumberFormat="1" applyFont="1" applyFill="1" applyBorder="1" applyAlignment="1">
      <alignment horizontal="justify" vertical="center" wrapText="1"/>
    </xf>
    <xf numFmtId="0" fontId="24" fillId="2" borderId="8" xfId="0" applyNumberFormat="1" applyFont="1" applyFill="1" applyBorder="1" applyAlignment="1">
      <alignment horizontal="justify" vertical="center" wrapText="1"/>
    </xf>
    <xf numFmtId="0" fontId="26" fillId="2" borderId="8" xfId="0" applyFont="1" applyFill="1" applyBorder="1" applyAlignment="1">
      <alignment horizontal="center" vertical="center" wrapText="1"/>
    </xf>
    <xf numFmtId="0" fontId="28" fillId="4" borderId="8" xfId="0" applyFont="1" applyFill="1" applyBorder="1" applyAlignment="1">
      <alignment horizontal="center" vertical="center" wrapText="1"/>
    </xf>
    <xf numFmtId="1" fontId="25" fillId="4" borderId="8" xfId="0" applyNumberFormat="1" applyFont="1" applyFill="1" applyBorder="1" applyAlignment="1">
      <alignment horizontal="center" vertical="center"/>
    </xf>
    <xf numFmtId="43" fontId="25" fillId="4" borderId="8" xfId="1" applyFont="1" applyFill="1" applyBorder="1" applyAlignment="1">
      <alignment horizontal="center" vertical="center" wrapText="1"/>
    </xf>
    <xf numFmtId="0" fontId="24" fillId="2" borderId="8" xfId="0" applyFont="1" applyFill="1" applyBorder="1" applyAlignment="1">
      <alignment vertical="center" wrapText="1" shrinkToFit="1"/>
    </xf>
    <xf numFmtId="0" fontId="24" fillId="0" borderId="8" xfId="0" applyFont="1" applyFill="1" applyBorder="1" applyAlignment="1">
      <alignment horizontal="justify" vertical="center" wrapText="1"/>
    </xf>
    <xf numFmtId="0" fontId="24" fillId="2" borderId="8" xfId="0" applyNumberFormat="1" applyFont="1" applyFill="1" applyBorder="1" applyAlignment="1">
      <alignment horizontal="justify" vertical="center"/>
    </xf>
    <xf numFmtId="0" fontId="25" fillId="0" borderId="8" xfId="0" applyFont="1" applyFill="1" applyBorder="1" applyAlignment="1">
      <alignment horizontal="justify" vertical="center" wrapText="1"/>
    </xf>
    <xf numFmtId="0" fontId="32" fillId="5" borderId="8" xfId="0" applyFont="1" applyFill="1" applyBorder="1" applyAlignment="1">
      <alignment vertical="center" wrapText="1"/>
    </xf>
    <xf numFmtId="0" fontId="25" fillId="0" borderId="8" xfId="0" applyFont="1" applyFill="1" applyBorder="1" applyAlignment="1">
      <alignment horizontal="justify" vertical="center" wrapText="1" shrinkToFit="1"/>
    </xf>
    <xf numFmtId="1" fontId="25" fillId="0" borderId="8" xfId="0" applyNumberFormat="1" applyFont="1" applyFill="1" applyBorder="1" applyAlignment="1">
      <alignment horizontal="left" vertical="center" wrapText="1"/>
    </xf>
    <xf numFmtId="0" fontId="29" fillId="4" borderId="8" xfId="0" applyFont="1" applyFill="1" applyBorder="1" applyAlignment="1">
      <alignment vertical="center" wrapText="1"/>
    </xf>
    <xf numFmtId="0" fontId="29" fillId="4" borderId="8" xfId="0" applyFont="1" applyFill="1" applyBorder="1" applyAlignment="1">
      <alignment vertical="center"/>
    </xf>
    <xf numFmtId="0" fontId="31" fillId="4" borderId="8" xfId="0" applyFont="1" applyFill="1" applyBorder="1" applyAlignment="1">
      <alignment vertical="center" wrapText="1"/>
    </xf>
    <xf numFmtId="0" fontId="31" fillId="4" borderId="8" xfId="0" applyFont="1" applyFill="1" applyBorder="1" applyAlignment="1">
      <alignment vertical="center"/>
    </xf>
    <xf numFmtId="43" fontId="31" fillId="4" borderId="8" xfId="1" applyFont="1" applyFill="1" applyBorder="1" applyAlignment="1">
      <alignment vertical="center" wrapText="1"/>
    </xf>
    <xf numFmtId="0" fontId="29" fillId="5" borderId="8" xfId="0" applyFont="1" applyFill="1" applyBorder="1" applyAlignment="1">
      <alignment vertical="center"/>
    </xf>
    <xf numFmtId="0" fontId="31" fillId="5" borderId="8" xfId="0" applyFont="1" applyFill="1" applyBorder="1" applyAlignment="1">
      <alignment vertical="center" wrapText="1"/>
    </xf>
    <xf numFmtId="0" fontId="31" fillId="5" borderId="8" xfId="0" applyFont="1" applyFill="1" applyBorder="1" applyAlignment="1">
      <alignment vertical="center"/>
    </xf>
    <xf numFmtId="43" fontId="31" fillId="5" borderId="8" xfId="1" applyFont="1" applyFill="1" applyBorder="1" applyAlignment="1">
      <alignment vertical="center" wrapText="1"/>
    </xf>
    <xf numFmtId="0" fontId="31"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8" xfId="0" applyNumberFormat="1" applyFont="1" applyFill="1" applyBorder="1" applyAlignment="1">
      <alignment horizontal="justify" vertical="center" wrapText="1" shrinkToFit="1"/>
    </xf>
    <xf numFmtId="0" fontId="25" fillId="0" borderId="8" xfId="2" applyNumberFormat="1" applyFont="1" applyFill="1" applyBorder="1" applyAlignment="1">
      <alignment horizontal="justify" vertical="center" wrapText="1" shrinkToFit="1"/>
    </xf>
    <xf numFmtId="0" fontId="25" fillId="0" borderId="8" xfId="0" applyFont="1" applyFill="1" applyBorder="1" applyAlignment="1">
      <alignment horizontal="left" vertical="center" wrapText="1" shrinkToFit="1"/>
    </xf>
    <xf numFmtId="0" fontId="34" fillId="0" borderId="8" xfId="0" applyNumberFormat="1" applyFont="1" applyFill="1" applyBorder="1" applyAlignment="1">
      <alignment horizontal="justify" vertical="center" wrapText="1"/>
    </xf>
    <xf numFmtId="43" fontId="29" fillId="5" borderId="8" xfId="1" applyFont="1" applyFill="1" applyBorder="1" applyAlignment="1">
      <alignment vertical="center" wrapText="1"/>
    </xf>
    <xf numFmtId="0" fontId="29" fillId="3" borderId="8" xfId="0" applyFont="1" applyFill="1" applyBorder="1" applyAlignment="1">
      <alignment horizontal="left" vertical="center" wrapText="1" shrinkToFit="1"/>
    </xf>
    <xf numFmtId="43" fontId="29" fillId="3" borderId="8" xfId="1" applyFont="1" applyFill="1" applyBorder="1" applyAlignment="1">
      <alignment horizontal="center" vertical="center" wrapText="1" shrinkToFit="1"/>
    </xf>
    <xf numFmtId="43" fontId="29" fillId="4" borderId="8" xfId="1" applyFont="1" applyFill="1" applyBorder="1" applyAlignment="1">
      <alignment vertical="center" wrapText="1"/>
    </xf>
    <xf numFmtId="0" fontId="24" fillId="0" borderId="8" xfId="0" applyNumberFormat="1" applyFont="1" applyFill="1" applyBorder="1" applyAlignment="1">
      <alignment horizontal="justify" vertical="center" wrapText="1" shrinkToFit="1"/>
    </xf>
    <xf numFmtId="0" fontId="24" fillId="14" borderId="8" xfId="0" applyNumberFormat="1" applyFont="1" applyFill="1" applyBorder="1" applyAlignment="1">
      <alignment horizontal="justify" vertical="center" wrapText="1" shrinkToFit="1"/>
    </xf>
    <xf numFmtId="0" fontId="29" fillId="4" borderId="8" xfId="0" applyFont="1" applyFill="1" applyBorder="1" applyAlignment="1">
      <alignment horizontal="left" vertical="center"/>
    </xf>
    <xf numFmtId="0" fontId="31" fillId="4" borderId="8" xfId="0" applyFont="1" applyFill="1" applyBorder="1" applyAlignment="1">
      <alignment horizontal="center" vertical="center" wrapText="1"/>
    </xf>
    <xf numFmtId="0" fontId="31" fillId="4" borderId="8" xfId="0" applyFont="1" applyFill="1" applyBorder="1" applyAlignment="1">
      <alignment horizontal="center" vertical="center"/>
    </xf>
    <xf numFmtId="43" fontId="31" fillId="4" borderId="8" xfId="1" applyFont="1" applyFill="1" applyBorder="1" applyAlignment="1">
      <alignment horizontal="center" vertical="center" wrapText="1"/>
    </xf>
    <xf numFmtId="0" fontId="32" fillId="0" borderId="8"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25" fillId="14" borderId="8" xfId="0" applyNumberFormat="1" applyFont="1" applyFill="1" applyBorder="1" applyAlignment="1">
      <alignment horizontal="justify" vertical="center" wrapText="1" shrinkToFit="1"/>
    </xf>
    <xf numFmtId="0" fontId="25" fillId="2" borderId="8" xfId="0" applyFont="1" applyFill="1" applyBorder="1" applyAlignment="1">
      <alignment horizontal="justify" vertical="center" wrapText="1" shrinkToFit="1"/>
    </xf>
    <xf numFmtId="0" fontId="25" fillId="2" borderId="8" xfId="0" applyFont="1" applyFill="1" applyBorder="1" applyAlignment="1">
      <alignment horizontal="center" vertical="center"/>
    </xf>
    <xf numFmtId="0" fontId="31" fillId="5" borderId="8" xfId="0" applyFont="1" applyFill="1" applyBorder="1" applyAlignment="1">
      <alignment horizontal="center" vertical="center" wrapText="1"/>
    </xf>
    <xf numFmtId="0" fontId="31" fillId="4" borderId="8" xfId="0" applyFont="1" applyFill="1" applyBorder="1" applyAlignment="1">
      <alignment horizontal="left" vertical="center"/>
    </xf>
    <xf numFmtId="0" fontId="24" fillId="14" borderId="8" xfId="0" applyFont="1" applyFill="1" applyBorder="1" applyAlignment="1">
      <alignment horizontal="justify" vertical="center" wrapText="1" shrinkToFit="1"/>
    </xf>
    <xf numFmtId="0" fontId="25" fillId="0" borderId="8" xfId="5" applyFont="1" applyFill="1" applyBorder="1" applyAlignment="1">
      <alignment vertical="center" wrapText="1"/>
    </xf>
    <xf numFmtId="0" fontId="25" fillId="14" borderId="8" xfId="0" applyFont="1" applyFill="1" applyBorder="1" applyAlignment="1">
      <alignment horizontal="justify" vertical="center" wrapText="1" shrinkToFit="1"/>
    </xf>
    <xf numFmtId="0" fontId="25" fillId="0" borderId="8" xfId="0" applyFont="1" applyFill="1" applyBorder="1" applyAlignment="1">
      <alignment horizontal="center" vertical="center" wrapText="1" shrinkToFit="1"/>
    </xf>
    <xf numFmtId="0" fontId="37" fillId="0" borderId="8"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14" borderId="8" xfId="0" applyFont="1" applyFill="1" applyBorder="1" applyAlignment="1">
      <alignment horizontal="left" vertical="center" wrapText="1"/>
    </xf>
    <xf numFmtId="0" fontId="24" fillId="0" borderId="8" xfId="0" applyFont="1" applyFill="1" applyBorder="1" applyAlignment="1">
      <alignment horizontal="left" vertical="center" wrapText="1"/>
    </xf>
    <xf numFmtId="2" fontId="24" fillId="0" borderId="8" xfId="0" applyNumberFormat="1" applyFont="1" applyFill="1" applyBorder="1" applyAlignment="1">
      <alignment horizontal="left" vertical="center" wrapText="1"/>
    </xf>
    <xf numFmtId="1" fontId="25" fillId="2" borderId="8" xfId="0" applyNumberFormat="1" applyFont="1" applyFill="1" applyBorder="1" applyAlignment="1">
      <alignment horizontal="center" vertical="center"/>
    </xf>
    <xf numFmtId="0" fontId="25" fillId="0" borderId="8" xfId="0" applyFont="1" applyFill="1" applyBorder="1" applyAlignment="1">
      <alignment vertical="center" wrapText="1"/>
    </xf>
    <xf numFmtId="2" fontId="31" fillId="0" borderId="8" xfId="0" applyNumberFormat="1" applyFont="1" applyFill="1" applyBorder="1" applyAlignment="1">
      <alignment horizontal="center" vertical="center" wrapText="1"/>
    </xf>
    <xf numFmtId="0" fontId="24" fillId="0" borderId="8" xfId="0" applyFont="1" applyFill="1" applyBorder="1" applyAlignment="1">
      <alignment horizontal="left" vertical="center" wrapText="1" shrinkToFit="1"/>
    </xf>
    <xf numFmtId="0" fontId="25" fillId="0" borderId="8" xfId="5" applyFont="1" applyFill="1" applyBorder="1" applyAlignment="1">
      <alignment horizontal="center" vertical="center" wrapText="1"/>
    </xf>
    <xf numFmtId="0" fontId="25" fillId="0" borderId="8" xfId="0" applyNumberFormat="1" applyFont="1" applyFill="1" applyBorder="1" applyAlignment="1">
      <alignment horizontal="left" vertical="center" wrapText="1" shrinkToFit="1"/>
    </xf>
    <xf numFmtId="0" fontId="25" fillId="0"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8" xfId="0" applyFont="1" applyFill="1" applyBorder="1" applyAlignment="1">
      <alignment vertical="center" wrapText="1"/>
    </xf>
    <xf numFmtId="0" fontId="24" fillId="6" borderId="8" xfId="0" applyFont="1" applyFill="1" applyBorder="1" applyAlignment="1">
      <alignment vertical="center" wrapText="1"/>
    </xf>
    <xf numFmtId="0" fontId="25" fillId="2" borderId="8" xfId="0" applyFont="1" applyFill="1" applyBorder="1" applyAlignment="1">
      <alignment vertical="center" wrapText="1"/>
    </xf>
    <xf numFmtId="0" fontId="27" fillId="7" borderId="8" xfId="0" applyFont="1" applyFill="1" applyBorder="1" applyAlignment="1">
      <alignment vertical="center" wrapText="1"/>
    </xf>
    <xf numFmtId="0" fontId="29" fillId="4" borderId="8" xfId="0" applyFont="1" applyFill="1" applyBorder="1" applyAlignment="1">
      <alignment horizontal="center" vertical="center"/>
    </xf>
    <xf numFmtId="43" fontId="29" fillId="4" borderId="8" xfId="1" applyFont="1" applyFill="1" applyBorder="1" applyAlignment="1">
      <alignment horizontal="center" vertical="center" wrapText="1"/>
    </xf>
    <xf numFmtId="0" fontId="39" fillId="0" borderId="8" xfId="0"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6" borderId="8" xfId="0" applyFont="1" applyFill="1" applyBorder="1" applyAlignment="1">
      <alignment horizontal="left" vertical="center" wrapText="1"/>
    </xf>
    <xf numFmtId="0" fontId="25" fillId="14" borderId="8" xfId="0" applyFont="1" applyFill="1" applyBorder="1" applyAlignment="1">
      <alignment vertical="center" wrapText="1"/>
    </xf>
    <xf numFmtId="0" fontId="32" fillId="2" borderId="8" xfId="0" applyFont="1" applyFill="1" applyBorder="1" applyAlignment="1">
      <alignment horizontal="center" vertical="center" wrapText="1"/>
    </xf>
    <xf numFmtId="0" fontId="25" fillId="0" borderId="8" xfId="6" applyFont="1" applyFill="1" applyBorder="1" applyAlignment="1">
      <alignment horizontal="left" vertical="center" wrapText="1"/>
    </xf>
    <xf numFmtId="0" fontId="24" fillId="6" borderId="8" xfId="6"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1" fontId="25" fillId="15" borderId="8" xfId="0"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25" fillId="2" borderId="8" xfId="6" applyFont="1" applyFill="1" applyBorder="1" applyAlignment="1">
      <alignment horizontal="center" vertical="center" wrapText="1"/>
    </xf>
    <xf numFmtId="2" fontId="39"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24" fillId="0" borderId="8" xfId="0" applyFont="1" applyFill="1" applyBorder="1" applyAlignment="1" applyProtection="1">
      <alignment horizontal="left" vertical="center" wrapText="1"/>
      <protection locked="0"/>
    </xf>
    <xf numFmtId="0" fontId="42" fillId="0" borderId="8" xfId="0" applyFont="1" applyFill="1" applyBorder="1" applyAlignment="1">
      <alignment horizontal="justify" vertical="center" wrapText="1"/>
    </xf>
    <xf numFmtId="0" fontId="24" fillId="0" borderId="8" xfId="8" applyFont="1" applyFill="1" applyBorder="1" applyAlignment="1">
      <alignment horizontal="left" vertical="center" wrapText="1"/>
    </xf>
    <xf numFmtId="165" fontId="25" fillId="0" borderId="8" xfId="7" applyNumberFormat="1" applyFont="1" applyFill="1" applyBorder="1" applyAlignment="1">
      <alignment horizontal="center" vertical="center" wrapText="1"/>
    </xf>
    <xf numFmtId="0" fontId="34" fillId="0" borderId="8" xfId="8" applyFont="1" applyFill="1" applyBorder="1" applyAlignment="1">
      <alignment horizontal="left" vertical="center" wrapText="1"/>
    </xf>
    <xf numFmtId="0" fontId="25" fillId="2" borderId="8" xfId="6" applyFont="1" applyFill="1" applyBorder="1" applyAlignment="1">
      <alignment horizontal="left" vertical="center" wrapText="1"/>
    </xf>
    <xf numFmtId="0" fontId="34" fillId="2" borderId="8" xfId="0" applyFont="1" applyFill="1" applyBorder="1" applyAlignment="1">
      <alignment horizontal="center" vertical="center" wrapText="1"/>
    </xf>
    <xf numFmtId="0" fontId="46" fillId="0" borderId="8" xfId="0" applyFont="1" applyFill="1" applyBorder="1" applyAlignment="1">
      <alignment vertical="center" wrapText="1"/>
    </xf>
    <xf numFmtId="0" fontId="34" fillId="0" borderId="8" xfId="5" applyFont="1" applyFill="1" applyBorder="1" applyAlignment="1">
      <alignment vertical="center" wrapText="1"/>
    </xf>
    <xf numFmtId="0" fontId="24" fillId="0" borderId="8" xfId="5" applyFont="1" applyFill="1" applyBorder="1" applyAlignment="1">
      <alignment vertical="center" wrapText="1"/>
    </xf>
    <xf numFmtId="0" fontId="25" fillId="0" borderId="8" xfId="3" applyNumberFormat="1" applyFont="1" applyFill="1" applyBorder="1" applyAlignment="1" applyProtection="1">
      <alignment horizontal="justify" vertical="center" wrapText="1"/>
    </xf>
    <xf numFmtId="0" fontId="25" fillId="2" borderId="8" xfId="3" applyNumberFormat="1" applyFont="1" applyFill="1" applyBorder="1" applyAlignment="1" applyProtection="1">
      <alignment horizontal="justify" vertical="center" wrapText="1"/>
    </xf>
    <xf numFmtId="0" fontId="34" fillId="0" borderId="8" xfId="0" applyFont="1" applyFill="1" applyBorder="1" applyAlignment="1">
      <alignment horizontal="justify" vertical="center" wrapText="1"/>
    </xf>
    <xf numFmtId="0" fontId="24" fillId="0" borderId="8" xfId="6" applyFont="1" applyFill="1" applyBorder="1" applyAlignment="1">
      <alignment horizontal="center" vertical="center" wrapText="1"/>
    </xf>
    <xf numFmtId="0" fontId="24" fillId="0" borderId="8" xfId="6" applyFont="1" applyFill="1" applyBorder="1" applyAlignment="1">
      <alignment horizontal="justify" vertical="center" wrapText="1"/>
    </xf>
    <xf numFmtId="43" fontId="29" fillId="4" borderId="8" xfId="1"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0" borderId="8" xfId="0" applyFont="1" applyFill="1" applyBorder="1" applyAlignment="1">
      <alignment vertical="center" wrapText="1"/>
    </xf>
    <xf numFmtId="43" fontId="29" fillId="3" borderId="8" xfId="1" applyFont="1" applyFill="1" applyBorder="1" applyAlignment="1">
      <alignment horizontal="left" vertical="center" wrapText="1" shrinkToFit="1"/>
    </xf>
    <xf numFmtId="43" fontId="31" fillId="4" borderId="8" xfId="1" applyFont="1" applyFill="1" applyBorder="1" applyAlignment="1">
      <alignment horizontal="left" vertical="center" wrapText="1"/>
    </xf>
    <xf numFmtId="0" fontId="34" fillId="0" borderId="8" xfId="0" applyFont="1" applyFill="1" applyBorder="1" applyAlignment="1">
      <alignment vertical="center" wrapText="1"/>
    </xf>
    <xf numFmtId="0" fontId="34" fillId="6" borderId="8" xfId="0" applyFont="1" applyFill="1" applyBorder="1" applyAlignment="1">
      <alignment horizontal="left" vertical="center" wrapText="1"/>
    </xf>
    <xf numFmtId="0" fontId="47" fillId="8" borderId="8" xfId="0" applyFont="1" applyFill="1" applyBorder="1" applyAlignment="1">
      <alignment vertical="center" wrapText="1"/>
    </xf>
    <xf numFmtId="0" fontId="29" fillId="8" borderId="8" xfId="0" applyFont="1" applyFill="1" applyBorder="1" applyAlignment="1">
      <alignment vertical="center" wrapText="1"/>
    </xf>
    <xf numFmtId="0" fontId="29" fillId="8" borderId="8" xfId="0" applyFont="1" applyFill="1" applyBorder="1" applyAlignment="1">
      <alignment horizontal="center" vertical="center" wrapText="1"/>
    </xf>
    <xf numFmtId="0" fontId="29" fillId="8" borderId="8" xfId="0" applyFont="1" applyFill="1" applyBorder="1" applyAlignment="1">
      <alignment vertical="center"/>
    </xf>
    <xf numFmtId="0" fontId="31" fillId="8" borderId="8" xfId="0" applyFont="1" applyFill="1" applyBorder="1" applyAlignment="1">
      <alignment vertical="center" wrapText="1"/>
    </xf>
    <xf numFmtId="0" fontId="31" fillId="8" borderId="8" xfId="0" applyFont="1" applyFill="1" applyBorder="1" applyAlignment="1">
      <alignment vertical="center"/>
    </xf>
    <xf numFmtId="43" fontId="31" fillId="8" borderId="8" xfId="1"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31" fillId="0" borderId="0" xfId="0" applyFont="1" applyFill="1" applyBorder="1" applyAlignment="1">
      <alignment vertical="center" wrapText="1"/>
    </xf>
    <xf numFmtId="43" fontId="32" fillId="5" borderId="8" xfId="1" applyFont="1" applyFill="1" applyBorder="1" applyAlignment="1">
      <alignment horizontal="center" vertical="center" wrapText="1"/>
    </xf>
    <xf numFmtId="0" fontId="24" fillId="0" borderId="0" xfId="0" applyFont="1" applyAlignment="1">
      <alignment vertical="center" wrapText="1"/>
    </xf>
    <xf numFmtId="0" fontId="25" fillId="16" borderId="8"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vertical="center" wrapText="1"/>
    </xf>
    <xf numFmtId="43" fontId="26" fillId="0" borderId="0" xfId="1" applyFont="1" applyAlignment="1">
      <alignment vertical="center" wrapText="1"/>
    </xf>
    <xf numFmtId="0" fontId="26" fillId="0" borderId="3" xfId="0" applyFont="1" applyBorder="1" applyAlignment="1">
      <alignment vertical="center"/>
    </xf>
    <xf numFmtId="43" fontId="26" fillId="0" borderId="3" xfId="1" applyFont="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43" fontId="26" fillId="0" borderId="0" xfId="1" applyFont="1" applyBorder="1" applyAlignment="1">
      <alignment vertical="center" wrapText="1"/>
    </xf>
    <xf numFmtId="0" fontId="25" fillId="2" borderId="8" xfId="0" applyNumberFormat="1" applyFont="1" applyFill="1" applyBorder="1" applyAlignment="1">
      <alignment horizontal="left" vertical="center" wrapText="1" shrinkToFit="1"/>
    </xf>
    <xf numFmtId="0" fontId="39" fillId="6" borderId="8" xfId="6" applyNumberFormat="1" applyFont="1" applyFill="1" applyBorder="1" applyAlignment="1" applyProtection="1">
      <alignment horizontal="left" vertical="center" wrapText="1"/>
    </xf>
    <xf numFmtId="0" fontId="25" fillId="2" borderId="8" xfId="0" applyFont="1" applyFill="1" applyBorder="1" applyAlignment="1">
      <alignment horizontal="justify" vertical="center" wrapText="1"/>
    </xf>
    <xf numFmtId="0" fontId="24" fillId="2" borderId="8" xfId="0" applyFont="1" applyFill="1" applyBorder="1" applyAlignment="1">
      <alignment horizontal="justify" vertical="center" wrapText="1"/>
    </xf>
    <xf numFmtId="0" fontId="25" fillId="6" borderId="8" xfId="10" applyNumberFormat="1" applyFont="1" applyFill="1" applyBorder="1" applyAlignment="1" applyProtection="1">
      <alignment horizontal="justify" vertical="center" wrapText="1"/>
    </xf>
    <xf numFmtId="0" fontId="26" fillId="0" borderId="0" xfId="0" applyFont="1" applyFill="1" applyAlignment="1">
      <alignment vertical="center" wrapText="1"/>
    </xf>
    <xf numFmtId="0" fontId="26" fillId="0" borderId="8" xfId="0" applyFont="1" applyBorder="1" applyAlignment="1">
      <alignment vertical="center" wrapText="1"/>
    </xf>
    <xf numFmtId="0" fontId="26" fillId="0" borderId="4" xfId="0" applyFont="1" applyBorder="1" applyAlignment="1">
      <alignment vertical="center" wrapText="1"/>
    </xf>
    <xf numFmtId="0" fontId="26" fillId="0" borderId="0" xfId="0" applyFont="1" applyFill="1" applyAlignment="1">
      <alignment vertical="center"/>
    </xf>
    <xf numFmtId="43" fontId="26" fillId="0" borderId="0" xfId="1" applyFont="1" applyFill="1" applyBorder="1" applyAlignment="1">
      <alignment vertical="center" wrapText="1"/>
    </xf>
    <xf numFmtId="0" fontId="26" fillId="0" borderId="0" xfId="0" applyFont="1" applyBorder="1" applyAlignment="1">
      <alignment horizontal="center"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wrapText="1"/>
    </xf>
    <xf numFmtId="43" fontId="26" fillId="0" borderId="6" xfId="1" applyFont="1" applyBorder="1" applyAlignment="1">
      <alignment vertical="center" wrapText="1"/>
    </xf>
    <xf numFmtId="0" fontId="26" fillId="0" borderId="0" xfId="0" applyFont="1" applyAlignment="1">
      <alignment horizontal="center" vertical="center" wrapText="1"/>
    </xf>
    <xf numFmtId="43" fontId="28" fillId="5" borderId="8" xfId="1" applyFont="1" applyFill="1" applyBorder="1" applyAlignment="1">
      <alignment vertical="center" wrapText="1"/>
    </xf>
    <xf numFmtId="0" fontId="25" fillId="16" borderId="8" xfId="5"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vertical="center" wrapText="1" shrinkToFit="1"/>
    </xf>
    <xf numFmtId="0" fontId="29" fillId="0" borderId="11"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4" fillId="0" borderId="34" xfId="0" applyFont="1" applyBorder="1" applyAlignment="1">
      <alignment vertical="center" wrapText="1"/>
    </xf>
    <xf numFmtId="0" fontId="48" fillId="9" borderId="8" xfId="0" applyFont="1" applyFill="1" applyBorder="1" applyAlignment="1">
      <alignment horizontal="center" vertical="center" wrapText="1"/>
    </xf>
    <xf numFmtId="0" fontId="37" fillId="0" borderId="0" xfId="0" applyFont="1" applyAlignment="1">
      <alignment vertical="center" wrapText="1"/>
    </xf>
    <xf numFmtId="0" fontId="31" fillId="2" borderId="8" xfId="0" applyFont="1" applyFill="1" applyBorder="1" applyAlignment="1">
      <alignment horizontal="center" vertical="center" wrapText="1"/>
    </xf>
    <xf numFmtId="0" fontId="32" fillId="2" borderId="8" xfId="6" applyFont="1" applyFill="1" applyBorder="1" applyAlignment="1">
      <alignment horizontal="center" vertical="center" wrapText="1"/>
    </xf>
    <xf numFmtId="0" fontId="25" fillId="2" borderId="8" xfId="14" applyFont="1" applyFill="1" applyBorder="1" applyAlignment="1">
      <alignment horizontal="justify" vertical="center" wrapText="1"/>
    </xf>
    <xf numFmtId="0" fontId="25" fillId="2" borderId="8" xfId="6" applyFont="1" applyFill="1" applyBorder="1" applyAlignment="1">
      <alignment horizontal="center" vertical="center" wrapText="1"/>
    </xf>
    <xf numFmtId="2" fontId="31" fillId="2" borderId="8" xfId="0" applyNumberFormat="1" applyFont="1" applyFill="1" applyBorder="1" applyAlignment="1">
      <alignment horizontal="center" vertical="center" wrapText="1"/>
    </xf>
    <xf numFmtId="0" fontId="37" fillId="0" borderId="8" xfId="0" applyFont="1" applyBorder="1" applyAlignment="1">
      <alignment vertical="center" wrapText="1"/>
    </xf>
    <xf numFmtId="0" fontId="31" fillId="2" borderId="8" xfId="0" applyFont="1" applyFill="1" applyBorder="1" applyAlignment="1">
      <alignment vertical="center" wrapText="1"/>
    </xf>
    <xf numFmtId="0" fontId="31" fillId="2" borderId="8" xfId="0" applyFont="1" applyFill="1" applyBorder="1" applyAlignment="1">
      <alignment vertical="center" wrapText="1" shrinkToFit="1"/>
    </xf>
    <xf numFmtId="0" fontId="25" fillId="2" borderId="8" xfId="14" applyFont="1" applyFill="1" applyBorder="1" applyAlignment="1">
      <alignment horizontal="center" vertical="center" wrapText="1"/>
    </xf>
    <xf numFmtId="0" fontId="49" fillId="2" borderId="8" xfId="14" applyFont="1" applyFill="1" applyBorder="1" applyAlignment="1">
      <alignment horizontal="center" vertical="top" wrapText="1"/>
    </xf>
    <xf numFmtId="0" fontId="32" fillId="2" borderId="8" xfId="14" applyFont="1" applyFill="1" applyBorder="1" applyAlignment="1">
      <alignment horizontal="center" vertical="center" wrapText="1"/>
    </xf>
    <xf numFmtId="0" fontId="32" fillId="2" borderId="8" xfId="14" applyFont="1" applyFill="1" applyBorder="1" applyAlignment="1">
      <alignment horizontal="left" vertical="center" wrapText="1"/>
    </xf>
    <xf numFmtId="0" fontId="37" fillId="2" borderId="8" xfId="0" applyFont="1" applyFill="1" applyBorder="1" applyAlignment="1">
      <alignment vertical="center" wrapText="1"/>
    </xf>
    <xf numFmtId="0" fontId="25" fillId="0" borderId="8" xfId="0" applyFont="1" applyBorder="1" applyAlignment="1">
      <alignment horizontal="center" vertical="center" wrapText="1"/>
    </xf>
    <xf numFmtId="0" fontId="32" fillId="2" borderId="8" xfId="14" applyFont="1" applyFill="1" applyBorder="1" applyAlignment="1">
      <alignment horizontal="justify" vertical="center" wrapText="1"/>
    </xf>
    <xf numFmtId="0" fontId="25" fillId="2" borderId="8" xfId="14" applyFont="1" applyFill="1" applyBorder="1" applyAlignment="1">
      <alignment horizontal="justify" vertical="top" wrapText="1"/>
    </xf>
    <xf numFmtId="2" fontId="29" fillId="10" borderId="8" xfId="0" applyNumberFormat="1"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8" xfId="0" applyFont="1" applyFill="1" applyBorder="1" applyAlignment="1">
      <alignment vertical="center" wrapText="1"/>
    </xf>
    <xf numFmtId="0" fontId="29" fillId="10" borderId="8" xfId="0" applyFont="1" applyFill="1" applyBorder="1" applyAlignment="1">
      <alignment vertical="center" wrapText="1" shrinkToFit="1"/>
    </xf>
    <xf numFmtId="0" fontId="28" fillId="10" borderId="8" xfId="0" applyFont="1" applyFill="1" applyBorder="1" applyAlignment="1">
      <alignment horizontal="center" vertical="center" wrapText="1"/>
    </xf>
    <xf numFmtId="0" fontId="25" fillId="2" borderId="8" xfId="15" applyFont="1" applyFill="1" applyBorder="1" applyAlignment="1">
      <alignment horizontal="justify" vertical="center" wrapText="1"/>
    </xf>
    <xf numFmtId="0" fontId="25" fillId="2" borderId="8" xfId="15" applyFont="1" applyFill="1" applyBorder="1" applyAlignment="1">
      <alignment horizontal="center" vertical="center" wrapText="1"/>
    </xf>
    <xf numFmtId="0" fontId="24" fillId="2" borderId="8" xfId="0" applyFont="1" applyFill="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wrapText="1" shrinkToFit="1"/>
    </xf>
    <xf numFmtId="3" fontId="50" fillId="2" borderId="8" xfId="16" applyNumberFormat="1" applyFont="1" applyFill="1" applyBorder="1" applyAlignment="1">
      <alignment horizontal="center" vertical="center"/>
    </xf>
    <xf numFmtId="3" fontId="25" fillId="0" borderId="8" xfId="1"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3" fontId="30" fillId="5" borderId="8" xfId="0" applyNumberFormat="1" applyFont="1" applyFill="1" applyBorder="1" applyAlignment="1">
      <alignment horizontal="center" vertical="center" wrapText="1"/>
    </xf>
    <xf numFmtId="3" fontId="30" fillId="4" borderId="8" xfId="0" applyNumberFormat="1" applyFont="1" applyFill="1" applyBorder="1" applyAlignment="1">
      <alignment horizontal="center" vertical="center" wrapText="1"/>
    </xf>
    <xf numFmtId="3" fontId="30" fillId="10" borderId="8" xfId="0" applyNumberFormat="1" applyFont="1" applyFill="1" applyBorder="1" applyAlignment="1">
      <alignment horizontal="center" vertical="center" wrapText="1"/>
    </xf>
    <xf numFmtId="3" fontId="25" fillId="0" borderId="0" xfId="0" applyNumberFormat="1" applyFont="1" applyAlignment="1">
      <alignment horizontal="center" vertical="center" wrapText="1"/>
    </xf>
    <xf numFmtId="3" fontId="25" fillId="0" borderId="35" xfId="0" applyNumberFormat="1" applyFont="1" applyBorder="1" applyAlignment="1">
      <alignment horizontal="center" vertical="center" wrapText="1"/>
    </xf>
    <xf numFmtId="3" fontId="30" fillId="3" borderId="8" xfId="0" applyNumberFormat="1" applyFont="1" applyFill="1" applyBorder="1" applyAlignment="1">
      <alignment horizontal="center" vertical="center" wrapText="1"/>
    </xf>
    <xf numFmtId="3" fontId="27" fillId="5" borderId="8" xfId="0" applyNumberFormat="1" applyFont="1" applyFill="1" applyBorder="1" applyAlignment="1">
      <alignment horizontal="center" vertical="center" wrapText="1"/>
    </xf>
    <xf numFmtId="3" fontId="27" fillId="8" borderId="8" xfId="0" applyNumberFormat="1" applyFont="1" applyFill="1" applyBorder="1" applyAlignment="1">
      <alignment horizontal="center" vertical="center" wrapText="1"/>
    </xf>
    <xf numFmtId="3" fontId="25" fillId="2" borderId="8" xfId="1" applyNumberFormat="1" applyFont="1" applyFill="1" applyBorder="1" applyAlignment="1">
      <alignment horizontal="center" vertical="center" wrapText="1"/>
    </xf>
    <xf numFmtId="0" fontId="32" fillId="16" borderId="8" xfId="6"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4" fillId="17" borderId="8" xfId="6" applyNumberFormat="1" applyFont="1" applyFill="1" applyBorder="1" applyAlignment="1">
      <alignment horizontal="center" vertical="center" wrapText="1"/>
    </xf>
    <xf numFmtId="0" fontId="39" fillId="8" borderId="8" xfId="0" applyFont="1" applyFill="1" applyBorder="1" applyAlignment="1">
      <alignment horizontal="center" vertical="center" wrapText="1"/>
    </xf>
    <xf numFmtId="0" fontId="32" fillId="18" borderId="8"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18" borderId="8" xfId="0" applyFont="1" applyFill="1" applyBorder="1" applyAlignment="1">
      <alignment horizontal="left" vertical="center" wrapText="1"/>
    </xf>
    <xf numFmtId="0" fontId="24" fillId="8" borderId="8" xfId="6" applyNumberFormat="1" applyFont="1" applyFill="1" applyBorder="1" applyAlignment="1">
      <alignment horizontal="center" vertical="center" wrapText="1"/>
    </xf>
    <xf numFmtId="43" fontId="25" fillId="8" borderId="8" xfId="1" applyFont="1" applyFill="1" applyBorder="1" applyAlignment="1">
      <alignment horizontal="center" vertical="center" wrapText="1"/>
    </xf>
    <xf numFmtId="0" fontId="25" fillId="18" borderId="8" xfId="0" applyFont="1" applyFill="1" applyBorder="1" applyAlignment="1">
      <alignment horizontal="left" vertical="center" wrapText="1"/>
    </xf>
    <xf numFmtId="1" fontId="25" fillId="0" borderId="11" xfId="0" applyNumberFormat="1" applyFont="1" applyFill="1" applyBorder="1" applyAlignment="1">
      <alignment horizontal="center" vertical="center"/>
    </xf>
    <xf numFmtId="0" fontId="25" fillId="18" borderId="11" xfId="0" applyFont="1" applyFill="1" applyBorder="1" applyAlignment="1">
      <alignment horizontal="left" vertical="center" wrapText="1"/>
    </xf>
    <xf numFmtId="0" fontId="25" fillId="18" borderId="11" xfId="0" applyFont="1" applyFill="1" applyBorder="1" applyAlignment="1">
      <alignment horizontal="center" vertical="center" wrapText="1"/>
    </xf>
    <xf numFmtId="1" fontId="25" fillId="19"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68" fontId="25" fillId="18" borderId="11" xfId="0" applyNumberFormat="1" applyFont="1" applyFill="1" applyBorder="1" applyAlignment="1">
      <alignment horizontal="center" vertical="center" wrapText="1"/>
    </xf>
    <xf numFmtId="1" fontId="25" fillId="18" borderId="11"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3" fontId="25" fillId="0" borderId="8" xfId="0" applyNumberFormat="1" applyFont="1" applyFill="1" applyBorder="1" applyAlignment="1">
      <alignment horizontal="center" vertical="center"/>
    </xf>
    <xf numFmtId="3" fontId="25" fillId="5" borderId="8" xfId="0" applyNumberFormat="1" applyFont="1" applyFill="1" applyBorder="1" applyAlignment="1">
      <alignment horizontal="center" vertical="center"/>
    </xf>
    <xf numFmtId="3" fontId="30" fillId="4" borderId="8" xfId="0" applyNumberFormat="1" applyFont="1" applyFill="1" applyBorder="1" applyAlignment="1">
      <alignment horizontal="center" vertical="center"/>
    </xf>
    <xf numFmtId="3" fontId="25" fillId="4" borderId="8" xfId="0" applyNumberFormat="1" applyFont="1" applyFill="1" applyBorder="1" applyAlignment="1">
      <alignment horizontal="center" vertical="center"/>
    </xf>
    <xf numFmtId="3" fontId="32" fillId="20" borderId="8" xfId="0" applyNumberFormat="1" applyFont="1" applyFill="1" applyBorder="1" applyAlignment="1">
      <alignment horizontal="center" vertical="center"/>
    </xf>
    <xf numFmtId="3" fontId="25" fillId="2" borderId="8" xfId="0" applyNumberFormat="1" applyFont="1" applyFill="1" applyBorder="1" applyAlignment="1">
      <alignment horizontal="center" vertical="center"/>
    </xf>
    <xf numFmtId="3" fontId="31" fillId="4" borderId="8" xfId="0" applyNumberFormat="1" applyFont="1" applyFill="1" applyBorder="1" applyAlignment="1">
      <alignment vertical="center"/>
    </xf>
    <xf numFmtId="3" fontId="31" fillId="5" borderId="8" xfId="0" applyNumberFormat="1" applyFont="1" applyFill="1" applyBorder="1" applyAlignment="1">
      <alignment vertical="center"/>
    </xf>
    <xf numFmtId="3" fontId="29" fillId="5" borderId="8" xfId="0" applyNumberFormat="1" applyFont="1" applyFill="1" applyBorder="1" applyAlignment="1">
      <alignment vertical="center"/>
    </xf>
    <xf numFmtId="3" fontId="29" fillId="3" borderId="8" xfId="0" applyNumberFormat="1" applyFont="1" applyFill="1" applyBorder="1" applyAlignment="1">
      <alignment horizontal="center" vertical="center" wrapText="1" shrinkToFit="1"/>
    </xf>
    <xf numFmtId="3" fontId="29" fillId="4" borderId="8" xfId="0" applyNumberFormat="1" applyFont="1" applyFill="1" applyBorder="1" applyAlignment="1">
      <alignment vertical="center"/>
    </xf>
    <xf numFmtId="3" fontId="31" fillId="4" borderId="8" xfId="0" applyNumberFormat="1" applyFont="1" applyFill="1" applyBorder="1" applyAlignment="1">
      <alignment horizontal="center" vertical="center"/>
    </xf>
    <xf numFmtId="3" fontId="25" fillId="0" borderId="8" xfId="1" applyNumberFormat="1" applyFont="1" applyFill="1" applyBorder="1" applyAlignment="1">
      <alignment horizontal="center" vertical="center" wrapText="1"/>
    </xf>
    <xf numFmtId="3" fontId="29" fillId="4" borderId="8" xfId="0" applyNumberFormat="1" applyFont="1" applyFill="1" applyBorder="1" applyAlignment="1">
      <alignment horizontal="center" vertical="center"/>
    </xf>
    <xf numFmtId="3" fontId="25" fillId="18" borderId="8" xfId="0" applyNumberFormat="1" applyFont="1" applyFill="1" applyBorder="1" applyAlignment="1">
      <alignment horizontal="left" vertical="center" wrapText="1"/>
    </xf>
    <xf numFmtId="3" fontId="32" fillId="21" borderId="8" xfId="0" applyNumberFormat="1" applyFont="1" applyFill="1" applyBorder="1" applyAlignment="1">
      <alignment horizontal="center" vertical="center" wrapText="1"/>
    </xf>
    <xf numFmtId="3" fontId="25" fillId="18" borderId="8" xfId="0" applyNumberFormat="1" applyFont="1" applyFill="1" applyBorder="1" applyAlignment="1">
      <alignment horizontal="center" vertical="center" wrapText="1"/>
    </xf>
    <xf numFmtId="3" fontId="29" fillId="4" borderId="8" xfId="0" applyNumberFormat="1" applyFont="1" applyFill="1" applyBorder="1" applyAlignment="1">
      <alignment horizontal="left" vertical="center"/>
    </xf>
    <xf numFmtId="3" fontId="29" fillId="3" borderId="8" xfId="0" applyNumberFormat="1" applyFont="1" applyFill="1" applyBorder="1" applyAlignment="1">
      <alignment horizontal="left" vertical="center" wrapText="1" shrinkToFit="1"/>
    </xf>
    <xf numFmtId="3" fontId="31" fillId="4" borderId="8" xfId="0" applyNumberFormat="1" applyFont="1" applyFill="1" applyBorder="1" applyAlignment="1">
      <alignment horizontal="left" vertical="center"/>
    </xf>
    <xf numFmtId="3" fontId="25" fillId="0" borderId="8" xfId="5" applyNumberFormat="1" applyFont="1" applyFill="1" applyBorder="1" applyAlignment="1">
      <alignment horizontal="center" vertical="center" wrapText="1"/>
    </xf>
    <xf numFmtId="43" fontId="26" fillId="0" borderId="13" xfId="1" applyFont="1" applyBorder="1" applyAlignment="1">
      <alignment vertical="center" wrapText="1"/>
    </xf>
    <xf numFmtId="43" fontId="26" fillId="0" borderId="14" xfId="1" applyFont="1" applyBorder="1" applyAlignment="1">
      <alignment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8" fillId="0" borderId="6" xfId="0" applyNumberFormat="1" applyFont="1" applyFill="1" applyBorder="1" applyAlignment="1">
      <alignment vertical="center" wrapText="1"/>
    </xf>
    <xf numFmtId="0" fontId="24" fillId="0" borderId="6" xfId="0" applyFont="1" applyFill="1" applyBorder="1" applyAlignment="1">
      <alignment vertical="center" wrapText="1" shrinkToFit="1"/>
    </xf>
    <xf numFmtId="0" fontId="26" fillId="0" borderId="6" xfId="0" applyFont="1" applyBorder="1" applyAlignment="1">
      <alignment vertical="center"/>
    </xf>
    <xf numFmtId="43" fontId="26" fillId="0" borderId="12" xfId="1" applyFont="1" applyBorder="1" applyAlignment="1">
      <alignment vertical="center" wrapText="1"/>
    </xf>
    <xf numFmtId="0" fontId="29" fillId="3" borderId="7" xfId="0" applyFont="1" applyFill="1" applyBorder="1" applyAlignment="1">
      <alignment horizontal="center" vertical="center" wrapText="1"/>
    </xf>
    <xf numFmtId="0" fontId="29" fillId="3" borderId="7" xfId="0" applyFont="1" applyFill="1" applyBorder="1" applyAlignment="1">
      <alignment horizontal="center" vertical="center" wrapText="1" shrinkToFit="1"/>
    </xf>
    <xf numFmtId="0" fontId="27" fillId="3" borderId="7" xfId="0" applyFont="1" applyFill="1" applyBorder="1" applyAlignment="1">
      <alignment horizontal="center" vertical="center" wrapText="1"/>
    </xf>
    <xf numFmtId="43" fontId="27" fillId="3" borderId="7" xfId="1" applyFont="1" applyFill="1" applyBorder="1" applyAlignment="1">
      <alignment horizontal="center" vertical="center" wrapText="1"/>
    </xf>
    <xf numFmtId="43" fontId="29" fillId="0" borderId="19" xfId="1" applyFont="1" applyFill="1" applyBorder="1" applyAlignment="1">
      <alignment horizontal="center" vertical="center" wrapText="1"/>
    </xf>
    <xf numFmtId="43" fontId="29" fillId="0" borderId="19" xfId="1" applyFont="1" applyFill="1" applyBorder="1" applyAlignment="1">
      <alignment vertical="center" wrapText="1"/>
    </xf>
    <xf numFmtId="43" fontId="29" fillId="0" borderId="20" xfId="1" applyFont="1" applyFill="1" applyBorder="1" applyAlignment="1">
      <alignment vertical="center" wrapText="1"/>
    </xf>
    <xf numFmtId="0" fontId="25" fillId="14" borderId="8"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5" fillId="23" borderId="8" xfId="0" applyNumberFormat="1" applyFont="1" applyFill="1" applyBorder="1" applyAlignment="1">
      <alignment horizontal="justify" vertical="center" wrapText="1" shrinkToFit="1"/>
    </xf>
    <xf numFmtId="0" fontId="31" fillId="19" borderId="10"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25" fillId="22" borderId="8" xfId="0" applyNumberFormat="1" applyFont="1" applyFill="1" applyBorder="1" applyAlignment="1">
      <alignment horizontal="justify" vertical="center" wrapText="1" shrinkToFit="1"/>
    </xf>
    <xf numFmtId="0" fontId="25" fillId="19" borderId="8" xfId="0" applyFont="1" applyFill="1" applyBorder="1" applyAlignment="1">
      <alignment horizontal="center" vertical="center" wrapText="1"/>
    </xf>
    <xf numFmtId="0" fontId="25" fillId="19" borderId="8" xfId="0" applyFont="1" applyFill="1" applyBorder="1" applyAlignment="1">
      <alignment horizontal="center" vertical="center"/>
    </xf>
    <xf numFmtId="0" fontId="31" fillId="14" borderId="8"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5" borderId="8" xfId="0" applyFont="1" applyFill="1" applyBorder="1" applyAlignment="1">
      <alignment horizontal="justify" vertical="center" wrapText="1" shrinkToFit="1"/>
    </xf>
    <xf numFmtId="0" fontId="24" fillId="24" borderId="8" xfId="0" applyFont="1" applyFill="1" applyBorder="1" applyAlignment="1">
      <alignment horizontal="justify" vertical="center" wrapText="1" shrinkToFit="1"/>
    </xf>
    <xf numFmtId="0" fontId="31" fillId="25" borderId="8"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8" xfId="0" applyFont="1" applyFill="1" applyBorder="1" applyAlignment="1">
      <alignment horizontal="left" vertical="center" wrapText="1"/>
    </xf>
    <xf numFmtId="0" fontId="25" fillId="25" borderId="8" xfId="0" applyFont="1" applyFill="1" applyBorder="1" applyAlignment="1">
      <alignment horizontal="center" vertical="center" wrapText="1"/>
    </xf>
    <xf numFmtId="0" fontId="25" fillId="25" borderId="8" xfId="0" applyFont="1" applyFill="1" applyBorder="1" applyAlignment="1">
      <alignment horizontal="justify" vertical="center" wrapText="1" shrinkToFit="1"/>
    </xf>
    <xf numFmtId="0" fontId="52" fillId="0" borderId="0" xfId="0" applyFont="1" applyFill="1" applyBorder="1"/>
    <xf numFmtId="0" fontId="6" fillId="27" borderId="10" xfId="0" applyFont="1" applyFill="1" applyBorder="1" applyAlignment="1">
      <alignment horizontal="center"/>
    </xf>
    <xf numFmtId="0" fontId="6" fillId="27" borderId="8" xfId="0" applyFont="1" applyFill="1" applyBorder="1" applyAlignment="1">
      <alignment horizontal="center"/>
    </xf>
    <xf numFmtId="0" fontId="6" fillId="27" borderId="8" xfId="0" applyFont="1" applyFill="1" applyBorder="1"/>
    <xf numFmtId="0" fontId="6" fillId="27" borderId="9" xfId="0" applyFont="1" applyFill="1" applyBorder="1" applyAlignment="1">
      <alignment horizontal="center"/>
    </xf>
    <xf numFmtId="0" fontId="52" fillId="0" borderId="4" xfId="0" applyFont="1" applyFill="1" applyBorder="1"/>
    <xf numFmtId="0" fontId="52" fillId="0" borderId="14" xfId="0" applyFont="1" applyFill="1" applyBorder="1"/>
    <xf numFmtId="0" fontId="6" fillId="26" borderId="18" xfId="0" applyFont="1" applyFill="1" applyBorder="1" applyAlignment="1">
      <alignment horizontal="center"/>
    </xf>
    <xf numFmtId="0" fontId="52" fillId="28" borderId="10" xfId="0" applyFont="1" applyFill="1" applyBorder="1" applyAlignment="1">
      <alignment horizontal="center" vertical="center"/>
    </xf>
    <xf numFmtId="0" fontId="52" fillId="28" borderId="8" xfId="0" applyFont="1" applyFill="1" applyBorder="1" applyAlignment="1">
      <alignment vertical="center"/>
    </xf>
    <xf numFmtId="0" fontId="52" fillId="28" borderId="8" xfId="0" applyFont="1" applyFill="1" applyBorder="1" applyAlignment="1">
      <alignment horizontal="center" vertical="center"/>
    </xf>
    <xf numFmtId="0" fontId="52" fillId="28" borderId="8" xfId="0" applyFont="1" applyFill="1" applyBorder="1" applyAlignment="1">
      <alignment horizontal="left" vertical="center" wrapText="1"/>
    </xf>
    <xf numFmtId="0" fontId="52" fillId="28" borderId="8" xfId="0" applyFont="1" applyFill="1" applyBorder="1" applyAlignment="1">
      <alignment horizontal="left" vertical="center"/>
    </xf>
    <xf numFmtId="0" fontId="52" fillId="28" borderId="9" xfId="0" applyFont="1" applyFill="1" applyBorder="1" applyAlignment="1">
      <alignment horizontal="left" vertical="center"/>
    </xf>
    <xf numFmtId="0" fontId="52" fillId="0" borderId="0" xfId="0" applyFont="1" applyFill="1" applyBorder="1" applyAlignment="1">
      <alignment vertical="center"/>
    </xf>
    <xf numFmtId="0" fontId="52" fillId="28" borderId="8" xfId="0" applyFont="1" applyFill="1" applyBorder="1" applyAlignment="1">
      <alignment vertical="center" wrapText="1"/>
    </xf>
    <xf numFmtId="0" fontId="52" fillId="28" borderId="8" xfId="0" applyFont="1" applyFill="1" applyBorder="1"/>
    <xf numFmtId="0" fontId="52" fillId="28" borderId="8" xfId="0" applyFont="1" applyFill="1" applyBorder="1" applyAlignment="1">
      <alignment horizontal="center"/>
    </xf>
    <xf numFmtId="0" fontId="52" fillId="28" borderId="10" xfId="0" applyFont="1" applyFill="1" applyBorder="1" applyAlignment="1">
      <alignment horizontal="center"/>
    </xf>
    <xf numFmtId="0" fontId="52" fillId="28" borderId="8" xfId="0" applyFont="1" applyFill="1" applyBorder="1" applyAlignment="1">
      <alignment horizontal="center" wrapText="1"/>
    </xf>
    <xf numFmtId="0" fontId="52" fillId="28" borderId="8" xfId="0" applyFont="1" applyFill="1" applyBorder="1" applyAlignment="1">
      <alignment horizontal="left" vertical="top" wrapText="1"/>
    </xf>
    <xf numFmtId="0" fontId="52" fillId="28" borderId="8" xfId="0" applyFont="1" applyFill="1" applyBorder="1" applyAlignment="1">
      <alignment horizontal="left" wrapText="1"/>
    </xf>
    <xf numFmtId="0" fontId="52" fillId="0" borderId="4" xfId="0" applyFont="1" applyFill="1" applyBorder="1" applyAlignment="1">
      <alignment horizontal="center"/>
    </xf>
    <xf numFmtId="0" fontId="52" fillId="0" borderId="0" xfId="0" applyFont="1" applyFill="1" applyBorder="1" applyAlignment="1">
      <alignment horizontal="center"/>
    </xf>
    <xf numFmtId="0" fontId="52" fillId="0" borderId="14" xfId="0" applyFont="1" applyFill="1" applyBorder="1" applyAlignment="1">
      <alignment horizontal="left"/>
    </xf>
    <xf numFmtId="0" fontId="52" fillId="28" borderId="8" xfId="0" applyFont="1" applyFill="1" applyBorder="1" applyAlignment="1">
      <alignment wrapText="1"/>
    </xf>
    <xf numFmtId="0" fontId="52" fillId="28" borderId="9" xfId="0" applyFont="1" applyFill="1" applyBorder="1" applyAlignment="1">
      <alignment horizontal="left"/>
    </xf>
    <xf numFmtId="0" fontId="52" fillId="28" borderId="15" xfId="0" applyFont="1" applyFill="1" applyBorder="1" applyAlignment="1">
      <alignment horizontal="center"/>
    </xf>
    <xf numFmtId="0" fontId="52" fillId="28" borderId="7" xfId="0" applyFont="1" applyFill="1" applyBorder="1"/>
    <xf numFmtId="0" fontId="52" fillId="28" borderId="7" xfId="0" applyFont="1" applyFill="1" applyBorder="1" applyAlignment="1">
      <alignment horizontal="center"/>
    </xf>
    <xf numFmtId="0" fontId="52" fillId="28" borderId="7" xfId="0" applyFont="1" applyFill="1" applyBorder="1" applyAlignment="1">
      <alignment horizontal="left" wrapText="1"/>
    </xf>
    <xf numFmtId="0" fontId="52" fillId="28" borderId="16" xfId="0" applyFont="1" applyFill="1" applyBorder="1" applyAlignment="1">
      <alignment horizontal="left"/>
    </xf>
    <xf numFmtId="0" fontId="52" fillId="0" borderId="8" xfId="0" applyFont="1" applyFill="1" applyBorder="1" applyAlignment="1">
      <alignment horizontal="center"/>
    </xf>
    <xf numFmtId="0" fontId="52" fillId="28" borderId="15" xfId="0" applyFont="1" applyFill="1" applyBorder="1" applyAlignment="1">
      <alignment horizontal="center" vertical="center"/>
    </xf>
    <xf numFmtId="0" fontId="52" fillId="29" borderId="7" xfId="0" applyFont="1" applyFill="1" applyBorder="1" applyAlignment="1">
      <alignment vertical="center"/>
    </xf>
    <xf numFmtId="0" fontId="52" fillId="29" borderId="7" xfId="0" applyFont="1" applyFill="1" applyBorder="1" applyAlignment="1">
      <alignment horizontal="center"/>
    </xf>
    <xf numFmtId="0" fontId="52" fillId="29" borderId="8" xfId="0" applyFont="1" applyFill="1" applyBorder="1" applyAlignment="1">
      <alignment horizontal="left" vertical="center" wrapText="1"/>
    </xf>
    <xf numFmtId="0" fontId="52" fillId="28" borderId="16" xfId="0" applyFont="1" applyFill="1" applyBorder="1" applyAlignment="1">
      <alignment horizontal="left" vertical="center"/>
    </xf>
    <xf numFmtId="0" fontId="52" fillId="29" borderId="8" xfId="0" applyFont="1" applyFill="1" applyBorder="1" applyAlignment="1">
      <alignment vertical="center"/>
    </xf>
    <xf numFmtId="0" fontId="52" fillId="29" borderId="8" xfId="0" applyFont="1" applyFill="1" applyBorder="1" applyAlignment="1">
      <alignment horizontal="center"/>
    </xf>
    <xf numFmtId="0" fontId="52" fillId="29" borderId="8" xfId="0" applyFont="1" applyFill="1" applyBorder="1"/>
    <xf numFmtId="0" fontId="52" fillId="29" borderId="8" xfId="0" applyFont="1" applyFill="1" applyBorder="1" applyAlignment="1">
      <alignment horizontal="left" vertical="center"/>
    </xf>
    <xf numFmtId="0" fontId="52" fillId="28" borderId="8" xfId="0" applyFont="1" applyFill="1" applyBorder="1" applyAlignment="1">
      <alignment horizontal="left"/>
    </xf>
    <xf numFmtId="0" fontId="52" fillId="28" borderId="4" xfId="0" applyFont="1" applyFill="1" applyBorder="1"/>
    <xf numFmtId="0" fontId="52" fillId="28" borderId="0" xfId="0" applyFont="1" applyFill="1" applyBorder="1"/>
    <xf numFmtId="0" fontId="52" fillId="28" borderId="0" xfId="0" applyFont="1" applyFill="1" applyBorder="1" applyAlignment="1">
      <alignment horizontal="center"/>
    </xf>
    <xf numFmtId="0" fontId="52" fillId="28" borderId="14" xfId="0" applyFont="1" applyFill="1" applyBorder="1"/>
    <xf numFmtId="0" fontId="6" fillId="30" borderId="4" xfId="0" applyFont="1" applyFill="1" applyBorder="1" applyAlignment="1">
      <alignment horizontal="center"/>
    </xf>
    <xf numFmtId="0" fontId="6" fillId="30" borderId="0" xfId="0" applyFont="1" applyFill="1" applyBorder="1" applyAlignment="1">
      <alignment horizontal="center"/>
    </xf>
    <xf numFmtId="0" fontId="6" fillId="30" borderId="14" xfId="0" applyFont="1" applyFill="1" applyBorder="1" applyAlignment="1">
      <alignment horizontal="center"/>
    </xf>
    <xf numFmtId="0" fontId="52" fillId="28" borderId="9" xfId="0" applyFont="1" applyFill="1" applyBorder="1"/>
    <xf numFmtId="0" fontId="52" fillId="28" borderId="9" xfId="0" applyFont="1" applyFill="1" applyBorder="1" applyAlignment="1">
      <alignment vertical="center"/>
    </xf>
    <xf numFmtId="0" fontId="52" fillId="0" borderId="8" xfId="0" applyFont="1" applyFill="1" applyBorder="1"/>
    <xf numFmtId="0" fontId="52" fillId="31" borderId="8" xfId="0" applyFont="1" applyFill="1" applyBorder="1" applyAlignment="1">
      <alignment horizontal="center" vertical="center"/>
    </xf>
    <xf numFmtId="0" fontId="52" fillId="31" borderId="8" xfId="0" applyFont="1" applyFill="1" applyBorder="1" applyAlignment="1">
      <alignment horizontal="left" vertical="center"/>
    </xf>
    <xf numFmtId="0" fontId="52" fillId="31" borderId="8" xfId="0" applyFont="1" applyFill="1" applyBorder="1"/>
    <xf numFmtId="0" fontId="52" fillId="31" borderId="8" xfId="0" applyFont="1" applyFill="1" applyBorder="1" applyAlignment="1">
      <alignment horizontal="left" vertical="center" wrapText="1"/>
    </xf>
    <xf numFmtId="0" fontId="52" fillId="31" borderId="8" xfId="0" applyFont="1" applyFill="1" applyBorder="1" applyAlignment="1">
      <alignment vertical="center"/>
    </xf>
    <xf numFmtId="0" fontId="52" fillId="0" borderId="0" xfId="0" applyFont="1" applyFill="1" applyBorder="1" applyAlignment="1">
      <alignment horizontal="center" vertical="center"/>
    </xf>
    <xf numFmtId="0" fontId="6" fillId="28" borderId="2" xfId="0" applyFont="1" applyFill="1" applyBorder="1" applyAlignment="1">
      <alignment horizontal="center"/>
    </xf>
    <xf numFmtId="0" fontId="6" fillId="28" borderId="3" xfId="0" applyFont="1" applyFill="1" applyBorder="1" applyAlignment="1">
      <alignment horizontal="left" wrapText="1"/>
    </xf>
    <xf numFmtId="0" fontId="6" fillId="28" borderId="13" xfId="0" applyFont="1" applyFill="1" applyBorder="1" applyAlignment="1">
      <alignment horizontal="left" wrapText="1"/>
    </xf>
    <xf numFmtId="0" fontId="6" fillId="28" borderId="10" xfId="0" applyFont="1" applyFill="1" applyBorder="1" applyAlignment="1">
      <alignment horizontal="center" vertical="center"/>
    </xf>
    <xf numFmtId="0" fontId="6" fillId="28" borderId="8" xfId="0" applyFont="1" applyFill="1" applyBorder="1" applyAlignment="1">
      <alignment horizontal="left" wrapText="1"/>
    </xf>
    <xf numFmtId="0" fontId="6" fillId="28" borderId="9" xfId="0" applyFont="1" applyFill="1" applyBorder="1" applyAlignment="1">
      <alignment horizontal="left" wrapText="1"/>
    </xf>
    <xf numFmtId="0" fontId="6" fillId="28" borderId="10" xfId="0" applyFont="1" applyFill="1" applyBorder="1" applyAlignment="1">
      <alignment horizontal="center"/>
    </xf>
    <xf numFmtId="0" fontId="6" fillId="28" borderId="5" xfId="0" applyFont="1" applyFill="1" applyBorder="1" applyAlignment="1">
      <alignment horizontal="center"/>
    </xf>
    <xf numFmtId="0" fontId="6" fillId="28" borderId="6" xfId="0" applyFont="1" applyFill="1" applyBorder="1" applyAlignment="1">
      <alignment horizontal="left" wrapText="1"/>
    </xf>
    <xf numFmtId="0" fontId="6" fillId="28" borderId="12" xfId="0" applyFont="1" applyFill="1" applyBorder="1" applyAlignment="1">
      <alignment horizontal="left" wrapText="1"/>
    </xf>
    <xf numFmtId="0" fontId="52" fillId="28" borderId="10" xfId="0" applyFont="1" applyFill="1" applyBorder="1" applyAlignment="1">
      <alignment vertical="center"/>
    </xf>
    <xf numFmtId="0" fontId="52" fillId="31" borderId="10" xfId="0" applyFont="1" applyFill="1" applyBorder="1" applyAlignment="1">
      <alignment vertical="center"/>
    </xf>
    <xf numFmtId="0" fontId="52" fillId="31" borderId="9" xfId="0" applyFont="1" applyFill="1" applyBorder="1" applyAlignment="1">
      <alignment vertical="center"/>
    </xf>
    <xf numFmtId="0" fontId="54" fillId="28" borderId="10" xfId="0" applyFont="1" applyFill="1" applyBorder="1"/>
    <xf numFmtId="0" fontId="54" fillId="28" borderId="8" xfId="0" applyFont="1" applyFill="1" applyBorder="1" applyAlignment="1">
      <alignment vertical="center"/>
    </xf>
    <xf numFmtId="0" fontId="54" fillId="28" borderId="8" xfId="0" applyFont="1" applyFill="1" applyBorder="1" applyAlignment="1">
      <alignment horizontal="center" vertical="center"/>
    </xf>
    <xf numFmtId="0" fontId="54" fillId="28" borderId="8" xfId="0" applyFont="1" applyFill="1" applyBorder="1"/>
    <xf numFmtId="0" fontId="54" fillId="28" borderId="8" xfId="0" applyFont="1" applyFill="1" applyBorder="1" applyAlignment="1">
      <alignment horizontal="left" vertical="center" wrapText="1"/>
    </xf>
    <xf numFmtId="0" fontId="54" fillId="28" borderId="0" xfId="0" applyFont="1" applyFill="1" applyBorder="1"/>
    <xf numFmtId="0" fontId="54" fillId="28" borderId="9" xfId="0" applyFont="1" applyFill="1" applyBorder="1" applyAlignment="1">
      <alignment vertical="center"/>
    </xf>
    <xf numFmtId="0" fontId="54" fillId="31" borderId="10" xfId="0" applyFont="1" applyFill="1" applyBorder="1"/>
    <xf numFmtId="0" fontId="23" fillId="31" borderId="8" xfId="0" applyFont="1" applyFill="1" applyBorder="1" applyAlignment="1">
      <alignment vertical="center"/>
    </xf>
    <xf numFmtId="0" fontId="54" fillId="31" borderId="8" xfId="0" applyFont="1" applyFill="1" applyBorder="1" applyAlignment="1">
      <alignment horizontal="center" vertical="center"/>
    </xf>
    <xf numFmtId="0" fontId="54" fillId="31" borderId="8" xfId="0" applyFont="1" applyFill="1" applyBorder="1"/>
    <xf numFmtId="0" fontId="23" fillId="31" borderId="8" xfId="0" applyFont="1" applyFill="1" applyBorder="1" applyAlignment="1">
      <alignment horizontal="left" vertical="center" wrapText="1"/>
    </xf>
    <xf numFmtId="0" fontId="54" fillId="31" borderId="0" xfId="0" applyFont="1" applyFill="1" applyBorder="1"/>
    <xf numFmtId="0" fontId="54" fillId="31" borderId="9" xfId="0" applyFont="1" applyFill="1" applyBorder="1" applyAlignment="1">
      <alignment vertical="center"/>
    </xf>
    <xf numFmtId="0" fontId="52" fillId="28" borderId="10" xfId="0" applyFont="1" applyFill="1" applyBorder="1"/>
    <xf numFmtId="0" fontId="6" fillId="28" borderId="17" xfId="0" applyFont="1" applyFill="1" applyBorder="1" applyAlignment="1">
      <alignment horizontal="center" vertical="center" wrapText="1"/>
    </xf>
    <xf numFmtId="0" fontId="6" fillId="28" borderId="20" xfId="0" applyFont="1" applyFill="1" applyBorder="1" applyAlignment="1">
      <alignment horizontal="center" vertical="center" wrapText="1"/>
    </xf>
    <xf numFmtId="0" fontId="6" fillId="28" borderId="19" xfId="0" applyFont="1" applyFill="1" applyBorder="1" applyAlignment="1">
      <alignment horizontal="center" vertical="center" wrapText="1"/>
    </xf>
    <xf numFmtId="0" fontId="6" fillId="0" borderId="8" xfId="0" applyFont="1" applyFill="1" applyBorder="1" applyAlignment="1">
      <alignment horizontal="center"/>
    </xf>
    <xf numFmtId="0" fontId="6" fillId="28" borderId="9" xfId="0" applyFont="1" applyFill="1" applyBorder="1" applyAlignment="1">
      <alignment horizontal="center" vertical="center" wrapText="1"/>
    </xf>
    <xf numFmtId="0" fontId="11" fillId="28" borderId="21" xfId="0" applyFont="1" applyFill="1" applyBorder="1" applyAlignment="1">
      <alignment horizontal="center" vertical="center" wrapText="1"/>
    </xf>
    <xf numFmtId="0" fontId="11" fillId="28" borderId="12" xfId="0" applyFont="1" applyFill="1" applyBorder="1" applyAlignment="1">
      <alignment vertical="center" wrapText="1"/>
    </xf>
    <xf numFmtId="0" fontId="11" fillId="28" borderId="12" xfId="0" applyFont="1" applyFill="1" applyBorder="1" applyAlignment="1">
      <alignment horizontal="center" vertical="center" wrapText="1"/>
    </xf>
    <xf numFmtId="0" fontId="9" fillId="28" borderId="12" xfId="0" applyFont="1" applyFill="1" applyBorder="1" applyAlignment="1">
      <alignment horizontal="center" vertical="center" wrapText="1"/>
    </xf>
    <xf numFmtId="0" fontId="23" fillId="28" borderId="6" xfId="0" applyFont="1" applyFill="1" applyBorder="1" applyAlignment="1">
      <alignment horizontal="center" vertical="center" wrapText="1"/>
    </xf>
    <xf numFmtId="0" fontId="52" fillId="0" borderId="8" xfId="0" applyFont="1" applyFill="1" applyBorder="1" applyAlignment="1">
      <alignment horizontal="center" vertical="center"/>
    </xf>
    <xf numFmtId="0" fontId="17" fillId="28" borderId="9" xfId="0" applyFont="1" applyFill="1" applyBorder="1" applyAlignment="1">
      <alignment horizontal="center" vertical="top" wrapText="1"/>
    </xf>
    <xf numFmtId="0" fontId="52" fillId="0" borderId="9" xfId="0" applyFont="1" applyFill="1" applyBorder="1" applyAlignment="1">
      <alignment horizontal="center"/>
    </xf>
    <xf numFmtId="0" fontId="11" fillId="28" borderId="6" xfId="0" applyFont="1" applyFill="1" applyBorder="1" applyAlignment="1">
      <alignment horizontal="center" vertical="center" wrapText="1"/>
    </xf>
    <xf numFmtId="0" fontId="11" fillId="28"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52" fillId="0" borderId="2" xfId="0" applyFont="1" applyFill="1" applyBorder="1"/>
    <xf numFmtId="0" fontId="52" fillId="0" borderId="3" xfId="0" applyFont="1" applyFill="1" applyBorder="1"/>
    <xf numFmtId="0" fontId="52" fillId="0" borderId="13" xfId="0" applyFont="1" applyFill="1" applyBorder="1"/>
    <xf numFmtId="0" fontId="52" fillId="28" borderId="25" xfId="0" applyFont="1" applyFill="1" applyBorder="1"/>
    <xf numFmtId="0" fontId="52" fillId="28" borderId="26" xfId="0" applyFont="1" applyFill="1" applyBorder="1" applyAlignment="1">
      <alignment wrapText="1"/>
    </xf>
    <xf numFmtId="3" fontId="32" fillId="2" borderId="8" xfId="0" applyNumberFormat="1" applyFont="1" applyFill="1" applyBorder="1" applyAlignment="1">
      <alignment horizontal="center" vertical="center"/>
    </xf>
    <xf numFmtId="167" fontId="29" fillId="0" borderId="19" xfId="1"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0" fontId="55" fillId="0" borderId="0" xfId="0" applyFont="1" applyAlignment="1">
      <alignment vertical="center" wrapText="1"/>
    </xf>
    <xf numFmtId="0" fontId="56" fillId="3" borderId="8" xfId="0" applyFont="1" applyFill="1" applyBorder="1" applyAlignment="1">
      <alignment horizontal="left" vertical="center" wrapText="1" shrinkToFit="1"/>
    </xf>
    <xf numFmtId="0" fontId="56" fillId="4" borderId="8" xfId="0" applyFont="1" applyFill="1" applyBorder="1" applyAlignment="1">
      <alignment horizontal="left" vertical="center"/>
    </xf>
    <xf numFmtId="0" fontId="57" fillId="0" borderId="8" xfId="0" applyFont="1" applyFill="1" applyBorder="1" applyAlignment="1">
      <alignment horizontal="left" vertical="center" wrapText="1"/>
    </xf>
    <xf numFmtId="0" fontId="55" fillId="0" borderId="8" xfId="12" applyFont="1" applyFill="1" applyBorder="1" applyAlignment="1">
      <alignment horizontal="left" vertical="center" wrapText="1"/>
    </xf>
    <xf numFmtId="0" fontId="57" fillId="0" borderId="8" xfId="12" applyFont="1" applyFill="1" applyBorder="1" applyAlignment="1">
      <alignment horizontal="left" vertical="center" wrapText="1"/>
    </xf>
    <xf numFmtId="0" fontId="57" fillId="0" borderId="8" xfId="12" applyFont="1" applyFill="1" applyBorder="1" applyAlignment="1">
      <alignment horizontal="left" vertical="center" wrapText="1" shrinkToFit="1"/>
    </xf>
    <xf numFmtId="0" fontId="55" fillId="0" borderId="8" xfId="0" applyFont="1" applyFill="1" applyBorder="1" applyAlignment="1">
      <alignment horizontal="left" vertical="center" wrapText="1"/>
    </xf>
    <xf numFmtId="0" fontId="55" fillId="0" borderId="8" xfId="13" applyFont="1" applyFill="1" applyBorder="1" applyAlignment="1">
      <alignment horizontal="left" vertical="center" wrapText="1"/>
    </xf>
    <xf numFmtId="0" fontId="57" fillId="0" borderId="8" xfId="9" applyFont="1" applyFill="1" applyBorder="1" applyAlignment="1">
      <alignment horizontal="left" vertical="center" wrapText="1"/>
    </xf>
    <xf numFmtId="0" fontId="55" fillId="0" borderId="8" xfId="0" applyFont="1" applyFill="1" applyBorder="1" applyAlignment="1">
      <alignment horizontal="justify" vertical="center" wrapText="1" shrinkToFit="1"/>
    </xf>
    <xf numFmtId="0" fontId="57" fillId="0" borderId="8" xfId="0" applyFont="1" applyFill="1" applyBorder="1" applyAlignment="1">
      <alignment horizontal="justify" vertical="center" wrapText="1" shrinkToFit="1"/>
    </xf>
    <xf numFmtId="0" fontId="55" fillId="0" borderId="8" xfId="0" applyFont="1" applyFill="1" applyBorder="1" applyAlignment="1">
      <alignment horizontal="left" vertical="center" wrapText="1" shrinkToFit="1"/>
    </xf>
    <xf numFmtId="0" fontId="59" fillId="0" borderId="0" xfId="0" applyFont="1"/>
    <xf numFmtId="43" fontId="29" fillId="0" borderId="18" xfId="1" applyFont="1" applyFill="1" applyBorder="1" applyAlignment="1">
      <alignment horizontal="left" vertical="center" wrapText="1"/>
    </xf>
    <xf numFmtId="43" fontId="29" fillId="0" borderId="19" xfId="1" applyFont="1" applyFill="1" applyBorder="1" applyAlignment="1">
      <alignment horizontal="left" vertical="center" wrapText="1"/>
    </xf>
    <xf numFmtId="0" fontId="52" fillId="28" borderId="8" xfId="0" applyFont="1" applyFill="1" applyBorder="1" applyAlignment="1">
      <alignment horizontal="left" vertical="center" wrapText="1"/>
    </xf>
    <xf numFmtId="0" fontId="52" fillId="28" borderId="9"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52" fillId="28" borderId="28" xfId="0" applyFont="1" applyFill="1" applyBorder="1" applyAlignment="1">
      <alignment horizontal="left" vertical="center" wrapText="1"/>
    </xf>
    <xf numFmtId="0" fontId="52" fillId="28" borderId="29" xfId="0" applyFont="1" applyFill="1" applyBorder="1" applyAlignment="1">
      <alignment horizontal="left" vertical="center" wrapText="1"/>
    </xf>
    <xf numFmtId="0" fontId="51" fillId="26" borderId="2" xfId="0" applyFont="1" applyFill="1" applyBorder="1" applyAlignment="1">
      <alignment horizontal="center" vertical="center" wrapText="1"/>
    </xf>
    <xf numFmtId="0" fontId="51" fillId="26" borderId="3" xfId="0" applyFont="1" applyFill="1" applyBorder="1" applyAlignment="1">
      <alignment horizontal="center" vertical="center" wrapText="1"/>
    </xf>
    <xf numFmtId="0" fontId="51" fillId="26" borderId="13" xfId="0" applyFont="1" applyFill="1" applyBorder="1" applyAlignment="1">
      <alignment horizontal="center" vertical="center" wrapText="1"/>
    </xf>
    <xf numFmtId="0" fontId="6" fillId="26" borderId="19" xfId="0" applyFont="1" applyFill="1" applyBorder="1" applyAlignment="1">
      <alignment horizontal="left"/>
    </xf>
    <xf numFmtId="0" fontId="6" fillId="26" borderId="20" xfId="0" applyFont="1" applyFill="1" applyBorder="1" applyAlignment="1">
      <alignment horizontal="left"/>
    </xf>
    <xf numFmtId="0" fontId="6" fillId="26" borderId="19" xfId="0" applyFont="1" applyFill="1" applyBorder="1" applyAlignment="1">
      <alignment horizontal="left" wrapText="1"/>
    </xf>
    <xf numFmtId="0" fontId="6" fillId="26" borderId="20" xfId="0" applyFont="1" applyFill="1" applyBorder="1" applyAlignment="1">
      <alignment horizontal="left" wrapText="1"/>
    </xf>
    <xf numFmtId="0" fontId="6" fillId="26" borderId="22" xfId="0" applyFont="1" applyFill="1" applyBorder="1" applyAlignment="1">
      <alignment horizontal="left" wrapText="1"/>
    </xf>
    <xf numFmtId="0" fontId="6" fillId="26" borderId="23" xfId="0" applyFont="1" applyFill="1" applyBorder="1" applyAlignment="1">
      <alignment horizontal="left" wrapText="1"/>
    </xf>
    <xf numFmtId="0" fontId="6" fillId="26" borderId="24" xfId="0" applyFont="1" applyFill="1" applyBorder="1" applyAlignment="1">
      <alignment horizontal="left" wrapText="1"/>
    </xf>
    <xf numFmtId="0" fontId="18" fillId="0" borderId="1"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xf numFmtId="0" fontId="20" fillId="0" borderId="8" xfId="0" applyFont="1" applyBorder="1" applyAlignment="1">
      <alignment horizontal="justify" vertical="center" wrapText="1"/>
    </xf>
    <xf numFmtId="0" fontId="14" fillId="12" borderId="8" xfId="6" applyFont="1" applyFill="1" applyBorder="1" applyAlignment="1">
      <alignment horizontal="center" vertical="center"/>
    </xf>
    <xf numFmtId="0" fontId="25" fillId="0" borderId="8" xfId="0"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6" borderId="8" xfId="0" applyFont="1" applyFill="1" applyBorder="1" applyAlignment="1">
      <alignment horizontal="center" vertical="center" wrapText="1"/>
    </xf>
    <xf numFmtId="166" fontId="25" fillId="0" borderId="8"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9" fillId="0" borderId="8" xfId="0" applyFont="1" applyBorder="1"/>
  </cellXfs>
  <cellStyles count="17">
    <cellStyle name="Comma" xfId="1" builtinId="3"/>
    <cellStyle name="Comma 12 3" xfId="7"/>
    <cellStyle name="Comma 2" xfId="4"/>
    <cellStyle name="Comma 3" xfId="16"/>
    <cellStyle name="Comma 6" xfId="3"/>
    <cellStyle name="Comma 6 2" xfId="10"/>
    <cellStyle name="Excel Built-in Normal 2" xfId="12"/>
    <cellStyle name="Normal" xfId="0" builtinId="0"/>
    <cellStyle name="Normal - Style1" xfId="6"/>
    <cellStyle name="Normal 10 3 2 2" xfId="11"/>
    <cellStyle name="Normal 2 2" xfId="13"/>
    <cellStyle name="Normal 2 3" xfId="9"/>
    <cellStyle name="Normal 3 3" xfId="5"/>
    <cellStyle name="Normal 5" xfId="14"/>
    <cellStyle name="Normal 5 2" xfId="8"/>
    <cellStyle name="Normal_Estimate" xfId="1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pn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pn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emf"/><Relationship Id="rId22"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5.pn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30.emf"/><Relationship Id="rId21" Type="http://schemas.openxmlformats.org/officeDocument/2006/relationships/image" Target="../media/image48.png"/><Relationship Id="rId7" Type="http://schemas.openxmlformats.org/officeDocument/2006/relationships/image" Target="../media/image34.emf"/><Relationship Id="rId12" Type="http://schemas.openxmlformats.org/officeDocument/2006/relationships/image" Target="../media/image39.png"/><Relationship Id="rId17" Type="http://schemas.openxmlformats.org/officeDocument/2006/relationships/image" Target="../media/image44.png"/><Relationship Id="rId2" Type="http://schemas.openxmlformats.org/officeDocument/2006/relationships/image" Target="../media/image29.emf"/><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28.emf"/><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emf"/><Relationship Id="rId15" Type="http://schemas.openxmlformats.org/officeDocument/2006/relationships/image" Target="../media/image42.png"/><Relationship Id="rId10" Type="http://schemas.openxmlformats.org/officeDocument/2006/relationships/image" Target="../media/image37.png"/><Relationship Id="rId19" Type="http://schemas.openxmlformats.org/officeDocument/2006/relationships/image" Target="../media/image46.png"/><Relationship Id="rId4" Type="http://schemas.openxmlformats.org/officeDocument/2006/relationships/image" Target="../media/image31.emf"/><Relationship Id="rId9" Type="http://schemas.openxmlformats.org/officeDocument/2006/relationships/image" Target="../media/image36.png"/><Relationship Id="rId14" Type="http://schemas.openxmlformats.org/officeDocument/2006/relationships/image" Target="../media/image41.png"/><Relationship Id="rId22"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149</xdr:row>
      <xdr:rowOff>0</xdr:rowOff>
    </xdr:from>
    <xdr:to>
      <xdr:col>4</xdr:col>
      <xdr:colOff>9525</xdr:colOff>
      <xdr:row>150</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3517700"/>
          <a:ext cx="16668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87" name="Picture 8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625892" y="9113584"/>
          <a:ext cx="108839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88" name="Picture 8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58" y="8737958"/>
          <a:ext cx="109918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89" name="Picture 8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8825" y="8370654"/>
          <a:ext cx="110290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90" name="Picture 8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5732" y="9484610"/>
          <a:ext cx="1088390" cy="183164"/>
        </a:xfrm>
        <a:prstGeom prst="rect">
          <a:avLst/>
        </a:prstGeom>
      </xdr:spPr>
    </xdr:pic>
    <xdr:clientData/>
  </xdr:twoCellAnchor>
  <xdr:twoCellAnchor editAs="oneCell">
    <xdr:from>
      <xdr:col>5</xdr:col>
      <xdr:colOff>2007870</xdr:colOff>
      <xdr:row>38</xdr:row>
      <xdr:rowOff>502285</xdr:rowOff>
    </xdr:from>
    <xdr:to>
      <xdr:col>5</xdr:col>
      <xdr:colOff>2672715</xdr:colOff>
      <xdr:row>38</xdr:row>
      <xdr:rowOff>906145</xdr:rowOff>
    </xdr:to>
    <xdr:pic>
      <xdr:nvPicPr>
        <xdr:cNvPr id="91" name="Picture 9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60670" y="15970885"/>
          <a:ext cx="66484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2040255</xdr:colOff>
      <xdr:row>37</xdr:row>
      <xdr:rowOff>588643</xdr:rowOff>
    </xdr:from>
    <xdr:to>
      <xdr:col>5</xdr:col>
      <xdr:colOff>2682240</xdr:colOff>
      <xdr:row>37</xdr:row>
      <xdr:rowOff>1016211</xdr:rowOff>
    </xdr:to>
    <xdr:pic>
      <xdr:nvPicPr>
        <xdr:cNvPr id="92" name="Picture 91"/>
        <xdr:cNvPicPr>
          <a:picLocks noChangeAspect="1"/>
        </xdr:cNvPicPr>
      </xdr:nvPicPr>
      <xdr:blipFill rotWithShape="1">
        <a:blip xmlns:r="http://schemas.openxmlformats.org/officeDocument/2006/relationships" r:embed="rId6"/>
        <a:srcRect l="29503" t="13038" r="52262" b="64224"/>
        <a:stretch/>
      </xdr:blipFill>
      <xdr:spPr>
        <a:xfrm>
          <a:off x="5393055" y="15009493"/>
          <a:ext cx="641985" cy="427568"/>
        </a:xfrm>
        <a:prstGeom prst="rect">
          <a:avLst/>
        </a:prstGeom>
      </xdr:spPr>
    </xdr:pic>
    <xdr:clientData/>
  </xdr:twoCellAnchor>
  <xdr:twoCellAnchor editAs="oneCell">
    <xdr:from>
      <xdr:col>5</xdr:col>
      <xdr:colOff>1927860</xdr:colOff>
      <xdr:row>49</xdr:row>
      <xdr:rowOff>7620</xdr:rowOff>
    </xdr:from>
    <xdr:to>
      <xdr:col>5</xdr:col>
      <xdr:colOff>2464495</xdr:colOff>
      <xdr:row>49</xdr:row>
      <xdr:rowOff>493395</xdr:rowOff>
    </xdr:to>
    <xdr:pic>
      <xdr:nvPicPr>
        <xdr:cNvPr id="93" name="Picture 9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306090" y="19460815"/>
          <a:ext cx="485775" cy="536635"/>
        </a:xfrm>
        <a:prstGeom prst="rect">
          <a:avLst/>
        </a:prstGeom>
      </xdr:spPr>
    </xdr:pic>
    <xdr:clientData/>
  </xdr:twoCellAnchor>
  <xdr:twoCellAnchor editAs="oneCell">
    <xdr:from>
      <xdr:col>5</xdr:col>
      <xdr:colOff>2112645</xdr:colOff>
      <xdr:row>52</xdr:row>
      <xdr:rowOff>323850</xdr:rowOff>
    </xdr:from>
    <xdr:to>
      <xdr:col>5</xdr:col>
      <xdr:colOff>2654300</xdr:colOff>
      <xdr:row>52</xdr:row>
      <xdr:rowOff>750570</xdr:rowOff>
    </xdr:to>
    <xdr:pic>
      <xdr:nvPicPr>
        <xdr:cNvPr id="94" name="Picture 9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465445" y="2169795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95" name="Picture 9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74417" y="1694815"/>
          <a:ext cx="375920" cy="36830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96" name="Picture 9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34660" y="2640965"/>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97" name="Picture 9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5412" y="4398479"/>
          <a:ext cx="108839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98" name="Picture 9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1878" y="4779479"/>
          <a:ext cx="1108711" cy="18780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99" name="Picture 98" descr="https://www.somanyceramics.com/pub/media/catalog/product/cache/a95ad56dd2a79ef00be2f8cdc9ab0431/e/t/ethosgrey-tagtile.jp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80499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00" name="Picture 9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94250" y="3840231"/>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01" name="Picture 10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04679" y="3843012"/>
          <a:ext cx="59488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102" name="Picture 10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3886" y="9527041"/>
          <a:ext cx="116498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103" name="Picture 10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63886" y="9128487"/>
          <a:ext cx="115106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104" name="Picture 10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81471" y="8743355"/>
          <a:ext cx="116497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105" name="Picture 10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7075609" y="8360713"/>
          <a:ext cx="118096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106" name="Picture 10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7964" y="4378601"/>
          <a:ext cx="116498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107" name="Picture 10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89626" y="8742846"/>
          <a:ext cx="116729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108" name="Picture 10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51526" y="4761396"/>
          <a:ext cx="1167298" cy="210406"/>
        </a:xfrm>
        <a:prstGeom prst="rect">
          <a:avLst/>
        </a:prstGeom>
      </xdr:spPr>
    </xdr:pic>
    <xdr:clientData/>
  </xdr:twoCellAnchor>
  <xdr:twoCellAnchor editAs="oneCell">
    <xdr:from>
      <xdr:col>7</xdr:col>
      <xdr:colOff>338343</xdr:colOff>
      <xdr:row>33</xdr:row>
      <xdr:rowOff>53340</xdr:rowOff>
    </xdr:from>
    <xdr:to>
      <xdr:col>7</xdr:col>
      <xdr:colOff>1162847</xdr:colOff>
      <xdr:row>33</xdr:row>
      <xdr:rowOff>1021080</xdr:rowOff>
    </xdr:to>
    <xdr:pic>
      <xdr:nvPicPr>
        <xdr:cNvPr id="109" name="Picture 10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882268" y="1281684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110" name="Picture 10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60845" y="12763501"/>
          <a:ext cx="96408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111" name="Picture 110"/>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00" y="12763501"/>
          <a:ext cx="998220" cy="1032697"/>
        </a:xfrm>
        <a:prstGeom prst="rect">
          <a:avLst/>
        </a:prstGeom>
      </xdr:spPr>
    </xdr:pic>
    <xdr:clientData/>
  </xdr:twoCellAnchor>
  <xdr:oneCellAnchor>
    <xdr:from>
      <xdr:col>5</xdr:col>
      <xdr:colOff>2307342</xdr:colOff>
      <xdr:row>25</xdr:row>
      <xdr:rowOff>618490</xdr:rowOff>
    </xdr:from>
    <xdr:ext cx="375920" cy="368300"/>
    <xdr:pic>
      <xdr:nvPicPr>
        <xdr:cNvPr id="112" name="Picture 1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60142" y="10743565"/>
          <a:ext cx="375920" cy="368300"/>
        </a:xfrm>
        <a:prstGeom prst="rect">
          <a:avLst/>
        </a:prstGeom>
      </xdr:spPr>
    </xdr:pic>
    <xdr:clientData/>
  </xdr:oneCellAnchor>
  <xdr:twoCellAnchor editAs="oneCell">
    <xdr:from>
      <xdr:col>5</xdr:col>
      <xdr:colOff>1981200</xdr:colOff>
      <xdr:row>50</xdr:row>
      <xdr:rowOff>28576</xdr:rowOff>
    </xdr:from>
    <xdr:to>
      <xdr:col>5</xdr:col>
      <xdr:colOff>2676526</xdr:colOff>
      <xdr:row>50</xdr:row>
      <xdr:rowOff>542926</xdr:rowOff>
    </xdr:to>
    <xdr:pic>
      <xdr:nvPicPr>
        <xdr:cNvPr id="113" name="Picture 11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334000" y="20069176"/>
          <a:ext cx="695326" cy="514350"/>
        </a:xfrm>
        <a:prstGeom prst="rect">
          <a:avLst/>
        </a:prstGeom>
      </xdr:spPr>
    </xdr:pic>
    <xdr:clientData/>
  </xdr:twoCellAnchor>
  <xdr:twoCellAnchor editAs="oneCell">
    <xdr:from>
      <xdr:col>5</xdr:col>
      <xdr:colOff>1914525</xdr:colOff>
      <xdr:row>51</xdr:row>
      <xdr:rowOff>104776</xdr:rowOff>
    </xdr:from>
    <xdr:to>
      <xdr:col>5</xdr:col>
      <xdr:colOff>2571751</xdr:colOff>
      <xdr:row>51</xdr:row>
      <xdr:rowOff>657225</xdr:rowOff>
    </xdr:to>
    <xdr:pic>
      <xdr:nvPicPr>
        <xdr:cNvPr id="114" name="Picture 11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267325" y="20707351"/>
          <a:ext cx="657226" cy="552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609600</xdr:colOff>
      <xdr:row>3</xdr:row>
      <xdr:rowOff>106681</xdr:rowOff>
    </xdr:from>
    <xdr:ext cx="708660" cy="673704"/>
    <xdr:pic>
      <xdr:nvPicPr>
        <xdr:cNvPr id="2" name="Picture 1">
          <a:extLst>
            <a:ext uri="{FF2B5EF4-FFF2-40B4-BE49-F238E27FC236}">
              <a16:creationId xmlns:a16="http://schemas.microsoft.com/office/drawing/2014/main" id="{E5306E50-5986-431F-AEA0-4EC4A1CBC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4</xdr:row>
      <xdr:rowOff>45720</xdr:rowOff>
    </xdr:from>
    <xdr:ext cx="952500" cy="842450"/>
    <xdr:pic>
      <xdr:nvPicPr>
        <xdr:cNvPr id="3" name="Picture 2">
          <a:extLst>
            <a:ext uri="{FF2B5EF4-FFF2-40B4-BE49-F238E27FC236}">
              <a16:creationId xmlns:a16="http://schemas.microsoft.com/office/drawing/2014/main" id="{6FAB9148-1C82-455C-86A2-82B9BC4047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5</xdr:row>
      <xdr:rowOff>107361</xdr:rowOff>
    </xdr:from>
    <xdr:ext cx="922020" cy="898479"/>
    <xdr:pic>
      <xdr:nvPicPr>
        <xdr:cNvPr id="4" name="Picture 3">
          <a:extLst>
            <a:ext uri="{FF2B5EF4-FFF2-40B4-BE49-F238E27FC236}">
              <a16:creationId xmlns:a16="http://schemas.microsoft.com/office/drawing/2014/main" id="{EB409101-29E5-4A9A-B149-627568CCCB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6</xdr:row>
      <xdr:rowOff>53341</xdr:rowOff>
    </xdr:from>
    <xdr:ext cx="1105378" cy="937260"/>
    <xdr:pic>
      <xdr:nvPicPr>
        <xdr:cNvPr id="5" name="Picture 4">
          <a:extLst>
            <a:ext uri="{FF2B5EF4-FFF2-40B4-BE49-F238E27FC236}">
              <a16:creationId xmlns:a16="http://schemas.microsoft.com/office/drawing/2014/main" id="{D492DB6F-6D22-453E-8D5A-F3E1F8770D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7</xdr:row>
      <xdr:rowOff>60960</xdr:rowOff>
    </xdr:from>
    <xdr:ext cx="982980" cy="927405"/>
    <xdr:pic>
      <xdr:nvPicPr>
        <xdr:cNvPr id="6" name="Picture 5">
          <a:extLst>
            <a:ext uri="{FF2B5EF4-FFF2-40B4-BE49-F238E27FC236}">
              <a16:creationId xmlns:a16="http://schemas.microsoft.com/office/drawing/2014/main" id="{80DF3BCC-B5DB-415B-9B46-64E2C17D06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8</xdr:row>
      <xdr:rowOff>22861</xdr:rowOff>
    </xdr:from>
    <xdr:ext cx="1234440" cy="1005607"/>
    <xdr:pic>
      <xdr:nvPicPr>
        <xdr:cNvPr id="7" name="Picture 6">
          <a:extLst>
            <a:ext uri="{FF2B5EF4-FFF2-40B4-BE49-F238E27FC236}">
              <a16:creationId xmlns:a16="http://schemas.microsoft.com/office/drawing/2014/main" id="{9FF836EA-6179-40CC-846E-277282B7C323}"/>
            </a:ext>
          </a:extLst>
        </xdr:cNvPr>
        <xdr:cNvPicPr>
          <a:picLocks noChangeAspect="1"/>
        </xdr:cNvPicPr>
      </xdr:nvPicPr>
      <xdr:blipFill>
        <a:blip xmlns:r="http://schemas.openxmlformats.org/officeDocument/2006/relationships" r:embed="rId6"/>
        <a:stretch>
          <a:fillRect/>
        </a:stretch>
      </xdr:blipFill>
      <xdr:spPr>
        <a:xfrm>
          <a:off x="1516380" y="1546861"/>
          <a:ext cx="1234440" cy="1005607"/>
        </a:xfrm>
        <a:prstGeom prst="rect">
          <a:avLst/>
        </a:prstGeom>
      </xdr:spPr>
    </xdr:pic>
    <xdr:clientData/>
  </xdr:oneCellAnchor>
  <xdr:oneCellAnchor>
    <xdr:from>
      <xdr:col>2</xdr:col>
      <xdr:colOff>594360</xdr:colOff>
      <xdr:row>9</xdr:row>
      <xdr:rowOff>22860</xdr:rowOff>
    </xdr:from>
    <xdr:ext cx="677813" cy="815340"/>
    <xdr:pic>
      <xdr:nvPicPr>
        <xdr:cNvPr id="8" name="Picture 7">
          <a:extLst>
            <a:ext uri="{FF2B5EF4-FFF2-40B4-BE49-F238E27FC236}">
              <a16:creationId xmlns:a16="http://schemas.microsoft.com/office/drawing/2014/main" id="{F9B016E0-6789-4937-B8DE-7F3AA7BD016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8</xdr:row>
      <xdr:rowOff>7620</xdr:rowOff>
    </xdr:from>
    <xdr:ext cx="1413855" cy="1097280"/>
    <xdr:pic>
      <xdr:nvPicPr>
        <xdr:cNvPr id="10" name="Picture 9">
          <a:extLst>
            <a:ext uri="{FF2B5EF4-FFF2-40B4-BE49-F238E27FC236}">
              <a16:creationId xmlns:a16="http://schemas.microsoft.com/office/drawing/2014/main" id="{6FFDE18A-50A7-468F-9747-BB8E3E80F8DD}"/>
            </a:ext>
          </a:extLst>
        </xdr:cNvPr>
        <xdr:cNvPicPr>
          <a:picLocks noChangeAspect="1"/>
        </xdr:cNvPicPr>
      </xdr:nvPicPr>
      <xdr:blipFill>
        <a:blip xmlns:r="http://schemas.openxmlformats.org/officeDocument/2006/relationships" r:embed="rId8"/>
        <a:stretch>
          <a:fillRect/>
        </a:stretch>
      </xdr:blipFill>
      <xdr:spPr>
        <a:xfrm>
          <a:off x="1889760" y="1531620"/>
          <a:ext cx="1413855" cy="1097280"/>
        </a:xfrm>
        <a:prstGeom prst="rect">
          <a:avLst/>
        </a:prstGeom>
      </xdr:spPr>
    </xdr:pic>
    <xdr:clientData/>
  </xdr:oneCellAnchor>
  <xdr:oneCellAnchor>
    <xdr:from>
      <xdr:col>4</xdr:col>
      <xdr:colOff>129541</xdr:colOff>
      <xdr:row>8</xdr:row>
      <xdr:rowOff>15241</xdr:rowOff>
    </xdr:from>
    <xdr:ext cx="1461707" cy="1242059"/>
    <xdr:pic>
      <xdr:nvPicPr>
        <xdr:cNvPr id="11" name="Picture 10">
          <a:extLst>
            <a:ext uri="{FF2B5EF4-FFF2-40B4-BE49-F238E27FC236}">
              <a16:creationId xmlns:a16="http://schemas.microsoft.com/office/drawing/2014/main" id="{41C200A9-A829-455A-8915-782A2A8CC9D8}"/>
            </a:ext>
          </a:extLst>
        </xdr:cNvPr>
        <xdr:cNvPicPr>
          <a:picLocks noChangeAspect="1"/>
        </xdr:cNvPicPr>
      </xdr:nvPicPr>
      <xdr:blipFill>
        <a:blip xmlns:r="http://schemas.openxmlformats.org/officeDocument/2006/relationships" r:embed="rId9"/>
        <a:stretch>
          <a:fillRect/>
        </a:stretch>
      </xdr:blipFill>
      <xdr:spPr>
        <a:xfrm>
          <a:off x="2567941" y="1539241"/>
          <a:ext cx="1461707" cy="1242059"/>
        </a:xfrm>
        <a:prstGeom prst="rect">
          <a:avLst/>
        </a:prstGeom>
      </xdr:spPr>
    </xdr:pic>
    <xdr:clientData/>
  </xdr:oneCellAnchor>
  <xdr:oneCellAnchor>
    <xdr:from>
      <xdr:col>2</xdr:col>
      <xdr:colOff>1120140</xdr:colOff>
      <xdr:row>7</xdr:row>
      <xdr:rowOff>68580</xdr:rowOff>
    </xdr:from>
    <xdr:ext cx="980875" cy="914400"/>
    <xdr:pic>
      <xdr:nvPicPr>
        <xdr:cNvPr id="12" name="Picture 11">
          <a:extLst>
            <a:ext uri="{FF2B5EF4-FFF2-40B4-BE49-F238E27FC236}">
              <a16:creationId xmlns:a16="http://schemas.microsoft.com/office/drawing/2014/main" id="{D5430A4F-0F66-4BA2-9BF0-AD7E59CD4A8D}"/>
            </a:ext>
          </a:extLst>
        </xdr:cNvPr>
        <xdr:cNvPicPr>
          <a:picLocks noChangeAspect="1"/>
        </xdr:cNvPicPr>
      </xdr:nvPicPr>
      <xdr:blipFill>
        <a:blip xmlns:r="http://schemas.openxmlformats.org/officeDocument/2006/relationships" r:embed="rId10"/>
        <a:stretch>
          <a:fillRect/>
        </a:stretch>
      </xdr:blipFill>
      <xdr:spPr>
        <a:xfrm>
          <a:off x="1824990" y="1402080"/>
          <a:ext cx="980875" cy="914400"/>
        </a:xfrm>
        <a:prstGeom prst="rect">
          <a:avLst/>
        </a:prstGeom>
      </xdr:spPr>
    </xdr:pic>
    <xdr:clientData/>
  </xdr:oneCellAnchor>
  <xdr:oneCellAnchor>
    <xdr:from>
      <xdr:col>4</xdr:col>
      <xdr:colOff>15241</xdr:colOff>
      <xdr:row>7</xdr:row>
      <xdr:rowOff>68580</xdr:rowOff>
    </xdr:from>
    <xdr:ext cx="1691640" cy="947798"/>
    <xdr:pic>
      <xdr:nvPicPr>
        <xdr:cNvPr id="13" name="Picture 12">
          <a:extLst>
            <a:ext uri="{FF2B5EF4-FFF2-40B4-BE49-F238E27FC236}">
              <a16:creationId xmlns:a16="http://schemas.microsoft.com/office/drawing/2014/main" id="{AAD7C21F-EDDF-48AA-83AA-7E09FB624DF8}"/>
            </a:ext>
          </a:extLst>
        </xdr:cNvPr>
        <xdr:cNvPicPr>
          <a:picLocks noChangeAspect="1"/>
        </xdr:cNvPicPr>
      </xdr:nvPicPr>
      <xdr:blipFill>
        <a:blip xmlns:r="http://schemas.openxmlformats.org/officeDocument/2006/relationships" r:embed="rId11"/>
        <a:stretch>
          <a:fillRect/>
        </a:stretch>
      </xdr:blipFill>
      <xdr:spPr>
        <a:xfrm>
          <a:off x="2453641" y="1402080"/>
          <a:ext cx="1691640" cy="947798"/>
        </a:xfrm>
        <a:prstGeom prst="rect">
          <a:avLst/>
        </a:prstGeom>
      </xdr:spPr>
    </xdr:pic>
    <xdr:clientData/>
  </xdr:oneCellAnchor>
  <xdr:oneCellAnchor>
    <xdr:from>
      <xdr:col>3</xdr:col>
      <xdr:colOff>45720</xdr:colOff>
      <xdr:row>7</xdr:row>
      <xdr:rowOff>15241</xdr:rowOff>
    </xdr:from>
    <xdr:ext cx="1348740" cy="968660"/>
    <xdr:pic>
      <xdr:nvPicPr>
        <xdr:cNvPr id="14" name="Picture 13">
          <a:extLst>
            <a:ext uri="{FF2B5EF4-FFF2-40B4-BE49-F238E27FC236}">
              <a16:creationId xmlns:a16="http://schemas.microsoft.com/office/drawing/2014/main" id="{1BE3BA93-C578-481D-97AF-8E911845A604}"/>
            </a:ext>
          </a:extLst>
        </xdr:cNvPr>
        <xdr:cNvPicPr>
          <a:picLocks noChangeAspect="1"/>
        </xdr:cNvPicPr>
      </xdr:nvPicPr>
      <xdr:blipFill>
        <a:blip xmlns:r="http://schemas.openxmlformats.org/officeDocument/2006/relationships" r:embed="rId12"/>
        <a:stretch>
          <a:fillRect/>
        </a:stretch>
      </xdr:blipFill>
      <xdr:spPr>
        <a:xfrm>
          <a:off x="1874520" y="1348741"/>
          <a:ext cx="1348740" cy="968660"/>
        </a:xfrm>
        <a:prstGeom prst="rect">
          <a:avLst/>
        </a:prstGeom>
      </xdr:spPr>
    </xdr:pic>
    <xdr:clientData/>
  </xdr:oneCellAnchor>
  <xdr:oneCellAnchor>
    <xdr:from>
      <xdr:col>3</xdr:col>
      <xdr:colOff>297180</xdr:colOff>
      <xdr:row>3</xdr:row>
      <xdr:rowOff>15241</xdr:rowOff>
    </xdr:from>
    <xdr:ext cx="830580" cy="769806"/>
    <xdr:pic>
      <xdr:nvPicPr>
        <xdr:cNvPr id="15" name="Picture 14">
          <a:extLst>
            <a:ext uri="{FF2B5EF4-FFF2-40B4-BE49-F238E27FC236}">
              <a16:creationId xmlns:a16="http://schemas.microsoft.com/office/drawing/2014/main" id="{1D7CAFF7-D706-4925-B8BD-5D2713641E75}"/>
            </a:ext>
          </a:extLst>
        </xdr:cNvPr>
        <xdr:cNvPicPr>
          <a:picLocks noChangeAspect="1"/>
        </xdr:cNvPicPr>
      </xdr:nvPicPr>
      <xdr:blipFill>
        <a:blip xmlns:r="http://schemas.openxmlformats.org/officeDocument/2006/relationships" r:embed="rId13"/>
        <a:stretch>
          <a:fillRect/>
        </a:stretch>
      </xdr:blipFill>
      <xdr:spPr>
        <a:xfrm>
          <a:off x="2125980" y="586741"/>
          <a:ext cx="830580" cy="769806"/>
        </a:xfrm>
        <a:prstGeom prst="rect">
          <a:avLst/>
        </a:prstGeom>
      </xdr:spPr>
    </xdr:pic>
    <xdr:clientData/>
  </xdr:oneCellAnchor>
  <xdr:oneCellAnchor>
    <xdr:from>
      <xdr:col>4</xdr:col>
      <xdr:colOff>259081</xdr:colOff>
      <xdr:row>3</xdr:row>
      <xdr:rowOff>38100</xdr:rowOff>
    </xdr:from>
    <xdr:ext cx="1005839" cy="878839"/>
    <xdr:pic>
      <xdr:nvPicPr>
        <xdr:cNvPr id="16" name="Picture 15">
          <a:extLst>
            <a:ext uri="{FF2B5EF4-FFF2-40B4-BE49-F238E27FC236}">
              <a16:creationId xmlns:a16="http://schemas.microsoft.com/office/drawing/2014/main" id="{7AB2460C-81AB-4711-A675-D1F848DCE5DD}"/>
            </a:ext>
          </a:extLst>
        </xdr:cNvPr>
        <xdr:cNvPicPr>
          <a:picLocks noChangeAspect="1"/>
        </xdr:cNvPicPr>
      </xdr:nvPicPr>
      <xdr:blipFill>
        <a:blip xmlns:r="http://schemas.openxmlformats.org/officeDocument/2006/relationships" r:embed="rId14"/>
        <a:stretch>
          <a:fillRect/>
        </a:stretch>
      </xdr:blipFill>
      <xdr:spPr>
        <a:xfrm>
          <a:off x="2697481" y="609600"/>
          <a:ext cx="1005839" cy="878839"/>
        </a:xfrm>
        <a:prstGeom prst="rect">
          <a:avLst/>
        </a:prstGeom>
      </xdr:spPr>
    </xdr:pic>
    <xdr:clientData/>
  </xdr:oneCellAnchor>
  <xdr:oneCellAnchor>
    <xdr:from>
      <xdr:col>4</xdr:col>
      <xdr:colOff>472440</xdr:colOff>
      <xdr:row>4</xdr:row>
      <xdr:rowOff>38689</xdr:rowOff>
    </xdr:from>
    <xdr:ext cx="746872" cy="850312"/>
    <xdr:pic>
      <xdr:nvPicPr>
        <xdr:cNvPr id="17" name="Picture 16">
          <a:extLst>
            <a:ext uri="{FF2B5EF4-FFF2-40B4-BE49-F238E27FC236}">
              <a16:creationId xmlns:a16="http://schemas.microsoft.com/office/drawing/2014/main" id="{9D49729E-67D5-4A97-9906-6F119D2524C3}"/>
            </a:ext>
          </a:extLst>
        </xdr:cNvPr>
        <xdr:cNvPicPr>
          <a:picLocks noChangeAspect="1"/>
        </xdr:cNvPicPr>
      </xdr:nvPicPr>
      <xdr:blipFill>
        <a:blip xmlns:r="http://schemas.openxmlformats.org/officeDocument/2006/relationships" r:embed="rId15"/>
        <a:stretch>
          <a:fillRect/>
        </a:stretch>
      </xdr:blipFill>
      <xdr:spPr>
        <a:xfrm>
          <a:off x="2910840" y="800689"/>
          <a:ext cx="746872" cy="850312"/>
        </a:xfrm>
        <a:prstGeom prst="rect">
          <a:avLst/>
        </a:prstGeom>
      </xdr:spPr>
    </xdr:pic>
    <xdr:clientData/>
  </xdr:oneCellAnchor>
  <xdr:oneCellAnchor>
    <xdr:from>
      <xdr:col>3</xdr:col>
      <xdr:colOff>289560</xdr:colOff>
      <xdr:row>4</xdr:row>
      <xdr:rowOff>15241</xdr:rowOff>
    </xdr:from>
    <xdr:ext cx="1150620" cy="809622"/>
    <xdr:pic>
      <xdr:nvPicPr>
        <xdr:cNvPr id="18" name="Picture 17">
          <a:extLst>
            <a:ext uri="{FF2B5EF4-FFF2-40B4-BE49-F238E27FC236}">
              <a16:creationId xmlns:a16="http://schemas.microsoft.com/office/drawing/2014/main" id="{49A96B34-D44B-4037-A056-AE84BCAED497}"/>
            </a:ext>
          </a:extLst>
        </xdr:cNvPr>
        <xdr:cNvPicPr>
          <a:picLocks noChangeAspect="1"/>
        </xdr:cNvPicPr>
      </xdr:nvPicPr>
      <xdr:blipFill>
        <a:blip xmlns:r="http://schemas.openxmlformats.org/officeDocument/2006/relationships" r:embed="rId16"/>
        <a:stretch>
          <a:fillRect/>
        </a:stretch>
      </xdr:blipFill>
      <xdr:spPr>
        <a:xfrm>
          <a:off x="2118360" y="777241"/>
          <a:ext cx="1150620" cy="809622"/>
        </a:xfrm>
        <a:prstGeom prst="rect">
          <a:avLst/>
        </a:prstGeom>
      </xdr:spPr>
    </xdr:pic>
    <xdr:clientData/>
  </xdr:oneCellAnchor>
  <xdr:oneCellAnchor>
    <xdr:from>
      <xdr:col>3</xdr:col>
      <xdr:colOff>739141</xdr:colOff>
      <xdr:row>5</xdr:row>
      <xdr:rowOff>45721</xdr:rowOff>
    </xdr:from>
    <xdr:ext cx="706089" cy="883919"/>
    <xdr:pic>
      <xdr:nvPicPr>
        <xdr:cNvPr id="19" name="Picture 18">
          <a:extLst>
            <a:ext uri="{FF2B5EF4-FFF2-40B4-BE49-F238E27FC236}">
              <a16:creationId xmlns:a16="http://schemas.microsoft.com/office/drawing/2014/main" id="{8624DC8E-A21A-40D6-A0CC-016097A0E985}"/>
            </a:ext>
          </a:extLst>
        </xdr:cNvPr>
        <xdr:cNvPicPr>
          <a:picLocks noChangeAspect="1"/>
        </xdr:cNvPicPr>
      </xdr:nvPicPr>
      <xdr:blipFill>
        <a:blip xmlns:r="http://schemas.openxmlformats.org/officeDocument/2006/relationships" r:embed="rId17"/>
        <a:stretch>
          <a:fillRect/>
        </a:stretch>
      </xdr:blipFill>
      <xdr:spPr>
        <a:xfrm>
          <a:off x="2434591" y="998221"/>
          <a:ext cx="706089" cy="883919"/>
        </a:xfrm>
        <a:prstGeom prst="rect">
          <a:avLst/>
        </a:prstGeom>
      </xdr:spPr>
    </xdr:pic>
    <xdr:clientData/>
  </xdr:oneCellAnchor>
  <xdr:oneCellAnchor>
    <xdr:from>
      <xdr:col>4</xdr:col>
      <xdr:colOff>619324</xdr:colOff>
      <xdr:row>5</xdr:row>
      <xdr:rowOff>61584</xdr:rowOff>
    </xdr:from>
    <xdr:ext cx="595888" cy="773988"/>
    <xdr:pic>
      <xdr:nvPicPr>
        <xdr:cNvPr id="20" name="Picture 19">
          <a:extLst>
            <a:ext uri="{FF2B5EF4-FFF2-40B4-BE49-F238E27FC236}">
              <a16:creationId xmlns:a16="http://schemas.microsoft.com/office/drawing/2014/main" id="{C8047858-B18A-478D-8102-7B2A7B669188}"/>
            </a:ext>
          </a:extLst>
        </xdr:cNvPr>
        <xdr:cNvPicPr>
          <a:picLocks noChangeAspect="1"/>
        </xdr:cNvPicPr>
      </xdr:nvPicPr>
      <xdr:blipFill rotWithShape="1">
        <a:blip xmlns:r="http://schemas.openxmlformats.org/officeDocument/2006/relationships" r:embed="rId18"/>
        <a:srcRect t="4735"/>
        <a:stretch/>
      </xdr:blipFill>
      <xdr:spPr>
        <a:xfrm>
          <a:off x="3048199" y="1014084"/>
          <a:ext cx="595888" cy="773988"/>
        </a:xfrm>
        <a:prstGeom prst="rect">
          <a:avLst/>
        </a:prstGeom>
      </xdr:spPr>
    </xdr:pic>
    <xdr:clientData/>
  </xdr:oneCellAnchor>
  <xdr:oneCellAnchor>
    <xdr:from>
      <xdr:col>4</xdr:col>
      <xdr:colOff>574041</xdr:colOff>
      <xdr:row>6</xdr:row>
      <xdr:rowOff>190500</xdr:rowOff>
    </xdr:from>
    <xdr:ext cx="913659" cy="883920"/>
    <xdr:pic>
      <xdr:nvPicPr>
        <xdr:cNvPr id="22" name="Picture 21">
          <a:extLst>
            <a:ext uri="{FF2B5EF4-FFF2-40B4-BE49-F238E27FC236}">
              <a16:creationId xmlns:a16="http://schemas.microsoft.com/office/drawing/2014/main" id="{D9B2AC7D-FE16-47B7-B404-FEDA80DDCB9B}"/>
            </a:ext>
          </a:extLst>
        </xdr:cNvPr>
        <xdr:cNvPicPr>
          <a:picLocks noChangeAspect="1"/>
        </xdr:cNvPicPr>
      </xdr:nvPicPr>
      <xdr:blipFill>
        <a:blip xmlns:r="http://schemas.openxmlformats.org/officeDocument/2006/relationships" r:embed="rId19"/>
        <a:stretch>
          <a:fillRect/>
        </a:stretch>
      </xdr:blipFill>
      <xdr:spPr>
        <a:xfrm>
          <a:off x="3012441" y="1333500"/>
          <a:ext cx="913659" cy="883920"/>
        </a:xfrm>
        <a:prstGeom prst="rect">
          <a:avLst/>
        </a:prstGeom>
      </xdr:spPr>
    </xdr:pic>
    <xdr:clientData/>
  </xdr:oneCellAnchor>
  <xdr:oneCellAnchor>
    <xdr:from>
      <xdr:col>3</xdr:col>
      <xdr:colOff>845821</xdr:colOff>
      <xdr:row>9</xdr:row>
      <xdr:rowOff>38100</xdr:rowOff>
    </xdr:from>
    <xdr:ext cx="533400" cy="747039"/>
    <xdr:pic>
      <xdr:nvPicPr>
        <xdr:cNvPr id="23" name="Picture 22">
          <a:extLst>
            <a:ext uri="{FF2B5EF4-FFF2-40B4-BE49-F238E27FC236}">
              <a16:creationId xmlns:a16="http://schemas.microsoft.com/office/drawing/2014/main" id="{E306FBD2-DD85-4FD4-AD8C-FFA9532591EB}"/>
            </a:ext>
          </a:extLst>
        </xdr:cNvPr>
        <xdr:cNvPicPr>
          <a:picLocks noChangeAspect="1"/>
        </xdr:cNvPicPr>
      </xdr:nvPicPr>
      <xdr:blipFill>
        <a:blip xmlns:r="http://schemas.openxmlformats.org/officeDocument/2006/relationships" r:embed="rId20"/>
        <a:stretch>
          <a:fillRect/>
        </a:stretch>
      </xdr:blipFill>
      <xdr:spPr>
        <a:xfrm>
          <a:off x="2436496" y="1752600"/>
          <a:ext cx="533400" cy="747039"/>
        </a:xfrm>
        <a:prstGeom prst="rect">
          <a:avLst/>
        </a:prstGeom>
      </xdr:spPr>
    </xdr:pic>
    <xdr:clientData/>
  </xdr:oneCellAnchor>
  <xdr:oneCellAnchor>
    <xdr:from>
      <xdr:col>4</xdr:col>
      <xdr:colOff>624841</xdr:colOff>
      <xdr:row>9</xdr:row>
      <xdr:rowOff>15240</xdr:rowOff>
    </xdr:from>
    <xdr:ext cx="610028" cy="769620"/>
    <xdr:pic>
      <xdr:nvPicPr>
        <xdr:cNvPr id="24" name="Picture 23">
          <a:extLst>
            <a:ext uri="{FF2B5EF4-FFF2-40B4-BE49-F238E27FC236}">
              <a16:creationId xmlns:a16="http://schemas.microsoft.com/office/drawing/2014/main" id="{C16359F3-6792-40F8-BD6E-3E5A2BE99FD0}"/>
            </a:ext>
          </a:extLst>
        </xdr:cNvPr>
        <xdr:cNvPicPr>
          <a:picLocks noChangeAspect="1"/>
        </xdr:cNvPicPr>
      </xdr:nvPicPr>
      <xdr:blipFill>
        <a:blip xmlns:r="http://schemas.openxmlformats.org/officeDocument/2006/relationships" r:embed="rId21"/>
        <a:stretch>
          <a:fillRect/>
        </a:stretch>
      </xdr:blipFill>
      <xdr:spPr>
        <a:xfrm>
          <a:off x="3044191" y="1729740"/>
          <a:ext cx="610028" cy="769620"/>
        </a:xfrm>
        <a:prstGeom prst="rect">
          <a:avLst/>
        </a:prstGeom>
      </xdr:spPr>
    </xdr:pic>
    <xdr:clientData/>
  </xdr:oneCellAnchor>
  <xdr:twoCellAnchor editAs="oneCell">
    <xdr:from>
      <xdr:col>3</xdr:col>
      <xdr:colOff>170330</xdr:colOff>
      <xdr:row>6</xdr:row>
      <xdr:rowOff>44824</xdr:rowOff>
    </xdr:from>
    <xdr:to>
      <xdr:col>3</xdr:col>
      <xdr:colOff>1093694</xdr:colOff>
      <xdr:row>6</xdr:row>
      <xdr:rowOff>1019082</xdr:rowOff>
    </xdr:to>
    <xdr:pic>
      <xdr:nvPicPr>
        <xdr:cNvPr id="36" name="Picture 35"/>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view="pageBreakPreview" topLeftCell="A179" zoomScale="60" zoomScaleNormal="80" workbookViewId="0">
      <selection activeCell="A531" sqref="A183:XFD531"/>
    </sheetView>
  </sheetViews>
  <sheetFormatPr defaultRowHeight="15"/>
  <cols>
    <col min="1" max="1" width="11" style="206" customWidth="1"/>
    <col min="2" max="2" width="9.140625" style="206"/>
    <col min="3" max="3" width="9.140625" style="228"/>
    <col min="4" max="4" width="24.85546875" style="228" customWidth="1"/>
    <col min="5" max="5" width="95.85546875" style="206" customWidth="1"/>
    <col min="6" max="6" width="12.7109375" style="206" customWidth="1"/>
    <col min="7" max="7" width="12.85546875" style="205" customWidth="1"/>
    <col min="8" max="9" width="16.28515625" style="207" customWidth="1"/>
    <col min="10" max="16384" width="9.140625" style="206"/>
  </cols>
  <sheetData>
    <row r="1" spans="1:9" ht="15.75" thickBot="1">
      <c r="A1" s="48"/>
      <c r="B1" s="48"/>
      <c r="C1" s="48"/>
      <c r="D1" s="48"/>
      <c r="E1" s="49"/>
    </row>
    <row r="2" spans="1:9" ht="19.5" customHeight="1">
      <c r="A2" s="50"/>
      <c r="B2" s="51"/>
      <c r="C2" s="51"/>
      <c r="D2" s="51"/>
      <c r="E2" s="52" t="s">
        <v>1075</v>
      </c>
      <c r="F2" s="53"/>
      <c r="G2" s="208"/>
      <c r="H2" s="209"/>
      <c r="I2" s="322"/>
    </row>
    <row r="3" spans="1:9" ht="26.25" customHeight="1">
      <c r="A3" s="54"/>
      <c r="B3" s="48"/>
      <c r="C3" s="48"/>
      <c r="D3" s="48"/>
      <c r="E3" s="55" t="s">
        <v>0</v>
      </c>
      <c r="F3" s="49"/>
      <c r="G3" s="210"/>
      <c r="H3" s="212"/>
      <c r="I3" s="323"/>
    </row>
    <row r="4" spans="1:9" ht="18" customHeight="1">
      <c r="A4" s="54"/>
      <c r="B4" s="48"/>
      <c r="C4" s="48"/>
      <c r="D4" s="48"/>
      <c r="E4" s="55" t="s">
        <v>1</v>
      </c>
      <c r="F4" s="49"/>
      <c r="G4" s="210"/>
      <c r="H4" s="212"/>
      <c r="I4" s="323"/>
    </row>
    <row r="5" spans="1:9" ht="18" customHeight="1">
      <c r="A5" s="54"/>
      <c r="B5" s="48"/>
      <c r="C5" s="48"/>
      <c r="D5" s="48"/>
      <c r="E5" s="55" t="s">
        <v>2</v>
      </c>
      <c r="F5" s="49"/>
      <c r="G5" s="210"/>
      <c r="H5" s="212"/>
      <c r="I5" s="323"/>
    </row>
    <row r="6" spans="1:9" ht="15.75" customHeight="1">
      <c r="A6" s="54"/>
      <c r="B6" s="48"/>
      <c r="C6" s="48"/>
      <c r="D6" s="48"/>
      <c r="E6" s="55" t="s">
        <v>3</v>
      </c>
      <c r="F6" s="49"/>
      <c r="G6" s="210"/>
      <c r="H6" s="212"/>
      <c r="I6" s="323"/>
    </row>
    <row r="7" spans="1:9" ht="15.75" customHeight="1">
      <c r="A7" s="54"/>
      <c r="B7" s="48"/>
      <c r="C7" s="48"/>
      <c r="D7" s="48"/>
      <c r="E7" s="55" t="s">
        <v>4</v>
      </c>
      <c r="F7" s="49"/>
      <c r="G7" s="210"/>
      <c r="H7" s="212"/>
      <c r="I7" s="323"/>
    </row>
    <row r="8" spans="1:9" ht="20.25" customHeight="1">
      <c r="A8" s="54"/>
      <c r="B8" s="48"/>
      <c r="C8" s="48"/>
      <c r="D8" s="48"/>
      <c r="E8" s="55" t="s">
        <v>5</v>
      </c>
      <c r="F8" s="49"/>
      <c r="G8" s="210"/>
      <c r="H8" s="212"/>
      <c r="I8" s="323"/>
    </row>
    <row r="9" spans="1:9" ht="35.25" customHeight="1">
      <c r="A9" s="54"/>
      <c r="B9" s="48"/>
      <c r="C9" s="48"/>
      <c r="D9" s="48"/>
      <c r="E9" s="55" t="s">
        <v>1076</v>
      </c>
      <c r="F9" s="49"/>
      <c r="G9" s="210"/>
      <c r="H9" s="212"/>
      <c r="I9" s="323"/>
    </row>
    <row r="10" spans="1:9" ht="23.25" customHeight="1" thickBot="1">
      <c r="A10" s="324"/>
      <c r="B10" s="325"/>
      <c r="C10" s="325"/>
      <c r="D10" s="325"/>
      <c r="E10" s="326" t="s">
        <v>6</v>
      </c>
      <c r="F10" s="327"/>
      <c r="G10" s="328"/>
      <c r="H10" s="227"/>
      <c r="I10" s="329"/>
    </row>
    <row r="11" spans="1:9" ht="15.75" customHeight="1" thickBot="1">
      <c r="A11" s="483" t="s">
        <v>1283</v>
      </c>
      <c r="B11" s="484"/>
      <c r="C11" s="484"/>
      <c r="D11" s="484"/>
      <c r="E11" s="484"/>
      <c r="F11" s="334" t="s">
        <v>1249</v>
      </c>
      <c r="G11" s="466">
        <v>631</v>
      </c>
      <c r="H11" s="335"/>
      <c r="I11" s="336"/>
    </row>
    <row r="12" spans="1:9" ht="54.75" customHeight="1">
      <c r="A12" s="330" t="s">
        <v>512</v>
      </c>
      <c r="B12" s="330"/>
      <c r="C12" s="330" t="s">
        <v>513</v>
      </c>
      <c r="D12" s="330" t="s">
        <v>7</v>
      </c>
      <c r="E12" s="331" t="s">
        <v>8</v>
      </c>
      <c r="F12" s="332" t="s">
        <v>10</v>
      </c>
      <c r="G12" s="332" t="s">
        <v>9</v>
      </c>
      <c r="H12" s="333" t="s">
        <v>1248</v>
      </c>
      <c r="I12" s="333" t="s">
        <v>1124</v>
      </c>
    </row>
    <row r="13" spans="1:9" ht="15.75">
      <c r="A13" s="56" t="s">
        <v>11</v>
      </c>
      <c r="B13" s="56"/>
      <c r="C13" s="56"/>
      <c r="D13" s="56"/>
      <c r="E13" s="59" t="s">
        <v>12</v>
      </c>
      <c r="F13" s="60"/>
      <c r="G13" s="61"/>
      <c r="H13" s="58"/>
      <c r="I13" s="58"/>
    </row>
    <row r="14" spans="1:9" ht="15.75">
      <c r="A14" s="62"/>
      <c r="B14" s="63" t="s">
        <v>13</v>
      </c>
      <c r="C14" s="63"/>
      <c r="D14" s="63"/>
      <c r="E14" s="64" t="s">
        <v>14</v>
      </c>
      <c r="F14" s="65"/>
      <c r="G14" s="66"/>
      <c r="H14" s="67"/>
      <c r="I14" s="67"/>
    </row>
    <row r="15" spans="1:9" ht="50.25" customHeight="1">
      <c r="A15" s="69"/>
      <c r="B15" s="69"/>
      <c r="C15" s="70" t="s">
        <v>15</v>
      </c>
      <c r="D15" s="69" t="s">
        <v>16</v>
      </c>
      <c r="E15" s="71" t="s">
        <v>17</v>
      </c>
      <c r="F15" s="148"/>
      <c r="G15" s="72"/>
      <c r="H15" s="73"/>
      <c r="I15" s="73"/>
    </row>
    <row r="16" spans="1:9" ht="33" customHeight="1">
      <c r="A16" s="69"/>
      <c r="B16" s="69"/>
      <c r="C16" s="69" t="s">
        <v>18</v>
      </c>
      <c r="D16" s="69"/>
      <c r="E16" s="74" t="s">
        <v>19</v>
      </c>
      <c r="F16" s="148" t="s">
        <v>20</v>
      </c>
      <c r="G16" s="279">
        <f>56.53/100*G11</f>
        <v>356.70429999999999</v>
      </c>
      <c r="H16" s="301"/>
      <c r="I16" s="73">
        <f t="shared" ref="I16:I22" si="0">H16*$G16</f>
        <v>0</v>
      </c>
    </row>
    <row r="17" spans="1:9">
      <c r="A17" s="69"/>
      <c r="B17" s="69"/>
      <c r="C17" s="69" t="s">
        <v>21</v>
      </c>
      <c r="D17" s="76"/>
      <c r="E17" s="74" t="s">
        <v>22</v>
      </c>
      <c r="F17" s="148" t="s">
        <v>20</v>
      </c>
      <c r="G17" s="279">
        <f>2.48/100*G11</f>
        <v>15.6488</v>
      </c>
      <c r="H17" s="301"/>
      <c r="I17" s="73">
        <f t="shared" si="0"/>
        <v>0</v>
      </c>
    </row>
    <row r="18" spans="1:9">
      <c r="A18" s="69"/>
      <c r="B18" s="69"/>
      <c r="C18" s="69" t="s">
        <v>23</v>
      </c>
      <c r="D18" s="76"/>
      <c r="E18" s="74" t="s">
        <v>24</v>
      </c>
      <c r="F18" s="148" t="s">
        <v>20</v>
      </c>
      <c r="G18" s="279">
        <v>0</v>
      </c>
      <c r="H18" s="301"/>
      <c r="I18" s="73">
        <f t="shared" si="0"/>
        <v>0</v>
      </c>
    </row>
    <row r="19" spans="1:9">
      <c r="A19" s="69"/>
      <c r="B19" s="69"/>
      <c r="C19" s="69" t="s">
        <v>25</v>
      </c>
      <c r="D19" s="69"/>
      <c r="E19" s="74" t="s">
        <v>26</v>
      </c>
      <c r="F19" s="148" t="s">
        <v>20</v>
      </c>
      <c r="G19" s="279">
        <v>0</v>
      </c>
      <c r="H19" s="301"/>
      <c r="I19" s="73">
        <f t="shared" si="0"/>
        <v>0</v>
      </c>
    </row>
    <row r="20" spans="1:9">
      <c r="A20" s="69"/>
      <c r="B20" s="69"/>
      <c r="C20" s="69" t="s">
        <v>27</v>
      </c>
      <c r="D20" s="69"/>
      <c r="E20" s="77" t="s">
        <v>28</v>
      </c>
      <c r="F20" s="148" t="s">
        <v>20</v>
      </c>
      <c r="G20" s="279">
        <v>0</v>
      </c>
      <c r="H20" s="301"/>
      <c r="I20" s="73">
        <f t="shared" si="0"/>
        <v>0</v>
      </c>
    </row>
    <row r="21" spans="1:9">
      <c r="A21" s="69"/>
      <c r="B21" s="69"/>
      <c r="C21" s="69" t="s">
        <v>29</v>
      </c>
      <c r="D21" s="69"/>
      <c r="E21" s="77" t="s">
        <v>30</v>
      </c>
      <c r="F21" s="148" t="s">
        <v>20</v>
      </c>
      <c r="G21" s="279">
        <v>0</v>
      </c>
      <c r="H21" s="301"/>
      <c r="I21" s="73">
        <f t="shared" si="0"/>
        <v>0</v>
      </c>
    </row>
    <row r="22" spans="1:9">
      <c r="A22" s="69"/>
      <c r="B22" s="69"/>
      <c r="C22" s="69" t="s">
        <v>31</v>
      </c>
      <c r="D22" s="69"/>
      <c r="E22" s="77" t="s">
        <v>32</v>
      </c>
      <c r="F22" s="148" t="s">
        <v>20</v>
      </c>
      <c r="G22" s="279">
        <v>0</v>
      </c>
      <c r="H22" s="301"/>
      <c r="I22" s="73">
        <f t="shared" si="0"/>
        <v>0</v>
      </c>
    </row>
    <row r="23" spans="1:9">
      <c r="A23" s="69"/>
      <c r="B23" s="69"/>
      <c r="C23" s="70" t="s">
        <v>33</v>
      </c>
      <c r="D23" s="69" t="s">
        <v>34</v>
      </c>
      <c r="E23" s="78" t="s">
        <v>35</v>
      </c>
      <c r="F23" s="148"/>
      <c r="G23" s="279"/>
      <c r="H23" s="301"/>
      <c r="I23" s="73"/>
    </row>
    <row r="24" spans="1:9">
      <c r="A24" s="69"/>
      <c r="B24" s="69"/>
      <c r="C24" s="69" t="s">
        <v>36</v>
      </c>
      <c r="D24" s="76"/>
      <c r="E24" s="74" t="s">
        <v>37</v>
      </c>
      <c r="F24" s="148" t="s">
        <v>39</v>
      </c>
      <c r="G24" s="279">
        <f>0.04/100*G11</f>
        <v>0.25240000000000001</v>
      </c>
      <c r="H24" s="301"/>
      <c r="I24" s="73">
        <f>H24*$G24</f>
        <v>0</v>
      </c>
    </row>
    <row r="25" spans="1:9">
      <c r="A25" s="69"/>
      <c r="B25" s="69"/>
      <c r="C25" s="69" t="s">
        <v>40</v>
      </c>
      <c r="D25" s="69"/>
      <c r="E25" s="77" t="s">
        <v>41</v>
      </c>
      <c r="F25" s="148" t="s">
        <v>39</v>
      </c>
      <c r="G25" s="279">
        <v>0</v>
      </c>
      <c r="H25" s="301"/>
      <c r="I25" s="73">
        <f>H25*$G25</f>
        <v>0</v>
      </c>
    </row>
    <row r="26" spans="1:9">
      <c r="A26" s="69"/>
      <c r="B26" s="69"/>
      <c r="C26" s="69" t="s">
        <v>43</v>
      </c>
      <c r="D26" s="69"/>
      <c r="E26" s="79" t="s">
        <v>38</v>
      </c>
      <c r="F26" s="148" t="s">
        <v>39</v>
      </c>
      <c r="G26" s="279">
        <f>0.08/100*G11</f>
        <v>0.50480000000000003</v>
      </c>
      <c r="H26" s="301"/>
      <c r="I26" s="73">
        <f>H26*$G26</f>
        <v>0</v>
      </c>
    </row>
    <row r="27" spans="1:9">
      <c r="A27" s="69"/>
      <c r="B27" s="69"/>
      <c r="C27" s="69" t="s">
        <v>44</v>
      </c>
      <c r="D27" s="69"/>
      <c r="E27" s="79" t="s">
        <v>42</v>
      </c>
      <c r="F27" s="148" t="s">
        <v>39</v>
      </c>
      <c r="G27" s="279">
        <v>0</v>
      </c>
      <c r="H27" s="301"/>
      <c r="I27" s="73">
        <f>H27*$G27</f>
        <v>0</v>
      </c>
    </row>
    <row r="28" spans="1:9" ht="36.75" customHeight="1">
      <c r="A28" s="69"/>
      <c r="B28" s="69"/>
      <c r="C28" s="70" t="s">
        <v>45</v>
      </c>
      <c r="D28" s="69" t="s">
        <v>46</v>
      </c>
      <c r="E28" s="77" t="s">
        <v>47</v>
      </c>
      <c r="F28" s="148" t="s">
        <v>39</v>
      </c>
      <c r="G28" s="279">
        <f>0.04/100*G11</f>
        <v>0.25240000000000001</v>
      </c>
      <c r="H28" s="301"/>
      <c r="I28" s="73">
        <f>H28*$G28</f>
        <v>0</v>
      </c>
    </row>
    <row r="29" spans="1:9" ht="31.5">
      <c r="A29" s="80" t="s">
        <v>48</v>
      </c>
      <c r="B29" s="81"/>
      <c r="C29" s="82"/>
      <c r="D29" s="82"/>
      <c r="E29" s="83"/>
      <c r="F29" s="84"/>
      <c r="G29" s="85"/>
      <c r="H29" s="302"/>
      <c r="I29" s="202">
        <f>SUM(I16:I28)</f>
        <v>0</v>
      </c>
    </row>
    <row r="30" spans="1:9" ht="15.75">
      <c r="A30" s="62"/>
      <c r="B30" s="63" t="s">
        <v>49</v>
      </c>
      <c r="C30" s="63"/>
      <c r="D30" s="63"/>
      <c r="E30" s="64" t="s">
        <v>50</v>
      </c>
      <c r="F30" s="65"/>
      <c r="G30" s="66"/>
      <c r="H30" s="303"/>
      <c r="I30" s="67"/>
    </row>
    <row r="31" spans="1:9" ht="32.25" customHeight="1">
      <c r="A31" s="86"/>
      <c r="B31" s="86"/>
      <c r="C31" s="70" t="s">
        <v>15</v>
      </c>
      <c r="D31" s="69" t="s">
        <v>51</v>
      </c>
      <c r="E31" s="87" t="s">
        <v>52</v>
      </c>
      <c r="F31" s="148" t="s">
        <v>53</v>
      </c>
      <c r="G31" s="142">
        <f>38.6/100*G11</f>
        <v>243.566</v>
      </c>
      <c r="H31" s="301"/>
      <c r="I31" s="73">
        <f>H31*$G31</f>
        <v>0</v>
      </c>
    </row>
    <row r="32" spans="1:9" ht="45.75" customHeight="1">
      <c r="A32" s="86"/>
      <c r="B32" s="86"/>
      <c r="C32" s="70" t="s">
        <v>33</v>
      </c>
      <c r="D32" s="69" t="s">
        <v>54</v>
      </c>
      <c r="E32" s="88" t="s">
        <v>55</v>
      </c>
      <c r="F32" s="148"/>
      <c r="G32" s="279"/>
      <c r="H32" s="301"/>
      <c r="I32" s="73"/>
    </row>
    <row r="33" spans="1:9" ht="33" customHeight="1">
      <c r="A33" s="86"/>
      <c r="B33" s="86"/>
      <c r="C33" s="89" t="s">
        <v>36</v>
      </c>
      <c r="D33" s="69"/>
      <c r="E33" s="88" t="s">
        <v>56</v>
      </c>
      <c r="F33" s="148" t="s">
        <v>53</v>
      </c>
      <c r="G33" s="142">
        <f>1/100*G11</f>
        <v>6.3100000000000005</v>
      </c>
      <c r="H33" s="301"/>
      <c r="I33" s="73">
        <f>H33*$G33</f>
        <v>0</v>
      </c>
    </row>
    <row r="34" spans="1:9" ht="31.5">
      <c r="A34" s="80" t="s">
        <v>514</v>
      </c>
      <c r="B34" s="81"/>
      <c r="C34" s="82"/>
      <c r="D34" s="82"/>
      <c r="E34" s="83"/>
      <c r="F34" s="84"/>
      <c r="G34" s="85"/>
      <c r="H34" s="302"/>
      <c r="I34" s="202">
        <f>SUM(I31:I33)</f>
        <v>0</v>
      </c>
    </row>
    <row r="35" spans="1:9" ht="15.75">
      <c r="A35" s="63"/>
      <c r="B35" s="63" t="s">
        <v>57</v>
      </c>
      <c r="C35" s="90"/>
      <c r="D35" s="63"/>
      <c r="E35" s="64" t="s">
        <v>58</v>
      </c>
      <c r="F35" s="68"/>
      <c r="G35" s="91"/>
      <c r="H35" s="304"/>
      <c r="I35" s="92"/>
    </row>
    <row r="36" spans="1:9">
      <c r="A36" s="70"/>
      <c r="B36" s="70"/>
      <c r="C36" s="69" t="s">
        <v>15</v>
      </c>
      <c r="D36" s="70"/>
      <c r="E36" s="93" t="s">
        <v>515</v>
      </c>
      <c r="F36" s="148"/>
      <c r="G36" s="279"/>
      <c r="H36" s="301"/>
      <c r="I36" s="73"/>
    </row>
    <row r="37" spans="1:9" ht="44.25" customHeight="1">
      <c r="A37" s="86"/>
      <c r="B37" s="86"/>
      <c r="C37" s="69" t="s">
        <v>18</v>
      </c>
      <c r="D37" s="69" t="s">
        <v>59</v>
      </c>
      <c r="E37" s="94" t="s">
        <v>60</v>
      </c>
      <c r="F37" s="148" t="s">
        <v>61</v>
      </c>
      <c r="G37" s="279">
        <v>0</v>
      </c>
      <c r="H37" s="301"/>
      <c r="I37" s="73">
        <f>H37*$G37</f>
        <v>0</v>
      </c>
    </row>
    <row r="38" spans="1:9" ht="48.75" customHeight="1">
      <c r="A38" s="86"/>
      <c r="B38" s="86"/>
      <c r="C38" s="69" t="s">
        <v>21</v>
      </c>
      <c r="D38" s="69" t="s">
        <v>62</v>
      </c>
      <c r="E38" s="94" t="s">
        <v>63</v>
      </c>
      <c r="F38" s="148" t="s">
        <v>61</v>
      </c>
      <c r="G38" s="279">
        <v>0</v>
      </c>
      <c r="H38" s="301"/>
      <c r="I38" s="73">
        <f>H38*$G38</f>
        <v>0</v>
      </c>
    </row>
    <row r="39" spans="1:9">
      <c r="A39" s="86"/>
      <c r="B39" s="86"/>
      <c r="C39" s="69" t="s">
        <v>33</v>
      </c>
      <c r="D39" s="69"/>
      <c r="E39" s="95" t="s">
        <v>516</v>
      </c>
      <c r="F39" s="148"/>
      <c r="G39" s="279"/>
      <c r="H39" s="301"/>
      <c r="I39" s="73"/>
    </row>
    <row r="40" spans="1:9" ht="79.5" customHeight="1">
      <c r="A40" s="86"/>
      <c r="B40" s="86"/>
      <c r="C40" s="69" t="s">
        <v>36</v>
      </c>
      <c r="D40" s="69" t="s">
        <v>65</v>
      </c>
      <c r="E40" s="96" t="s">
        <v>1067</v>
      </c>
      <c r="F40" s="148" t="s">
        <v>61</v>
      </c>
      <c r="G40" s="279">
        <f>49.71/100*G11</f>
        <v>313.67009999999999</v>
      </c>
      <c r="H40" s="301"/>
      <c r="I40" s="73">
        <f>H40*$G40</f>
        <v>0</v>
      </c>
    </row>
    <row r="41" spans="1:9" ht="75" customHeight="1">
      <c r="A41" s="86"/>
      <c r="B41" s="86"/>
      <c r="C41" s="69" t="s">
        <v>40</v>
      </c>
      <c r="D41" s="69" t="s">
        <v>67</v>
      </c>
      <c r="E41" s="94" t="s">
        <v>68</v>
      </c>
      <c r="F41" s="148" t="s">
        <v>53</v>
      </c>
      <c r="G41" s="279">
        <f>2.02/100*G11</f>
        <v>12.7462</v>
      </c>
      <c r="H41" s="301"/>
      <c r="I41" s="73">
        <f>H41*$G41</f>
        <v>0</v>
      </c>
    </row>
    <row r="42" spans="1:9">
      <c r="A42" s="86"/>
      <c r="B42" s="86"/>
      <c r="C42" s="70" t="s">
        <v>45</v>
      </c>
      <c r="D42" s="70"/>
      <c r="E42" s="94" t="s">
        <v>517</v>
      </c>
      <c r="F42" s="148"/>
      <c r="G42" s="279"/>
      <c r="H42" s="301"/>
      <c r="I42" s="73"/>
    </row>
    <row r="43" spans="1:9" ht="47.25" customHeight="1">
      <c r="A43" s="86"/>
      <c r="B43" s="86"/>
      <c r="C43" s="69" t="s">
        <v>75</v>
      </c>
      <c r="D43" s="69" t="s">
        <v>518</v>
      </c>
      <c r="E43" s="96" t="s">
        <v>1068</v>
      </c>
      <c r="F43" s="148" t="s">
        <v>61</v>
      </c>
      <c r="G43" s="279">
        <f>(G40+G41)*2</f>
        <v>652.83259999999996</v>
      </c>
      <c r="H43" s="465"/>
      <c r="I43" s="73">
        <f>H43*$G43</f>
        <v>0</v>
      </c>
    </row>
    <row r="44" spans="1:9" ht="31.5">
      <c r="A44" s="80" t="s">
        <v>69</v>
      </c>
      <c r="B44" s="80"/>
      <c r="C44" s="82"/>
      <c r="D44" s="82"/>
      <c r="E44" s="80"/>
      <c r="F44" s="97"/>
      <c r="G44" s="85"/>
      <c r="H44" s="302"/>
      <c r="I44" s="202">
        <f>SUM(I37:I43)</f>
        <v>0</v>
      </c>
    </row>
    <row r="45" spans="1:9" ht="15.75">
      <c r="A45" s="63"/>
      <c r="B45" s="63" t="s">
        <v>70</v>
      </c>
      <c r="C45" s="90"/>
      <c r="D45" s="63"/>
      <c r="E45" s="64" t="s">
        <v>71</v>
      </c>
      <c r="F45" s="68"/>
      <c r="G45" s="91"/>
      <c r="H45" s="304"/>
      <c r="I45" s="92"/>
    </row>
    <row r="46" spans="1:9" ht="102" customHeight="1">
      <c r="A46" s="69"/>
      <c r="B46" s="69"/>
      <c r="C46" s="70" t="s">
        <v>15</v>
      </c>
      <c r="D46" s="69" t="s">
        <v>72</v>
      </c>
      <c r="E46" s="98" t="s">
        <v>1069</v>
      </c>
      <c r="F46" s="148" t="s">
        <v>53</v>
      </c>
      <c r="G46" s="279">
        <v>0</v>
      </c>
      <c r="H46" s="301"/>
      <c r="I46" s="73">
        <f>H46*$G46</f>
        <v>0</v>
      </c>
    </row>
    <row r="47" spans="1:9" ht="106.5" customHeight="1">
      <c r="A47" s="69"/>
      <c r="B47" s="69"/>
      <c r="C47" s="70" t="s">
        <v>33</v>
      </c>
      <c r="D47" s="69" t="s">
        <v>73</v>
      </c>
      <c r="E47" s="77" t="s">
        <v>74</v>
      </c>
      <c r="F47" s="148" t="s">
        <v>53</v>
      </c>
      <c r="G47" s="142">
        <v>0</v>
      </c>
      <c r="H47" s="306"/>
      <c r="I47" s="73">
        <f>H47*$G47</f>
        <v>0</v>
      </c>
    </row>
    <row r="48" spans="1:9" ht="59.25" customHeight="1">
      <c r="A48" s="69"/>
      <c r="B48" s="69"/>
      <c r="C48" s="70" t="s">
        <v>45</v>
      </c>
      <c r="D48" s="69" t="s">
        <v>76</v>
      </c>
      <c r="E48" s="99" t="s">
        <v>77</v>
      </c>
      <c r="F48" s="148" t="s">
        <v>78</v>
      </c>
      <c r="G48" s="279">
        <v>0</v>
      </c>
      <c r="H48" s="465"/>
      <c r="I48" s="73">
        <f>H48*$G48</f>
        <v>0</v>
      </c>
    </row>
    <row r="49" spans="1:9" ht="106.5" customHeight="1">
      <c r="A49" s="69"/>
      <c r="B49" s="69"/>
      <c r="C49" s="70" t="s">
        <v>64</v>
      </c>
      <c r="D49" s="69" t="s">
        <v>80</v>
      </c>
      <c r="E49" s="78" t="s">
        <v>1070</v>
      </c>
      <c r="F49" s="148" t="s">
        <v>78</v>
      </c>
      <c r="G49" s="279">
        <f>61.42/100*G11</f>
        <v>387.56019999999995</v>
      </c>
      <c r="H49" s="465"/>
      <c r="I49" s="73">
        <f>H49*$G49</f>
        <v>0</v>
      </c>
    </row>
    <row r="50" spans="1:9" ht="102.75" customHeight="1">
      <c r="A50" s="69"/>
      <c r="B50" s="69"/>
      <c r="C50" s="70" t="s">
        <v>66</v>
      </c>
      <c r="D50" s="76" t="s">
        <v>80</v>
      </c>
      <c r="E50" s="78" t="s">
        <v>1157</v>
      </c>
      <c r="F50" s="148" t="s">
        <v>78</v>
      </c>
      <c r="G50" s="279">
        <v>0</v>
      </c>
      <c r="H50" s="465"/>
      <c r="I50" s="73">
        <f>H50*$G50</f>
        <v>0</v>
      </c>
    </row>
    <row r="51" spans="1:9" ht="31.5">
      <c r="A51" s="80" t="s">
        <v>519</v>
      </c>
      <c r="B51" s="80"/>
      <c r="C51" s="82"/>
      <c r="D51" s="82"/>
      <c r="E51" s="80"/>
      <c r="F51" s="97"/>
      <c r="G51" s="85"/>
      <c r="H51" s="302"/>
      <c r="I51" s="202">
        <f>SUM(I46:I50)</f>
        <v>0</v>
      </c>
    </row>
    <row r="52" spans="1:9" ht="15.75">
      <c r="A52" s="100"/>
      <c r="B52" s="100" t="s">
        <v>82</v>
      </c>
      <c r="C52" s="63"/>
      <c r="D52" s="63"/>
      <c r="E52" s="101" t="s">
        <v>83</v>
      </c>
      <c r="F52" s="102"/>
      <c r="G52" s="103"/>
      <c r="H52" s="307"/>
      <c r="I52" s="104"/>
    </row>
    <row r="53" spans="1:9" ht="61.5" customHeight="1">
      <c r="A53" s="69"/>
      <c r="B53" s="69"/>
      <c r="C53" s="70" t="s">
        <v>15</v>
      </c>
      <c r="D53" s="69" t="s">
        <v>84</v>
      </c>
      <c r="E53" s="79" t="s">
        <v>1158</v>
      </c>
      <c r="F53" s="148" t="s">
        <v>78</v>
      </c>
      <c r="G53" s="279">
        <v>0</v>
      </c>
      <c r="H53" s="465"/>
      <c r="I53" s="73">
        <f t="shared" ref="I53:I58" si="1">H53*$G53</f>
        <v>0</v>
      </c>
    </row>
    <row r="54" spans="1:9" ht="58.5" customHeight="1">
      <c r="A54" s="69"/>
      <c r="B54" s="69"/>
      <c r="C54" s="70" t="s">
        <v>33</v>
      </c>
      <c r="D54" s="76" t="s">
        <v>85</v>
      </c>
      <c r="E54" s="79" t="s">
        <v>1159</v>
      </c>
      <c r="F54" s="148" t="s">
        <v>78</v>
      </c>
      <c r="G54" s="142">
        <v>0</v>
      </c>
      <c r="H54" s="465"/>
      <c r="I54" s="73">
        <f t="shared" si="1"/>
        <v>0</v>
      </c>
    </row>
    <row r="55" spans="1:9" ht="66.75" customHeight="1">
      <c r="A55" s="69"/>
      <c r="B55" s="69"/>
      <c r="C55" s="70" t="s">
        <v>45</v>
      </c>
      <c r="D55" s="69" t="s">
        <v>86</v>
      </c>
      <c r="E55" s="99" t="s">
        <v>87</v>
      </c>
      <c r="F55" s="148" t="s">
        <v>88</v>
      </c>
      <c r="G55" s="279">
        <f>48.43/100*G11</f>
        <v>305.5933</v>
      </c>
      <c r="H55" s="465"/>
      <c r="I55" s="73">
        <f t="shared" si="1"/>
        <v>0</v>
      </c>
    </row>
    <row r="56" spans="1:9" ht="37.5" customHeight="1">
      <c r="A56" s="69"/>
      <c r="B56" s="69"/>
      <c r="C56" s="70" t="s">
        <v>64</v>
      </c>
      <c r="D56" s="76" t="s">
        <v>89</v>
      </c>
      <c r="E56" s="77" t="s">
        <v>90</v>
      </c>
      <c r="F56" s="148" t="s">
        <v>88</v>
      </c>
      <c r="G56" s="279">
        <v>0</v>
      </c>
      <c r="H56" s="465"/>
      <c r="I56" s="73">
        <f t="shared" si="1"/>
        <v>0</v>
      </c>
    </row>
    <row r="57" spans="1:9" ht="40.5" customHeight="1">
      <c r="A57" s="69"/>
      <c r="B57" s="69"/>
      <c r="C57" s="70" t="s">
        <v>66</v>
      </c>
      <c r="D57" s="76" t="s">
        <v>91</v>
      </c>
      <c r="E57" s="77" t="s">
        <v>92</v>
      </c>
      <c r="F57" s="148" t="s">
        <v>88</v>
      </c>
      <c r="G57" s="279">
        <v>0</v>
      </c>
      <c r="H57" s="465"/>
      <c r="I57" s="73">
        <f t="shared" si="1"/>
        <v>0</v>
      </c>
    </row>
    <row r="58" spans="1:9" ht="65.25" customHeight="1">
      <c r="A58" s="70"/>
      <c r="B58" s="70"/>
      <c r="C58" s="70" t="s">
        <v>99</v>
      </c>
      <c r="D58" s="76" t="s">
        <v>94</v>
      </c>
      <c r="E58" s="77" t="s">
        <v>95</v>
      </c>
      <c r="F58" s="148" t="s">
        <v>78</v>
      </c>
      <c r="G58" s="279">
        <v>0</v>
      </c>
      <c r="H58" s="465"/>
      <c r="I58" s="73">
        <f t="shared" si="1"/>
        <v>0</v>
      </c>
    </row>
    <row r="59" spans="1:9" ht="31.5">
      <c r="A59" s="80" t="s">
        <v>96</v>
      </c>
      <c r="B59" s="80"/>
      <c r="C59" s="82"/>
      <c r="D59" s="82"/>
      <c r="E59" s="105"/>
      <c r="F59" s="106"/>
      <c r="G59" s="107"/>
      <c r="H59" s="308"/>
      <c r="I59" s="108">
        <f>SUM(I53:I58)</f>
        <v>0</v>
      </c>
    </row>
    <row r="60" spans="1:9" ht="15.75">
      <c r="A60" s="100"/>
      <c r="B60" s="100" t="s">
        <v>97</v>
      </c>
      <c r="C60" s="63"/>
      <c r="D60" s="63"/>
      <c r="E60" s="101" t="s">
        <v>98</v>
      </c>
      <c r="F60" s="102"/>
      <c r="G60" s="103"/>
      <c r="H60" s="307"/>
      <c r="I60" s="104"/>
    </row>
    <row r="61" spans="1:9" ht="111" customHeight="1">
      <c r="A61" s="69"/>
      <c r="B61" s="69"/>
      <c r="C61" s="109" t="s">
        <v>15</v>
      </c>
      <c r="D61" s="148" t="s">
        <v>1160</v>
      </c>
      <c r="E61" s="78" t="s">
        <v>1089</v>
      </c>
      <c r="F61" s="148" t="s">
        <v>78</v>
      </c>
      <c r="G61" s="279">
        <v>0</v>
      </c>
      <c r="H61" s="465"/>
      <c r="I61" s="73">
        <f t="shared" ref="I61:I83" si="2">H61*$G61</f>
        <v>0</v>
      </c>
    </row>
    <row r="62" spans="1:9" ht="114.75" customHeight="1">
      <c r="A62" s="69"/>
      <c r="B62" s="69"/>
      <c r="C62" s="70" t="s">
        <v>33</v>
      </c>
      <c r="D62" s="69" t="s">
        <v>1161</v>
      </c>
      <c r="E62" s="78" t="s">
        <v>1090</v>
      </c>
      <c r="F62" s="148" t="s">
        <v>78</v>
      </c>
      <c r="G62" s="279">
        <v>0</v>
      </c>
      <c r="H62" s="465"/>
      <c r="I62" s="73">
        <f t="shared" si="2"/>
        <v>0</v>
      </c>
    </row>
    <row r="63" spans="1:9" ht="108.75" customHeight="1">
      <c r="A63" s="69"/>
      <c r="B63" s="69"/>
      <c r="C63" s="70" t="s">
        <v>45</v>
      </c>
      <c r="D63" s="69" t="s">
        <v>1162</v>
      </c>
      <c r="E63" s="78" t="s">
        <v>1091</v>
      </c>
      <c r="F63" s="148" t="s">
        <v>78</v>
      </c>
      <c r="G63" s="294">
        <v>0</v>
      </c>
      <c r="H63" s="465"/>
      <c r="I63" s="73">
        <f t="shared" si="2"/>
        <v>0</v>
      </c>
    </row>
    <row r="64" spans="1:9" ht="102" customHeight="1">
      <c r="A64" s="70"/>
      <c r="B64" s="70"/>
      <c r="C64" s="70" t="s">
        <v>64</v>
      </c>
      <c r="D64" s="69" t="s">
        <v>1163</v>
      </c>
      <c r="E64" s="78" t="s">
        <v>1092</v>
      </c>
      <c r="F64" s="148" t="s">
        <v>78</v>
      </c>
      <c r="G64" s="279">
        <v>0</v>
      </c>
      <c r="H64" s="465"/>
      <c r="I64" s="73">
        <f t="shared" si="2"/>
        <v>0</v>
      </c>
    </row>
    <row r="65" spans="1:9" ht="98.25" customHeight="1">
      <c r="A65" s="70"/>
      <c r="B65" s="70"/>
      <c r="C65" s="70" t="s">
        <v>520</v>
      </c>
      <c r="D65" s="110" t="s">
        <v>1164</v>
      </c>
      <c r="E65" s="111" t="s">
        <v>1142</v>
      </c>
      <c r="F65" s="148" t="s">
        <v>78</v>
      </c>
      <c r="G65" s="279">
        <v>540</v>
      </c>
      <c r="H65" s="465"/>
      <c r="I65" s="73">
        <f t="shared" si="2"/>
        <v>0</v>
      </c>
    </row>
    <row r="66" spans="1:9" ht="89.25">
      <c r="A66" s="70"/>
      <c r="B66" s="70"/>
      <c r="C66" s="70" t="s">
        <v>66</v>
      </c>
      <c r="D66" s="69" t="s">
        <v>1165</v>
      </c>
      <c r="E66" s="78" t="s">
        <v>1126</v>
      </c>
      <c r="F66" s="148" t="s">
        <v>78</v>
      </c>
      <c r="G66" s="279">
        <v>0</v>
      </c>
      <c r="H66" s="465"/>
      <c r="I66" s="73">
        <f t="shared" si="2"/>
        <v>0</v>
      </c>
    </row>
    <row r="67" spans="1:9" ht="103.5" customHeight="1">
      <c r="A67" s="69"/>
      <c r="B67" s="69"/>
      <c r="C67" s="70" t="s">
        <v>99</v>
      </c>
      <c r="D67" s="69" t="s">
        <v>1166</v>
      </c>
      <c r="E67" s="112" t="s">
        <v>1127</v>
      </c>
      <c r="F67" s="148" t="s">
        <v>78</v>
      </c>
      <c r="G67" s="279">
        <v>0</v>
      </c>
      <c r="H67" s="465"/>
      <c r="I67" s="73">
        <f t="shared" si="2"/>
        <v>0</v>
      </c>
    </row>
    <row r="68" spans="1:9" ht="90" customHeight="1">
      <c r="A68" s="69"/>
      <c r="B68" s="69"/>
      <c r="C68" s="70" t="s">
        <v>93</v>
      </c>
      <c r="D68" s="69" t="s">
        <v>100</v>
      </c>
      <c r="E68" s="78" t="s">
        <v>1140</v>
      </c>
      <c r="F68" s="148" t="s">
        <v>78</v>
      </c>
      <c r="G68" s="279">
        <v>0</v>
      </c>
      <c r="H68" s="465"/>
      <c r="I68" s="73">
        <f t="shared" si="2"/>
        <v>0</v>
      </c>
    </row>
    <row r="69" spans="1:9" ht="84.75" customHeight="1">
      <c r="A69" s="69"/>
      <c r="B69" s="69"/>
      <c r="C69" s="70" t="s">
        <v>101</v>
      </c>
      <c r="D69" s="69" t="s">
        <v>102</v>
      </c>
      <c r="E69" s="78" t="s">
        <v>1141</v>
      </c>
      <c r="F69" s="148" t="s">
        <v>103</v>
      </c>
      <c r="G69" s="279">
        <v>0</v>
      </c>
      <c r="H69" s="465"/>
      <c r="I69" s="73">
        <f t="shared" si="2"/>
        <v>0</v>
      </c>
    </row>
    <row r="70" spans="1:9" ht="105" customHeight="1">
      <c r="A70" s="69"/>
      <c r="B70" s="69"/>
      <c r="C70" s="109" t="s">
        <v>104</v>
      </c>
      <c r="D70" s="69" t="s">
        <v>1167</v>
      </c>
      <c r="E70" s="78" t="s">
        <v>1050</v>
      </c>
      <c r="F70" s="148" t="s">
        <v>103</v>
      </c>
      <c r="G70" s="279">
        <v>0</v>
      </c>
      <c r="H70" s="465"/>
      <c r="I70" s="73">
        <f t="shared" si="2"/>
        <v>0</v>
      </c>
    </row>
    <row r="71" spans="1:9" ht="99.75" customHeight="1">
      <c r="A71" s="69"/>
      <c r="B71" s="69"/>
      <c r="C71" s="70" t="s">
        <v>105</v>
      </c>
      <c r="D71" s="69" t="s">
        <v>1168</v>
      </c>
      <c r="E71" s="78" t="s">
        <v>1051</v>
      </c>
      <c r="F71" s="148" t="s">
        <v>103</v>
      </c>
      <c r="G71" s="279">
        <v>110</v>
      </c>
      <c r="H71" s="465"/>
      <c r="I71" s="73">
        <f t="shared" si="2"/>
        <v>0</v>
      </c>
    </row>
    <row r="72" spans="1:9" ht="91.5" customHeight="1">
      <c r="A72" s="69"/>
      <c r="B72" s="69"/>
      <c r="C72" s="70" t="s">
        <v>720</v>
      </c>
      <c r="D72" s="110" t="s">
        <v>1169</v>
      </c>
      <c r="E72" s="111" t="s">
        <v>1051</v>
      </c>
      <c r="F72" s="148" t="s">
        <v>103</v>
      </c>
      <c r="G72" s="279">
        <v>0</v>
      </c>
      <c r="H72" s="465"/>
      <c r="I72" s="73">
        <f t="shared" si="2"/>
        <v>0</v>
      </c>
    </row>
    <row r="73" spans="1:9" ht="96" customHeight="1">
      <c r="A73" s="69"/>
      <c r="B73" s="69"/>
      <c r="C73" s="70" t="s">
        <v>106</v>
      </c>
      <c r="D73" s="69" t="s">
        <v>1170</v>
      </c>
      <c r="E73" s="78" t="s">
        <v>1052</v>
      </c>
      <c r="F73" s="148" t="s">
        <v>103</v>
      </c>
      <c r="G73" s="279">
        <v>0</v>
      </c>
      <c r="H73" s="465"/>
      <c r="I73" s="73">
        <f t="shared" si="2"/>
        <v>0</v>
      </c>
    </row>
    <row r="74" spans="1:9" ht="89.25" customHeight="1">
      <c r="A74" s="69"/>
      <c r="B74" s="69"/>
      <c r="C74" s="70" t="s">
        <v>107</v>
      </c>
      <c r="D74" s="69" t="s">
        <v>1171</v>
      </c>
      <c r="E74" s="213" t="s">
        <v>1128</v>
      </c>
      <c r="F74" s="148" t="s">
        <v>78</v>
      </c>
      <c r="G74" s="279">
        <f>47.79/100*G11</f>
        <v>301.55489999999998</v>
      </c>
      <c r="H74" s="465"/>
      <c r="I74" s="73">
        <f t="shared" si="2"/>
        <v>0</v>
      </c>
    </row>
    <row r="75" spans="1:9" ht="87" customHeight="1">
      <c r="A75" s="69"/>
      <c r="B75" s="69"/>
      <c r="C75" s="70" t="s">
        <v>108</v>
      </c>
      <c r="D75" s="69" t="s">
        <v>1172</v>
      </c>
      <c r="E75" s="213" t="s">
        <v>1129</v>
      </c>
      <c r="F75" s="148" t="s">
        <v>78</v>
      </c>
      <c r="G75" s="279">
        <f>55.7/100*G11</f>
        <v>351.46700000000004</v>
      </c>
      <c r="H75" s="465"/>
      <c r="I75" s="73">
        <f t="shared" si="2"/>
        <v>0</v>
      </c>
    </row>
    <row r="76" spans="1:9" ht="88.5" customHeight="1">
      <c r="A76" s="69"/>
      <c r="B76" s="69"/>
      <c r="C76" s="70" t="s">
        <v>109</v>
      </c>
      <c r="D76" s="337" t="s">
        <v>1250</v>
      </c>
      <c r="E76" s="147" t="s">
        <v>1053</v>
      </c>
      <c r="F76" s="148" t="s">
        <v>78</v>
      </c>
      <c r="G76" s="279">
        <v>0</v>
      </c>
      <c r="H76" s="465"/>
      <c r="I76" s="73">
        <f t="shared" si="2"/>
        <v>0</v>
      </c>
    </row>
    <row r="77" spans="1:9" ht="87" customHeight="1">
      <c r="A77" s="69"/>
      <c r="B77" s="69"/>
      <c r="C77" s="70" t="s">
        <v>110</v>
      </c>
      <c r="D77" s="148" t="s">
        <v>112</v>
      </c>
      <c r="E77" s="78" t="s">
        <v>1054</v>
      </c>
      <c r="F77" s="148" t="s">
        <v>78</v>
      </c>
      <c r="G77" s="279">
        <v>0</v>
      </c>
      <c r="H77" s="465"/>
      <c r="I77" s="73">
        <f t="shared" si="2"/>
        <v>0</v>
      </c>
    </row>
    <row r="78" spans="1:9" ht="77.25" customHeight="1">
      <c r="A78" s="69"/>
      <c r="B78" s="69"/>
      <c r="C78" s="70" t="s">
        <v>111</v>
      </c>
      <c r="D78" s="69" t="s">
        <v>1173</v>
      </c>
      <c r="E78" s="113" t="s">
        <v>1149</v>
      </c>
      <c r="F78" s="148" t="s">
        <v>78</v>
      </c>
      <c r="G78" s="279">
        <v>0</v>
      </c>
      <c r="H78" s="465"/>
      <c r="I78" s="73">
        <f t="shared" si="2"/>
        <v>0</v>
      </c>
    </row>
    <row r="79" spans="1:9" ht="87" customHeight="1">
      <c r="A79" s="69"/>
      <c r="B79" s="69"/>
      <c r="C79" s="70" t="s">
        <v>113</v>
      </c>
      <c r="D79" s="69" t="s">
        <v>1104</v>
      </c>
      <c r="E79" s="213" t="s">
        <v>1103</v>
      </c>
      <c r="F79" s="148" t="s">
        <v>78</v>
      </c>
      <c r="G79" s="279">
        <f>7.019/100*G11</f>
        <v>44.28989</v>
      </c>
      <c r="H79" s="465"/>
      <c r="I79" s="73">
        <f t="shared" si="2"/>
        <v>0</v>
      </c>
    </row>
    <row r="80" spans="1:9" ht="52.5" customHeight="1">
      <c r="A80" s="86"/>
      <c r="B80" s="86"/>
      <c r="C80" s="70" t="s">
        <v>114</v>
      </c>
      <c r="D80" s="69" t="s">
        <v>116</v>
      </c>
      <c r="E80" s="78" t="s">
        <v>521</v>
      </c>
      <c r="F80" s="148" t="s">
        <v>117</v>
      </c>
      <c r="G80" s="142">
        <f>1.64/100*G11</f>
        <v>10.348399999999998</v>
      </c>
      <c r="H80" s="465"/>
      <c r="I80" s="73">
        <f t="shared" si="2"/>
        <v>0</v>
      </c>
    </row>
    <row r="81" spans="1:9" ht="52.5" customHeight="1">
      <c r="A81" s="86"/>
      <c r="B81" s="86"/>
      <c r="C81" s="70" t="s">
        <v>115</v>
      </c>
      <c r="D81" s="69" t="s">
        <v>1107</v>
      </c>
      <c r="E81" s="96" t="s">
        <v>1106</v>
      </c>
      <c r="F81" s="148" t="s">
        <v>117</v>
      </c>
      <c r="G81" s="279">
        <v>0</v>
      </c>
      <c r="H81" s="465"/>
      <c r="I81" s="73">
        <f t="shared" si="2"/>
        <v>0</v>
      </c>
    </row>
    <row r="82" spans="1:9" ht="46.5" customHeight="1">
      <c r="A82" s="86"/>
      <c r="B82" s="86"/>
      <c r="C82" s="70" t="s">
        <v>118</v>
      </c>
      <c r="D82" s="69" t="s">
        <v>781</v>
      </c>
      <c r="E82" s="114" t="s">
        <v>120</v>
      </c>
      <c r="F82" s="148" t="s">
        <v>121</v>
      </c>
      <c r="G82" s="279">
        <v>0</v>
      </c>
      <c r="H82" s="465"/>
      <c r="I82" s="73">
        <f t="shared" si="2"/>
        <v>0</v>
      </c>
    </row>
    <row r="83" spans="1:9" ht="112.5" customHeight="1">
      <c r="A83" s="69"/>
      <c r="B83" s="69"/>
      <c r="C83" s="70" t="s">
        <v>119</v>
      </c>
      <c r="D83" s="338" t="s">
        <v>1251</v>
      </c>
      <c r="E83" s="111" t="s">
        <v>1174</v>
      </c>
      <c r="F83" s="148" t="s">
        <v>78</v>
      </c>
      <c r="G83" s="279">
        <f>14.05/100*G11</f>
        <v>88.655500000000004</v>
      </c>
      <c r="H83" s="465"/>
      <c r="I83" s="73">
        <f t="shared" si="2"/>
        <v>0</v>
      </c>
    </row>
    <row r="84" spans="1:9" ht="31.5">
      <c r="A84" s="80" t="s">
        <v>522</v>
      </c>
      <c r="B84" s="80"/>
      <c r="C84" s="82"/>
      <c r="D84" s="82"/>
      <c r="E84" s="105"/>
      <c r="F84" s="80"/>
      <c r="G84" s="105"/>
      <c r="H84" s="309"/>
      <c r="I84" s="115">
        <f>SUM(I61:I83)</f>
        <v>0</v>
      </c>
    </row>
    <row r="85" spans="1:9" ht="15.75">
      <c r="A85" s="57" t="s">
        <v>123</v>
      </c>
      <c r="B85" s="57"/>
      <c r="C85" s="57"/>
      <c r="D85" s="57"/>
      <c r="E85" s="116" t="s">
        <v>124</v>
      </c>
      <c r="F85" s="57"/>
      <c r="G85" s="57"/>
      <c r="H85" s="310"/>
      <c r="I85" s="117"/>
    </row>
    <row r="86" spans="1:9" ht="15.75">
      <c r="A86" s="100"/>
      <c r="B86" s="100" t="s">
        <v>125</v>
      </c>
      <c r="C86" s="63"/>
      <c r="D86" s="63"/>
      <c r="E86" s="101" t="s">
        <v>126</v>
      </c>
      <c r="F86" s="100"/>
      <c r="G86" s="101"/>
      <c r="H86" s="311"/>
      <c r="I86" s="118"/>
    </row>
    <row r="87" spans="1:9" ht="99.75" customHeight="1">
      <c r="A87" s="69"/>
      <c r="B87" s="69"/>
      <c r="C87" s="70" t="s">
        <v>15</v>
      </c>
      <c r="D87" s="69" t="s">
        <v>127</v>
      </c>
      <c r="E87" s="86" t="s">
        <v>128</v>
      </c>
      <c r="F87" s="148" t="s">
        <v>78</v>
      </c>
      <c r="G87" s="279">
        <v>0</v>
      </c>
      <c r="H87" s="301"/>
      <c r="I87" s="73">
        <f>H87*$G87</f>
        <v>0</v>
      </c>
    </row>
    <row r="88" spans="1:9" ht="82.5" customHeight="1">
      <c r="A88" s="69"/>
      <c r="B88" s="69"/>
      <c r="C88" s="70" t="s">
        <v>33</v>
      </c>
      <c r="D88" s="69" t="s">
        <v>129</v>
      </c>
      <c r="E88" s="119" t="s">
        <v>1175</v>
      </c>
      <c r="F88" s="148" t="s">
        <v>130</v>
      </c>
      <c r="G88" s="279">
        <v>0</v>
      </c>
      <c r="H88" s="301"/>
      <c r="I88" s="73">
        <f>H88*$G88</f>
        <v>0</v>
      </c>
    </row>
    <row r="89" spans="1:9" ht="66.75" customHeight="1">
      <c r="A89" s="69"/>
      <c r="B89" s="69"/>
      <c r="C89" s="70" t="s">
        <v>45</v>
      </c>
      <c r="D89" s="76" t="s">
        <v>1176</v>
      </c>
      <c r="E89" s="120" t="s">
        <v>1177</v>
      </c>
      <c r="F89" s="148" t="s">
        <v>130</v>
      </c>
      <c r="G89" s="279">
        <v>0</v>
      </c>
      <c r="H89" s="465"/>
      <c r="I89" s="73">
        <f>H89*$G89</f>
        <v>0</v>
      </c>
    </row>
    <row r="90" spans="1:9" ht="31.5">
      <c r="A90" s="80" t="s">
        <v>523</v>
      </c>
      <c r="B90" s="80"/>
      <c r="C90" s="82"/>
      <c r="D90" s="82"/>
      <c r="E90" s="105"/>
      <c r="F90" s="106"/>
      <c r="G90" s="107"/>
      <c r="H90" s="308"/>
      <c r="I90" s="108">
        <f>SUM(I87:I89)</f>
        <v>0</v>
      </c>
    </row>
    <row r="91" spans="1:9" ht="15.75">
      <c r="A91" s="63"/>
      <c r="B91" s="63" t="s">
        <v>131</v>
      </c>
      <c r="C91" s="63"/>
      <c r="D91" s="63"/>
      <c r="E91" s="121" t="s">
        <v>132</v>
      </c>
      <c r="F91" s="122"/>
      <c r="G91" s="123"/>
      <c r="H91" s="312"/>
      <c r="I91" s="124"/>
    </row>
    <row r="92" spans="1:9" ht="82.5" customHeight="1">
      <c r="A92" s="69"/>
      <c r="B92" s="69"/>
      <c r="C92" s="70" t="s">
        <v>15</v>
      </c>
      <c r="D92" s="69" t="s">
        <v>133</v>
      </c>
      <c r="E92" s="79" t="s">
        <v>1178</v>
      </c>
      <c r="F92" s="148" t="s">
        <v>78</v>
      </c>
      <c r="G92" s="279">
        <v>0</v>
      </c>
      <c r="H92" s="465"/>
      <c r="I92" s="73">
        <f>H92*$G92</f>
        <v>0</v>
      </c>
    </row>
    <row r="93" spans="1:9" ht="48.75" customHeight="1">
      <c r="A93" s="69"/>
      <c r="B93" s="69"/>
      <c r="C93" s="125" t="s">
        <v>33</v>
      </c>
      <c r="D93" s="148" t="s">
        <v>134</v>
      </c>
      <c r="E93" s="111" t="s">
        <v>524</v>
      </c>
      <c r="F93" s="148" t="s">
        <v>135</v>
      </c>
      <c r="G93" s="279">
        <v>0</v>
      </c>
      <c r="H93" s="301"/>
      <c r="I93" s="73">
        <f>H93*$G93</f>
        <v>0</v>
      </c>
    </row>
    <row r="94" spans="1:9" ht="48.75" customHeight="1">
      <c r="A94" s="69"/>
      <c r="B94" s="69"/>
      <c r="C94" s="339" t="s">
        <v>45</v>
      </c>
      <c r="D94" s="340" t="s">
        <v>1252</v>
      </c>
      <c r="E94" s="341" t="s">
        <v>1253</v>
      </c>
      <c r="F94" s="340" t="s">
        <v>78</v>
      </c>
      <c r="G94" s="299">
        <v>0</v>
      </c>
      <c r="H94" s="301"/>
      <c r="I94" s="73"/>
    </row>
    <row r="95" spans="1:9" ht="48.75" customHeight="1">
      <c r="A95" s="69"/>
      <c r="B95" s="69"/>
      <c r="C95" s="339" t="s">
        <v>64</v>
      </c>
      <c r="D95" s="340" t="s">
        <v>1254</v>
      </c>
      <c r="E95" s="341" t="s">
        <v>1255</v>
      </c>
      <c r="F95" s="340" t="s">
        <v>78</v>
      </c>
      <c r="G95" s="299">
        <v>0</v>
      </c>
      <c r="H95" s="301"/>
      <c r="I95" s="73"/>
    </row>
    <row r="96" spans="1:9" ht="31.5">
      <c r="A96" s="80" t="s">
        <v>525</v>
      </c>
      <c r="B96" s="80"/>
      <c r="C96" s="82"/>
      <c r="D96" s="82"/>
      <c r="E96" s="105"/>
      <c r="F96" s="106"/>
      <c r="G96" s="107"/>
      <c r="H96" s="308"/>
      <c r="I96" s="108">
        <f>SUM(I92:I93)</f>
        <v>0</v>
      </c>
    </row>
    <row r="97" spans="1:9" ht="15.75">
      <c r="A97" s="63"/>
      <c r="B97" s="126" t="s">
        <v>136</v>
      </c>
      <c r="C97" s="63"/>
      <c r="D97" s="63"/>
      <c r="E97" s="121" t="s">
        <v>137</v>
      </c>
      <c r="F97" s="122"/>
      <c r="G97" s="123"/>
      <c r="H97" s="312"/>
      <c r="I97" s="124"/>
    </row>
    <row r="98" spans="1:9" ht="75.75" customHeight="1">
      <c r="A98" s="69"/>
      <c r="B98" s="69"/>
      <c r="C98" s="70" t="s">
        <v>15</v>
      </c>
      <c r="D98" s="76" t="s">
        <v>1179</v>
      </c>
      <c r="E98" s="98" t="s">
        <v>1055</v>
      </c>
      <c r="F98" s="148" t="s">
        <v>78</v>
      </c>
      <c r="G98" s="291">
        <v>0</v>
      </c>
      <c r="H98" s="301"/>
      <c r="I98" s="73">
        <f>H98*$G98</f>
        <v>0</v>
      </c>
    </row>
    <row r="99" spans="1:9" ht="64.5" customHeight="1">
      <c r="A99" s="69"/>
      <c r="B99" s="69"/>
      <c r="C99" s="70" t="s">
        <v>528</v>
      </c>
      <c r="D99" s="76"/>
      <c r="E99" s="111" t="s">
        <v>1180</v>
      </c>
      <c r="F99" s="148"/>
      <c r="G99" s="279"/>
      <c r="H99" s="301"/>
      <c r="I99" s="73"/>
    </row>
    <row r="100" spans="1:9" ht="39" customHeight="1">
      <c r="A100" s="69"/>
      <c r="B100" s="69"/>
      <c r="C100" s="70" t="s">
        <v>18</v>
      </c>
      <c r="D100" s="109"/>
      <c r="E100" s="111" t="s">
        <v>529</v>
      </c>
      <c r="F100" s="148" t="s">
        <v>78</v>
      </c>
      <c r="G100" s="291">
        <v>0</v>
      </c>
      <c r="H100" s="301"/>
      <c r="I100" s="73">
        <f>H100*$G100</f>
        <v>0</v>
      </c>
    </row>
    <row r="101" spans="1:9" ht="36" customHeight="1">
      <c r="A101" s="69"/>
      <c r="B101" s="69"/>
      <c r="C101" s="70" t="s">
        <v>21</v>
      </c>
      <c r="D101" s="109"/>
      <c r="E101" s="111" t="s">
        <v>530</v>
      </c>
      <c r="F101" s="148" t="s">
        <v>78</v>
      </c>
      <c r="G101" s="279">
        <v>0</v>
      </c>
      <c r="H101" s="301"/>
      <c r="I101" s="73">
        <f>H101*$G101</f>
        <v>0</v>
      </c>
    </row>
    <row r="102" spans="1:9" ht="75" customHeight="1">
      <c r="A102" s="69"/>
      <c r="B102" s="69"/>
      <c r="C102" s="70" t="s">
        <v>33</v>
      </c>
      <c r="D102" s="76" t="s">
        <v>527</v>
      </c>
      <c r="E102" s="111" t="s">
        <v>1056</v>
      </c>
      <c r="F102" s="148" t="s">
        <v>78</v>
      </c>
      <c r="G102" s="279">
        <v>0</v>
      </c>
      <c r="H102" s="301"/>
      <c r="I102" s="73">
        <f>H102*$G102</f>
        <v>0</v>
      </c>
    </row>
    <row r="103" spans="1:9" ht="48.75" customHeight="1">
      <c r="A103" s="69"/>
      <c r="B103" s="69"/>
      <c r="C103" s="70" t="s">
        <v>45</v>
      </c>
      <c r="D103" s="76" t="s">
        <v>138</v>
      </c>
      <c r="E103" s="111" t="s">
        <v>532</v>
      </c>
      <c r="F103" s="148" t="s">
        <v>78</v>
      </c>
      <c r="G103" s="279">
        <v>0</v>
      </c>
      <c r="H103" s="301"/>
      <c r="I103" s="73">
        <f>H103*$G103</f>
        <v>0</v>
      </c>
    </row>
    <row r="104" spans="1:9" ht="69" customHeight="1">
      <c r="A104" s="69"/>
      <c r="B104" s="69"/>
      <c r="C104" s="70" t="s">
        <v>531</v>
      </c>
      <c r="D104" s="76"/>
      <c r="E104" s="111" t="s">
        <v>526</v>
      </c>
      <c r="F104" s="148"/>
      <c r="G104" s="279"/>
      <c r="H104" s="301"/>
      <c r="I104" s="73"/>
    </row>
    <row r="105" spans="1:9" ht="37.5" customHeight="1">
      <c r="A105" s="69"/>
      <c r="B105" s="69"/>
      <c r="C105" s="70" t="s">
        <v>64</v>
      </c>
      <c r="D105" s="76" t="s">
        <v>139</v>
      </c>
      <c r="E105" s="111" t="s">
        <v>140</v>
      </c>
      <c r="F105" s="148" t="s">
        <v>141</v>
      </c>
      <c r="G105" s="279">
        <v>0</v>
      </c>
      <c r="H105" s="301"/>
      <c r="I105" s="73">
        <f t="shared" ref="I105:I127" si="3">H105*$G105</f>
        <v>0</v>
      </c>
    </row>
    <row r="106" spans="1:9" ht="33.75" customHeight="1">
      <c r="A106" s="69"/>
      <c r="B106" s="69"/>
      <c r="C106" s="70" t="s">
        <v>177</v>
      </c>
      <c r="D106" s="76" t="s">
        <v>139</v>
      </c>
      <c r="E106" s="111" t="s">
        <v>143</v>
      </c>
      <c r="F106" s="148" t="s">
        <v>20</v>
      </c>
      <c r="G106" s="291">
        <v>0</v>
      </c>
      <c r="H106" s="301"/>
      <c r="I106" s="73">
        <f t="shared" si="3"/>
        <v>0</v>
      </c>
    </row>
    <row r="107" spans="1:9" ht="33.75" customHeight="1">
      <c r="A107" s="69"/>
      <c r="B107" s="69"/>
      <c r="C107" s="70" t="s">
        <v>341</v>
      </c>
      <c r="D107" s="76" t="s">
        <v>139</v>
      </c>
      <c r="E107" s="127" t="s">
        <v>533</v>
      </c>
      <c r="F107" s="148" t="s">
        <v>141</v>
      </c>
      <c r="G107" s="279">
        <v>0</v>
      </c>
      <c r="H107" s="301"/>
      <c r="I107" s="73">
        <f t="shared" si="3"/>
        <v>0</v>
      </c>
    </row>
    <row r="108" spans="1:9" ht="66" customHeight="1">
      <c r="A108" s="69"/>
      <c r="B108" s="69"/>
      <c r="C108" s="70" t="s">
        <v>66</v>
      </c>
      <c r="D108" s="76" t="s">
        <v>145</v>
      </c>
      <c r="E108" s="98" t="s">
        <v>1117</v>
      </c>
      <c r="F108" s="148" t="s">
        <v>78</v>
      </c>
      <c r="G108" s="279">
        <v>0</v>
      </c>
      <c r="H108" s="301"/>
      <c r="I108" s="73">
        <f t="shared" si="3"/>
        <v>0</v>
      </c>
    </row>
    <row r="109" spans="1:9" ht="59.25" customHeight="1">
      <c r="A109" s="69"/>
      <c r="B109" s="69"/>
      <c r="C109" s="70" t="s">
        <v>99</v>
      </c>
      <c r="D109" s="76" t="s">
        <v>146</v>
      </c>
      <c r="E109" s="98" t="s">
        <v>1057</v>
      </c>
      <c r="F109" s="148" t="s">
        <v>78</v>
      </c>
      <c r="G109" s="279">
        <v>0</v>
      </c>
      <c r="H109" s="301"/>
      <c r="I109" s="73">
        <f t="shared" si="3"/>
        <v>0</v>
      </c>
    </row>
    <row r="110" spans="1:9" ht="55.5" customHeight="1">
      <c r="A110" s="69"/>
      <c r="B110" s="69"/>
      <c r="C110" s="70" t="s">
        <v>93</v>
      </c>
      <c r="D110" s="76" t="s">
        <v>147</v>
      </c>
      <c r="E110" s="98" t="s">
        <v>1058</v>
      </c>
      <c r="F110" s="148" t="s">
        <v>78</v>
      </c>
      <c r="G110" s="279">
        <v>0</v>
      </c>
      <c r="H110" s="301"/>
      <c r="I110" s="73">
        <f t="shared" si="3"/>
        <v>0</v>
      </c>
    </row>
    <row r="111" spans="1:9" ht="50.25" customHeight="1">
      <c r="A111" s="69"/>
      <c r="B111" s="69"/>
      <c r="C111" s="70" t="s">
        <v>101</v>
      </c>
      <c r="D111" s="76" t="s">
        <v>148</v>
      </c>
      <c r="E111" s="98" t="s">
        <v>535</v>
      </c>
      <c r="F111" s="148" t="s">
        <v>149</v>
      </c>
      <c r="G111" s="279">
        <v>0</v>
      </c>
      <c r="H111" s="301"/>
      <c r="I111" s="73">
        <f t="shared" si="3"/>
        <v>0</v>
      </c>
    </row>
    <row r="112" spans="1:9" ht="48" customHeight="1">
      <c r="A112" s="69"/>
      <c r="B112" s="69"/>
      <c r="C112" s="70" t="s">
        <v>534</v>
      </c>
      <c r="D112" s="76" t="s">
        <v>150</v>
      </c>
      <c r="E112" s="111" t="s">
        <v>1059</v>
      </c>
      <c r="F112" s="148" t="s">
        <v>149</v>
      </c>
      <c r="G112" s="279">
        <v>0</v>
      </c>
      <c r="H112" s="301"/>
      <c r="I112" s="73">
        <f t="shared" si="3"/>
        <v>0</v>
      </c>
    </row>
    <row r="113" spans="1:9" ht="63" customHeight="1">
      <c r="A113" s="69"/>
      <c r="B113" s="69"/>
      <c r="C113" s="70" t="s">
        <v>104</v>
      </c>
      <c r="D113" s="76" t="s">
        <v>1181</v>
      </c>
      <c r="E113" s="77" t="s">
        <v>151</v>
      </c>
      <c r="F113" s="148" t="s">
        <v>78</v>
      </c>
      <c r="G113" s="279">
        <v>0</v>
      </c>
      <c r="H113" s="301"/>
      <c r="I113" s="73">
        <f t="shared" si="3"/>
        <v>0</v>
      </c>
    </row>
    <row r="114" spans="1:9" ht="58.5" customHeight="1">
      <c r="A114" s="69"/>
      <c r="B114" s="69"/>
      <c r="C114" s="70" t="s">
        <v>105</v>
      </c>
      <c r="D114" s="76" t="s">
        <v>1143</v>
      </c>
      <c r="E114" s="98" t="s">
        <v>152</v>
      </c>
      <c r="F114" s="148" t="s">
        <v>78</v>
      </c>
      <c r="G114" s="291">
        <v>0</v>
      </c>
      <c r="H114" s="301"/>
      <c r="I114" s="73">
        <f t="shared" si="3"/>
        <v>0</v>
      </c>
    </row>
    <row r="115" spans="1:9" ht="55.5" customHeight="1">
      <c r="A115" s="69"/>
      <c r="B115" s="69"/>
      <c r="C115" s="70" t="s">
        <v>106</v>
      </c>
      <c r="D115" s="76" t="s">
        <v>153</v>
      </c>
      <c r="E115" s="98" t="s">
        <v>154</v>
      </c>
      <c r="F115" s="148" t="s">
        <v>78</v>
      </c>
      <c r="G115" s="279">
        <v>0</v>
      </c>
      <c r="H115" s="301"/>
      <c r="I115" s="73">
        <f t="shared" si="3"/>
        <v>0</v>
      </c>
    </row>
    <row r="116" spans="1:9" ht="33.75" customHeight="1">
      <c r="A116" s="69"/>
      <c r="B116" s="69"/>
      <c r="C116" s="70" t="s">
        <v>107</v>
      </c>
      <c r="D116" s="76" t="s">
        <v>1118</v>
      </c>
      <c r="E116" s="98" t="s">
        <v>1087</v>
      </c>
      <c r="F116" s="148" t="s">
        <v>155</v>
      </c>
      <c r="G116" s="279">
        <f>12.26/100*G11</f>
        <v>77.360600000000005</v>
      </c>
      <c r="H116" s="301"/>
      <c r="I116" s="73">
        <f t="shared" si="3"/>
        <v>0</v>
      </c>
    </row>
    <row r="117" spans="1:9" ht="33.75" customHeight="1">
      <c r="A117" s="69"/>
      <c r="B117" s="69"/>
      <c r="C117" s="70" t="s">
        <v>108</v>
      </c>
      <c r="D117" s="76" t="s">
        <v>1120</v>
      </c>
      <c r="E117" s="128" t="s">
        <v>1119</v>
      </c>
      <c r="F117" s="148" t="s">
        <v>155</v>
      </c>
      <c r="G117" s="279">
        <f>8.01/100*G11</f>
        <v>50.543100000000003</v>
      </c>
      <c r="H117" s="301"/>
      <c r="I117" s="73">
        <f t="shared" si="3"/>
        <v>0</v>
      </c>
    </row>
    <row r="118" spans="1:9" ht="16.5" customHeight="1">
      <c r="A118" s="69"/>
      <c r="B118" s="69"/>
      <c r="C118" s="70" t="s">
        <v>109</v>
      </c>
      <c r="D118" s="76" t="s">
        <v>156</v>
      </c>
      <c r="E118" s="98" t="s">
        <v>1088</v>
      </c>
      <c r="F118" s="148" t="s">
        <v>155</v>
      </c>
      <c r="G118" s="279">
        <f>4/100*G11</f>
        <v>25.240000000000002</v>
      </c>
      <c r="H118" s="301"/>
      <c r="I118" s="73">
        <f t="shared" si="3"/>
        <v>0</v>
      </c>
    </row>
    <row r="119" spans="1:9" ht="72" customHeight="1">
      <c r="A119" s="69"/>
      <c r="B119" s="69"/>
      <c r="C119" s="70" t="s">
        <v>1144</v>
      </c>
      <c r="D119" s="76" t="s">
        <v>1182</v>
      </c>
      <c r="E119" s="111" t="s">
        <v>536</v>
      </c>
      <c r="F119" s="148" t="s">
        <v>78</v>
      </c>
      <c r="G119" s="279">
        <v>0</v>
      </c>
      <c r="H119" s="301"/>
      <c r="I119" s="73">
        <f t="shared" si="3"/>
        <v>0</v>
      </c>
    </row>
    <row r="120" spans="1:9" ht="65.25" customHeight="1">
      <c r="A120" s="69"/>
      <c r="B120" s="69"/>
      <c r="C120" s="70" t="s">
        <v>1145</v>
      </c>
      <c r="D120" s="76" t="s">
        <v>1183</v>
      </c>
      <c r="E120" s="98" t="s">
        <v>1155</v>
      </c>
      <c r="F120" s="148" t="s">
        <v>78</v>
      </c>
      <c r="G120" s="279">
        <v>0</v>
      </c>
      <c r="H120" s="301"/>
      <c r="I120" s="73">
        <f t="shared" si="3"/>
        <v>0</v>
      </c>
    </row>
    <row r="121" spans="1:9" ht="63.75" customHeight="1">
      <c r="A121" s="69"/>
      <c r="B121" s="69"/>
      <c r="C121" s="70" t="s">
        <v>1146</v>
      </c>
      <c r="D121" s="76" t="s">
        <v>1085</v>
      </c>
      <c r="E121" s="111" t="s">
        <v>1156</v>
      </c>
      <c r="F121" s="148" t="s">
        <v>78</v>
      </c>
      <c r="G121" s="279">
        <v>0</v>
      </c>
      <c r="H121" s="301"/>
      <c r="I121" s="73">
        <f t="shared" si="3"/>
        <v>0</v>
      </c>
    </row>
    <row r="122" spans="1:9" ht="68.25" customHeight="1">
      <c r="A122" s="69"/>
      <c r="B122" s="69"/>
      <c r="C122" s="125" t="s">
        <v>1147</v>
      </c>
      <c r="D122" s="76" t="s">
        <v>1184</v>
      </c>
      <c r="E122" s="128" t="s">
        <v>1060</v>
      </c>
      <c r="F122" s="110" t="s">
        <v>78</v>
      </c>
      <c r="G122" s="279">
        <v>0</v>
      </c>
      <c r="H122" s="301"/>
      <c r="I122" s="73">
        <f t="shared" si="3"/>
        <v>0</v>
      </c>
    </row>
    <row r="123" spans="1:9" ht="79.5" customHeight="1">
      <c r="A123" s="69"/>
      <c r="B123" s="69"/>
      <c r="C123" s="70" t="s">
        <v>537</v>
      </c>
      <c r="D123" s="76" t="s">
        <v>1185</v>
      </c>
      <c r="E123" s="98" t="s">
        <v>1061</v>
      </c>
      <c r="F123" s="148" t="s">
        <v>78</v>
      </c>
      <c r="G123" s="279">
        <v>0</v>
      </c>
      <c r="H123" s="301"/>
      <c r="I123" s="73">
        <f t="shared" si="3"/>
        <v>0</v>
      </c>
    </row>
    <row r="124" spans="1:9" ht="73.5" customHeight="1">
      <c r="A124" s="69"/>
      <c r="B124" s="69"/>
      <c r="C124" s="70" t="s">
        <v>538</v>
      </c>
      <c r="D124" s="76" t="s">
        <v>1186</v>
      </c>
      <c r="E124" s="98" t="s">
        <v>157</v>
      </c>
      <c r="F124" s="148" t="s">
        <v>78</v>
      </c>
      <c r="G124" s="279">
        <v>0</v>
      </c>
      <c r="H124" s="301"/>
      <c r="I124" s="73">
        <f t="shared" si="3"/>
        <v>0</v>
      </c>
    </row>
    <row r="125" spans="1:9" ht="54" customHeight="1">
      <c r="A125" s="69"/>
      <c r="B125" s="69"/>
      <c r="C125" s="70" t="s">
        <v>539</v>
      </c>
      <c r="D125" s="76" t="s">
        <v>1187</v>
      </c>
      <c r="E125" s="98" t="s">
        <v>158</v>
      </c>
      <c r="F125" s="148" t="s">
        <v>78</v>
      </c>
      <c r="G125" s="279">
        <v>0</v>
      </c>
      <c r="H125" s="301"/>
      <c r="I125" s="73">
        <f t="shared" si="3"/>
        <v>0</v>
      </c>
    </row>
    <row r="126" spans="1:9" ht="15.75" customHeight="1">
      <c r="A126" s="69"/>
      <c r="B126" s="69"/>
      <c r="C126" s="70" t="s">
        <v>113</v>
      </c>
      <c r="D126" s="76" t="s">
        <v>1045</v>
      </c>
      <c r="E126" s="128" t="s">
        <v>159</v>
      </c>
      <c r="F126" s="148" t="s">
        <v>190</v>
      </c>
      <c r="G126" s="291">
        <v>0</v>
      </c>
      <c r="H126" s="301"/>
      <c r="I126" s="73">
        <f t="shared" si="3"/>
        <v>0</v>
      </c>
    </row>
    <row r="127" spans="1:9" ht="84.75" customHeight="1">
      <c r="A127" s="69"/>
      <c r="B127" s="69"/>
      <c r="C127" s="70" t="s">
        <v>114</v>
      </c>
      <c r="D127" s="76" t="s">
        <v>1188</v>
      </c>
      <c r="E127" s="111" t="s">
        <v>540</v>
      </c>
      <c r="F127" s="148" t="s">
        <v>78</v>
      </c>
      <c r="G127" s="129">
        <v>0</v>
      </c>
      <c r="H127" s="465"/>
      <c r="I127" s="73">
        <f t="shared" si="3"/>
        <v>0</v>
      </c>
    </row>
    <row r="128" spans="1:9" ht="84.75" hidden="1" customHeight="1">
      <c r="A128" s="342" t="s">
        <v>1256</v>
      </c>
      <c r="B128" s="343"/>
      <c r="C128" s="344" t="s">
        <v>108</v>
      </c>
      <c r="D128" s="343" t="s">
        <v>1257</v>
      </c>
      <c r="E128" s="345"/>
      <c r="F128" s="346" t="s">
        <v>190</v>
      </c>
      <c r="G128" s="347">
        <v>0</v>
      </c>
      <c r="H128" s="346"/>
      <c r="I128" s="346"/>
    </row>
    <row r="129" spans="1:9" ht="25.5">
      <c r="A129" s="106" t="s">
        <v>541</v>
      </c>
      <c r="B129" s="106"/>
      <c r="C129" s="130"/>
      <c r="D129" s="130"/>
      <c r="E129" s="107"/>
      <c r="F129" s="106"/>
      <c r="G129" s="107"/>
      <c r="H129" s="308"/>
      <c r="I129" s="108">
        <f>SUM(I98:I127)</f>
        <v>0</v>
      </c>
    </row>
    <row r="130" spans="1:9">
      <c r="A130" s="122"/>
      <c r="B130" s="122" t="s">
        <v>160</v>
      </c>
      <c r="C130" s="122"/>
      <c r="D130" s="122"/>
      <c r="E130" s="131" t="s">
        <v>161</v>
      </c>
      <c r="F130" s="122"/>
      <c r="G130" s="123"/>
      <c r="H130" s="312"/>
      <c r="I130" s="124"/>
    </row>
    <row r="131" spans="1:9" ht="78" customHeight="1">
      <c r="A131" s="69"/>
      <c r="B131" s="69"/>
      <c r="C131" s="348" t="s">
        <v>15</v>
      </c>
      <c r="D131" s="337" t="s">
        <v>1062</v>
      </c>
      <c r="E131" s="132" t="s">
        <v>1258</v>
      </c>
      <c r="F131" s="148" t="s">
        <v>20</v>
      </c>
      <c r="G131" s="279">
        <v>0</v>
      </c>
      <c r="H131" s="301"/>
      <c r="I131" s="73">
        <f t="shared" ref="I131:I141" si="4">H131*$G131</f>
        <v>0</v>
      </c>
    </row>
    <row r="132" spans="1:9" ht="48.75" customHeight="1">
      <c r="A132" s="69"/>
      <c r="B132" s="69"/>
      <c r="C132" s="70" t="s">
        <v>33</v>
      </c>
      <c r="D132" s="76" t="s">
        <v>721</v>
      </c>
      <c r="E132" s="132" t="s">
        <v>162</v>
      </c>
      <c r="F132" s="148" t="s">
        <v>20</v>
      </c>
      <c r="G132" s="279"/>
      <c r="H132" s="301"/>
      <c r="I132" s="73">
        <f t="shared" si="4"/>
        <v>0</v>
      </c>
    </row>
    <row r="133" spans="1:9" ht="104.25" customHeight="1">
      <c r="A133" s="69"/>
      <c r="B133" s="69"/>
      <c r="C133" s="70" t="s">
        <v>45</v>
      </c>
      <c r="D133" s="69" t="s">
        <v>163</v>
      </c>
      <c r="E133" s="77" t="s">
        <v>164</v>
      </c>
      <c r="F133" s="148" t="s">
        <v>20</v>
      </c>
      <c r="G133" s="279">
        <v>0</v>
      </c>
      <c r="H133" s="301"/>
      <c r="I133" s="73">
        <f t="shared" si="4"/>
        <v>0</v>
      </c>
    </row>
    <row r="134" spans="1:9" ht="98.25" customHeight="1">
      <c r="A134" s="69"/>
      <c r="B134" s="69"/>
      <c r="C134" s="70" t="s">
        <v>75</v>
      </c>
      <c r="D134" s="69" t="s">
        <v>1100</v>
      </c>
      <c r="E134" s="77" t="s">
        <v>165</v>
      </c>
      <c r="F134" s="148" t="s">
        <v>20</v>
      </c>
      <c r="G134" s="279">
        <v>0</v>
      </c>
      <c r="H134" s="301"/>
      <c r="I134" s="73">
        <f t="shared" si="4"/>
        <v>0</v>
      </c>
    </row>
    <row r="135" spans="1:9" ht="93.75" customHeight="1">
      <c r="A135" s="69"/>
      <c r="B135" s="69"/>
      <c r="C135" s="70" t="s">
        <v>79</v>
      </c>
      <c r="D135" s="69" t="s">
        <v>166</v>
      </c>
      <c r="E135" s="77" t="s">
        <v>167</v>
      </c>
      <c r="F135" s="148" t="s">
        <v>20</v>
      </c>
      <c r="G135" s="279">
        <v>0</v>
      </c>
      <c r="H135" s="301"/>
      <c r="I135" s="73">
        <f t="shared" si="4"/>
        <v>0</v>
      </c>
    </row>
    <row r="136" spans="1:9" ht="105.75" customHeight="1">
      <c r="A136" s="69"/>
      <c r="B136" s="69"/>
      <c r="C136" s="70" t="s">
        <v>64</v>
      </c>
      <c r="D136" s="69" t="s">
        <v>168</v>
      </c>
      <c r="E136" s="77" t="s">
        <v>169</v>
      </c>
      <c r="F136" s="148" t="s">
        <v>20</v>
      </c>
      <c r="G136" s="279">
        <f>4.052/100*G11</f>
        <v>25.568119999999997</v>
      </c>
      <c r="H136" s="301"/>
      <c r="I136" s="73">
        <f t="shared" si="4"/>
        <v>0</v>
      </c>
    </row>
    <row r="137" spans="1:9" ht="89.25" customHeight="1">
      <c r="A137" s="69"/>
      <c r="B137" s="69"/>
      <c r="C137" s="70" t="s">
        <v>177</v>
      </c>
      <c r="D137" s="69" t="s">
        <v>170</v>
      </c>
      <c r="E137" s="77" t="s">
        <v>171</v>
      </c>
      <c r="F137" s="148" t="s">
        <v>20</v>
      </c>
      <c r="G137" s="279">
        <v>0</v>
      </c>
      <c r="H137" s="301"/>
      <c r="I137" s="73">
        <f t="shared" si="4"/>
        <v>0</v>
      </c>
    </row>
    <row r="138" spans="1:9" ht="116.25" customHeight="1">
      <c r="A138" s="69"/>
      <c r="B138" s="69"/>
      <c r="C138" s="70" t="s">
        <v>66</v>
      </c>
      <c r="D138" s="69" t="s">
        <v>173</v>
      </c>
      <c r="E138" s="77" t="s">
        <v>174</v>
      </c>
      <c r="F138" s="148" t="s">
        <v>20</v>
      </c>
      <c r="G138" s="291">
        <f>2.68/100*G11</f>
        <v>16.910800000000002</v>
      </c>
      <c r="H138" s="301"/>
      <c r="I138" s="73">
        <f t="shared" si="4"/>
        <v>0</v>
      </c>
    </row>
    <row r="139" spans="1:9" ht="57" customHeight="1">
      <c r="A139" s="69"/>
      <c r="B139" s="69"/>
      <c r="C139" s="70" t="s">
        <v>99</v>
      </c>
      <c r="D139" s="76" t="s">
        <v>175</v>
      </c>
      <c r="E139" s="132" t="s">
        <v>176</v>
      </c>
      <c r="F139" s="148" t="s">
        <v>130</v>
      </c>
      <c r="G139" s="279">
        <v>0</v>
      </c>
      <c r="H139" s="301"/>
      <c r="I139" s="73">
        <f t="shared" si="4"/>
        <v>0</v>
      </c>
    </row>
    <row r="140" spans="1:9" ht="90" customHeight="1">
      <c r="A140" s="69"/>
      <c r="B140" s="69"/>
      <c r="C140" s="70" t="s">
        <v>93</v>
      </c>
      <c r="D140" s="69" t="s">
        <v>178</v>
      </c>
      <c r="E140" s="77" t="s">
        <v>542</v>
      </c>
      <c r="F140" s="148" t="s">
        <v>20</v>
      </c>
      <c r="G140" s="279">
        <v>0</v>
      </c>
      <c r="H140" s="301"/>
      <c r="I140" s="73">
        <f t="shared" si="4"/>
        <v>0</v>
      </c>
    </row>
    <row r="141" spans="1:9" ht="70.5" customHeight="1">
      <c r="A141" s="69"/>
      <c r="B141" s="69"/>
      <c r="C141" s="70" t="s">
        <v>101</v>
      </c>
      <c r="D141" s="69" t="s">
        <v>179</v>
      </c>
      <c r="E141" s="77" t="s">
        <v>543</v>
      </c>
      <c r="F141" s="148" t="s">
        <v>20</v>
      </c>
      <c r="G141" s="279">
        <f>1.5/100*G11</f>
        <v>9.4649999999999999</v>
      </c>
      <c r="H141" s="301"/>
      <c r="I141" s="73">
        <f t="shared" si="4"/>
        <v>0</v>
      </c>
    </row>
    <row r="142" spans="1:9" ht="31.5">
      <c r="A142" s="80" t="s">
        <v>544</v>
      </c>
      <c r="B142" s="80"/>
      <c r="C142" s="82"/>
      <c r="D142" s="82"/>
      <c r="E142" s="105"/>
      <c r="F142" s="106"/>
      <c r="G142" s="107"/>
      <c r="H142" s="308"/>
      <c r="I142" s="108">
        <f>SUM(I131:I141)</f>
        <v>0</v>
      </c>
    </row>
    <row r="143" spans="1:9" ht="23.25" customHeight="1">
      <c r="A143" s="63"/>
      <c r="B143" s="63" t="s">
        <v>180</v>
      </c>
      <c r="C143" s="63"/>
      <c r="D143" s="63"/>
      <c r="E143" s="121" t="s">
        <v>181</v>
      </c>
      <c r="F143" s="122"/>
      <c r="G143" s="123"/>
      <c r="H143" s="312"/>
      <c r="I143" s="124"/>
    </row>
    <row r="144" spans="1:9" ht="100.5" customHeight="1">
      <c r="A144" s="70"/>
      <c r="B144" s="70"/>
      <c r="C144" s="70" t="s">
        <v>15</v>
      </c>
      <c r="D144" s="69" t="s">
        <v>182</v>
      </c>
      <c r="E144" s="99" t="s">
        <v>183</v>
      </c>
      <c r="F144" s="148" t="s">
        <v>78</v>
      </c>
      <c r="G144" s="279">
        <f>72.03/100*G11</f>
        <v>454.50930000000005</v>
      </c>
      <c r="H144" s="305"/>
      <c r="I144" s="73">
        <f>H144*$G144</f>
        <v>0</v>
      </c>
    </row>
    <row r="145" spans="1:9" ht="96.75" customHeight="1">
      <c r="A145" s="70"/>
      <c r="B145" s="70"/>
      <c r="C145" s="70" t="s">
        <v>18</v>
      </c>
      <c r="D145" s="69" t="s">
        <v>182</v>
      </c>
      <c r="E145" s="77" t="s">
        <v>184</v>
      </c>
      <c r="F145" s="148" t="s">
        <v>78</v>
      </c>
      <c r="G145" s="279">
        <v>0</v>
      </c>
      <c r="H145" s="305"/>
      <c r="I145" s="73">
        <f>H145*$G145</f>
        <v>0</v>
      </c>
    </row>
    <row r="146" spans="1:9" ht="82.5" customHeight="1">
      <c r="A146" s="70"/>
      <c r="B146" s="70"/>
      <c r="C146" s="70" t="s">
        <v>33</v>
      </c>
      <c r="D146" s="338" t="s">
        <v>1259</v>
      </c>
      <c r="E146" s="77" t="s">
        <v>185</v>
      </c>
      <c r="F146" s="148" t="s">
        <v>78</v>
      </c>
      <c r="G146" s="279">
        <f>37.25/100*G11</f>
        <v>235.04749999999999</v>
      </c>
      <c r="H146" s="305"/>
      <c r="I146" s="73">
        <f>H146*$G146</f>
        <v>0</v>
      </c>
    </row>
    <row r="147" spans="1:9" ht="82.5" customHeight="1">
      <c r="A147" s="70"/>
      <c r="B147" s="70"/>
      <c r="C147" s="70"/>
      <c r="D147" s="349" t="s">
        <v>1260</v>
      </c>
      <c r="E147" s="350" t="s">
        <v>1261</v>
      </c>
      <c r="F147" s="300"/>
      <c r="G147" s="299"/>
      <c r="H147" s="305"/>
      <c r="I147" s="73"/>
    </row>
    <row r="148" spans="1:9" ht="82.5" customHeight="1">
      <c r="A148" s="70"/>
      <c r="B148" s="70"/>
      <c r="C148" s="70"/>
      <c r="D148" s="349" t="s">
        <v>1262</v>
      </c>
      <c r="E148" s="351" t="s">
        <v>1261</v>
      </c>
      <c r="F148" s="300" t="s">
        <v>130</v>
      </c>
      <c r="G148" s="299">
        <v>0</v>
      </c>
      <c r="H148" s="305"/>
      <c r="I148" s="73"/>
    </row>
    <row r="149" spans="1:9" ht="78.75" customHeight="1">
      <c r="A149" s="70"/>
      <c r="B149" s="70"/>
      <c r="C149" s="70" t="s">
        <v>45</v>
      </c>
      <c r="D149" s="148" t="s">
        <v>1189</v>
      </c>
      <c r="E149" s="77" t="s">
        <v>186</v>
      </c>
      <c r="F149" s="148" t="s">
        <v>78</v>
      </c>
      <c r="G149" s="279">
        <v>0</v>
      </c>
      <c r="H149" s="301"/>
      <c r="I149" s="73">
        <f>H149*$G149</f>
        <v>0</v>
      </c>
    </row>
    <row r="150" spans="1:9" ht="82.5" customHeight="1">
      <c r="A150" s="70"/>
      <c r="B150" s="70"/>
      <c r="C150" s="70" t="s">
        <v>64</v>
      </c>
      <c r="D150" s="69" t="s">
        <v>187</v>
      </c>
      <c r="E150" s="77" t="s">
        <v>188</v>
      </c>
      <c r="F150" s="148" t="s">
        <v>78</v>
      </c>
      <c r="G150" s="279">
        <f>100/100*G11</f>
        <v>631</v>
      </c>
      <c r="H150" s="305"/>
      <c r="I150" s="73">
        <f>H150*$G150</f>
        <v>0</v>
      </c>
    </row>
    <row r="151" spans="1:9" ht="72" customHeight="1">
      <c r="A151" s="70"/>
      <c r="B151" s="70"/>
      <c r="C151" s="70" t="s">
        <v>66</v>
      </c>
      <c r="D151" s="69" t="s">
        <v>189</v>
      </c>
      <c r="E151" s="133" t="s">
        <v>1063</v>
      </c>
      <c r="F151" s="148" t="s">
        <v>190</v>
      </c>
      <c r="G151" s="279">
        <f>29.26/100*G11</f>
        <v>184.63060000000002</v>
      </c>
      <c r="H151" s="305"/>
      <c r="I151" s="73">
        <f>H151*$G151</f>
        <v>0</v>
      </c>
    </row>
    <row r="152" spans="1:9" ht="57" customHeight="1">
      <c r="A152" s="70"/>
      <c r="B152" s="70"/>
      <c r="C152" s="70" t="s">
        <v>99</v>
      </c>
      <c r="D152" s="69" t="s">
        <v>191</v>
      </c>
      <c r="E152" s="133" t="s">
        <v>1113</v>
      </c>
      <c r="F152" s="148" t="s">
        <v>190</v>
      </c>
      <c r="G152" s="279">
        <v>0</v>
      </c>
      <c r="H152" s="301"/>
      <c r="I152" s="73">
        <f>H152*$G152</f>
        <v>0</v>
      </c>
    </row>
    <row r="153" spans="1:9" ht="25.5">
      <c r="A153" s="106" t="s">
        <v>545</v>
      </c>
      <c r="B153" s="106"/>
      <c r="C153" s="130"/>
      <c r="D153" s="130"/>
      <c r="E153" s="107"/>
      <c r="F153" s="106"/>
      <c r="G153" s="107"/>
      <c r="H153" s="308"/>
      <c r="I153" s="108">
        <f>SUM(I144:I152)</f>
        <v>0</v>
      </c>
    </row>
    <row r="154" spans="1:9" ht="15.75">
      <c r="A154" s="57" t="s">
        <v>192</v>
      </c>
      <c r="B154" s="57"/>
      <c r="C154" s="57"/>
      <c r="D154" s="57"/>
      <c r="E154" s="116" t="s">
        <v>546</v>
      </c>
      <c r="F154" s="57"/>
      <c r="G154" s="57"/>
      <c r="H154" s="310"/>
      <c r="I154" s="117"/>
    </row>
    <row r="155" spans="1:9">
      <c r="A155" s="122"/>
      <c r="B155" s="122" t="s">
        <v>193</v>
      </c>
      <c r="C155" s="122"/>
      <c r="D155" s="122"/>
      <c r="E155" s="131" t="s">
        <v>547</v>
      </c>
      <c r="F155" s="122"/>
      <c r="G155" s="123"/>
      <c r="H155" s="312"/>
      <c r="I155" s="124"/>
    </row>
    <row r="156" spans="1:9" ht="97.5" customHeight="1">
      <c r="A156" s="69"/>
      <c r="B156" s="69"/>
      <c r="C156" s="352" t="s">
        <v>15</v>
      </c>
      <c r="D156" s="353" t="s">
        <v>1263</v>
      </c>
      <c r="E156" s="354" t="s">
        <v>1264</v>
      </c>
      <c r="F156" s="148" t="s">
        <v>78</v>
      </c>
      <c r="G156" s="279">
        <v>0</v>
      </c>
      <c r="H156" s="301"/>
      <c r="I156" s="73">
        <f t="shared" ref="I156:I163" si="5">H156*$G156</f>
        <v>0</v>
      </c>
    </row>
    <row r="157" spans="1:9" ht="60" customHeight="1">
      <c r="A157" s="69"/>
      <c r="B157" s="69"/>
      <c r="C157" s="70" t="s">
        <v>33</v>
      </c>
      <c r="D157" s="69" t="s">
        <v>1244</v>
      </c>
      <c r="E157" s="111" t="s">
        <v>1245</v>
      </c>
      <c r="F157" s="148" t="s">
        <v>78</v>
      </c>
      <c r="G157" s="279">
        <v>0</v>
      </c>
      <c r="H157" s="301"/>
      <c r="I157" s="73">
        <f t="shared" si="5"/>
        <v>0</v>
      </c>
    </row>
    <row r="158" spans="1:9" ht="84.75" customHeight="1">
      <c r="A158" s="69"/>
      <c r="B158" s="69"/>
      <c r="C158" s="70" t="s">
        <v>45</v>
      </c>
      <c r="D158" s="69" t="s">
        <v>194</v>
      </c>
      <c r="E158" s="98" t="s">
        <v>195</v>
      </c>
      <c r="F158" s="148" t="s">
        <v>196</v>
      </c>
      <c r="G158" s="279">
        <v>0</v>
      </c>
      <c r="H158" s="301"/>
      <c r="I158" s="73">
        <f t="shared" si="5"/>
        <v>0</v>
      </c>
    </row>
    <row r="159" spans="1:9" ht="81.75" customHeight="1">
      <c r="A159" s="69"/>
      <c r="B159" s="69"/>
      <c r="C159" s="109" t="s">
        <v>64</v>
      </c>
      <c r="D159" s="76" t="s">
        <v>197</v>
      </c>
      <c r="E159" s="127" t="s">
        <v>1046</v>
      </c>
      <c r="F159" s="148" t="s">
        <v>196</v>
      </c>
      <c r="G159" s="279"/>
      <c r="H159" s="301"/>
      <c r="I159" s="73">
        <f t="shared" si="5"/>
        <v>0</v>
      </c>
    </row>
    <row r="160" spans="1:9" ht="76.5" customHeight="1">
      <c r="A160" s="69"/>
      <c r="B160" s="69"/>
      <c r="C160" s="70" t="s">
        <v>66</v>
      </c>
      <c r="D160" s="355" t="s">
        <v>198</v>
      </c>
      <c r="E160" s="356" t="s">
        <v>1265</v>
      </c>
      <c r="F160" s="148" t="s">
        <v>78</v>
      </c>
      <c r="G160" s="279">
        <v>0</v>
      </c>
      <c r="H160" s="301"/>
      <c r="I160" s="73">
        <f t="shared" si="5"/>
        <v>0</v>
      </c>
    </row>
    <row r="161" spans="1:9" ht="70.5" customHeight="1">
      <c r="A161" s="69"/>
      <c r="B161" s="69"/>
      <c r="C161" s="109" t="s">
        <v>99</v>
      </c>
      <c r="D161" s="76" t="s">
        <v>198</v>
      </c>
      <c r="E161" s="134" t="s">
        <v>1047</v>
      </c>
      <c r="F161" s="148" t="s">
        <v>78</v>
      </c>
      <c r="G161" s="279"/>
      <c r="H161" s="301"/>
      <c r="I161" s="73">
        <f t="shared" si="5"/>
        <v>0</v>
      </c>
    </row>
    <row r="162" spans="1:9">
      <c r="A162" s="69"/>
      <c r="B162" s="69"/>
      <c r="C162" s="70" t="s">
        <v>93</v>
      </c>
      <c r="D162" s="69" t="s">
        <v>199</v>
      </c>
      <c r="E162" s="98" t="s">
        <v>200</v>
      </c>
      <c r="F162" s="148" t="s">
        <v>155</v>
      </c>
      <c r="G162" s="279">
        <v>21.276666666666667</v>
      </c>
      <c r="H162" s="301"/>
      <c r="I162" s="73">
        <f t="shared" si="5"/>
        <v>0</v>
      </c>
    </row>
    <row r="163" spans="1:9" ht="52.5" customHeight="1">
      <c r="A163" s="69"/>
      <c r="B163" s="69"/>
      <c r="C163" s="70" t="s">
        <v>101</v>
      </c>
      <c r="D163" s="69" t="s">
        <v>201</v>
      </c>
      <c r="E163" s="98" t="s">
        <v>202</v>
      </c>
      <c r="F163" s="148" t="s">
        <v>78</v>
      </c>
      <c r="G163" s="279">
        <v>0</v>
      </c>
      <c r="H163" s="301"/>
      <c r="I163" s="73">
        <f t="shared" si="5"/>
        <v>0</v>
      </c>
    </row>
    <row r="164" spans="1:9" ht="25.5">
      <c r="A164" s="106" t="s">
        <v>556</v>
      </c>
      <c r="B164" s="106"/>
      <c r="C164" s="130"/>
      <c r="D164" s="130"/>
      <c r="E164" s="107"/>
      <c r="F164" s="106"/>
      <c r="G164" s="107"/>
      <c r="H164" s="308"/>
      <c r="I164" s="108">
        <f>SUM(I156:I163)</f>
        <v>0</v>
      </c>
    </row>
    <row r="165" spans="1:9" ht="15.75">
      <c r="A165" s="57" t="s">
        <v>172</v>
      </c>
      <c r="B165" s="57"/>
      <c r="C165" s="57"/>
      <c r="D165" s="57"/>
      <c r="E165" s="116" t="s">
        <v>203</v>
      </c>
      <c r="F165" s="57"/>
      <c r="G165" s="57"/>
      <c r="H165" s="310"/>
      <c r="I165" s="117"/>
    </row>
    <row r="166" spans="1:9">
      <c r="A166" s="122"/>
      <c r="B166" s="122" t="s">
        <v>204</v>
      </c>
      <c r="C166" s="122"/>
      <c r="D166" s="122"/>
      <c r="E166" s="131" t="s">
        <v>205</v>
      </c>
      <c r="F166" s="122"/>
      <c r="G166" s="123"/>
      <c r="H166" s="312"/>
      <c r="I166" s="124"/>
    </row>
    <row r="167" spans="1:9" ht="102" customHeight="1">
      <c r="A167" s="69"/>
      <c r="B167" s="69"/>
      <c r="C167" s="70" t="s">
        <v>15</v>
      </c>
      <c r="D167" s="148" t="s">
        <v>206</v>
      </c>
      <c r="E167" s="113" t="s">
        <v>1064</v>
      </c>
      <c r="F167" s="148" t="s">
        <v>207</v>
      </c>
      <c r="G167" s="279">
        <f>8.446</f>
        <v>8.4459999999999997</v>
      </c>
      <c r="H167" s="301"/>
      <c r="I167" s="73">
        <f t="shared" ref="I167:I181" si="6">H167*$G167</f>
        <v>0</v>
      </c>
    </row>
    <row r="168" spans="1:9" ht="111.75" customHeight="1">
      <c r="A168" s="69"/>
      <c r="B168" s="69"/>
      <c r="C168" s="70" t="s">
        <v>18</v>
      </c>
      <c r="D168" s="148" t="s">
        <v>208</v>
      </c>
      <c r="E168" s="113" t="s">
        <v>548</v>
      </c>
      <c r="F168" s="148" t="s">
        <v>207</v>
      </c>
      <c r="G168" s="279">
        <v>0</v>
      </c>
      <c r="H168" s="301"/>
      <c r="I168" s="73">
        <f t="shared" si="6"/>
        <v>0</v>
      </c>
    </row>
    <row r="169" spans="1:9" ht="73.5" customHeight="1">
      <c r="A169" s="69"/>
      <c r="B169" s="69"/>
      <c r="C169" s="70" t="s">
        <v>33</v>
      </c>
      <c r="D169" s="148" t="s">
        <v>209</v>
      </c>
      <c r="E169" s="113" t="s">
        <v>1065</v>
      </c>
      <c r="F169" s="148" t="s">
        <v>207</v>
      </c>
      <c r="G169" s="142">
        <v>13.53</v>
      </c>
      <c r="H169" s="301"/>
      <c r="I169" s="73">
        <f t="shared" si="6"/>
        <v>0</v>
      </c>
    </row>
    <row r="170" spans="1:9" ht="69" customHeight="1">
      <c r="A170" s="69"/>
      <c r="B170" s="69"/>
      <c r="C170" s="70" t="s">
        <v>45</v>
      </c>
      <c r="D170" s="148" t="s">
        <v>210</v>
      </c>
      <c r="E170" s="98" t="s">
        <v>549</v>
      </c>
      <c r="F170" s="148" t="s">
        <v>20</v>
      </c>
      <c r="G170" s="279">
        <v>0</v>
      </c>
      <c r="H170" s="301"/>
      <c r="I170" s="73">
        <f t="shared" si="6"/>
        <v>0</v>
      </c>
    </row>
    <row r="171" spans="1:9" ht="35.25" customHeight="1">
      <c r="A171" s="69"/>
      <c r="B171" s="69"/>
      <c r="C171" s="70" t="s">
        <v>64</v>
      </c>
      <c r="D171" s="148" t="s">
        <v>211</v>
      </c>
      <c r="E171" s="98" t="s">
        <v>1125</v>
      </c>
      <c r="F171" s="148" t="s">
        <v>39</v>
      </c>
      <c r="G171" s="279">
        <v>0</v>
      </c>
      <c r="H171" s="301"/>
      <c r="I171" s="73">
        <f t="shared" si="6"/>
        <v>0</v>
      </c>
    </row>
    <row r="172" spans="1:9" ht="70.5" customHeight="1">
      <c r="A172" s="69"/>
      <c r="B172" s="69"/>
      <c r="C172" s="70" t="s">
        <v>66</v>
      </c>
      <c r="D172" s="148" t="s">
        <v>212</v>
      </c>
      <c r="E172" s="98" t="s">
        <v>550</v>
      </c>
      <c r="F172" s="148" t="s">
        <v>20</v>
      </c>
      <c r="G172" s="279">
        <v>5.8</v>
      </c>
      <c r="H172" s="301"/>
      <c r="I172" s="73">
        <f t="shared" si="6"/>
        <v>0</v>
      </c>
    </row>
    <row r="173" spans="1:9" ht="72" customHeight="1">
      <c r="A173" s="69"/>
      <c r="B173" s="69"/>
      <c r="C173" s="70" t="s">
        <v>99</v>
      </c>
      <c r="D173" s="148" t="s">
        <v>213</v>
      </c>
      <c r="E173" s="98" t="s">
        <v>551</v>
      </c>
      <c r="F173" s="135" t="s">
        <v>155</v>
      </c>
      <c r="G173" s="279">
        <v>0</v>
      </c>
      <c r="H173" s="301"/>
      <c r="I173" s="73">
        <f t="shared" si="6"/>
        <v>0</v>
      </c>
    </row>
    <row r="174" spans="1:9" ht="48" customHeight="1">
      <c r="A174" s="69"/>
      <c r="B174" s="69"/>
      <c r="C174" s="70" t="s">
        <v>93</v>
      </c>
      <c r="D174" s="148" t="s">
        <v>214</v>
      </c>
      <c r="E174" s="98" t="s">
        <v>552</v>
      </c>
      <c r="F174" s="135" t="s">
        <v>155</v>
      </c>
      <c r="G174" s="279">
        <v>0</v>
      </c>
      <c r="H174" s="301"/>
      <c r="I174" s="73">
        <f t="shared" si="6"/>
        <v>0</v>
      </c>
    </row>
    <row r="175" spans="1:9" ht="45.75" customHeight="1">
      <c r="A175" s="69"/>
      <c r="B175" s="69"/>
      <c r="C175" s="70" t="s">
        <v>101</v>
      </c>
      <c r="D175" s="148" t="s">
        <v>215</v>
      </c>
      <c r="E175" s="98" t="s">
        <v>553</v>
      </c>
      <c r="F175" s="135" t="s">
        <v>216</v>
      </c>
      <c r="G175" s="279">
        <v>0</v>
      </c>
      <c r="H175" s="301"/>
      <c r="I175" s="73">
        <f t="shared" si="6"/>
        <v>0</v>
      </c>
    </row>
    <row r="176" spans="1:9" ht="57.75" customHeight="1">
      <c r="A176" s="69"/>
      <c r="B176" s="69"/>
      <c r="C176" s="70" t="s">
        <v>104</v>
      </c>
      <c r="D176" s="148" t="s">
        <v>217</v>
      </c>
      <c r="E176" s="98" t="s">
        <v>554</v>
      </c>
      <c r="F176" s="135" t="s">
        <v>218</v>
      </c>
      <c r="G176" s="279">
        <v>1</v>
      </c>
      <c r="H176" s="301"/>
      <c r="I176" s="73">
        <f t="shared" si="6"/>
        <v>0</v>
      </c>
    </row>
    <row r="177" spans="1:9" ht="51.75" customHeight="1">
      <c r="A177" s="69"/>
      <c r="B177" s="69"/>
      <c r="C177" s="70" t="s">
        <v>105</v>
      </c>
      <c r="D177" s="148" t="s">
        <v>219</v>
      </c>
      <c r="E177" s="98" t="s">
        <v>220</v>
      </c>
      <c r="F177" s="135" t="s">
        <v>121</v>
      </c>
      <c r="G177" s="279">
        <v>0</v>
      </c>
      <c r="H177" s="301"/>
      <c r="I177" s="73">
        <f t="shared" si="6"/>
        <v>0</v>
      </c>
    </row>
    <row r="178" spans="1:9" ht="43.5" customHeight="1">
      <c r="A178" s="69"/>
      <c r="B178" s="69"/>
      <c r="C178" s="70" t="s">
        <v>106</v>
      </c>
      <c r="D178" s="148" t="s">
        <v>221</v>
      </c>
      <c r="E178" s="98" t="s">
        <v>222</v>
      </c>
      <c r="F178" s="135" t="s">
        <v>39</v>
      </c>
      <c r="G178" s="279">
        <v>1</v>
      </c>
      <c r="H178" s="301"/>
      <c r="I178" s="73">
        <f t="shared" si="6"/>
        <v>0</v>
      </c>
    </row>
    <row r="179" spans="1:9" ht="46.5" customHeight="1">
      <c r="A179" s="69"/>
      <c r="B179" s="69"/>
      <c r="C179" s="70" t="s">
        <v>107</v>
      </c>
      <c r="D179" s="148" t="s">
        <v>223</v>
      </c>
      <c r="E179" s="98" t="s">
        <v>224</v>
      </c>
      <c r="F179" s="135" t="s">
        <v>39</v>
      </c>
      <c r="G179" s="279">
        <v>1</v>
      </c>
      <c r="H179" s="301"/>
      <c r="I179" s="73">
        <f t="shared" si="6"/>
        <v>0</v>
      </c>
    </row>
    <row r="180" spans="1:9" ht="90" customHeight="1">
      <c r="A180" s="136"/>
      <c r="B180" s="136"/>
      <c r="C180" s="70" t="s">
        <v>108</v>
      </c>
      <c r="D180" s="69" t="s">
        <v>555</v>
      </c>
      <c r="E180" s="113" t="s">
        <v>1066</v>
      </c>
      <c r="F180" s="135" t="s">
        <v>225</v>
      </c>
      <c r="G180" s="279">
        <v>0</v>
      </c>
      <c r="H180" s="301"/>
      <c r="I180" s="73">
        <f t="shared" si="6"/>
        <v>0</v>
      </c>
    </row>
    <row r="181" spans="1:9" ht="102" customHeight="1">
      <c r="A181" s="136"/>
      <c r="B181" s="136"/>
      <c r="C181" s="70" t="s">
        <v>109</v>
      </c>
      <c r="D181" s="110" t="s">
        <v>1048</v>
      </c>
      <c r="E181" s="111" t="s">
        <v>1049</v>
      </c>
      <c r="F181" s="135" t="s">
        <v>225</v>
      </c>
      <c r="G181" s="279">
        <v>0</v>
      </c>
      <c r="H181" s="301"/>
      <c r="I181" s="73">
        <f t="shared" si="6"/>
        <v>0</v>
      </c>
    </row>
    <row r="182" spans="1:9" ht="25.5">
      <c r="A182" s="106" t="s">
        <v>557</v>
      </c>
      <c r="B182" s="106"/>
      <c r="C182" s="130"/>
      <c r="D182" s="130"/>
      <c r="E182" s="107"/>
      <c r="F182" s="106"/>
      <c r="G182" s="107"/>
      <c r="H182" s="308"/>
      <c r="I182" s="108">
        <f>SUM(I167:I181)</f>
        <v>0</v>
      </c>
    </row>
    <row r="183" spans="1:9">
      <c r="A183" s="185"/>
      <c r="B183" s="185" t="s">
        <v>479</v>
      </c>
      <c r="C183" s="122"/>
      <c r="D183" s="122"/>
      <c r="E183" s="131" t="s">
        <v>480</v>
      </c>
      <c r="F183" s="185"/>
      <c r="G183" s="131"/>
      <c r="H183" s="320"/>
      <c r="I183" s="188"/>
    </row>
    <row r="184" spans="1:9">
      <c r="A184" s="138"/>
      <c r="B184" s="138"/>
      <c r="C184" s="148" t="s">
        <v>15</v>
      </c>
      <c r="D184" s="148"/>
      <c r="E184" s="145" t="s">
        <v>481</v>
      </c>
      <c r="F184" s="146" t="s">
        <v>268</v>
      </c>
      <c r="G184" s="279">
        <v>0</v>
      </c>
      <c r="H184" s="305"/>
      <c r="I184" s="73">
        <f t="shared" ref="I184:I216" si="7">H184*$G184</f>
        <v>0</v>
      </c>
    </row>
    <row r="185" spans="1:9">
      <c r="A185" s="138"/>
      <c r="B185" s="138"/>
      <c r="C185" s="148" t="s">
        <v>33</v>
      </c>
      <c r="D185" s="148"/>
      <c r="E185" s="145" t="s">
        <v>482</v>
      </c>
      <c r="F185" s="146" t="s">
        <v>268</v>
      </c>
      <c r="G185" s="279">
        <v>4</v>
      </c>
      <c r="H185" s="301"/>
      <c r="I185" s="73">
        <f t="shared" si="7"/>
        <v>0</v>
      </c>
    </row>
    <row r="186" spans="1:9">
      <c r="A186" s="138"/>
      <c r="B186" s="138"/>
      <c r="C186" s="148" t="s">
        <v>45</v>
      </c>
      <c r="D186" s="148"/>
      <c r="E186" s="145" t="s">
        <v>483</v>
      </c>
      <c r="F186" s="146" t="s">
        <v>268</v>
      </c>
      <c r="G186" s="279">
        <v>1</v>
      </c>
      <c r="H186" s="301"/>
      <c r="I186" s="73">
        <f t="shared" si="7"/>
        <v>0</v>
      </c>
    </row>
    <row r="187" spans="1:9">
      <c r="A187" s="138"/>
      <c r="B187" s="138"/>
      <c r="C187" s="148" t="s">
        <v>64</v>
      </c>
      <c r="D187" s="148"/>
      <c r="E187" s="145" t="s">
        <v>484</v>
      </c>
      <c r="F187" s="146" t="s">
        <v>268</v>
      </c>
      <c r="G187" s="279">
        <v>2</v>
      </c>
      <c r="H187" s="301"/>
      <c r="I187" s="73">
        <f t="shared" si="7"/>
        <v>0</v>
      </c>
    </row>
    <row r="188" spans="1:9">
      <c r="A188" s="138"/>
      <c r="B188" s="138"/>
      <c r="C188" s="148" t="s">
        <v>66</v>
      </c>
      <c r="D188" s="148"/>
      <c r="E188" s="145" t="s">
        <v>485</v>
      </c>
      <c r="F188" s="146" t="s">
        <v>268</v>
      </c>
      <c r="G188" s="279">
        <v>1</v>
      </c>
      <c r="H188" s="301"/>
      <c r="I188" s="73">
        <f t="shared" si="7"/>
        <v>0</v>
      </c>
    </row>
    <row r="189" spans="1:9">
      <c r="A189" s="138"/>
      <c r="B189" s="138"/>
      <c r="C189" s="148" t="s">
        <v>99</v>
      </c>
      <c r="D189" s="148"/>
      <c r="E189" s="145" t="s">
        <v>486</v>
      </c>
      <c r="F189" s="146" t="s">
        <v>268</v>
      </c>
      <c r="G189" s="279">
        <v>3</v>
      </c>
      <c r="H189" s="301"/>
      <c r="I189" s="73">
        <f t="shared" si="7"/>
        <v>0</v>
      </c>
    </row>
    <row r="190" spans="1:9">
      <c r="A190" s="138"/>
      <c r="B190" s="138"/>
      <c r="C190" s="148" t="s">
        <v>93</v>
      </c>
      <c r="D190" s="148"/>
      <c r="E190" s="145" t="s">
        <v>487</v>
      </c>
      <c r="F190" s="146" t="s">
        <v>268</v>
      </c>
      <c r="G190" s="279">
        <v>3</v>
      </c>
      <c r="H190" s="301"/>
      <c r="I190" s="73">
        <f t="shared" si="7"/>
        <v>0</v>
      </c>
    </row>
    <row r="191" spans="1:9">
      <c r="A191" s="138"/>
      <c r="B191" s="138"/>
      <c r="C191" s="148" t="s">
        <v>101</v>
      </c>
      <c r="D191" s="148"/>
      <c r="E191" s="145" t="s">
        <v>488</v>
      </c>
      <c r="F191" s="146" t="s">
        <v>268</v>
      </c>
      <c r="G191" s="279">
        <v>3</v>
      </c>
      <c r="H191" s="301"/>
      <c r="I191" s="73">
        <f t="shared" si="7"/>
        <v>0</v>
      </c>
    </row>
    <row r="192" spans="1:9">
      <c r="A192" s="138"/>
      <c r="B192" s="138"/>
      <c r="C192" s="148" t="s">
        <v>104</v>
      </c>
      <c r="D192" s="148"/>
      <c r="E192" s="145" t="s">
        <v>489</v>
      </c>
      <c r="F192" s="146" t="s">
        <v>490</v>
      </c>
      <c r="G192" s="279">
        <v>1</v>
      </c>
      <c r="H192" s="301"/>
      <c r="I192" s="73">
        <f t="shared" si="7"/>
        <v>0</v>
      </c>
    </row>
    <row r="193" spans="1:9">
      <c r="A193" s="138"/>
      <c r="B193" s="138"/>
      <c r="C193" s="148" t="s">
        <v>105</v>
      </c>
      <c r="D193" s="148"/>
      <c r="E193" s="145" t="s">
        <v>491</v>
      </c>
      <c r="F193" s="146" t="s">
        <v>490</v>
      </c>
      <c r="G193" s="279">
        <v>1</v>
      </c>
      <c r="H193" s="301"/>
      <c r="I193" s="73">
        <f t="shared" si="7"/>
        <v>0</v>
      </c>
    </row>
    <row r="194" spans="1:9">
      <c r="A194" s="138"/>
      <c r="B194" s="138"/>
      <c r="C194" s="148" t="s">
        <v>106</v>
      </c>
      <c r="D194" s="148"/>
      <c r="E194" s="145" t="s">
        <v>492</v>
      </c>
      <c r="F194" s="146" t="s">
        <v>268</v>
      </c>
      <c r="G194" s="279">
        <v>1</v>
      </c>
      <c r="H194" s="301"/>
      <c r="I194" s="73">
        <f t="shared" si="7"/>
        <v>0</v>
      </c>
    </row>
    <row r="195" spans="1:9">
      <c r="A195" s="138"/>
      <c r="B195" s="138"/>
      <c r="C195" s="148" t="s">
        <v>107</v>
      </c>
      <c r="D195" s="148"/>
      <c r="E195" s="145" t="s">
        <v>493</v>
      </c>
      <c r="F195" s="146" t="s">
        <v>196</v>
      </c>
      <c r="G195" s="279">
        <v>1</v>
      </c>
      <c r="H195" s="301"/>
      <c r="I195" s="73">
        <f t="shared" si="7"/>
        <v>0</v>
      </c>
    </row>
    <row r="196" spans="1:9">
      <c r="A196" s="138"/>
      <c r="B196" s="138"/>
      <c r="C196" s="148" t="s">
        <v>108</v>
      </c>
      <c r="D196" s="148"/>
      <c r="E196" s="145" t="s">
        <v>494</v>
      </c>
      <c r="F196" s="146" t="s">
        <v>196</v>
      </c>
      <c r="G196" s="279">
        <v>1</v>
      </c>
      <c r="H196" s="301"/>
      <c r="I196" s="73">
        <f t="shared" si="7"/>
        <v>0</v>
      </c>
    </row>
    <row r="197" spans="1:9">
      <c r="A197" s="138"/>
      <c r="B197" s="138"/>
      <c r="C197" s="148" t="s">
        <v>109</v>
      </c>
      <c r="D197" s="148"/>
      <c r="E197" s="145" t="s">
        <v>495</v>
      </c>
      <c r="F197" s="146" t="s">
        <v>196</v>
      </c>
      <c r="G197" s="279">
        <v>1</v>
      </c>
      <c r="H197" s="301"/>
      <c r="I197" s="73">
        <f t="shared" si="7"/>
        <v>0</v>
      </c>
    </row>
    <row r="198" spans="1:9">
      <c r="A198" s="138"/>
      <c r="B198" s="138"/>
      <c r="C198" s="148" t="s">
        <v>110</v>
      </c>
      <c r="D198" s="148"/>
      <c r="E198" s="145" t="s">
        <v>496</v>
      </c>
      <c r="F198" s="146" t="s">
        <v>268</v>
      </c>
      <c r="G198" s="279">
        <v>1</v>
      </c>
      <c r="H198" s="301"/>
      <c r="I198" s="73">
        <f t="shared" si="7"/>
        <v>0</v>
      </c>
    </row>
    <row r="199" spans="1:9" s="218" customFormat="1">
      <c r="A199" s="138"/>
      <c r="B199" s="138"/>
      <c r="C199" s="148" t="s">
        <v>111</v>
      </c>
      <c r="D199" s="148"/>
      <c r="E199" s="145" t="s">
        <v>497</v>
      </c>
      <c r="F199" s="146" t="s">
        <v>268</v>
      </c>
      <c r="G199" s="279">
        <v>0</v>
      </c>
      <c r="H199" s="301"/>
      <c r="I199" s="73">
        <f t="shared" si="7"/>
        <v>0</v>
      </c>
    </row>
    <row r="200" spans="1:9">
      <c r="A200" s="138"/>
      <c r="B200" s="138"/>
      <c r="C200" s="148" t="s">
        <v>113</v>
      </c>
      <c r="D200" s="148"/>
      <c r="E200" s="145" t="s">
        <v>498</v>
      </c>
      <c r="F200" s="146" t="s">
        <v>268</v>
      </c>
      <c r="G200" s="279">
        <v>3</v>
      </c>
      <c r="H200" s="301"/>
      <c r="I200" s="73">
        <f t="shared" si="7"/>
        <v>0</v>
      </c>
    </row>
    <row r="201" spans="1:9">
      <c r="A201" s="138"/>
      <c r="B201" s="138"/>
      <c r="C201" s="148" t="s">
        <v>114</v>
      </c>
      <c r="D201" s="148"/>
      <c r="E201" s="145" t="s">
        <v>499</v>
      </c>
      <c r="F201" s="146" t="s">
        <v>268</v>
      </c>
      <c r="G201" s="279">
        <v>2</v>
      </c>
      <c r="H201" s="301"/>
      <c r="I201" s="73">
        <f t="shared" si="7"/>
        <v>0</v>
      </c>
    </row>
    <row r="202" spans="1:9">
      <c r="A202" s="138"/>
      <c r="B202" s="138"/>
      <c r="C202" s="148" t="s">
        <v>115</v>
      </c>
      <c r="D202" s="148"/>
      <c r="E202" s="145" t="s">
        <v>500</v>
      </c>
      <c r="F202" s="146" t="s">
        <v>268</v>
      </c>
      <c r="G202" s="279">
        <v>2</v>
      </c>
      <c r="H202" s="301"/>
      <c r="I202" s="73">
        <f t="shared" si="7"/>
        <v>0</v>
      </c>
    </row>
    <row r="203" spans="1:9">
      <c r="A203" s="138"/>
      <c r="B203" s="138"/>
      <c r="C203" s="148" t="s">
        <v>118</v>
      </c>
      <c r="D203" s="148"/>
      <c r="E203" s="145" t="s">
        <v>501</v>
      </c>
      <c r="F203" s="146" t="s">
        <v>268</v>
      </c>
      <c r="G203" s="279">
        <v>1</v>
      </c>
      <c r="H203" s="301"/>
      <c r="I203" s="73">
        <f t="shared" si="7"/>
        <v>0</v>
      </c>
    </row>
    <row r="204" spans="1:9">
      <c r="A204" s="138"/>
      <c r="B204" s="138"/>
      <c r="C204" s="148" t="s">
        <v>119</v>
      </c>
      <c r="D204" s="148"/>
      <c r="E204" s="145" t="s">
        <v>502</v>
      </c>
      <c r="F204" s="146" t="s">
        <v>268</v>
      </c>
      <c r="G204" s="279">
        <v>1</v>
      </c>
      <c r="H204" s="301"/>
      <c r="I204" s="73">
        <f t="shared" si="7"/>
        <v>0</v>
      </c>
    </row>
    <row r="205" spans="1:9">
      <c r="A205" s="219"/>
      <c r="B205" s="138"/>
      <c r="C205" s="148" t="s">
        <v>122</v>
      </c>
      <c r="D205" s="110"/>
      <c r="E205" s="71" t="s">
        <v>504</v>
      </c>
      <c r="F205" s="230" t="s">
        <v>141</v>
      </c>
      <c r="G205" s="279" t="s">
        <v>816</v>
      </c>
      <c r="H205" s="301"/>
      <c r="I205" s="73">
        <f>IFERROR(H205*$G205,0)</f>
        <v>0</v>
      </c>
    </row>
    <row r="206" spans="1:9">
      <c r="A206" s="219"/>
      <c r="B206" s="138"/>
      <c r="C206" s="148" t="s">
        <v>625</v>
      </c>
      <c r="D206" s="110"/>
      <c r="E206" s="71" t="s">
        <v>506</v>
      </c>
      <c r="F206" s="230" t="s">
        <v>268</v>
      </c>
      <c r="G206" s="279" t="s">
        <v>816</v>
      </c>
      <c r="H206" s="301"/>
      <c r="I206" s="73">
        <f>IFERROR(H206*$G206,0)</f>
        <v>0</v>
      </c>
    </row>
    <row r="207" spans="1:9">
      <c r="A207" s="138"/>
      <c r="B207" s="138"/>
      <c r="C207" s="148" t="s">
        <v>626</v>
      </c>
      <c r="D207" s="110"/>
      <c r="E207" s="71" t="s">
        <v>507</v>
      </c>
      <c r="F207" s="146" t="s">
        <v>268</v>
      </c>
      <c r="G207" s="279"/>
      <c r="H207" s="301"/>
      <c r="I207" s="73">
        <f>IFERROR(H207*$G207,0)</f>
        <v>0</v>
      </c>
    </row>
    <row r="208" spans="1:9">
      <c r="A208" s="138"/>
      <c r="B208" s="138"/>
      <c r="C208" s="148" t="s">
        <v>627</v>
      </c>
      <c r="D208" s="110"/>
      <c r="E208" s="71" t="s">
        <v>508</v>
      </c>
      <c r="F208" s="230" t="s">
        <v>268</v>
      </c>
      <c r="G208" s="146" t="s">
        <v>816</v>
      </c>
      <c r="H208" s="321"/>
      <c r="I208" s="73">
        <f>IFERROR(H208*$G208,0)</f>
        <v>0</v>
      </c>
    </row>
    <row r="209" spans="1:9">
      <c r="A209" s="138"/>
      <c r="B209" s="138"/>
      <c r="C209" s="148" t="s">
        <v>628</v>
      </c>
      <c r="D209" s="110"/>
      <c r="E209" s="71" t="s">
        <v>509</v>
      </c>
      <c r="F209" s="146" t="s">
        <v>268</v>
      </c>
      <c r="G209" s="279"/>
      <c r="H209" s="301"/>
      <c r="I209" s="73">
        <f t="shared" si="7"/>
        <v>0</v>
      </c>
    </row>
    <row r="210" spans="1:9">
      <c r="A210" s="138"/>
      <c r="B210" s="138"/>
      <c r="C210" s="148" t="s">
        <v>629</v>
      </c>
      <c r="D210" s="110"/>
      <c r="E210" s="71" t="s">
        <v>510</v>
      </c>
      <c r="F210" s="146" t="s">
        <v>268</v>
      </c>
      <c r="G210" s="279"/>
      <c r="H210" s="301"/>
      <c r="I210" s="73">
        <f t="shared" si="7"/>
        <v>0</v>
      </c>
    </row>
    <row r="211" spans="1:9">
      <c r="A211" s="138"/>
      <c r="B211" s="138"/>
      <c r="C211" s="148" t="s">
        <v>630</v>
      </c>
      <c r="D211" s="110"/>
      <c r="E211" s="71" t="s">
        <v>511</v>
      </c>
      <c r="F211" s="146" t="s">
        <v>268</v>
      </c>
      <c r="G211" s="279"/>
      <c r="H211" s="301"/>
      <c r="I211" s="73">
        <f t="shared" si="7"/>
        <v>0</v>
      </c>
    </row>
    <row r="212" spans="1:9">
      <c r="A212" s="138"/>
      <c r="B212" s="138"/>
      <c r="C212" s="148" t="s">
        <v>640</v>
      </c>
      <c r="D212" s="148"/>
      <c r="E212" s="161" t="s">
        <v>1122</v>
      </c>
      <c r="F212" s="157" t="s">
        <v>268</v>
      </c>
      <c r="G212" s="279">
        <v>45</v>
      </c>
      <c r="H212" s="301"/>
      <c r="I212" s="73">
        <f t="shared" si="7"/>
        <v>0</v>
      </c>
    </row>
    <row r="213" spans="1:9">
      <c r="A213" s="138"/>
      <c r="B213" s="138"/>
      <c r="C213" s="148" t="s">
        <v>641</v>
      </c>
      <c r="D213" s="148"/>
      <c r="E213" s="189" t="s">
        <v>639</v>
      </c>
      <c r="F213" s="157" t="s">
        <v>357</v>
      </c>
      <c r="G213" s="279">
        <v>0</v>
      </c>
      <c r="H213" s="301"/>
      <c r="I213" s="73">
        <f t="shared" si="7"/>
        <v>0</v>
      </c>
    </row>
    <row r="214" spans="1:9" ht="38.25">
      <c r="A214" s="138"/>
      <c r="B214" s="138"/>
      <c r="C214" s="148" t="s">
        <v>642</v>
      </c>
      <c r="D214" s="148"/>
      <c r="E214" s="190" t="s">
        <v>358</v>
      </c>
      <c r="F214" s="157" t="s">
        <v>268</v>
      </c>
      <c r="G214" s="279">
        <v>5</v>
      </c>
      <c r="H214" s="301"/>
      <c r="I214" s="73">
        <f t="shared" si="7"/>
        <v>0</v>
      </c>
    </row>
    <row r="215" spans="1:9">
      <c r="A215" s="138"/>
      <c r="B215" s="138"/>
      <c r="C215" s="148" t="s">
        <v>652</v>
      </c>
      <c r="D215" s="110"/>
      <c r="E215" s="190" t="s">
        <v>650</v>
      </c>
      <c r="F215" s="157" t="s">
        <v>268</v>
      </c>
      <c r="G215" s="279"/>
      <c r="H215" s="301"/>
      <c r="I215" s="73">
        <f t="shared" si="7"/>
        <v>0</v>
      </c>
    </row>
    <row r="216" spans="1:9">
      <c r="A216" s="138"/>
      <c r="B216" s="138"/>
      <c r="C216" s="148" t="s">
        <v>653</v>
      </c>
      <c r="D216" s="110"/>
      <c r="E216" s="190" t="s">
        <v>651</v>
      </c>
      <c r="F216" s="157" t="s">
        <v>268</v>
      </c>
      <c r="G216" s="279"/>
      <c r="H216" s="301"/>
      <c r="I216" s="73">
        <f t="shared" si="7"/>
        <v>0</v>
      </c>
    </row>
    <row r="217" spans="1:9">
      <c r="A217" s="138"/>
      <c r="B217" s="138"/>
      <c r="C217" s="292" t="s">
        <v>1246</v>
      </c>
      <c r="D217" s="110"/>
      <c r="E217" s="190" t="s">
        <v>1247</v>
      </c>
      <c r="F217" s="157" t="s">
        <v>268</v>
      </c>
      <c r="G217" s="293">
        <v>1</v>
      </c>
      <c r="H217" s="305"/>
      <c r="I217" s="73"/>
    </row>
    <row r="218" spans="1:9" ht="31.5">
      <c r="A218" s="80" t="s">
        <v>503</v>
      </c>
      <c r="B218" s="80"/>
      <c r="C218" s="82"/>
      <c r="D218" s="82"/>
      <c r="E218" s="105"/>
      <c r="F218" s="106"/>
      <c r="G218" s="107"/>
      <c r="H218" s="108"/>
      <c r="I218" s="108">
        <f>SUM(I184:I216)</f>
        <v>0</v>
      </c>
    </row>
    <row r="219" spans="1:9" ht="15.75">
      <c r="A219" s="191"/>
      <c r="B219" s="192"/>
      <c r="C219" s="193"/>
      <c r="D219" s="193"/>
      <c r="E219" s="194"/>
      <c r="F219" s="195"/>
      <c r="G219" s="196"/>
      <c r="H219" s="197"/>
      <c r="I219" s="197" t="e">
        <f>I218+HVAC!#REF!+HVAC!#REF!+HVAC!#REF!+HVAC!#REF!+HVAC!#REF!+ELECTRICAL!I240+ELECTRICAL!I226+ELECTRICAL!I212+ELECTRICAL!I208+ELECTRICAL!I205+ELECTRICAL!I190+ELECTRICAL!I176+ELECTRICAL!I152+ELECTRICAL!I77+ELECTRICAL!I54+ELECTRICAL!I24+PLUMBING!I68+PLUMBING!I48+PLUMBING!I44+PLUMBING!I29+I182+I164+I153+I142+I129+I96+I90+I84+I59+I51+I44+I34+I29</f>
        <v>#REF!</v>
      </c>
    </row>
    <row r="220" spans="1:9" s="218" customFormat="1" ht="15.75">
      <c r="A220" s="220"/>
      <c r="B220" s="198"/>
      <c r="C220" s="199"/>
      <c r="D220" s="199"/>
      <c r="E220" s="200"/>
      <c r="F220" s="201"/>
      <c r="G220" s="221"/>
      <c r="H220" s="222"/>
      <c r="I220" s="222"/>
    </row>
    <row r="221" spans="1:9">
      <c r="A221" s="220"/>
      <c r="B221" s="211"/>
      <c r="C221" s="223"/>
      <c r="D221" s="223"/>
      <c r="E221" s="211"/>
      <c r="F221" s="211"/>
      <c r="H221" s="212"/>
      <c r="I221" s="212"/>
    </row>
    <row r="222" spans="1:9">
      <c r="A222" s="220"/>
      <c r="B222" s="211"/>
      <c r="C222" s="223"/>
      <c r="D222" s="223"/>
      <c r="E222" s="211"/>
      <c r="F222" s="211"/>
      <c r="H222" s="212"/>
      <c r="I222" s="212"/>
    </row>
    <row r="223" spans="1:9">
      <c r="A223" s="220"/>
      <c r="B223" s="211"/>
      <c r="C223" s="223"/>
      <c r="D223" s="223"/>
      <c r="E223" s="211"/>
      <c r="F223" s="211"/>
      <c r="H223" s="212"/>
      <c r="I223" s="212"/>
    </row>
    <row r="224" spans="1:9">
      <c r="A224" s="220"/>
      <c r="B224" s="211"/>
      <c r="C224" s="223"/>
      <c r="D224" s="223"/>
      <c r="E224" s="211"/>
      <c r="F224" s="211"/>
      <c r="H224" s="212"/>
      <c r="I224" s="212"/>
    </row>
    <row r="225" spans="1:9" ht="15.75" thickBot="1">
      <c r="A225" s="224"/>
      <c r="B225" s="225"/>
      <c r="C225" s="226"/>
      <c r="D225" s="226"/>
      <c r="E225" s="225"/>
      <c r="F225" s="225"/>
      <c r="G225" s="225"/>
      <c r="H225" s="227"/>
      <c r="I225" s="227"/>
    </row>
  </sheetData>
  <mergeCells count="1">
    <mergeCell ref="A11:E11"/>
  </mergeCells>
  <pageMargins left="0.7" right="0.7" top="0.75" bottom="0.75" header="0.3" footer="0.3"/>
  <pageSetup scale="38" orientation="portrait" r:id="rId1"/>
  <rowBreaks count="1" manualBreakCount="1">
    <brk id="15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28" zoomScale="60" zoomScaleNormal="70" workbookViewId="0">
      <selection activeCell="E1" sqref="E1:G37"/>
    </sheetView>
  </sheetViews>
  <sheetFormatPr defaultRowHeight="50.1" customHeight="1"/>
  <cols>
    <col min="5" max="5" width="107.7109375" style="482" customWidth="1"/>
    <col min="6" max="6" width="12" customWidth="1"/>
  </cols>
  <sheetData>
    <row r="1" spans="1:15" s="206" customFormat="1" ht="50.1" customHeight="1">
      <c r="A1" s="57" t="s">
        <v>442</v>
      </c>
      <c r="B1" s="57"/>
      <c r="C1" s="57"/>
      <c r="D1" s="57"/>
      <c r="E1" s="470" t="s">
        <v>443</v>
      </c>
      <c r="F1" s="57"/>
      <c r="G1" s="57"/>
      <c r="H1" s="310"/>
      <c r="I1" s="117"/>
    </row>
    <row r="2" spans="1:15" s="206" customFormat="1" ht="50.1" customHeight="1">
      <c r="A2" s="126"/>
      <c r="B2" s="63" t="s">
        <v>444</v>
      </c>
      <c r="C2" s="63"/>
      <c r="D2" s="63"/>
      <c r="E2" s="471" t="s">
        <v>445</v>
      </c>
      <c r="F2" s="126"/>
      <c r="G2" s="121"/>
      <c r="H2" s="318"/>
      <c r="I2" s="184"/>
    </row>
    <row r="3" spans="1:15" s="206" customFormat="1" ht="118.5" customHeight="1">
      <c r="A3" s="186"/>
      <c r="B3" s="186"/>
      <c r="C3" s="70"/>
      <c r="D3" s="125" t="s">
        <v>15</v>
      </c>
      <c r="E3" s="472" t="s">
        <v>1284</v>
      </c>
      <c r="F3" s="143"/>
      <c r="G3" s="279"/>
      <c r="H3" s="301"/>
      <c r="I3" s="73"/>
    </row>
    <row r="4" spans="1:15" s="206" customFormat="1" ht="50.1" customHeight="1">
      <c r="A4" s="186"/>
      <c r="B4" s="186"/>
      <c r="C4" s="70"/>
      <c r="D4" s="70" t="s">
        <v>18</v>
      </c>
      <c r="E4" s="473" t="s">
        <v>446</v>
      </c>
      <c r="F4" s="148" t="s">
        <v>447</v>
      </c>
      <c r="G4" s="279">
        <v>0</v>
      </c>
      <c r="H4" s="301"/>
      <c r="I4" s="73">
        <f>H4*$G4</f>
        <v>0</v>
      </c>
    </row>
    <row r="5" spans="1:15" s="206" customFormat="1" ht="50.1" customHeight="1">
      <c r="A5" s="186"/>
      <c r="B5" s="186"/>
      <c r="C5" s="70"/>
      <c r="D5" s="70" t="s">
        <v>23</v>
      </c>
      <c r="E5" s="473" t="s">
        <v>448</v>
      </c>
      <c r="F5" s="148" t="s">
        <v>447</v>
      </c>
      <c r="G5" s="279">
        <v>0</v>
      </c>
      <c r="H5" s="301"/>
      <c r="I5" s="73">
        <f>H5*$G5</f>
        <v>0</v>
      </c>
    </row>
    <row r="6" spans="1:15" s="206" customFormat="1" ht="50.1" customHeight="1">
      <c r="A6" s="186"/>
      <c r="B6" s="186"/>
      <c r="C6" s="70"/>
      <c r="D6" s="125" t="s">
        <v>33</v>
      </c>
      <c r="E6" s="472" t="s">
        <v>1285</v>
      </c>
      <c r="F6" s="148"/>
      <c r="G6" s="279"/>
      <c r="H6" s="301"/>
      <c r="I6" s="73"/>
    </row>
    <row r="7" spans="1:15" s="206" customFormat="1" ht="50.1" customHeight="1">
      <c r="A7" s="186"/>
      <c r="B7" s="186"/>
      <c r="C7" s="70"/>
      <c r="D7" s="70" t="s">
        <v>36</v>
      </c>
      <c r="E7" s="473" t="s">
        <v>449</v>
      </c>
      <c r="F7" s="148" t="s">
        <v>447</v>
      </c>
      <c r="G7" s="291">
        <v>24</v>
      </c>
      <c r="H7" s="301"/>
      <c r="I7" s="73">
        <f>H7*$G7</f>
        <v>0</v>
      </c>
      <c r="O7" s="469"/>
    </row>
    <row r="8" spans="1:15" s="206" customFormat="1" ht="50.1" customHeight="1">
      <c r="A8" s="186"/>
      <c r="B8" s="186"/>
      <c r="C8" s="70"/>
      <c r="D8" s="125" t="s">
        <v>40</v>
      </c>
      <c r="E8" s="474" t="s">
        <v>450</v>
      </c>
      <c r="F8" s="148" t="s">
        <v>447</v>
      </c>
      <c r="G8" s="291">
        <v>13</v>
      </c>
      <c r="H8" s="301"/>
      <c r="I8" s="73">
        <f>H8*$G8</f>
        <v>0</v>
      </c>
    </row>
    <row r="9" spans="1:15" s="206" customFormat="1" ht="50.1" customHeight="1">
      <c r="A9" s="186"/>
      <c r="B9" s="186"/>
      <c r="C9" s="70"/>
      <c r="D9" s="125" t="s">
        <v>43</v>
      </c>
      <c r="E9" s="474" t="s">
        <v>451</v>
      </c>
      <c r="F9" s="148" t="s">
        <v>196</v>
      </c>
      <c r="G9" s="279">
        <v>1</v>
      </c>
      <c r="H9" s="301"/>
      <c r="I9" s="73">
        <f>H9*$G9</f>
        <v>0</v>
      </c>
    </row>
    <row r="10" spans="1:15" s="206" customFormat="1" ht="50.1" customHeight="1">
      <c r="A10" s="126"/>
      <c r="B10" s="126" t="s">
        <v>624</v>
      </c>
      <c r="C10" s="63"/>
      <c r="D10" s="63"/>
      <c r="E10" s="471" t="s">
        <v>453</v>
      </c>
      <c r="F10" s="126"/>
      <c r="G10" s="121"/>
      <c r="H10" s="318"/>
      <c r="I10" s="184"/>
    </row>
    <row r="11" spans="1:15" s="206" customFormat="1" ht="50.1" customHeight="1">
      <c r="A11" s="186"/>
      <c r="B11" s="186"/>
      <c r="C11" s="125" t="s">
        <v>15</v>
      </c>
      <c r="D11" s="125"/>
      <c r="E11" s="475" t="s">
        <v>454</v>
      </c>
      <c r="F11" s="143"/>
      <c r="G11" s="279"/>
      <c r="H11" s="301"/>
      <c r="I11" s="73"/>
    </row>
    <row r="12" spans="1:15" s="206" customFormat="1" ht="50.1" customHeight="1">
      <c r="A12" s="186"/>
      <c r="B12" s="186"/>
      <c r="C12" s="70" t="s">
        <v>18</v>
      </c>
      <c r="D12" s="70"/>
      <c r="E12" s="476" t="s">
        <v>455</v>
      </c>
      <c r="F12" s="148" t="s">
        <v>447</v>
      </c>
      <c r="G12" s="279">
        <v>0</v>
      </c>
      <c r="H12" s="301"/>
      <c r="I12" s="73">
        <f>H12*$G12</f>
        <v>0</v>
      </c>
    </row>
    <row r="13" spans="1:15" s="206" customFormat="1" ht="50.1" customHeight="1">
      <c r="A13" s="186"/>
      <c r="B13" s="186"/>
      <c r="C13" s="70" t="s">
        <v>21</v>
      </c>
      <c r="D13" s="70"/>
      <c r="E13" s="476" t="s">
        <v>456</v>
      </c>
      <c r="F13" s="148" t="s">
        <v>447</v>
      </c>
      <c r="G13" s="279">
        <v>24</v>
      </c>
      <c r="H13" s="301"/>
      <c r="I13" s="73">
        <f>H13*$G13</f>
        <v>0</v>
      </c>
    </row>
    <row r="14" spans="1:15" s="206" customFormat="1" ht="50.1" customHeight="1">
      <c r="A14" s="186"/>
      <c r="B14" s="186"/>
      <c r="C14" s="70" t="s">
        <v>23</v>
      </c>
      <c r="D14" s="70"/>
      <c r="E14" s="476" t="s">
        <v>457</v>
      </c>
      <c r="F14" s="148" t="s">
        <v>447</v>
      </c>
      <c r="G14" s="279">
        <v>13</v>
      </c>
      <c r="H14" s="301"/>
      <c r="I14" s="73">
        <f>H14*$G14</f>
        <v>0</v>
      </c>
    </row>
    <row r="15" spans="1:15" s="206" customFormat="1" ht="50.1" customHeight="1">
      <c r="A15" s="126"/>
      <c r="B15" s="126" t="s">
        <v>452</v>
      </c>
      <c r="C15" s="63"/>
      <c r="D15" s="63"/>
      <c r="E15" s="471" t="s">
        <v>459</v>
      </c>
      <c r="F15" s="126"/>
      <c r="G15" s="121"/>
      <c r="H15" s="318"/>
      <c r="I15" s="184"/>
    </row>
    <row r="16" spans="1:15" s="206" customFormat="1" ht="50.1" customHeight="1">
      <c r="A16" s="186"/>
      <c r="B16" s="186"/>
      <c r="C16" s="125" t="s">
        <v>15</v>
      </c>
      <c r="D16" s="69"/>
      <c r="E16" s="472" t="s">
        <v>1286</v>
      </c>
      <c r="F16" s="148" t="s">
        <v>141</v>
      </c>
      <c r="G16" s="279">
        <v>0</v>
      </c>
      <c r="H16" s="305"/>
      <c r="I16" s="73">
        <f>H16*$G16</f>
        <v>0</v>
      </c>
    </row>
    <row r="17" spans="1:9" s="206" customFormat="1" ht="50.1" customHeight="1">
      <c r="A17" s="186"/>
      <c r="B17" s="186"/>
      <c r="C17" s="70" t="s">
        <v>33</v>
      </c>
      <c r="D17" s="69"/>
      <c r="E17" s="472" t="s">
        <v>1287</v>
      </c>
      <c r="F17" s="148" t="s">
        <v>141</v>
      </c>
      <c r="G17" s="279">
        <v>0</v>
      </c>
      <c r="H17" s="305"/>
      <c r="I17" s="73">
        <f>H17*$G17</f>
        <v>0</v>
      </c>
    </row>
    <row r="18" spans="1:9" s="206" customFormat="1" ht="50.1" customHeight="1">
      <c r="A18" s="186"/>
      <c r="B18" s="186"/>
      <c r="C18" s="70" t="s">
        <v>45</v>
      </c>
      <c r="D18" s="69"/>
      <c r="E18" s="477" t="s">
        <v>1288</v>
      </c>
      <c r="F18" s="148" t="s">
        <v>141</v>
      </c>
      <c r="G18" s="279">
        <v>0</v>
      </c>
      <c r="H18" s="301"/>
      <c r="I18" s="73">
        <f>H18*$G18</f>
        <v>0</v>
      </c>
    </row>
    <row r="19" spans="1:9" s="206" customFormat="1" ht="50.1" customHeight="1">
      <c r="A19" s="122"/>
      <c r="B19" s="122" t="s">
        <v>458</v>
      </c>
      <c r="C19" s="122"/>
      <c r="D19" s="122"/>
      <c r="E19" s="471" t="s">
        <v>617</v>
      </c>
      <c r="F19" s="122"/>
      <c r="G19" s="123"/>
      <c r="H19" s="312"/>
      <c r="I19" s="124"/>
    </row>
    <row r="20" spans="1:9" s="206" customFormat="1" ht="50.1" customHeight="1">
      <c r="A20" s="167"/>
      <c r="B20" s="167"/>
      <c r="C20" s="156" t="s">
        <v>18</v>
      </c>
      <c r="D20" s="156"/>
      <c r="E20" s="478" t="s">
        <v>398</v>
      </c>
      <c r="F20" s="157" t="s">
        <v>268</v>
      </c>
      <c r="G20" s="279">
        <v>1</v>
      </c>
      <c r="H20" s="301"/>
      <c r="I20" s="73">
        <f>H20*$G20</f>
        <v>0</v>
      </c>
    </row>
    <row r="21" spans="1:9" s="206" customFormat="1" ht="50.1" customHeight="1">
      <c r="A21" s="167"/>
      <c r="B21" s="167"/>
      <c r="C21" s="156" t="s">
        <v>21</v>
      </c>
      <c r="D21" s="156"/>
      <c r="E21" s="478" t="s">
        <v>399</v>
      </c>
      <c r="F21" s="157" t="s">
        <v>268</v>
      </c>
      <c r="G21" s="279">
        <v>1</v>
      </c>
      <c r="H21" s="301"/>
      <c r="I21" s="73">
        <f>H21*$G21</f>
        <v>0</v>
      </c>
    </row>
    <row r="22" spans="1:9" s="206" customFormat="1" ht="50.1" customHeight="1">
      <c r="A22" s="167"/>
      <c r="B22" s="167"/>
      <c r="C22" s="156" t="s">
        <v>23</v>
      </c>
      <c r="D22" s="156"/>
      <c r="E22" s="478" t="s">
        <v>400</v>
      </c>
      <c r="F22" s="157" t="s">
        <v>268</v>
      </c>
      <c r="G22" s="279">
        <v>0</v>
      </c>
      <c r="H22" s="305"/>
      <c r="I22" s="73">
        <f>H22*$G22</f>
        <v>0</v>
      </c>
    </row>
    <row r="23" spans="1:9" s="206" customFormat="1" ht="50.1" customHeight="1">
      <c r="A23" s="167"/>
      <c r="B23" s="167"/>
      <c r="C23" s="156" t="s">
        <v>25</v>
      </c>
      <c r="D23" s="156"/>
      <c r="E23" s="478" t="s">
        <v>401</v>
      </c>
      <c r="F23" s="157" t="s">
        <v>268</v>
      </c>
      <c r="G23" s="279">
        <v>0</v>
      </c>
      <c r="H23" s="305"/>
      <c r="I23" s="73">
        <f>H23*$G23</f>
        <v>0</v>
      </c>
    </row>
    <row r="24" spans="1:9" s="206" customFormat="1" ht="50.1" customHeight="1">
      <c r="A24" s="167"/>
      <c r="B24" s="167"/>
      <c r="C24" s="156" t="s">
        <v>27</v>
      </c>
      <c r="D24" s="156"/>
      <c r="E24" s="478" t="s">
        <v>402</v>
      </c>
      <c r="F24" s="157" t="s">
        <v>268</v>
      </c>
      <c r="G24" s="279"/>
      <c r="H24" s="301"/>
      <c r="I24" s="73">
        <f>H24*$G24</f>
        <v>0</v>
      </c>
    </row>
    <row r="25" spans="1:9" s="206" customFormat="1" ht="50.1" customHeight="1">
      <c r="A25" s="57" t="s">
        <v>460</v>
      </c>
      <c r="B25" s="116"/>
      <c r="C25" s="57"/>
      <c r="D25" s="57"/>
      <c r="E25" s="470" t="s">
        <v>461</v>
      </c>
      <c r="F25" s="116"/>
      <c r="G25" s="116"/>
      <c r="H25" s="319"/>
      <c r="I25" s="187"/>
    </row>
    <row r="26" spans="1:9" s="206" customFormat="1" ht="50.1" customHeight="1">
      <c r="A26" s="185"/>
      <c r="B26" s="122" t="s">
        <v>462</v>
      </c>
      <c r="C26" s="122"/>
      <c r="D26" s="122"/>
      <c r="E26" s="471" t="s">
        <v>463</v>
      </c>
      <c r="F26" s="185"/>
      <c r="G26" s="131"/>
      <c r="H26" s="320"/>
      <c r="I26" s="188"/>
    </row>
    <row r="27" spans="1:9" s="206" customFormat="1" ht="50.1" customHeight="1">
      <c r="A27" s="70"/>
      <c r="B27" s="70"/>
      <c r="C27" s="69" t="s">
        <v>15</v>
      </c>
      <c r="D27" s="69" t="s">
        <v>464</v>
      </c>
      <c r="E27" s="479" t="s">
        <v>465</v>
      </c>
      <c r="F27" s="148" t="s">
        <v>466</v>
      </c>
      <c r="G27" s="279">
        <v>0</v>
      </c>
      <c r="H27" s="301"/>
      <c r="I27" s="73">
        <f t="shared" ref="I27:I35" si="0">H27*$G27</f>
        <v>0</v>
      </c>
    </row>
    <row r="28" spans="1:9" s="206" customFormat="1" ht="50.1" customHeight="1">
      <c r="A28" s="70"/>
      <c r="B28" s="70"/>
      <c r="C28" s="69" t="s">
        <v>33</v>
      </c>
      <c r="D28" s="69"/>
      <c r="E28" s="479" t="s">
        <v>467</v>
      </c>
      <c r="F28" s="148" t="s">
        <v>468</v>
      </c>
      <c r="G28" s="279">
        <v>0</v>
      </c>
      <c r="H28" s="301"/>
      <c r="I28" s="73">
        <f t="shared" si="0"/>
        <v>0</v>
      </c>
    </row>
    <row r="29" spans="1:9" s="206" customFormat="1" ht="50.1" customHeight="1">
      <c r="A29" s="136"/>
      <c r="B29" s="136"/>
      <c r="C29" s="148" t="s">
        <v>45</v>
      </c>
      <c r="D29" s="148" t="s">
        <v>469</v>
      </c>
      <c r="E29" s="480" t="s">
        <v>470</v>
      </c>
      <c r="F29" s="148" t="s">
        <v>121</v>
      </c>
      <c r="G29" s="279">
        <v>0</v>
      </c>
      <c r="H29" s="301"/>
      <c r="I29" s="73">
        <f t="shared" si="0"/>
        <v>0</v>
      </c>
    </row>
    <row r="30" spans="1:9" s="206" customFormat="1" ht="50.1" customHeight="1">
      <c r="A30" s="138"/>
      <c r="B30" s="138"/>
      <c r="C30" s="148" t="s">
        <v>64</v>
      </c>
      <c r="D30" s="148"/>
      <c r="E30" s="481" t="s">
        <v>471</v>
      </c>
      <c r="F30" s="148" t="s">
        <v>472</v>
      </c>
      <c r="G30" s="279">
        <v>0</v>
      </c>
      <c r="H30" s="305"/>
      <c r="I30" s="73">
        <f t="shared" si="0"/>
        <v>0</v>
      </c>
    </row>
    <row r="31" spans="1:9" s="206" customFormat="1" ht="50.1" customHeight="1">
      <c r="A31" s="138"/>
      <c r="B31" s="138"/>
      <c r="C31" s="148" t="s">
        <v>66</v>
      </c>
      <c r="D31" s="148"/>
      <c r="E31" s="481" t="s">
        <v>473</v>
      </c>
      <c r="F31" s="146" t="s">
        <v>474</v>
      </c>
      <c r="G31" s="279">
        <v>0</v>
      </c>
      <c r="H31" s="305"/>
      <c r="I31" s="73">
        <f t="shared" si="0"/>
        <v>0</v>
      </c>
    </row>
    <row r="32" spans="1:9" s="206" customFormat="1" ht="50.1" customHeight="1">
      <c r="A32" s="138"/>
      <c r="B32" s="138"/>
      <c r="C32" s="148" t="s">
        <v>99</v>
      </c>
      <c r="D32" s="148"/>
      <c r="E32" s="481" t="s">
        <v>475</v>
      </c>
      <c r="F32" s="148" t="s">
        <v>196</v>
      </c>
      <c r="G32" s="279">
        <v>4</v>
      </c>
      <c r="H32" s="301"/>
      <c r="I32" s="73">
        <f t="shared" si="0"/>
        <v>0</v>
      </c>
    </row>
    <row r="33" spans="1:9" s="206" customFormat="1" ht="50.1" customHeight="1">
      <c r="A33" s="138"/>
      <c r="B33" s="138"/>
      <c r="C33" s="148" t="s">
        <v>93</v>
      </c>
      <c r="D33" s="148"/>
      <c r="E33" s="472" t="s">
        <v>476</v>
      </c>
      <c r="F33" s="148" t="s">
        <v>190</v>
      </c>
      <c r="G33" s="279">
        <v>0</v>
      </c>
      <c r="H33" s="305"/>
      <c r="I33" s="73">
        <f t="shared" si="0"/>
        <v>0</v>
      </c>
    </row>
    <row r="34" spans="1:9" s="206" customFormat="1" ht="50.1" customHeight="1">
      <c r="A34" s="138"/>
      <c r="B34" s="138"/>
      <c r="C34" s="148" t="s">
        <v>101</v>
      </c>
      <c r="D34" s="148"/>
      <c r="E34" s="476" t="s">
        <v>477</v>
      </c>
      <c r="F34" s="148" t="s">
        <v>196</v>
      </c>
      <c r="G34" s="279">
        <v>2</v>
      </c>
      <c r="H34" s="301"/>
      <c r="I34" s="73">
        <f t="shared" si="0"/>
        <v>0</v>
      </c>
    </row>
    <row r="35" spans="1:9" s="206" customFormat="1" ht="50.1" customHeight="1">
      <c r="A35" s="140"/>
      <c r="B35" s="140"/>
      <c r="C35" s="69" t="s">
        <v>104</v>
      </c>
      <c r="D35" s="69"/>
      <c r="E35" s="476" t="s">
        <v>478</v>
      </c>
      <c r="F35" s="148" t="s">
        <v>121</v>
      </c>
      <c r="G35" s="279">
        <v>0</v>
      </c>
      <c r="H35" s="301"/>
      <c r="I35" s="73">
        <f t="shared" si="0"/>
        <v>0</v>
      </c>
    </row>
    <row r="36" spans="1:9" s="206" customFormat="1" ht="50.1" customHeight="1">
      <c r="A36" s="140"/>
      <c r="B36" s="140"/>
      <c r="C36" s="468" t="s">
        <v>101</v>
      </c>
      <c r="D36" s="69"/>
      <c r="E36" s="476" t="s">
        <v>1290</v>
      </c>
      <c r="F36" s="468" t="s">
        <v>1289</v>
      </c>
      <c r="G36" s="467">
        <v>1</v>
      </c>
      <c r="H36" s="301"/>
      <c r="I36" s="73"/>
    </row>
    <row r="37" spans="1:9" s="206" customFormat="1" ht="50.1" customHeight="1">
      <c r="A37" s="140"/>
      <c r="B37" s="140"/>
      <c r="C37" s="69" t="s">
        <v>104</v>
      </c>
      <c r="D37" s="69"/>
      <c r="E37" s="476" t="s">
        <v>1291</v>
      </c>
      <c r="F37" s="468" t="s">
        <v>1289</v>
      </c>
      <c r="G37" s="467">
        <v>1</v>
      </c>
      <c r="H37" s="301"/>
      <c r="I37" s="73"/>
    </row>
    <row r="38" spans="1:9" s="206" customFormat="1" ht="50.1" customHeight="1">
      <c r="A38" s="140"/>
      <c r="B38" s="140"/>
      <c r="C38" s="69"/>
      <c r="D38" s="69"/>
      <c r="E38" s="476"/>
      <c r="F38" s="468"/>
      <c r="G38" s="467"/>
      <c r="H38" s="301"/>
      <c r="I38" s="73"/>
    </row>
    <row r="39" spans="1:9" ht="50.1" customHeight="1">
      <c r="A39" s="3"/>
      <c r="B39" s="3"/>
      <c r="C39" s="3"/>
      <c r="D39" s="3"/>
      <c r="E39" s="513"/>
      <c r="F39" s="3"/>
      <c r="G39" s="3"/>
      <c r="H39" s="3"/>
      <c r="I39" s="3"/>
    </row>
    <row r="40" spans="1:9" ht="50.1" customHeight="1">
      <c r="A40" s="3"/>
      <c r="B40" s="3"/>
      <c r="C40" s="3"/>
      <c r="D40" s="3"/>
      <c r="E40" s="513"/>
      <c r="F40" s="3"/>
      <c r="G40" s="3"/>
      <c r="H40" s="3"/>
      <c r="I40" s="3"/>
    </row>
  </sheetData>
  <pageMargins left="0.7" right="0.7" top="0.75" bottom="0.75" header="0.3" footer="0.3"/>
  <pageSetup scale="4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28" workbookViewId="0">
      <selection activeCell="L33" sqref="L33"/>
    </sheetView>
  </sheetViews>
  <sheetFormatPr defaultRowHeight="15"/>
  <cols>
    <col min="5" max="5" width="69.140625" customWidth="1"/>
  </cols>
  <sheetData>
    <row r="1" spans="1:9" ht="15.75">
      <c r="A1" s="57" t="s">
        <v>226</v>
      </c>
      <c r="B1" s="57"/>
      <c r="C1" s="57"/>
      <c r="D1" s="57"/>
      <c r="E1" s="116" t="s">
        <v>227</v>
      </c>
      <c r="F1" s="57"/>
      <c r="G1" s="57"/>
      <c r="H1" s="310"/>
      <c r="I1" s="117"/>
    </row>
    <row r="2" spans="1:9">
      <c r="A2" s="122"/>
      <c r="B2" s="122" t="s">
        <v>228</v>
      </c>
      <c r="C2" s="122"/>
      <c r="D2" s="122"/>
      <c r="E2" s="131" t="s">
        <v>229</v>
      </c>
      <c r="F2" s="122"/>
      <c r="G2" s="123"/>
      <c r="H2" s="312"/>
      <c r="I2" s="124"/>
    </row>
    <row r="3" spans="1:9" ht="51">
      <c r="A3" s="70"/>
      <c r="B3" s="70"/>
      <c r="C3" s="70" t="s">
        <v>15</v>
      </c>
      <c r="D3" s="148"/>
      <c r="E3" s="137" t="s">
        <v>230</v>
      </c>
      <c r="F3" s="148"/>
      <c r="G3" s="279"/>
      <c r="H3" s="301"/>
      <c r="I3" s="73"/>
    </row>
    <row r="4" spans="1:9">
      <c r="A4" s="70"/>
      <c r="B4" s="70"/>
      <c r="C4" s="70" t="s">
        <v>18</v>
      </c>
      <c r="D4" s="148"/>
      <c r="E4" s="138" t="s">
        <v>231</v>
      </c>
      <c r="F4" s="148" t="s">
        <v>342</v>
      </c>
      <c r="G4" s="279">
        <v>0</v>
      </c>
      <c r="H4" s="313"/>
      <c r="I4" s="73">
        <f>H4*$G4</f>
        <v>0</v>
      </c>
    </row>
    <row r="5" spans="1:9">
      <c r="A5" s="70"/>
      <c r="B5" s="70"/>
      <c r="C5" s="70" t="s">
        <v>21</v>
      </c>
      <c r="D5" s="148"/>
      <c r="E5" s="138" t="s">
        <v>232</v>
      </c>
      <c r="F5" s="148" t="s">
        <v>342</v>
      </c>
      <c r="G5" s="279">
        <f>6.8/100*'Civil &amp; Interior'!G11</f>
        <v>42.908000000000001</v>
      </c>
      <c r="H5" s="313"/>
      <c r="I5" s="73">
        <f>H5*$G5</f>
        <v>0</v>
      </c>
    </row>
    <row r="6" spans="1:9">
      <c r="A6" s="70"/>
      <c r="B6" s="70"/>
      <c r="C6" s="70" t="s">
        <v>23</v>
      </c>
      <c r="D6" s="148"/>
      <c r="E6" s="138" t="s">
        <v>233</v>
      </c>
      <c r="F6" s="148" t="s">
        <v>342</v>
      </c>
      <c r="G6" s="279">
        <f>6.7/100*'Civil &amp; Interior'!G11</f>
        <v>42.277000000000001</v>
      </c>
      <c r="H6" s="313"/>
      <c r="I6" s="73">
        <f>H6*$G6</f>
        <v>0</v>
      </c>
    </row>
    <row r="7" spans="1:9">
      <c r="A7" s="70"/>
      <c r="B7" s="70"/>
      <c r="C7" s="70" t="s">
        <v>25</v>
      </c>
      <c r="D7" s="148"/>
      <c r="E7" s="138" t="s">
        <v>234</v>
      </c>
      <c r="F7" s="148" t="s">
        <v>342</v>
      </c>
      <c r="G7" s="279">
        <f>0.2/100*'Civil &amp; Interior'!G11</f>
        <v>1.262</v>
      </c>
      <c r="H7" s="313"/>
      <c r="I7" s="73">
        <f>H7*$G7</f>
        <v>0</v>
      </c>
    </row>
    <row r="8" spans="1:9">
      <c r="A8" s="70"/>
      <c r="B8" s="70"/>
      <c r="C8" s="70" t="s">
        <v>27</v>
      </c>
      <c r="D8" s="148"/>
      <c r="E8" s="138" t="s">
        <v>235</v>
      </c>
      <c r="F8" s="148" t="s">
        <v>342</v>
      </c>
      <c r="G8" s="279">
        <f>0.9/100*'Civil &amp; Interior'!G11</f>
        <v>5.6790000000000003</v>
      </c>
      <c r="H8" s="313"/>
      <c r="I8" s="73">
        <f>H8*$G8</f>
        <v>0</v>
      </c>
    </row>
    <row r="9" spans="1:9" ht="25.5">
      <c r="A9" s="70"/>
      <c r="B9" s="70"/>
      <c r="C9" s="70" t="s">
        <v>33</v>
      </c>
      <c r="D9" s="110"/>
      <c r="E9" s="139" t="s">
        <v>632</v>
      </c>
      <c r="F9" s="148"/>
      <c r="G9" s="279"/>
      <c r="H9" s="313"/>
      <c r="I9" s="73"/>
    </row>
    <row r="10" spans="1:9">
      <c r="A10" s="70"/>
      <c r="B10" s="70"/>
      <c r="C10" s="70" t="s">
        <v>36</v>
      </c>
      <c r="D10" s="110"/>
      <c r="E10" s="137" t="s">
        <v>231</v>
      </c>
      <c r="F10" s="204" t="s">
        <v>39</v>
      </c>
      <c r="G10" s="279">
        <v>0</v>
      </c>
      <c r="H10" s="313"/>
      <c r="I10" s="73">
        <f>H10*$G10</f>
        <v>0</v>
      </c>
    </row>
    <row r="11" spans="1:9">
      <c r="A11" s="70"/>
      <c r="B11" s="70"/>
      <c r="C11" s="70" t="s">
        <v>40</v>
      </c>
      <c r="D11" s="110"/>
      <c r="E11" s="137" t="s">
        <v>232</v>
      </c>
      <c r="F11" s="204" t="s">
        <v>39</v>
      </c>
      <c r="G11" s="279">
        <v>0</v>
      </c>
      <c r="H11" s="313"/>
      <c r="I11" s="73">
        <f>H11*$G11</f>
        <v>0</v>
      </c>
    </row>
    <row r="12" spans="1:9">
      <c r="A12" s="70"/>
      <c r="B12" s="70"/>
      <c r="C12" s="70" t="s">
        <v>43</v>
      </c>
      <c r="D12" s="110"/>
      <c r="E12" s="137" t="s">
        <v>233</v>
      </c>
      <c r="F12" s="204" t="s">
        <v>39</v>
      </c>
      <c r="G12" s="279">
        <v>0</v>
      </c>
      <c r="H12" s="313"/>
      <c r="I12" s="73">
        <f>H12*$G12</f>
        <v>0</v>
      </c>
    </row>
    <row r="13" spans="1:9">
      <c r="A13" s="70"/>
      <c r="B13" s="70"/>
      <c r="C13" s="70" t="s">
        <v>44</v>
      </c>
      <c r="D13" s="110"/>
      <c r="E13" s="137" t="s">
        <v>234</v>
      </c>
      <c r="F13" s="204" t="s">
        <v>39</v>
      </c>
      <c r="G13" s="279">
        <v>0</v>
      </c>
      <c r="H13" s="313"/>
      <c r="I13" s="73">
        <f>H13*$G13</f>
        <v>0</v>
      </c>
    </row>
    <row r="14" spans="1:9">
      <c r="A14" s="70"/>
      <c r="B14" s="70"/>
      <c r="C14" s="70" t="s">
        <v>631</v>
      </c>
      <c r="D14" s="110"/>
      <c r="E14" s="137" t="s">
        <v>235</v>
      </c>
      <c r="F14" s="204" t="s">
        <v>39</v>
      </c>
      <c r="G14" s="279">
        <v>0</v>
      </c>
      <c r="H14" s="313"/>
      <c r="I14" s="73">
        <f>H14*$G14</f>
        <v>0</v>
      </c>
    </row>
    <row r="15" spans="1:9" ht="38.25">
      <c r="A15" s="70"/>
      <c r="B15" s="70"/>
      <c r="C15" s="70" t="s">
        <v>45</v>
      </c>
      <c r="D15" s="148"/>
      <c r="E15" s="99" t="s">
        <v>236</v>
      </c>
      <c r="F15" s="148"/>
      <c r="G15" s="279"/>
      <c r="H15" s="313"/>
      <c r="I15" s="73"/>
    </row>
    <row r="16" spans="1:9">
      <c r="A16" s="70"/>
      <c r="B16" s="70"/>
      <c r="C16" s="70" t="s">
        <v>75</v>
      </c>
      <c r="D16" s="148"/>
      <c r="E16" s="138" t="s">
        <v>237</v>
      </c>
      <c r="F16" s="148" t="s">
        <v>342</v>
      </c>
      <c r="G16" s="279">
        <v>0</v>
      </c>
      <c r="H16" s="313"/>
      <c r="I16" s="73">
        <f>H16*$G16</f>
        <v>0</v>
      </c>
    </row>
    <row r="17" spans="1:9">
      <c r="A17" s="70"/>
      <c r="B17" s="70"/>
      <c r="C17" s="70" t="s">
        <v>79</v>
      </c>
      <c r="D17" s="148"/>
      <c r="E17" s="138" t="s">
        <v>238</v>
      </c>
      <c r="F17" s="148" t="s">
        <v>342</v>
      </c>
      <c r="G17" s="279">
        <v>0</v>
      </c>
      <c r="H17" s="313"/>
      <c r="I17" s="73">
        <f>H17*$G17</f>
        <v>0</v>
      </c>
    </row>
    <row r="18" spans="1:9" ht="51">
      <c r="A18" s="70"/>
      <c r="B18" s="70"/>
      <c r="C18" s="70" t="s">
        <v>64</v>
      </c>
      <c r="D18" s="148"/>
      <c r="E18" s="99" t="s">
        <v>239</v>
      </c>
      <c r="F18" s="148"/>
      <c r="G18" s="279"/>
      <c r="H18" s="313"/>
      <c r="I18" s="73"/>
    </row>
    <row r="19" spans="1:9">
      <c r="A19" s="70"/>
      <c r="B19" s="70"/>
      <c r="C19" s="70" t="s">
        <v>177</v>
      </c>
      <c r="D19" s="148"/>
      <c r="E19" s="138" t="s">
        <v>240</v>
      </c>
      <c r="F19" s="148" t="s">
        <v>196</v>
      </c>
      <c r="G19" s="279">
        <f>0.5613/100*'Civil &amp; Interior'!G11</f>
        <v>3.5418029999999998</v>
      </c>
      <c r="H19" s="313"/>
      <c r="I19" s="73">
        <f t="shared" ref="I19:I24" si="0">H19*$G19</f>
        <v>0</v>
      </c>
    </row>
    <row r="20" spans="1:9">
      <c r="A20" s="70"/>
      <c r="B20" s="70"/>
      <c r="C20" s="70" t="s">
        <v>341</v>
      </c>
      <c r="D20" s="148"/>
      <c r="E20" s="138" t="s">
        <v>241</v>
      </c>
      <c r="F20" s="148" t="s">
        <v>196</v>
      </c>
      <c r="G20" s="279">
        <f>0.641/100*'Civil &amp; Interior'!G11</f>
        <v>4.0447100000000002</v>
      </c>
      <c r="H20" s="313"/>
      <c r="I20" s="73">
        <f t="shared" si="0"/>
        <v>0</v>
      </c>
    </row>
    <row r="21" spans="1:9">
      <c r="A21" s="70"/>
      <c r="B21" s="70"/>
      <c r="C21" s="70" t="s">
        <v>81</v>
      </c>
      <c r="D21" s="148"/>
      <c r="E21" s="138" t="s">
        <v>242</v>
      </c>
      <c r="F21" s="148" t="s">
        <v>196</v>
      </c>
      <c r="G21" s="279">
        <f>0.4/100*'Civil &amp; Interior'!G11</f>
        <v>2.524</v>
      </c>
      <c r="H21" s="313"/>
      <c r="I21" s="73">
        <f t="shared" si="0"/>
        <v>0</v>
      </c>
    </row>
    <row r="22" spans="1:9">
      <c r="A22" s="70"/>
      <c r="B22" s="70"/>
      <c r="C22" s="70" t="s">
        <v>243</v>
      </c>
      <c r="D22" s="148"/>
      <c r="E22" s="138" t="s">
        <v>244</v>
      </c>
      <c r="F22" s="148" t="s">
        <v>196</v>
      </c>
      <c r="G22" s="279">
        <v>0</v>
      </c>
      <c r="H22" s="313"/>
      <c r="I22" s="73">
        <f t="shared" si="0"/>
        <v>0</v>
      </c>
    </row>
    <row r="23" spans="1:9">
      <c r="A23" s="70"/>
      <c r="B23" s="70"/>
      <c r="C23" s="70" t="s">
        <v>245</v>
      </c>
      <c r="D23" s="148"/>
      <c r="E23" s="138" t="s">
        <v>246</v>
      </c>
      <c r="F23" s="148" t="s">
        <v>196</v>
      </c>
      <c r="G23" s="279">
        <v>0</v>
      </c>
      <c r="H23" s="313"/>
      <c r="I23" s="73">
        <f t="shared" si="0"/>
        <v>0</v>
      </c>
    </row>
    <row r="24" spans="1:9" ht="38.25">
      <c r="A24" s="70"/>
      <c r="B24" s="70"/>
      <c r="C24" s="70" t="s">
        <v>66</v>
      </c>
      <c r="D24" s="69"/>
      <c r="E24" s="140" t="s">
        <v>247</v>
      </c>
      <c r="F24" s="148" t="s">
        <v>196</v>
      </c>
      <c r="G24" s="279">
        <v>0</v>
      </c>
      <c r="H24" s="313"/>
      <c r="I24" s="73">
        <f t="shared" si="0"/>
        <v>0</v>
      </c>
    </row>
    <row r="25" spans="1:9">
      <c r="A25" s="70"/>
      <c r="B25" s="70"/>
      <c r="C25" s="70" t="s">
        <v>99</v>
      </c>
      <c r="D25" s="69"/>
      <c r="E25" s="141" t="s">
        <v>248</v>
      </c>
      <c r="F25" s="148"/>
      <c r="G25" s="279"/>
      <c r="H25" s="313"/>
      <c r="I25" s="73"/>
    </row>
    <row r="26" spans="1:9">
      <c r="A26" s="70"/>
      <c r="B26" s="70"/>
      <c r="C26" s="70" t="s">
        <v>607</v>
      </c>
      <c r="D26" s="69"/>
      <c r="E26" s="140" t="s">
        <v>249</v>
      </c>
      <c r="F26" s="148" t="s">
        <v>196</v>
      </c>
      <c r="G26" s="279">
        <v>0</v>
      </c>
      <c r="H26" s="313"/>
      <c r="I26" s="73">
        <f>H26*$G26</f>
        <v>0</v>
      </c>
    </row>
    <row r="27" spans="1:9">
      <c r="A27" s="70"/>
      <c r="B27" s="70"/>
      <c r="C27" s="70" t="s">
        <v>608</v>
      </c>
      <c r="D27" s="69"/>
      <c r="E27" s="140" t="s">
        <v>250</v>
      </c>
      <c r="F27" s="148" t="s">
        <v>196</v>
      </c>
      <c r="G27" s="279">
        <v>0</v>
      </c>
      <c r="H27" s="313"/>
      <c r="I27" s="73">
        <f>H27*$G27</f>
        <v>0</v>
      </c>
    </row>
    <row r="28" spans="1:9">
      <c r="A28" s="70"/>
      <c r="B28" s="70"/>
      <c r="C28" s="70" t="s">
        <v>609</v>
      </c>
      <c r="D28" s="69"/>
      <c r="E28" s="140" t="s">
        <v>252</v>
      </c>
      <c r="F28" s="148" t="s">
        <v>196</v>
      </c>
      <c r="G28" s="279">
        <v>0</v>
      </c>
      <c r="H28" s="313"/>
      <c r="I28" s="73">
        <f>H28*$G28</f>
        <v>0</v>
      </c>
    </row>
    <row r="29" spans="1:9" ht="25.5">
      <c r="A29" s="106" t="s">
        <v>558</v>
      </c>
      <c r="B29" s="106"/>
      <c r="C29" s="130"/>
      <c r="D29" s="130"/>
      <c r="E29" s="107"/>
      <c r="F29" s="106"/>
      <c r="G29" s="107"/>
      <c r="H29" s="308"/>
      <c r="I29" s="108">
        <f>SUM(I4:I28)</f>
        <v>0</v>
      </c>
    </row>
    <row r="30" spans="1:9">
      <c r="A30" s="122"/>
      <c r="B30" s="122" t="s">
        <v>253</v>
      </c>
      <c r="C30" s="122"/>
      <c r="D30" s="122"/>
      <c r="E30" s="131" t="s">
        <v>254</v>
      </c>
      <c r="F30" s="122"/>
      <c r="G30" s="123"/>
      <c r="H30" s="312"/>
      <c r="I30" s="124"/>
    </row>
    <row r="31" spans="1:9" ht="102">
      <c r="A31" s="70"/>
      <c r="B31" s="70"/>
      <c r="C31" s="70" t="s">
        <v>15</v>
      </c>
      <c r="D31" s="148"/>
      <c r="E31" s="138" t="s">
        <v>255</v>
      </c>
      <c r="F31" s="148"/>
      <c r="G31" s="279"/>
      <c r="H31" s="301"/>
      <c r="I31" s="73"/>
    </row>
    <row r="32" spans="1:9">
      <c r="A32" s="70"/>
      <c r="B32" s="70"/>
      <c r="C32" s="70" t="s">
        <v>18</v>
      </c>
      <c r="D32" s="148"/>
      <c r="E32" s="138" t="s">
        <v>256</v>
      </c>
      <c r="F32" s="148" t="s">
        <v>108</v>
      </c>
      <c r="G32" s="279">
        <v>0</v>
      </c>
      <c r="H32" s="301"/>
      <c r="I32" s="73">
        <f t="shared" ref="I32:I43" si="1">H32*$G32</f>
        <v>0</v>
      </c>
    </row>
    <row r="33" spans="1:9">
      <c r="A33" s="70"/>
      <c r="B33" s="70"/>
      <c r="C33" s="70" t="s">
        <v>21</v>
      </c>
      <c r="D33" s="148"/>
      <c r="E33" s="138" t="s">
        <v>257</v>
      </c>
      <c r="F33" s="148" t="s">
        <v>108</v>
      </c>
      <c r="G33" s="279">
        <f>2.16/100*'Civil &amp; Interior'!G11</f>
        <v>13.6296</v>
      </c>
      <c r="H33" s="301"/>
      <c r="I33" s="73">
        <f t="shared" si="1"/>
        <v>0</v>
      </c>
    </row>
    <row r="34" spans="1:9">
      <c r="A34" s="70"/>
      <c r="B34" s="70"/>
      <c r="C34" s="70" t="s">
        <v>23</v>
      </c>
      <c r="D34" s="148"/>
      <c r="E34" s="138" t="s">
        <v>258</v>
      </c>
      <c r="F34" s="148" t="s">
        <v>108</v>
      </c>
      <c r="G34" s="279">
        <v>0</v>
      </c>
      <c r="H34" s="301"/>
      <c r="I34" s="73">
        <f t="shared" si="1"/>
        <v>0</v>
      </c>
    </row>
    <row r="35" spans="1:9">
      <c r="A35" s="70"/>
      <c r="B35" s="70"/>
      <c r="C35" s="70" t="s">
        <v>25</v>
      </c>
      <c r="D35" s="148"/>
      <c r="E35" s="138" t="s">
        <v>259</v>
      </c>
      <c r="F35" s="148" t="s">
        <v>108</v>
      </c>
      <c r="G35" s="279">
        <v>0</v>
      </c>
      <c r="H35" s="301"/>
      <c r="I35" s="73">
        <f t="shared" si="1"/>
        <v>0</v>
      </c>
    </row>
    <row r="36" spans="1:9">
      <c r="A36" s="70"/>
      <c r="B36" s="70"/>
      <c r="C36" s="70" t="s">
        <v>27</v>
      </c>
      <c r="D36" s="148"/>
      <c r="E36" s="138" t="s">
        <v>260</v>
      </c>
      <c r="F36" s="148" t="s">
        <v>108</v>
      </c>
      <c r="G36" s="279">
        <f>3.12/100*'Civil &amp; Interior'!G11</f>
        <v>19.687200000000001</v>
      </c>
      <c r="H36" s="301"/>
      <c r="I36" s="73">
        <f t="shared" si="1"/>
        <v>0</v>
      </c>
    </row>
    <row r="37" spans="1:9">
      <c r="A37" s="70"/>
      <c r="B37" s="70"/>
      <c r="C37" s="70" t="s">
        <v>29</v>
      </c>
      <c r="D37" s="148"/>
      <c r="E37" s="138" t="s">
        <v>261</v>
      </c>
      <c r="F37" s="148" t="s">
        <v>108</v>
      </c>
      <c r="G37" s="295">
        <f>3.12/100*'Civil &amp; Interior'!G11</f>
        <v>19.687200000000001</v>
      </c>
      <c r="H37" s="301"/>
      <c r="I37" s="73">
        <f t="shared" si="1"/>
        <v>0</v>
      </c>
    </row>
    <row r="38" spans="1:9">
      <c r="A38" s="70"/>
      <c r="B38" s="70"/>
      <c r="C38" s="70" t="s">
        <v>31</v>
      </c>
      <c r="D38" s="110"/>
      <c r="E38" s="139" t="s">
        <v>633</v>
      </c>
      <c r="F38" s="148" t="s">
        <v>108</v>
      </c>
      <c r="G38" s="279">
        <v>0</v>
      </c>
      <c r="H38" s="301"/>
      <c r="I38" s="73">
        <f t="shared" si="1"/>
        <v>0</v>
      </c>
    </row>
    <row r="39" spans="1:9" ht="51">
      <c r="A39" s="70"/>
      <c r="B39" s="70"/>
      <c r="C39" s="70" t="s">
        <v>33</v>
      </c>
      <c r="D39" s="148"/>
      <c r="E39" s="138" t="s">
        <v>262</v>
      </c>
      <c r="F39" s="148" t="s">
        <v>39</v>
      </c>
      <c r="G39" s="295">
        <f>0.8/100*'Civil &amp; Interior'!G11</f>
        <v>5.048</v>
      </c>
      <c r="H39" s="301"/>
      <c r="I39" s="73">
        <f t="shared" si="1"/>
        <v>0</v>
      </c>
    </row>
    <row r="40" spans="1:9" ht="25.5">
      <c r="A40" s="70"/>
      <c r="B40" s="70"/>
      <c r="C40" s="70" t="s">
        <v>66</v>
      </c>
      <c r="D40" s="69"/>
      <c r="E40" s="138" t="s">
        <v>1115</v>
      </c>
      <c r="F40" s="148" t="s">
        <v>39</v>
      </c>
      <c r="G40" s="295">
        <f>0.08/100*'Civil &amp; Interior'!G11</f>
        <v>0.50480000000000003</v>
      </c>
      <c r="H40" s="301"/>
      <c r="I40" s="73">
        <f t="shared" si="1"/>
        <v>0</v>
      </c>
    </row>
    <row r="41" spans="1:9" ht="25.5">
      <c r="A41" s="109"/>
      <c r="B41" s="109"/>
      <c r="C41" s="109" t="s">
        <v>64</v>
      </c>
      <c r="D41" s="76"/>
      <c r="E41" s="139" t="s">
        <v>1116</v>
      </c>
      <c r="F41" s="110"/>
      <c r="G41" s="142">
        <v>0</v>
      </c>
      <c r="H41" s="306"/>
      <c r="I41" s="73">
        <f t="shared" si="1"/>
        <v>0</v>
      </c>
    </row>
    <row r="42" spans="1:9" ht="38.25">
      <c r="A42" s="70"/>
      <c r="B42" s="70"/>
      <c r="C42" s="70" t="s">
        <v>99</v>
      </c>
      <c r="D42" s="69"/>
      <c r="E42" s="86" t="s">
        <v>1190</v>
      </c>
      <c r="F42" s="148" t="s">
        <v>196</v>
      </c>
      <c r="G42" s="295">
        <f>0.08/100*'Civil &amp; Interior'!G11</f>
        <v>0.50480000000000003</v>
      </c>
      <c r="H42" s="301"/>
      <c r="I42" s="73">
        <f t="shared" si="1"/>
        <v>0</v>
      </c>
    </row>
    <row r="43" spans="1:9" ht="38.25">
      <c r="A43" s="70"/>
      <c r="B43" s="70"/>
      <c r="C43" s="70" t="s">
        <v>93</v>
      </c>
      <c r="D43" s="69"/>
      <c r="E43" s="86" t="s">
        <v>263</v>
      </c>
      <c r="F43" s="148" t="s">
        <v>264</v>
      </c>
      <c r="G43" s="279">
        <v>0</v>
      </c>
      <c r="H43" s="301"/>
      <c r="I43" s="73">
        <f t="shared" si="1"/>
        <v>0</v>
      </c>
    </row>
    <row r="44" spans="1:9" ht="25.5">
      <c r="A44" s="106" t="s">
        <v>559</v>
      </c>
      <c r="B44" s="106"/>
      <c r="C44" s="130"/>
      <c r="D44" s="130"/>
      <c r="E44" s="107"/>
      <c r="F44" s="106"/>
      <c r="G44" s="107"/>
      <c r="H44" s="308"/>
      <c r="I44" s="108">
        <f>SUM(I32:I43)</f>
        <v>0</v>
      </c>
    </row>
    <row r="45" spans="1:9">
      <c r="A45" s="122"/>
      <c r="B45" s="122" t="s">
        <v>265</v>
      </c>
      <c r="C45" s="122"/>
      <c r="D45" s="122"/>
      <c r="E45" s="131" t="s">
        <v>266</v>
      </c>
      <c r="F45" s="122"/>
      <c r="G45" s="123"/>
      <c r="H45" s="312"/>
      <c r="I45" s="124"/>
    </row>
    <row r="46" spans="1:9" ht="140.25">
      <c r="A46" s="70"/>
      <c r="B46" s="70"/>
      <c r="C46" s="70" t="s">
        <v>15</v>
      </c>
      <c r="D46" s="148"/>
      <c r="E46" s="143" t="s">
        <v>267</v>
      </c>
      <c r="F46" s="148" t="s">
        <v>268</v>
      </c>
      <c r="G46" s="279">
        <v>0</v>
      </c>
      <c r="H46" s="301"/>
      <c r="I46" s="73">
        <f>H46*$G46</f>
        <v>0</v>
      </c>
    </row>
    <row r="47" spans="1:9" ht="38.25">
      <c r="A47" s="70"/>
      <c r="B47" s="70"/>
      <c r="C47" s="70" t="s">
        <v>33</v>
      </c>
      <c r="D47" s="148"/>
      <c r="E47" s="143" t="s">
        <v>269</v>
      </c>
      <c r="F47" s="148" t="s">
        <v>268</v>
      </c>
      <c r="G47" s="295">
        <f>0.08/100*'Civil &amp; Interior'!G11</f>
        <v>0.50480000000000003</v>
      </c>
      <c r="H47" s="301"/>
      <c r="I47" s="73">
        <f>H47*$G47</f>
        <v>0</v>
      </c>
    </row>
    <row r="48" spans="1:9" ht="25.5">
      <c r="A48" s="106" t="s">
        <v>560</v>
      </c>
      <c r="B48" s="106"/>
      <c r="C48" s="130"/>
      <c r="D48" s="130"/>
      <c r="E48" s="107"/>
      <c r="F48" s="106"/>
      <c r="G48" s="107"/>
      <c r="H48" s="308"/>
      <c r="I48" s="108">
        <f>SUM(I46:I47)</f>
        <v>0</v>
      </c>
    </row>
    <row r="49" spans="1:9">
      <c r="A49" s="122"/>
      <c r="B49" s="122" t="s">
        <v>270</v>
      </c>
      <c r="C49" s="122"/>
      <c r="D49" s="122"/>
      <c r="E49" s="131" t="s">
        <v>271</v>
      </c>
      <c r="F49" s="122"/>
      <c r="G49" s="123"/>
      <c r="H49" s="312"/>
      <c r="I49" s="124"/>
    </row>
    <row r="50" spans="1:9" ht="76.5">
      <c r="A50" s="144"/>
      <c r="B50" s="144"/>
      <c r="C50" s="70" t="s">
        <v>15</v>
      </c>
      <c r="D50" s="69"/>
      <c r="E50" s="77" t="s">
        <v>272</v>
      </c>
      <c r="F50" s="148"/>
      <c r="G50" s="279"/>
      <c r="H50" s="301"/>
      <c r="I50" s="73"/>
    </row>
    <row r="51" spans="1:9" ht="63.75">
      <c r="A51" s="136"/>
      <c r="B51" s="136"/>
      <c r="C51" s="125" t="s">
        <v>18</v>
      </c>
      <c r="D51" s="148" t="s">
        <v>1191</v>
      </c>
      <c r="E51" s="77" t="s">
        <v>1130</v>
      </c>
      <c r="F51" s="148" t="s">
        <v>218</v>
      </c>
      <c r="G51" s="279">
        <v>0</v>
      </c>
      <c r="H51" s="301"/>
      <c r="I51" s="73">
        <f t="shared" ref="I51:I67" si="2">H51*$G51</f>
        <v>0</v>
      </c>
    </row>
    <row r="52" spans="1:9" ht="51">
      <c r="A52" s="136"/>
      <c r="B52" s="136"/>
      <c r="C52" s="125" t="s">
        <v>21</v>
      </c>
      <c r="D52" s="148" t="s">
        <v>274</v>
      </c>
      <c r="E52" s="78" t="s">
        <v>1131</v>
      </c>
      <c r="F52" s="148" t="s">
        <v>218</v>
      </c>
      <c r="G52" s="279">
        <v>0</v>
      </c>
      <c r="H52" s="301"/>
      <c r="I52" s="73">
        <f t="shared" si="2"/>
        <v>0</v>
      </c>
    </row>
    <row r="53" spans="1:9" ht="76.5">
      <c r="A53" s="136"/>
      <c r="B53" s="136"/>
      <c r="C53" s="125" t="s">
        <v>23</v>
      </c>
      <c r="D53" s="148" t="s">
        <v>1192</v>
      </c>
      <c r="E53" s="128" t="s">
        <v>1137</v>
      </c>
      <c r="F53" s="148" t="s">
        <v>218</v>
      </c>
      <c r="G53" s="279">
        <v>0</v>
      </c>
      <c r="H53" s="301"/>
      <c r="I53" s="73">
        <f t="shared" si="2"/>
        <v>0</v>
      </c>
    </row>
    <row r="54" spans="1:9" ht="25.5">
      <c r="A54" s="136"/>
      <c r="B54" s="136"/>
      <c r="C54" s="125" t="s">
        <v>25</v>
      </c>
      <c r="D54" s="148" t="s">
        <v>275</v>
      </c>
      <c r="E54" s="77" t="s">
        <v>1132</v>
      </c>
      <c r="F54" s="148" t="s">
        <v>218</v>
      </c>
      <c r="G54" s="279">
        <v>1</v>
      </c>
      <c r="H54" s="301"/>
      <c r="I54" s="73">
        <f t="shared" si="2"/>
        <v>0</v>
      </c>
    </row>
    <row r="55" spans="1:9" ht="38.25">
      <c r="A55" s="136"/>
      <c r="B55" s="136"/>
      <c r="C55" s="125" t="s">
        <v>27</v>
      </c>
      <c r="D55" s="148" t="s">
        <v>276</v>
      </c>
      <c r="E55" s="77" t="s">
        <v>1133</v>
      </c>
      <c r="F55" s="148" t="s">
        <v>218</v>
      </c>
      <c r="G55" s="279">
        <v>0</v>
      </c>
      <c r="H55" s="301"/>
      <c r="I55" s="73">
        <f t="shared" si="2"/>
        <v>0</v>
      </c>
    </row>
    <row r="56" spans="1:9" ht="102">
      <c r="A56" s="136"/>
      <c r="B56" s="136"/>
      <c r="C56" s="125" t="s">
        <v>29</v>
      </c>
      <c r="D56" s="148" t="s">
        <v>1193</v>
      </c>
      <c r="E56" s="78" t="s">
        <v>1114</v>
      </c>
      <c r="F56" s="148" t="s">
        <v>218</v>
      </c>
      <c r="G56" s="279">
        <v>0</v>
      </c>
      <c r="H56" s="301"/>
      <c r="I56" s="73">
        <f t="shared" si="2"/>
        <v>0</v>
      </c>
    </row>
    <row r="57" spans="1:9" ht="25.5">
      <c r="A57" s="136"/>
      <c r="B57" s="136"/>
      <c r="C57" s="125" t="s">
        <v>31</v>
      </c>
      <c r="D57" s="148" t="s">
        <v>278</v>
      </c>
      <c r="E57" s="119" t="s">
        <v>279</v>
      </c>
      <c r="F57" s="148" t="s">
        <v>218</v>
      </c>
      <c r="G57" s="279">
        <v>1</v>
      </c>
      <c r="H57" s="301"/>
      <c r="I57" s="73">
        <f t="shared" si="2"/>
        <v>0</v>
      </c>
    </row>
    <row r="58" spans="1:9" ht="38.25">
      <c r="A58" s="136"/>
      <c r="B58" s="136"/>
      <c r="C58" s="125" t="s">
        <v>280</v>
      </c>
      <c r="D58" s="148" t="s">
        <v>281</v>
      </c>
      <c r="E58" s="77" t="s">
        <v>1134</v>
      </c>
      <c r="F58" s="148" t="s">
        <v>218</v>
      </c>
      <c r="G58" s="279">
        <v>1</v>
      </c>
      <c r="H58" s="301"/>
      <c r="I58" s="73">
        <f t="shared" si="2"/>
        <v>0</v>
      </c>
    </row>
    <row r="59" spans="1:9" ht="25.5">
      <c r="A59" s="136"/>
      <c r="B59" s="136"/>
      <c r="C59" s="125" t="s">
        <v>282</v>
      </c>
      <c r="D59" s="148" t="s">
        <v>283</v>
      </c>
      <c r="E59" s="78" t="s">
        <v>1207</v>
      </c>
      <c r="F59" s="148" t="s">
        <v>218</v>
      </c>
      <c r="G59" s="279">
        <v>1</v>
      </c>
      <c r="H59" s="301"/>
      <c r="I59" s="73">
        <f t="shared" si="2"/>
        <v>0</v>
      </c>
    </row>
    <row r="60" spans="1:9" ht="89.25">
      <c r="A60" s="136"/>
      <c r="B60" s="136"/>
      <c r="C60" s="125" t="s">
        <v>284</v>
      </c>
      <c r="D60" s="148" t="s">
        <v>1194</v>
      </c>
      <c r="E60" s="119" t="s">
        <v>1138</v>
      </c>
      <c r="F60" s="148" t="s">
        <v>218</v>
      </c>
      <c r="G60" s="279">
        <v>0</v>
      </c>
      <c r="H60" s="301"/>
      <c r="I60" s="73">
        <f t="shared" si="2"/>
        <v>0</v>
      </c>
    </row>
    <row r="61" spans="1:9" ht="25.5">
      <c r="A61" s="136"/>
      <c r="B61" s="136"/>
      <c r="C61" s="125" t="s">
        <v>285</v>
      </c>
      <c r="D61" s="148" t="s">
        <v>286</v>
      </c>
      <c r="E61" s="119" t="s">
        <v>287</v>
      </c>
      <c r="F61" s="148" t="s">
        <v>218</v>
      </c>
      <c r="G61" s="279">
        <v>1</v>
      </c>
      <c r="H61" s="301"/>
      <c r="I61" s="73">
        <f t="shared" si="2"/>
        <v>0</v>
      </c>
    </row>
    <row r="62" spans="1:9" ht="38.25">
      <c r="A62" s="136"/>
      <c r="B62" s="136"/>
      <c r="C62" s="125" t="s">
        <v>326</v>
      </c>
      <c r="D62" s="148" t="s">
        <v>289</v>
      </c>
      <c r="E62" s="145" t="s">
        <v>290</v>
      </c>
      <c r="F62" s="146" t="s">
        <v>268</v>
      </c>
      <c r="G62" s="279">
        <v>1</v>
      </c>
      <c r="H62" s="301"/>
      <c r="I62" s="73">
        <f t="shared" si="2"/>
        <v>0</v>
      </c>
    </row>
    <row r="63" spans="1:9" ht="25.5">
      <c r="A63" s="136"/>
      <c r="B63" s="136"/>
      <c r="C63" s="125" t="s">
        <v>288</v>
      </c>
      <c r="D63" s="148" t="s">
        <v>292</v>
      </c>
      <c r="E63" s="145" t="s">
        <v>293</v>
      </c>
      <c r="F63" s="146" t="s">
        <v>268</v>
      </c>
      <c r="G63" s="279">
        <v>1</v>
      </c>
      <c r="H63" s="301"/>
      <c r="I63" s="73">
        <f t="shared" si="2"/>
        <v>0</v>
      </c>
    </row>
    <row r="64" spans="1:9" ht="38.25">
      <c r="A64" s="136"/>
      <c r="B64" s="136"/>
      <c r="C64" s="125" t="s">
        <v>291</v>
      </c>
      <c r="D64" s="148" t="s">
        <v>295</v>
      </c>
      <c r="E64" s="145" t="s">
        <v>1135</v>
      </c>
      <c r="F64" s="146" t="s">
        <v>268</v>
      </c>
      <c r="G64" s="279">
        <v>1</v>
      </c>
      <c r="H64" s="301"/>
      <c r="I64" s="73">
        <f t="shared" si="2"/>
        <v>0</v>
      </c>
    </row>
    <row r="65" spans="1:9" ht="25.5">
      <c r="A65" s="70"/>
      <c r="B65" s="70"/>
      <c r="C65" s="125" t="s">
        <v>330</v>
      </c>
      <c r="D65" s="69" t="s">
        <v>296</v>
      </c>
      <c r="E65" s="145" t="s">
        <v>297</v>
      </c>
      <c r="F65" s="148" t="s">
        <v>218</v>
      </c>
      <c r="G65" s="279">
        <v>1</v>
      </c>
      <c r="H65" s="301"/>
      <c r="I65" s="73">
        <f t="shared" si="2"/>
        <v>0</v>
      </c>
    </row>
    <row r="66" spans="1:9" ht="38.25">
      <c r="A66" s="70"/>
      <c r="B66" s="70"/>
      <c r="C66" s="125" t="s">
        <v>331</v>
      </c>
      <c r="D66" s="69" t="s">
        <v>298</v>
      </c>
      <c r="E66" s="145" t="s">
        <v>299</v>
      </c>
      <c r="F66" s="148" t="s">
        <v>218</v>
      </c>
      <c r="G66" s="279">
        <v>0</v>
      </c>
      <c r="H66" s="301"/>
      <c r="I66" s="73">
        <f t="shared" si="2"/>
        <v>0</v>
      </c>
    </row>
    <row r="67" spans="1:9" ht="38.25">
      <c r="A67" s="70"/>
      <c r="B67" s="70"/>
      <c r="C67" s="125" t="s">
        <v>294</v>
      </c>
      <c r="D67" s="69" t="s">
        <v>300</v>
      </c>
      <c r="E67" s="147" t="s">
        <v>1136</v>
      </c>
      <c r="F67" s="148" t="s">
        <v>301</v>
      </c>
      <c r="G67" s="279">
        <v>1</v>
      </c>
      <c r="H67" s="301"/>
      <c r="I67" s="73">
        <f t="shared" si="2"/>
        <v>0</v>
      </c>
    </row>
    <row r="68" spans="1:9" ht="47.25">
      <c r="A68" s="80" t="s">
        <v>561</v>
      </c>
      <c r="B68" s="80"/>
      <c r="C68" s="82"/>
      <c r="D68" s="82"/>
      <c r="E68" s="105"/>
      <c r="F68" s="80"/>
      <c r="G68" s="107"/>
      <c r="H68" s="308"/>
      <c r="I68" s="108">
        <f>SUM(I51:I67)</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80" zoomScaleNormal="80" workbookViewId="0">
      <selection activeCell="E10" sqref="E10"/>
    </sheetView>
  </sheetViews>
  <sheetFormatPr defaultColWidth="8.85546875" defaultRowHeight="12.75" outlineLevelRow="2"/>
  <cols>
    <col min="1" max="1" width="21.42578125" style="264" customWidth="1"/>
    <col min="2" max="2" width="6.28515625" style="264" customWidth="1"/>
    <col min="3" max="3" width="7.7109375" style="264" customWidth="1"/>
    <col min="4" max="4" width="8.28515625" style="203" customWidth="1"/>
    <col min="5" max="5" width="63.140625" style="265" customWidth="1"/>
    <col min="6" max="6" width="9.5703125" style="265" customWidth="1"/>
    <col min="7" max="7" width="8.85546875" style="203"/>
    <col min="8" max="8" width="13" style="203" hidden="1" customWidth="1"/>
    <col min="9" max="9" width="12.28515625" style="203" hidden="1" customWidth="1"/>
    <col min="10" max="10" width="11.7109375" style="203" customWidth="1"/>
    <col min="11" max="11" width="10.7109375" style="272" customWidth="1"/>
    <col min="12" max="16384" width="8.85546875" style="203"/>
  </cols>
  <sheetData>
    <row r="1" spans="1:11">
      <c r="A1" s="231"/>
      <c r="B1" s="232"/>
      <c r="C1" s="232"/>
      <c r="D1" s="233"/>
      <c r="E1" s="234"/>
      <c r="F1" s="234"/>
    </row>
    <row r="2" spans="1:11" ht="15.75">
      <c r="A2" s="235" t="s">
        <v>654</v>
      </c>
      <c r="B2" s="236"/>
      <c r="C2" s="236"/>
      <c r="D2" s="236"/>
      <c r="E2" s="236"/>
      <c r="F2" s="236"/>
      <c r="G2" s="237"/>
      <c r="H2" s="237"/>
      <c r="I2" s="237"/>
      <c r="J2" s="237"/>
      <c r="K2" s="273"/>
    </row>
    <row r="3" spans="1:11" ht="31.5">
      <c r="A3" s="238"/>
      <c r="B3" s="238"/>
      <c r="C3" s="238"/>
      <c r="D3" s="238"/>
      <c r="E3" s="57" t="s">
        <v>8</v>
      </c>
      <c r="F3" s="56" t="s">
        <v>10</v>
      </c>
      <c r="G3" s="56" t="s">
        <v>1123</v>
      </c>
      <c r="H3" s="56" t="s">
        <v>1154</v>
      </c>
      <c r="I3" s="56" t="s">
        <v>1150</v>
      </c>
      <c r="J3" s="56" t="s">
        <v>1151</v>
      </c>
      <c r="K3" s="274" t="s">
        <v>1124</v>
      </c>
    </row>
    <row r="4" spans="1:11" ht="15.75">
      <c r="A4" s="238"/>
      <c r="B4" s="238"/>
      <c r="C4" s="238"/>
      <c r="D4" s="238"/>
      <c r="E4" s="57"/>
      <c r="F4" s="56"/>
      <c r="G4" s="56"/>
      <c r="H4" s="56" t="s">
        <v>1152</v>
      </c>
      <c r="I4" s="56" t="s">
        <v>1153</v>
      </c>
      <c r="J4" s="56"/>
      <c r="K4" s="274"/>
    </row>
    <row r="5" spans="1:11" s="239" customFormat="1" ht="15.75">
      <c r="A5" s="126"/>
      <c r="B5" s="126" t="s">
        <v>13</v>
      </c>
      <c r="C5" s="126"/>
      <c r="D5" s="126"/>
      <c r="E5" s="126" t="s">
        <v>655</v>
      </c>
      <c r="F5" s="126"/>
      <c r="G5" s="126"/>
      <c r="H5" s="126"/>
      <c r="I5" s="126"/>
      <c r="J5" s="126"/>
      <c r="K5" s="270"/>
    </row>
    <row r="6" spans="1:11" s="239" customFormat="1" ht="50.25" customHeight="1" outlineLevel="2">
      <c r="A6" s="244"/>
      <c r="B6" s="244"/>
      <c r="C6" s="240" t="s">
        <v>15</v>
      </c>
      <c r="D6" s="241" t="s">
        <v>656</v>
      </c>
      <c r="E6" s="242" t="s">
        <v>657</v>
      </c>
      <c r="F6" s="243" t="s">
        <v>658</v>
      </c>
      <c r="G6" s="243"/>
      <c r="H6" s="243"/>
      <c r="I6" s="243"/>
      <c r="J6" s="277"/>
      <c r="K6" s="277">
        <f>IFERROR(J6*G6,0)</f>
        <v>0</v>
      </c>
    </row>
    <row r="7" spans="1:11" s="239" customFormat="1" ht="45" customHeight="1" outlineLevel="2">
      <c r="A7" s="244"/>
      <c r="B7" s="244"/>
      <c r="C7" s="240"/>
      <c r="D7" s="241"/>
      <c r="E7" s="242" t="s">
        <v>659</v>
      </c>
      <c r="F7" s="243"/>
      <c r="G7" s="243"/>
      <c r="H7" s="243"/>
      <c r="I7" s="243"/>
      <c r="J7" s="277"/>
      <c r="K7" s="277"/>
    </row>
    <row r="8" spans="1:11" s="239" customFormat="1" ht="63" customHeight="1" outlineLevel="2">
      <c r="A8" s="244"/>
      <c r="B8" s="244"/>
      <c r="C8" s="240"/>
      <c r="D8" s="241"/>
      <c r="E8" s="242" t="s">
        <v>660</v>
      </c>
      <c r="F8" s="243"/>
      <c r="G8" s="243"/>
      <c r="H8" s="243"/>
      <c r="I8" s="243"/>
      <c r="J8" s="277"/>
      <c r="K8" s="277"/>
    </row>
    <row r="9" spans="1:11" s="239" customFormat="1" ht="77.25" customHeight="1" outlineLevel="2">
      <c r="A9" s="244"/>
      <c r="B9" s="244"/>
      <c r="C9" s="240"/>
      <c r="D9" s="241"/>
      <c r="E9" s="242" t="s">
        <v>661</v>
      </c>
      <c r="F9" s="243"/>
      <c r="G9" s="243"/>
      <c r="H9" s="243"/>
      <c r="I9" s="243"/>
      <c r="J9" s="277"/>
      <c r="K9" s="277"/>
    </row>
    <row r="10" spans="1:11" s="239" customFormat="1" ht="46.5" customHeight="1" outlineLevel="2">
      <c r="A10" s="244"/>
      <c r="B10" s="244"/>
      <c r="C10" s="240"/>
      <c r="D10" s="241"/>
      <c r="E10" s="242" t="s">
        <v>662</v>
      </c>
      <c r="F10" s="243"/>
      <c r="G10" s="243"/>
      <c r="H10" s="243"/>
      <c r="I10" s="243"/>
      <c r="J10" s="277"/>
      <c r="K10" s="277"/>
    </row>
    <row r="11" spans="1:11" s="239" customFormat="1" outlineLevel="2">
      <c r="A11" s="244"/>
      <c r="B11" s="244"/>
      <c r="C11" s="240"/>
      <c r="D11" s="243"/>
      <c r="E11" s="242" t="s">
        <v>663</v>
      </c>
      <c r="F11" s="243"/>
      <c r="G11" s="245"/>
      <c r="H11" s="245"/>
      <c r="I11" s="245"/>
      <c r="J11" s="268"/>
      <c r="K11" s="268"/>
    </row>
    <row r="12" spans="1:11" ht="15.75">
      <c r="A12" s="80" t="s">
        <v>48</v>
      </c>
      <c r="B12" s="80"/>
      <c r="C12" s="80"/>
      <c r="D12" s="80"/>
      <c r="E12" s="80"/>
      <c r="F12" s="80"/>
      <c r="G12" s="80"/>
      <c r="H12" s="80"/>
      <c r="I12" s="80"/>
      <c r="J12" s="269"/>
      <c r="K12" s="275">
        <f>SUM(K6:K11)</f>
        <v>0</v>
      </c>
    </row>
    <row r="13" spans="1:11" s="239" customFormat="1" ht="15.75">
      <c r="A13" s="126"/>
      <c r="B13" s="126" t="s">
        <v>49</v>
      </c>
      <c r="C13" s="126"/>
      <c r="D13" s="126"/>
      <c r="E13" s="126" t="s">
        <v>664</v>
      </c>
      <c r="F13" s="126"/>
      <c r="G13" s="126"/>
      <c r="H13" s="126"/>
      <c r="I13" s="126"/>
      <c r="J13" s="270"/>
      <c r="K13" s="270"/>
    </row>
    <row r="14" spans="1:11" s="239" customFormat="1" outlineLevel="1">
      <c r="A14" s="244"/>
      <c r="B14" s="244"/>
      <c r="C14" s="240" t="s">
        <v>15</v>
      </c>
      <c r="D14" s="246"/>
      <c r="E14" s="247" t="s">
        <v>665</v>
      </c>
      <c r="F14" s="76"/>
      <c r="G14" s="245"/>
      <c r="H14" s="245"/>
      <c r="I14" s="245"/>
      <c r="J14" s="268"/>
      <c r="K14" s="268"/>
    </row>
    <row r="15" spans="1:11" s="239" customFormat="1" ht="118.5" customHeight="1" outlineLevel="1">
      <c r="A15" s="244"/>
      <c r="B15" s="244"/>
      <c r="C15" s="240"/>
      <c r="D15" s="246"/>
      <c r="E15" s="242" t="s">
        <v>666</v>
      </c>
      <c r="F15" s="76"/>
      <c r="G15" s="245"/>
      <c r="H15" s="245"/>
      <c r="I15" s="245"/>
      <c r="J15" s="268"/>
      <c r="K15" s="268"/>
    </row>
    <row r="16" spans="1:11" s="239" customFormat="1" ht="15" outlineLevel="1">
      <c r="A16" s="244"/>
      <c r="B16" s="244"/>
      <c r="C16" s="248" t="s">
        <v>18</v>
      </c>
      <c r="D16" s="246"/>
      <c r="E16" s="242" t="s">
        <v>667</v>
      </c>
      <c r="F16" s="248" t="s">
        <v>668</v>
      </c>
      <c r="G16" s="249"/>
      <c r="H16" s="249"/>
      <c r="I16" s="249"/>
      <c r="J16" s="267"/>
      <c r="K16" s="268">
        <f>IFERROR(J16*G16,0)</f>
        <v>0</v>
      </c>
    </row>
    <row r="17" spans="1:11" s="239" customFormat="1" ht="15" outlineLevel="1">
      <c r="A17" s="244"/>
      <c r="B17" s="244"/>
      <c r="C17" s="248" t="s">
        <v>21</v>
      </c>
      <c r="D17" s="246"/>
      <c r="E17" s="242" t="s">
        <v>669</v>
      </c>
      <c r="F17" s="248" t="s">
        <v>668</v>
      </c>
      <c r="G17" s="249"/>
      <c r="H17" s="249"/>
      <c r="I17" s="249"/>
      <c r="J17" s="267"/>
      <c r="K17" s="268">
        <f t="shared" ref="K17:K23" si="0">IFERROR(J17*G17,0)</f>
        <v>0</v>
      </c>
    </row>
    <row r="18" spans="1:11" s="239" customFormat="1" ht="15" outlineLevel="1">
      <c r="A18" s="244"/>
      <c r="B18" s="244"/>
      <c r="C18" s="248" t="s">
        <v>23</v>
      </c>
      <c r="D18" s="246"/>
      <c r="E18" s="242" t="s">
        <v>670</v>
      </c>
      <c r="F18" s="248" t="s">
        <v>668</v>
      </c>
      <c r="G18" s="249"/>
      <c r="H18" s="249"/>
      <c r="I18" s="249"/>
      <c r="J18" s="267"/>
      <c r="K18" s="268">
        <f t="shared" si="0"/>
        <v>0</v>
      </c>
    </row>
    <row r="19" spans="1:11" s="239" customFormat="1" ht="15" outlineLevel="1">
      <c r="A19" s="244"/>
      <c r="B19" s="244"/>
      <c r="C19" s="248" t="s">
        <v>25</v>
      </c>
      <c r="D19" s="246"/>
      <c r="E19" s="242" t="s">
        <v>671</v>
      </c>
      <c r="F19" s="248" t="s">
        <v>668</v>
      </c>
      <c r="G19" s="249"/>
      <c r="H19" s="249"/>
      <c r="I19" s="249"/>
      <c r="J19" s="267"/>
      <c r="K19" s="268">
        <f t="shared" si="0"/>
        <v>0</v>
      </c>
    </row>
    <row r="20" spans="1:11" s="239" customFormat="1" ht="15" outlineLevel="1">
      <c r="A20" s="244"/>
      <c r="B20" s="244"/>
      <c r="C20" s="248" t="s">
        <v>27</v>
      </c>
      <c r="D20" s="246"/>
      <c r="E20" s="242" t="s">
        <v>672</v>
      </c>
      <c r="F20" s="248" t="s">
        <v>668</v>
      </c>
      <c r="G20" s="249"/>
      <c r="H20" s="249"/>
      <c r="I20" s="249"/>
      <c r="J20" s="267"/>
      <c r="K20" s="268">
        <f t="shared" si="0"/>
        <v>0</v>
      </c>
    </row>
    <row r="21" spans="1:11" s="239" customFormat="1" ht="15" outlineLevel="1">
      <c r="A21" s="244"/>
      <c r="B21" s="244"/>
      <c r="C21" s="248" t="s">
        <v>29</v>
      </c>
      <c r="D21" s="246"/>
      <c r="E21" s="242" t="s">
        <v>673</v>
      </c>
      <c r="F21" s="248" t="s">
        <v>668</v>
      </c>
      <c r="G21" s="249"/>
      <c r="H21" s="249"/>
      <c r="I21" s="249"/>
      <c r="J21" s="267"/>
      <c r="K21" s="268">
        <f t="shared" si="0"/>
        <v>0</v>
      </c>
    </row>
    <row r="22" spans="1:11" s="239" customFormat="1" ht="15" outlineLevel="1">
      <c r="A22" s="244"/>
      <c r="B22" s="244"/>
      <c r="C22" s="248" t="s">
        <v>31</v>
      </c>
      <c r="D22" s="246"/>
      <c r="E22" s="242" t="s">
        <v>674</v>
      </c>
      <c r="F22" s="248" t="s">
        <v>668</v>
      </c>
      <c r="G22" s="249"/>
      <c r="H22" s="249"/>
      <c r="I22" s="249"/>
      <c r="J22" s="267"/>
      <c r="K22" s="268">
        <f t="shared" si="0"/>
        <v>0</v>
      </c>
    </row>
    <row r="23" spans="1:11" s="239" customFormat="1" ht="15" outlineLevel="1">
      <c r="A23" s="244"/>
      <c r="B23" s="244"/>
      <c r="C23" s="248" t="s">
        <v>280</v>
      </c>
      <c r="D23" s="246"/>
      <c r="E23" s="242" t="s">
        <v>675</v>
      </c>
      <c r="F23" s="248" t="s">
        <v>668</v>
      </c>
      <c r="G23" s="249"/>
      <c r="H23" s="249"/>
      <c r="I23" s="249"/>
      <c r="J23" s="267"/>
      <c r="K23" s="268">
        <f t="shared" si="0"/>
        <v>0</v>
      </c>
    </row>
    <row r="24" spans="1:11" s="239" customFormat="1" outlineLevel="1">
      <c r="A24" s="244"/>
      <c r="B24" s="244"/>
      <c r="C24" s="250" t="s">
        <v>33</v>
      </c>
      <c r="D24" s="240"/>
      <c r="E24" s="251" t="s">
        <v>676</v>
      </c>
      <c r="F24" s="248"/>
      <c r="G24" s="245"/>
      <c r="H24" s="245"/>
      <c r="I24" s="245"/>
      <c r="J24" s="268"/>
      <c r="K24" s="268"/>
    </row>
    <row r="25" spans="1:11" s="239" customFormat="1" ht="64.5" customHeight="1" outlineLevel="1">
      <c r="A25" s="244"/>
      <c r="B25" s="244"/>
      <c r="C25" s="252"/>
      <c r="D25" s="252"/>
      <c r="E25" s="242" t="s">
        <v>677</v>
      </c>
      <c r="F25" s="248"/>
      <c r="G25" s="245"/>
      <c r="H25" s="245"/>
      <c r="I25" s="245"/>
      <c r="J25" s="268"/>
      <c r="K25" s="268"/>
    </row>
    <row r="26" spans="1:11" s="239" customFormat="1" ht="15" outlineLevel="1">
      <c r="A26" s="244"/>
      <c r="B26" s="244"/>
      <c r="C26" s="248" t="s">
        <v>36</v>
      </c>
      <c r="D26" s="252"/>
      <c r="E26" s="242" t="s">
        <v>678</v>
      </c>
      <c r="F26" s="248" t="s">
        <v>268</v>
      </c>
      <c r="G26" s="249"/>
      <c r="H26" s="249"/>
      <c r="I26" s="249"/>
      <c r="J26" s="268"/>
      <c r="K26" s="268">
        <f t="shared" ref="K26:K28" si="1">IFERROR(J26*G26,0)</f>
        <v>0</v>
      </c>
    </row>
    <row r="27" spans="1:11" s="239" customFormat="1" ht="15" outlineLevel="1">
      <c r="A27" s="244"/>
      <c r="B27" s="244"/>
      <c r="C27" s="248" t="s">
        <v>40</v>
      </c>
      <c r="D27" s="252"/>
      <c r="E27" s="242" t="s">
        <v>679</v>
      </c>
      <c r="F27" s="248" t="s">
        <v>268</v>
      </c>
      <c r="G27" s="249"/>
      <c r="H27" s="249"/>
      <c r="I27" s="249"/>
      <c r="J27" s="268"/>
      <c r="K27" s="268">
        <f t="shared" si="1"/>
        <v>0</v>
      </c>
    </row>
    <row r="28" spans="1:11" s="239" customFormat="1" ht="15" outlineLevel="1">
      <c r="A28" s="244"/>
      <c r="B28" s="244"/>
      <c r="C28" s="248" t="s">
        <v>43</v>
      </c>
      <c r="D28" s="252"/>
      <c r="E28" s="242" t="s">
        <v>680</v>
      </c>
      <c r="F28" s="248" t="s">
        <v>268</v>
      </c>
      <c r="G28" s="249"/>
      <c r="H28" s="249"/>
      <c r="I28" s="249"/>
      <c r="J28" s="268"/>
      <c r="K28" s="268">
        <f t="shared" si="1"/>
        <v>0</v>
      </c>
    </row>
    <row r="29" spans="1:11" s="239" customFormat="1" outlineLevel="1">
      <c r="A29" s="244"/>
      <c r="B29" s="244"/>
      <c r="C29" s="248" t="s">
        <v>44</v>
      </c>
      <c r="D29" s="252"/>
      <c r="E29" s="242" t="s">
        <v>350</v>
      </c>
      <c r="F29" s="248" t="s">
        <v>268</v>
      </c>
      <c r="G29" s="245"/>
      <c r="H29" s="245"/>
      <c r="I29" s="245"/>
      <c r="J29" s="268"/>
      <c r="K29" s="268"/>
    </row>
    <row r="30" spans="1:11" s="239" customFormat="1" outlineLevel="1">
      <c r="A30" s="244"/>
      <c r="B30" s="244"/>
      <c r="C30" s="250" t="s">
        <v>45</v>
      </c>
      <c r="D30" s="252"/>
      <c r="E30" s="251" t="s">
        <v>681</v>
      </c>
      <c r="F30" s="248"/>
      <c r="G30" s="245"/>
      <c r="H30" s="245"/>
      <c r="I30" s="245"/>
      <c r="J30" s="268"/>
      <c r="K30" s="268"/>
    </row>
    <row r="31" spans="1:11" s="239" customFormat="1" ht="64.5" customHeight="1" outlineLevel="1">
      <c r="A31" s="244"/>
      <c r="B31" s="244"/>
      <c r="C31" s="252"/>
      <c r="D31" s="252"/>
      <c r="E31" s="242" t="s">
        <v>682</v>
      </c>
      <c r="F31" s="248"/>
      <c r="G31" s="245"/>
      <c r="H31" s="245"/>
      <c r="I31" s="245"/>
      <c r="J31" s="268"/>
      <c r="K31" s="268"/>
    </row>
    <row r="32" spans="1:11" s="239" customFormat="1" ht="15" outlineLevel="1">
      <c r="A32" s="244"/>
      <c r="B32" s="244"/>
      <c r="C32" s="248" t="s">
        <v>75</v>
      </c>
      <c r="D32" s="252"/>
      <c r="E32" s="242" t="s">
        <v>669</v>
      </c>
      <c r="F32" s="248" t="s">
        <v>268</v>
      </c>
      <c r="G32" s="249"/>
      <c r="H32" s="249"/>
      <c r="I32" s="249"/>
      <c r="J32" s="268"/>
      <c r="K32" s="268">
        <f t="shared" ref="K32:K34" si="2">IFERROR(J32*G32,0)</f>
        <v>0</v>
      </c>
    </row>
    <row r="33" spans="1:11" s="239" customFormat="1" ht="15" outlineLevel="1">
      <c r="A33" s="244"/>
      <c r="B33" s="244"/>
      <c r="C33" s="248" t="s">
        <v>79</v>
      </c>
      <c r="D33" s="252"/>
      <c r="E33" s="242" t="s">
        <v>683</v>
      </c>
      <c r="F33" s="248" t="s">
        <v>268</v>
      </c>
      <c r="G33" s="249"/>
      <c r="H33" s="249"/>
      <c r="I33" s="249"/>
      <c r="J33" s="268"/>
      <c r="K33" s="268">
        <f t="shared" si="2"/>
        <v>0</v>
      </c>
    </row>
    <row r="34" spans="1:11" s="239" customFormat="1" ht="15" outlineLevel="1">
      <c r="A34" s="244"/>
      <c r="B34" s="244"/>
      <c r="C34" s="248" t="s">
        <v>81</v>
      </c>
      <c r="D34" s="252"/>
      <c r="E34" s="242" t="s">
        <v>671</v>
      </c>
      <c r="F34" s="248" t="s">
        <v>268</v>
      </c>
      <c r="G34" s="249"/>
      <c r="H34" s="249"/>
      <c r="I34" s="249"/>
      <c r="J34" s="268"/>
      <c r="K34" s="268">
        <f t="shared" si="2"/>
        <v>0</v>
      </c>
    </row>
    <row r="35" spans="1:11" s="239" customFormat="1" outlineLevel="1">
      <c r="A35" s="244"/>
      <c r="B35" s="244"/>
      <c r="C35" s="250" t="s">
        <v>64</v>
      </c>
      <c r="D35" s="252"/>
      <c r="E35" s="251" t="s">
        <v>684</v>
      </c>
      <c r="F35" s="248"/>
      <c r="G35" s="245"/>
      <c r="H35" s="245"/>
      <c r="I35" s="245"/>
      <c r="J35" s="268"/>
      <c r="K35" s="268"/>
    </row>
    <row r="36" spans="1:11" s="239" customFormat="1" ht="41.25" customHeight="1" outlineLevel="1">
      <c r="A36" s="244"/>
      <c r="B36" s="244"/>
      <c r="C36" s="250"/>
      <c r="D36" s="251"/>
      <c r="E36" s="242" t="s">
        <v>685</v>
      </c>
      <c r="F36" s="248"/>
      <c r="G36" s="245"/>
      <c r="H36" s="245"/>
      <c r="I36" s="245"/>
      <c r="J36" s="268"/>
      <c r="K36" s="268"/>
    </row>
    <row r="37" spans="1:11" s="239" customFormat="1" outlineLevel="1">
      <c r="A37" s="244"/>
      <c r="B37" s="244"/>
      <c r="C37" s="248" t="s">
        <v>177</v>
      </c>
      <c r="D37" s="248"/>
      <c r="E37" s="242" t="s">
        <v>672</v>
      </c>
      <c r="F37" s="248" t="s">
        <v>268</v>
      </c>
      <c r="G37" s="253"/>
      <c r="H37" s="253"/>
      <c r="I37" s="253"/>
      <c r="J37" s="268"/>
      <c r="K37" s="268">
        <f t="shared" ref="K37" si="3">IFERROR(J37*G37,0)</f>
        <v>0</v>
      </c>
    </row>
    <row r="38" spans="1:11" s="239" customFormat="1" outlineLevel="1">
      <c r="A38" s="244"/>
      <c r="B38" s="244"/>
      <c r="C38" s="250" t="s">
        <v>66</v>
      </c>
      <c r="D38" s="248"/>
      <c r="E38" s="251" t="s">
        <v>686</v>
      </c>
      <c r="F38" s="248"/>
      <c r="G38" s="253"/>
      <c r="H38" s="253"/>
      <c r="I38" s="253"/>
      <c r="J38" s="268"/>
      <c r="K38" s="268"/>
    </row>
    <row r="39" spans="1:11" s="239" customFormat="1" ht="66" customHeight="1" outlineLevel="1">
      <c r="A39" s="244"/>
      <c r="B39" s="244"/>
      <c r="C39" s="250"/>
      <c r="D39" s="252"/>
      <c r="E39" s="242" t="s">
        <v>687</v>
      </c>
      <c r="F39" s="248"/>
      <c r="G39" s="253"/>
      <c r="H39" s="253"/>
      <c r="I39" s="253"/>
      <c r="J39" s="268"/>
      <c r="K39" s="268"/>
    </row>
    <row r="40" spans="1:11" s="239" customFormat="1" outlineLevel="1">
      <c r="A40" s="244"/>
      <c r="B40" s="244"/>
      <c r="C40" s="248" t="s">
        <v>142</v>
      </c>
      <c r="D40" s="248"/>
      <c r="E40" s="242" t="s">
        <v>688</v>
      </c>
      <c r="F40" s="248" t="s">
        <v>268</v>
      </c>
      <c r="G40" s="253"/>
      <c r="H40" s="253"/>
      <c r="I40" s="253"/>
      <c r="J40" s="266"/>
      <c r="K40" s="268">
        <f t="shared" ref="K40" si="4">IFERROR(J40*G40,0)</f>
        <v>0</v>
      </c>
    </row>
    <row r="41" spans="1:11" s="239" customFormat="1" outlineLevel="1">
      <c r="A41" s="244"/>
      <c r="B41" s="244"/>
      <c r="C41" s="250" t="s">
        <v>99</v>
      </c>
      <c r="D41" s="248"/>
      <c r="E41" s="254" t="s">
        <v>689</v>
      </c>
      <c r="F41" s="248"/>
      <c r="G41" s="245"/>
      <c r="H41" s="245"/>
      <c r="I41" s="245"/>
      <c r="J41" s="268"/>
      <c r="K41" s="268"/>
    </row>
    <row r="42" spans="1:11" s="239" customFormat="1" ht="75.75" customHeight="1" outlineLevel="1">
      <c r="A42" s="244"/>
      <c r="B42" s="244"/>
      <c r="C42" s="252"/>
      <c r="D42" s="251"/>
      <c r="E42" s="242" t="s">
        <v>690</v>
      </c>
      <c r="F42" s="248" t="s">
        <v>268</v>
      </c>
      <c r="G42" s="245"/>
      <c r="H42" s="245"/>
      <c r="I42" s="245"/>
      <c r="J42" s="268"/>
      <c r="K42" s="268">
        <f t="shared" ref="K42" si="5">IFERROR(J42*G42,0)</f>
        <v>0</v>
      </c>
    </row>
    <row r="43" spans="1:11" s="239" customFormat="1" outlineLevel="1">
      <c r="A43" s="244"/>
      <c r="B43" s="244"/>
      <c r="C43" s="250" t="s">
        <v>93</v>
      </c>
      <c r="D43" s="251"/>
      <c r="E43" s="254" t="s">
        <v>691</v>
      </c>
      <c r="F43" s="248"/>
      <c r="G43" s="245"/>
      <c r="H43" s="245"/>
      <c r="I43" s="245"/>
      <c r="J43" s="268"/>
      <c r="K43" s="268"/>
    </row>
    <row r="44" spans="1:11" s="239" customFormat="1" ht="49.5" customHeight="1" outlineLevel="1">
      <c r="A44" s="244"/>
      <c r="B44" s="244"/>
      <c r="C44" s="250"/>
      <c r="D44" s="251"/>
      <c r="E44" s="242" t="s">
        <v>692</v>
      </c>
      <c r="F44" s="248" t="s">
        <v>268</v>
      </c>
      <c r="G44" s="253"/>
      <c r="H44" s="253"/>
      <c r="I44" s="253"/>
      <c r="J44" s="268"/>
      <c r="K44" s="268">
        <f t="shared" ref="K44" si="6">IFERROR(J44*G44,0)</f>
        <v>0</v>
      </c>
    </row>
    <row r="45" spans="1:11" s="239" customFormat="1" outlineLevel="1">
      <c r="A45" s="244"/>
      <c r="B45" s="244"/>
      <c r="C45" s="250" t="s">
        <v>101</v>
      </c>
      <c r="D45" s="251"/>
      <c r="E45" s="254" t="s">
        <v>693</v>
      </c>
      <c r="F45" s="248"/>
      <c r="G45" s="245"/>
      <c r="H45" s="245"/>
      <c r="I45" s="245"/>
      <c r="J45" s="268"/>
      <c r="K45" s="268"/>
    </row>
    <row r="46" spans="1:11" s="239" customFormat="1" ht="63" customHeight="1" outlineLevel="1">
      <c r="A46" s="244"/>
      <c r="B46" s="244"/>
      <c r="C46" s="250"/>
      <c r="D46" s="251"/>
      <c r="E46" s="242" t="s">
        <v>694</v>
      </c>
      <c r="F46" s="248" t="s">
        <v>268</v>
      </c>
      <c r="G46" s="253"/>
      <c r="H46" s="253"/>
      <c r="I46" s="253"/>
      <c r="J46" s="268"/>
      <c r="K46" s="268">
        <f t="shared" ref="K46" si="7">IFERROR(J46*G46,0)</f>
        <v>0</v>
      </c>
    </row>
    <row r="47" spans="1:11" s="239" customFormat="1" outlineLevel="1">
      <c r="A47" s="244"/>
      <c r="B47" s="244"/>
      <c r="C47" s="250" t="s">
        <v>104</v>
      </c>
      <c r="D47" s="251"/>
      <c r="E47" s="254" t="s">
        <v>695</v>
      </c>
      <c r="F47" s="248"/>
      <c r="G47" s="253"/>
      <c r="H47" s="253"/>
      <c r="I47" s="253"/>
      <c r="J47" s="268"/>
      <c r="K47" s="268"/>
    </row>
    <row r="48" spans="1:11" s="239" customFormat="1" ht="75" customHeight="1" outlineLevel="1">
      <c r="A48" s="244"/>
      <c r="B48" s="244"/>
      <c r="C48" s="250" t="s">
        <v>1013</v>
      </c>
      <c r="D48" s="251"/>
      <c r="E48" s="255" t="s">
        <v>696</v>
      </c>
      <c r="F48" s="248" t="s">
        <v>268</v>
      </c>
      <c r="G48" s="253"/>
      <c r="H48" s="253"/>
      <c r="I48" s="253"/>
      <c r="J48" s="268"/>
      <c r="K48" s="268"/>
    </row>
    <row r="49" spans="1:11" s="239" customFormat="1" ht="75.75" customHeight="1" outlineLevel="1">
      <c r="A49" s="244"/>
      <c r="B49" s="244"/>
      <c r="C49" s="250" t="s">
        <v>1014</v>
      </c>
      <c r="D49" s="251"/>
      <c r="E49" s="255" t="s">
        <v>697</v>
      </c>
      <c r="F49" s="248" t="s">
        <v>268</v>
      </c>
      <c r="G49" s="253"/>
      <c r="H49" s="253"/>
      <c r="I49" s="253"/>
      <c r="J49" s="268"/>
      <c r="K49" s="268"/>
    </row>
    <row r="50" spans="1:11" ht="15.75">
      <c r="A50" s="80" t="s">
        <v>514</v>
      </c>
      <c r="B50" s="80"/>
      <c r="C50" s="80"/>
      <c r="D50" s="80"/>
      <c r="E50" s="80"/>
      <c r="F50" s="80"/>
      <c r="G50" s="80"/>
      <c r="H50" s="80"/>
      <c r="I50" s="80"/>
      <c r="J50" s="269"/>
      <c r="K50" s="275">
        <f>SUM(K16:K49)</f>
        <v>0</v>
      </c>
    </row>
    <row r="51" spans="1:11" s="239" customFormat="1" ht="15.75">
      <c r="A51" s="256"/>
      <c r="B51" s="256" t="s">
        <v>57</v>
      </c>
      <c r="C51" s="257"/>
      <c r="D51" s="258"/>
      <c r="E51" s="259" t="s">
        <v>698</v>
      </c>
      <c r="F51" s="260"/>
      <c r="G51" s="260"/>
      <c r="H51" s="260"/>
      <c r="I51" s="260"/>
      <c r="J51" s="271"/>
      <c r="K51" s="271"/>
    </row>
    <row r="52" spans="1:11" s="239" customFormat="1" outlineLevel="1">
      <c r="A52" s="244"/>
      <c r="B52" s="244"/>
      <c r="C52" s="240"/>
      <c r="D52" s="250"/>
      <c r="E52" s="254" t="s">
        <v>699</v>
      </c>
      <c r="F52" s="248"/>
      <c r="G52" s="245"/>
      <c r="H52" s="245"/>
      <c r="I52" s="245"/>
      <c r="J52" s="268"/>
      <c r="K52" s="268"/>
    </row>
    <row r="53" spans="1:11" s="239" customFormat="1" ht="76.5" customHeight="1" outlineLevel="1">
      <c r="A53" s="244"/>
      <c r="B53" s="244"/>
      <c r="C53" s="240" t="s">
        <v>15</v>
      </c>
      <c r="D53" s="248"/>
      <c r="E53" s="242" t="s">
        <v>696</v>
      </c>
      <c r="F53" s="248" t="s">
        <v>268</v>
      </c>
      <c r="G53" s="245"/>
      <c r="H53" s="245"/>
      <c r="I53" s="245"/>
      <c r="J53" s="268"/>
      <c r="K53" s="268">
        <f t="shared" ref="K53" si="8">IFERROR(J53*G53,0)</f>
        <v>0</v>
      </c>
    </row>
    <row r="54" spans="1:11" s="239" customFormat="1" outlineLevel="1">
      <c r="A54" s="244"/>
      <c r="B54" s="244"/>
      <c r="C54" s="240"/>
      <c r="D54" s="250"/>
      <c r="E54" s="254" t="s">
        <v>700</v>
      </c>
      <c r="F54" s="248"/>
      <c r="G54" s="245"/>
      <c r="H54" s="245"/>
      <c r="I54" s="245"/>
      <c r="J54" s="268"/>
      <c r="K54" s="268"/>
    </row>
    <row r="55" spans="1:11" s="239" customFormat="1" ht="37.5" customHeight="1" outlineLevel="1">
      <c r="A55" s="244"/>
      <c r="B55" s="244"/>
      <c r="C55" s="240" t="s">
        <v>33</v>
      </c>
      <c r="D55" s="248"/>
      <c r="E55" s="242" t="s">
        <v>701</v>
      </c>
      <c r="F55" s="248" t="s">
        <v>268</v>
      </c>
      <c r="G55" s="245"/>
      <c r="H55" s="245"/>
      <c r="I55" s="245"/>
      <c r="J55" s="268"/>
      <c r="K55" s="268">
        <f t="shared" ref="K55:K56" si="9">IFERROR(J55*G55,0)</f>
        <v>0</v>
      </c>
    </row>
    <row r="56" spans="1:11" s="239" customFormat="1" outlineLevel="1">
      <c r="A56" s="244"/>
      <c r="B56" s="244"/>
      <c r="C56" s="240"/>
      <c r="D56" s="248"/>
      <c r="E56" s="242" t="s">
        <v>702</v>
      </c>
      <c r="F56" s="248" t="s">
        <v>268</v>
      </c>
      <c r="G56" s="253"/>
      <c r="H56" s="253"/>
      <c r="I56" s="253"/>
      <c r="J56" s="268"/>
      <c r="K56" s="268">
        <f t="shared" si="9"/>
        <v>0</v>
      </c>
    </row>
    <row r="57" spans="1:11" s="239" customFormat="1" outlineLevel="1">
      <c r="A57" s="244"/>
      <c r="B57" s="244"/>
      <c r="C57" s="240"/>
      <c r="D57" s="250"/>
      <c r="E57" s="254" t="s">
        <v>703</v>
      </c>
      <c r="F57" s="248"/>
      <c r="G57" s="253"/>
      <c r="H57" s="253"/>
      <c r="I57" s="253"/>
      <c r="J57" s="268"/>
      <c r="K57" s="268"/>
    </row>
    <row r="58" spans="1:11" s="239" customFormat="1" ht="81" customHeight="1" outlineLevel="1">
      <c r="A58" s="244"/>
      <c r="B58" s="244"/>
      <c r="C58" s="240" t="s">
        <v>45</v>
      </c>
      <c r="D58" s="248"/>
      <c r="E58" s="242" t="s">
        <v>697</v>
      </c>
      <c r="F58" s="248" t="s">
        <v>268</v>
      </c>
      <c r="G58" s="253"/>
      <c r="H58" s="253"/>
      <c r="I58" s="253"/>
      <c r="J58" s="268"/>
      <c r="K58" s="268">
        <f t="shared" ref="K58" si="10">IFERROR(J58*G58,0)</f>
        <v>0</v>
      </c>
    </row>
    <row r="59" spans="1:11" s="239" customFormat="1" outlineLevel="1">
      <c r="A59" s="244"/>
      <c r="B59" s="244"/>
      <c r="C59" s="240"/>
      <c r="D59" s="250"/>
      <c r="E59" s="254" t="s">
        <v>704</v>
      </c>
      <c r="F59" s="248"/>
      <c r="G59" s="253"/>
      <c r="H59" s="253"/>
      <c r="I59" s="253"/>
      <c r="J59" s="268"/>
      <c r="K59" s="268"/>
    </row>
    <row r="60" spans="1:11" s="239" customFormat="1" ht="70.5" customHeight="1" outlineLevel="1">
      <c r="A60" s="244"/>
      <c r="B60" s="244"/>
      <c r="C60" s="240" t="s">
        <v>64</v>
      </c>
      <c r="D60" s="248"/>
      <c r="E60" s="242" t="s">
        <v>705</v>
      </c>
      <c r="F60" s="248" t="s">
        <v>268</v>
      </c>
      <c r="G60" s="253"/>
      <c r="H60" s="253"/>
      <c r="I60" s="253"/>
      <c r="J60" s="268"/>
      <c r="K60" s="268">
        <f t="shared" ref="K60" si="11">IFERROR(J60*G60,0)</f>
        <v>0</v>
      </c>
    </row>
    <row r="61" spans="1:11" s="239" customFormat="1" outlineLevel="1">
      <c r="A61" s="244"/>
      <c r="B61" s="244"/>
      <c r="C61" s="240"/>
      <c r="D61" s="250"/>
      <c r="E61" s="254" t="s">
        <v>706</v>
      </c>
      <c r="F61" s="248"/>
      <c r="G61" s="245"/>
      <c r="H61" s="245"/>
      <c r="I61" s="245"/>
      <c r="J61" s="268"/>
      <c r="K61" s="268"/>
    </row>
    <row r="62" spans="1:11" s="239" customFormat="1" ht="39.75" customHeight="1" outlineLevel="1">
      <c r="A62" s="244"/>
      <c r="B62" s="244"/>
      <c r="C62" s="240" t="s">
        <v>66</v>
      </c>
      <c r="D62" s="248"/>
      <c r="E62" s="242" t="s">
        <v>707</v>
      </c>
      <c r="F62" s="248" t="s">
        <v>39</v>
      </c>
      <c r="G62" s="245"/>
      <c r="H62" s="245"/>
      <c r="I62" s="245"/>
      <c r="J62" s="268"/>
      <c r="K62" s="268">
        <f t="shared" ref="K62" si="12">IFERROR(J62*G62,0)</f>
        <v>0</v>
      </c>
    </row>
    <row r="63" spans="1:11" s="239" customFormat="1" ht="39.75" customHeight="1" outlineLevel="1">
      <c r="A63" s="244"/>
      <c r="B63" s="244"/>
      <c r="C63" s="240"/>
      <c r="D63" s="250"/>
      <c r="E63" s="251" t="s">
        <v>708</v>
      </c>
      <c r="F63" s="248"/>
      <c r="G63" s="245"/>
      <c r="H63" s="245"/>
      <c r="I63" s="245"/>
      <c r="J63" s="268"/>
      <c r="K63" s="268"/>
    </row>
    <row r="64" spans="1:11" s="239" customFormat="1" ht="48.75" customHeight="1" outlineLevel="1">
      <c r="A64" s="244"/>
      <c r="B64" s="244"/>
      <c r="C64" s="240" t="s">
        <v>99</v>
      </c>
      <c r="D64" s="248"/>
      <c r="E64" s="261" t="s">
        <v>709</v>
      </c>
      <c r="F64" s="262"/>
      <c r="G64" s="245"/>
      <c r="H64" s="245"/>
      <c r="I64" s="245"/>
      <c r="J64" s="268"/>
      <c r="K64" s="268"/>
    </row>
    <row r="65" spans="1:11" s="239" customFormat="1" outlineLevel="1">
      <c r="A65" s="244"/>
      <c r="B65" s="244"/>
      <c r="C65" s="240" t="s">
        <v>607</v>
      </c>
      <c r="D65" s="248"/>
      <c r="E65" s="242" t="s">
        <v>710</v>
      </c>
      <c r="F65" s="262" t="s">
        <v>268</v>
      </c>
      <c r="G65" s="253"/>
      <c r="H65" s="253"/>
      <c r="I65" s="253"/>
      <c r="J65" s="268"/>
      <c r="K65" s="268">
        <f t="shared" ref="K65:K66" si="13">IFERROR(J65*G65,0)</f>
        <v>0</v>
      </c>
    </row>
    <row r="66" spans="1:11" s="239" customFormat="1" outlineLevel="1">
      <c r="A66" s="244"/>
      <c r="B66" s="244"/>
      <c r="C66" s="240" t="s">
        <v>608</v>
      </c>
      <c r="D66" s="248"/>
      <c r="E66" s="242" t="s">
        <v>711</v>
      </c>
      <c r="F66" s="262" t="s">
        <v>268</v>
      </c>
      <c r="G66" s="253"/>
      <c r="H66" s="253"/>
      <c r="I66" s="253"/>
      <c r="J66" s="268"/>
      <c r="K66" s="268">
        <f t="shared" si="13"/>
        <v>0</v>
      </c>
    </row>
    <row r="67" spans="1:11" s="239" customFormat="1" outlineLevel="1">
      <c r="A67" s="244"/>
      <c r="B67" s="244"/>
      <c r="C67" s="240"/>
      <c r="D67" s="250"/>
      <c r="E67" s="254" t="s">
        <v>712</v>
      </c>
      <c r="F67" s="248"/>
      <c r="G67" s="253"/>
      <c r="H67" s="253"/>
      <c r="I67" s="253"/>
      <c r="J67" s="268"/>
      <c r="K67" s="268"/>
    </row>
    <row r="68" spans="1:11" s="239" customFormat="1" ht="58.5" customHeight="1" outlineLevel="1">
      <c r="A68" s="244"/>
      <c r="B68" s="244"/>
      <c r="C68" s="240" t="s">
        <v>93</v>
      </c>
      <c r="D68" s="248"/>
      <c r="E68" s="242" t="s">
        <v>713</v>
      </c>
      <c r="F68" s="248" t="s">
        <v>268</v>
      </c>
      <c r="G68" s="253"/>
      <c r="H68" s="253"/>
      <c r="I68" s="253"/>
      <c r="J68" s="268"/>
      <c r="K68" s="268">
        <f t="shared" ref="K68" si="14">IFERROR(J68*G68,0)</f>
        <v>0</v>
      </c>
    </row>
    <row r="69" spans="1:11" s="239" customFormat="1" outlineLevel="1">
      <c r="A69" s="244"/>
      <c r="B69" s="244"/>
      <c r="C69" s="240"/>
      <c r="D69" s="250"/>
      <c r="E69" s="254" t="s">
        <v>714</v>
      </c>
      <c r="F69" s="248"/>
      <c r="G69" s="253"/>
      <c r="H69" s="253"/>
      <c r="I69" s="253"/>
      <c r="J69" s="268"/>
      <c r="K69" s="268"/>
    </row>
    <row r="70" spans="1:11" s="239" customFormat="1" ht="45" customHeight="1" outlineLevel="1">
      <c r="A70" s="244"/>
      <c r="B70" s="244"/>
      <c r="C70" s="248" t="s">
        <v>101</v>
      </c>
      <c r="D70" s="248"/>
      <c r="E70" s="242" t="s">
        <v>715</v>
      </c>
      <c r="F70" s="248" t="s">
        <v>268</v>
      </c>
      <c r="G70" s="253"/>
      <c r="H70" s="253"/>
      <c r="I70" s="253"/>
      <c r="J70" s="268"/>
      <c r="K70" s="268">
        <f t="shared" ref="K70:K74" si="15">IFERROR(J70*G70,0)</f>
        <v>0</v>
      </c>
    </row>
    <row r="71" spans="1:11" s="239" customFormat="1" ht="72" customHeight="1" outlineLevel="1">
      <c r="A71" s="244"/>
      <c r="B71" s="244"/>
      <c r="C71" s="248" t="s">
        <v>104</v>
      </c>
      <c r="D71" s="250"/>
      <c r="E71" s="242" t="s">
        <v>716</v>
      </c>
      <c r="F71" s="248" t="s">
        <v>268</v>
      </c>
      <c r="G71" s="253"/>
      <c r="H71" s="253"/>
      <c r="I71" s="253"/>
      <c r="J71" s="268"/>
      <c r="K71" s="268">
        <f t="shared" si="15"/>
        <v>0</v>
      </c>
    </row>
    <row r="72" spans="1:11" s="239" customFormat="1" outlineLevel="1">
      <c r="A72" s="244"/>
      <c r="B72" s="244"/>
      <c r="C72" s="248" t="s">
        <v>105</v>
      </c>
      <c r="D72" s="250"/>
      <c r="E72" s="263" t="s">
        <v>717</v>
      </c>
      <c r="F72" s="248" t="s">
        <v>268</v>
      </c>
      <c r="G72" s="253"/>
      <c r="H72" s="253"/>
      <c r="I72" s="253"/>
      <c r="J72" s="268"/>
      <c r="K72" s="268">
        <f t="shared" si="15"/>
        <v>0</v>
      </c>
    </row>
    <row r="73" spans="1:11" s="239" customFormat="1" outlineLevel="1">
      <c r="A73" s="244"/>
      <c r="B73" s="244"/>
      <c r="C73" s="248" t="s">
        <v>106</v>
      </c>
      <c r="D73" s="248"/>
      <c r="E73" s="263" t="s">
        <v>718</v>
      </c>
      <c r="F73" s="248" t="s">
        <v>268</v>
      </c>
      <c r="G73" s="253"/>
      <c r="H73" s="253"/>
      <c r="I73" s="253"/>
      <c r="J73" s="268"/>
      <c r="K73" s="268">
        <f t="shared" si="15"/>
        <v>0</v>
      </c>
    </row>
    <row r="74" spans="1:11" s="239" customFormat="1" outlineLevel="1">
      <c r="A74" s="244"/>
      <c r="B74" s="244"/>
      <c r="C74" s="248" t="s">
        <v>107</v>
      </c>
      <c r="D74" s="248"/>
      <c r="E74" s="263" t="s">
        <v>719</v>
      </c>
      <c r="F74" s="248" t="s">
        <v>268</v>
      </c>
      <c r="G74" s="253"/>
      <c r="H74" s="253"/>
      <c r="I74" s="253"/>
      <c r="J74" s="268"/>
      <c r="K74" s="268">
        <f t="shared" si="15"/>
        <v>0</v>
      </c>
    </row>
    <row r="75" spans="1:11" ht="15.75">
      <c r="A75" s="80" t="s">
        <v>69</v>
      </c>
      <c r="B75" s="80"/>
      <c r="C75" s="80"/>
      <c r="D75" s="80"/>
      <c r="E75" s="80"/>
      <c r="F75" s="80"/>
      <c r="G75" s="80"/>
      <c r="H75" s="80"/>
      <c r="I75" s="80"/>
      <c r="J75" s="80"/>
      <c r="K75" s="275">
        <f>SUM(K53:K74)</f>
        <v>0</v>
      </c>
    </row>
    <row r="76" spans="1:11" ht="15.75">
      <c r="A76" s="192" t="s">
        <v>505</v>
      </c>
      <c r="B76" s="192"/>
      <c r="C76" s="192"/>
      <c r="D76" s="192"/>
      <c r="E76" s="192"/>
      <c r="F76" s="192"/>
      <c r="G76" s="192"/>
      <c r="H76" s="192"/>
      <c r="I76" s="192"/>
      <c r="J76" s="192"/>
      <c r="K76" s="276">
        <f>K75+K50+K12</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topLeftCell="A37" workbookViewId="0">
      <selection activeCell="C7" sqref="C7"/>
    </sheetView>
  </sheetViews>
  <sheetFormatPr defaultColWidth="8.85546875" defaultRowHeight="15"/>
  <cols>
    <col min="1" max="1" width="8.85546875" style="357"/>
    <col min="2" max="2" width="24.140625" style="357" customWidth="1"/>
    <col min="3" max="3" width="17.28515625" style="357" customWidth="1"/>
    <col min="4" max="4" width="26" style="357" hidden="1" customWidth="1"/>
    <col min="5" max="5" width="21.85546875" style="357" hidden="1" customWidth="1"/>
    <col min="6" max="6" width="40.7109375" style="357" customWidth="1"/>
    <col min="7" max="7" width="37.140625" style="357" customWidth="1"/>
    <col min="8" max="8" width="43.42578125" style="357" customWidth="1"/>
    <col min="9" max="16384" width="8.85546875" style="357"/>
  </cols>
  <sheetData>
    <row r="1" spans="1:8" ht="27.75" customHeight="1">
      <c r="A1" s="490" t="s">
        <v>725</v>
      </c>
      <c r="B1" s="491"/>
      <c r="C1" s="491"/>
      <c r="D1" s="491"/>
      <c r="E1" s="491"/>
      <c r="F1" s="491"/>
      <c r="G1" s="491"/>
      <c r="H1" s="492"/>
    </row>
    <row r="2" spans="1:8">
      <c r="A2" s="358" t="s">
        <v>726</v>
      </c>
      <c r="B2" s="359" t="s">
        <v>727</v>
      </c>
      <c r="C2" s="360" t="s">
        <v>728</v>
      </c>
      <c r="D2" s="359" t="s">
        <v>729</v>
      </c>
      <c r="E2" s="359" t="s">
        <v>730</v>
      </c>
      <c r="F2" s="359" t="s">
        <v>731</v>
      </c>
      <c r="G2" s="359" t="s">
        <v>732</v>
      </c>
      <c r="H2" s="361" t="s">
        <v>733</v>
      </c>
    </row>
    <row r="3" spans="1:8" ht="15.75" thickBot="1">
      <c r="A3" s="362"/>
      <c r="H3" s="363"/>
    </row>
    <row r="4" spans="1:8" ht="15.75" thickBot="1">
      <c r="A4" s="364" t="s">
        <v>11</v>
      </c>
      <c r="B4" s="493" t="s">
        <v>734</v>
      </c>
      <c r="C4" s="493"/>
      <c r="D4" s="493"/>
      <c r="E4" s="493"/>
      <c r="F4" s="493"/>
      <c r="G4" s="493"/>
      <c r="H4" s="494"/>
    </row>
    <row r="5" spans="1:8">
      <c r="A5" s="362"/>
      <c r="H5" s="363"/>
    </row>
    <row r="6" spans="1:8" s="371" customFormat="1" ht="76.5" customHeight="1">
      <c r="A6" s="365">
        <v>1</v>
      </c>
      <c r="B6" s="366" t="s">
        <v>1083</v>
      </c>
      <c r="C6" s="367" t="s">
        <v>735</v>
      </c>
      <c r="D6" s="366" t="s">
        <v>736</v>
      </c>
      <c r="E6" s="367" t="s">
        <v>737</v>
      </c>
      <c r="F6" s="368" t="s">
        <v>1278</v>
      </c>
      <c r="G6" s="369" t="s">
        <v>738</v>
      </c>
      <c r="H6" s="370" t="s">
        <v>1086</v>
      </c>
    </row>
    <row r="7" spans="1:8" ht="73.900000000000006" customHeight="1">
      <c r="A7" s="365">
        <v>2</v>
      </c>
      <c r="B7" s="372" t="s">
        <v>1084</v>
      </c>
      <c r="C7" s="367" t="s">
        <v>739</v>
      </c>
      <c r="D7" s="373" t="s">
        <v>740</v>
      </c>
      <c r="E7" s="374" t="s">
        <v>737</v>
      </c>
      <c r="F7" s="368" t="s">
        <v>1279</v>
      </c>
      <c r="G7" s="369"/>
      <c r="H7" s="370" t="s">
        <v>1086</v>
      </c>
    </row>
    <row r="8" spans="1:8" ht="48.6" customHeight="1">
      <c r="A8" s="365" t="s">
        <v>1093</v>
      </c>
      <c r="B8" s="372" t="s">
        <v>1084</v>
      </c>
      <c r="C8" s="367" t="s">
        <v>1094</v>
      </c>
      <c r="D8" s="373"/>
      <c r="E8" s="374"/>
      <c r="F8" s="368" t="s">
        <v>1280</v>
      </c>
      <c r="G8" s="368" t="s">
        <v>1281</v>
      </c>
      <c r="H8" s="370"/>
    </row>
    <row r="9" spans="1:8" ht="45">
      <c r="A9" s="375">
        <v>3</v>
      </c>
      <c r="B9" s="366" t="s">
        <v>734</v>
      </c>
      <c r="C9" s="367" t="s">
        <v>741</v>
      </c>
      <c r="D9" s="373" t="s">
        <v>742</v>
      </c>
      <c r="E9" s="376" t="s">
        <v>743</v>
      </c>
      <c r="F9" s="377" t="s">
        <v>1139</v>
      </c>
      <c r="G9" s="378" t="s">
        <v>744</v>
      </c>
      <c r="H9" s="370" t="s">
        <v>1086</v>
      </c>
    </row>
    <row r="10" spans="1:8" ht="30">
      <c r="A10" s="375">
        <v>4</v>
      </c>
      <c r="B10" s="366" t="s">
        <v>734</v>
      </c>
      <c r="C10" s="367" t="s">
        <v>745</v>
      </c>
      <c r="D10" s="373" t="s">
        <v>736</v>
      </c>
      <c r="E10" s="374" t="s">
        <v>746</v>
      </c>
      <c r="F10" s="378" t="s">
        <v>747</v>
      </c>
      <c r="G10" s="378" t="s">
        <v>748</v>
      </c>
      <c r="H10" s="370" t="s">
        <v>1086</v>
      </c>
    </row>
    <row r="11" spans="1:8" ht="29.45" customHeight="1">
      <c r="A11" s="375">
        <v>5</v>
      </c>
      <c r="B11" s="366" t="s">
        <v>734</v>
      </c>
      <c r="C11" s="367" t="s">
        <v>749</v>
      </c>
      <c r="D11" s="373" t="s">
        <v>736</v>
      </c>
      <c r="E11" s="374" t="s">
        <v>746</v>
      </c>
      <c r="F11" s="378" t="s">
        <v>750</v>
      </c>
      <c r="G11" s="378" t="s">
        <v>751</v>
      </c>
      <c r="H11" s="370" t="s">
        <v>1086</v>
      </c>
    </row>
    <row r="12" spans="1:8" ht="15.75" thickBot="1">
      <c r="A12" s="379"/>
      <c r="C12" s="380"/>
      <c r="E12" s="380"/>
      <c r="F12" s="380"/>
      <c r="G12" s="380"/>
      <c r="H12" s="381"/>
    </row>
    <row r="13" spans="1:8" ht="15.75" thickBot="1">
      <c r="A13" s="364" t="s">
        <v>123</v>
      </c>
      <c r="B13" s="493" t="s">
        <v>752</v>
      </c>
      <c r="C13" s="493"/>
      <c r="D13" s="493"/>
      <c r="E13" s="493"/>
      <c r="F13" s="493"/>
      <c r="G13" s="493"/>
      <c r="H13" s="494"/>
    </row>
    <row r="14" spans="1:8" ht="45.6" customHeight="1">
      <c r="A14" s="365">
        <v>1</v>
      </c>
      <c r="B14" s="366" t="s">
        <v>753</v>
      </c>
      <c r="C14" s="367" t="s">
        <v>754</v>
      </c>
      <c r="D14" s="382" t="s">
        <v>755</v>
      </c>
      <c r="E14" s="374" t="s">
        <v>756</v>
      </c>
      <c r="F14" s="369" t="s">
        <v>757</v>
      </c>
      <c r="G14" s="368" t="s">
        <v>1077</v>
      </c>
      <c r="H14" s="370" t="s">
        <v>758</v>
      </c>
    </row>
    <row r="15" spans="1:8" ht="38.450000000000003" customHeight="1">
      <c r="A15" s="375">
        <v>2</v>
      </c>
      <c r="B15" s="366" t="s">
        <v>753</v>
      </c>
      <c r="C15" s="367" t="s">
        <v>759</v>
      </c>
      <c r="D15" s="382" t="s">
        <v>755</v>
      </c>
      <c r="E15" s="374" t="s">
        <v>756</v>
      </c>
      <c r="F15" s="369" t="s">
        <v>760</v>
      </c>
      <c r="G15" s="368" t="s">
        <v>1078</v>
      </c>
      <c r="H15" s="370" t="s">
        <v>761</v>
      </c>
    </row>
    <row r="16" spans="1:8" ht="63" customHeight="1">
      <c r="A16" s="365">
        <v>3</v>
      </c>
      <c r="B16" s="366" t="s">
        <v>1108</v>
      </c>
      <c r="C16" s="367" t="s">
        <v>762</v>
      </c>
      <c r="D16" s="382"/>
      <c r="E16" s="374"/>
      <c r="F16" s="372" t="s">
        <v>1112</v>
      </c>
      <c r="G16" s="378"/>
      <c r="H16" s="383"/>
    </row>
    <row r="17" spans="1:8" ht="45">
      <c r="A17" s="375">
        <v>4</v>
      </c>
      <c r="B17" s="366" t="s">
        <v>1109</v>
      </c>
      <c r="C17" s="367" t="s">
        <v>763</v>
      </c>
      <c r="D17" s="382"/>
      <c r="E17" s="374"/>
      <c r="F17" s="382" t="s">
        <v>1111</v>
      </c>
      <c r="G17" s="378"/>
      <c r="H17" s="383"/>
    </row>
    <row r="18" spans="1:8" ht="15.75" thickBot="1">
      <c r="A18" s="379"/>
      <c r="C18" s="380"/>
      <c r="E18" s="380"/>
      <c r="F18" s="380"/>
      <c r="G18" s="380"/>
      <c r="H18" s="381"/>
    </row>
    <row r="19" spans="1:8" ht="15.75" thickBot="1">
      <c r="A19" s="364" t="s">
        <v>192</v>
      </c>
      <c r="B19" s="493" t="s">
        <v>764</v>
      </c>
      <c r="C19" s="493"/>
      <c r="D19" s="493"/>
      <c r="E19" s="493"/>
      <c r="F19" s="493"/>
      <c r="G19" s="493"/>
      <c r="H19" s="494"/>
    </row>
    <row r="20" spans="1:8" ht="30">
      <c r="A20" s="384">
        <v>1</v>
      </c>
      <c r="B20" s="385" t="s">
        <v>765</v>
      </c>
      <c r="C20" s="386"/>
      <c r="D20" s="385" t="s">
        <v>736</v>
      </c>
      <c r="E20" s="386" t="s">
        <v>746</v>
      </c>
      <c r="F20" s="387" t="s">
        <v>766</v>
      </c>
      <c r="G20" s="378" t="s">
        <v>767</v>
      </c>
      <c r="H20" s="388" t="s">
        <v>768</v>
      </c>
    </row>
    <row r="21" spans="1:8" ht="30">
      <c r="A21" s="375">
        <v>2</v>
      </c>
      <c r="B21" s="373" t="s">
        <v>765</v>
      </c>
      <c r="C21" s="374" t="s">
        <v>749</v>
      </c>
      <c r="D21" s="373" t="s">
        <v>736</v>
      </c>
      <c r="E21" s="374" t="s">
        <v>746</v>
      </c>
      <c r="F21" s="378" t="s">
        <v>750</v>
      </c>
      <c r="G21" s="378" t="s">
        <v>751</v>
      </c>
      <c r="H21" s="383" t="s">
        <v>769</v>
      </c>
    </row>
    <row r="22" spans="1:8" ht="30">
      <c r="A22" s="375">
        <v>3</v>
      </c>
      <c r="B22" s="373" t="s">
        <v>765</v>
      </c>
      <c r="C22" s="374"/>
      <c r="D22" s="373" t="s">
        <v>736</v>
      </c>
      <c r="E22" s="374" t="s">
        <v>746</v>
      </c>
      <c r="F22" s="378" t="s">
        <v>770</v>
      </c>
      <c r="G22" s="387" t="s">
        <v>771</v>
      </c>
      <c r="H22" s="383" t="s">
        <v>768</v>
      </c>
    </row>
    <row r="23" spans="1:8" ht="30">
      <c r="A23" s="375">
        <v>4</v>
      </c>
      <c r="B23" s="373" t="s">
        <v>765</v>
      </c>
      <c r="C23" s="374" t="s">
        <v>745</v>
      </c>
      <c r="D23" s="373" t="s">
        <v>736</v>
      </c>
      <c r="E23" s="374" t="s">
        <v>746</v>
      </c>
      <c r="F23" s="378" t="s">
        <v>772</v>
      </c>
      <c r="G23" s="378" t="s">
        <v>748</v>
      </c>
      <c r="H23" s="383" t="s">
        <v>769</v>
      </c>
    </row>
    <row r="24" spans="1:8" ht="15.75" thickBot="1">
      <c r="A24" s="379"/>
      <c r="C24" s="389"/>
      <c r="E24" s="380"/>
      <c r="F24" s="380"/>
      <c r="G24" s="380"/>
      <c r="H24" s="363"/>
    </row>
    <row r="25" spans="1:8" ht="15.75" thickBot="1">
      <c r="A25" s="364" t="s">
        <v>172</v>
      </c>
      <c r="B25" s="493" t="s">
        <v>773</v>
      </c>
      <c r="C25" s="493"/>
      <c r="D25" s="493"/>
      <c r="E25" s="493"/>
      <c r="F25" s="493"/>
      <c r="G25" s="493"/>
      <c r="H25" s="494"/>
    </row>
    <row r="26" spans="1:8" ht="81" customHeight="1">
      <c r="A26" s="390">
        <v>1</v>
      </c>
      <c r="B26" s="391" t="s">
        <v>774</v>
      </c>
      <c r="C26" s="392"/>
      <c r="D26" s="385" t="s">
        <v>775</v>
      </c>
      <c r="E26" s="386" t="s">
        <v>776</v>
      </c>
      <c r="F26" s="393" t="s">
        <v>1282</v>
      </c>
      <c r="G26" s="369" t="s">
        <v>1110</v>
      </c>
      <c r="H26" s="394" t="s">
        <v>777</v>
      </c>
    </row>
    <row r="27" spans="1:8" ht="37.15" customHeight="1">
      <c r="A27" s="365">
        <v>2</v>
      </c>
      <c r="B27" s="395" t="s">
        <v>778</v>
      </c>
      <c r="C27" s="396"/>
      <c r="D27" s="397" t="s">
        <v>775</v>
      </c>
      <c r="E27" s="396" t="s">
        <v>776</v>
      </c>
      <c r="F27" s="398" t="s">
        <v>1266</v>
      </c>
      <c r="G27" s="369" t="s">
        <v>1110</v>
      </c>
      <c r="H27" s="370" t="s">
        <v>777</v>
      </c>
    </row>
    <row r="28" spans="1:8">
      <c r="A28" s="375">
        <v>3</v>
      </c>
      <c r="B28" s="373" t="s">
        <v>779</v>
      </c>
      <c r="C28" s="373"/>
      <c r="D28" s="373" t="s">
        <v>780</v>
      </c>
      <c r="E28" s="374"/>
      <c r="F28" s="399" t="s">
        <v>1105</v>
      </c>
      <c r="G28" s="374"/>
      <c r="H28" s="383" t="s">
        <v>777</v>
      </c>
    </row>
    <row r="29" spans="1:8">
      <c r="A29" s="400"/>
      <c r="B29" s="401"/>
      <c r="C29" s="401"/>
      <c r="D29" s="401"/>
      <c r="E29" s="402"/>
      <c r="F29" s="401"/>
      <c r="G29" s="401"/>
      <c r="H29" s="403"/>
    </row>
    <row r="30" spans="1:8">
      <c r="A30" s="404" t="s">
        <v>226</v>
      </c>
      <c r="B30" s="405" t="s">
        <v>782</v>
      </c>
      <c r="C30" s="405"/>
      <c r="D30" s="405"/>
      <c r="E30" s="405"/>
      <c r="F30" s="405"/>
      <c r="G30" s="405"/>
      <c r="H30" s="406"/>
    </row>
    <row r="31" spans="1:8">
      <c r="A31" s="375"/>
      <c r="B31" s="373"/>
      <c r="C31" s="373"/>
      <c r="D31" s="373"/>
      <c r="E31" s="374"/>
      <c r="F31" s="373"/>
      <c r="G31" s="373"/>
      <c r="H31" s="407"/>
    </row>
    <row r="32" spans="1:8">
      <c r="A32" s="375">
        <v>1</v>
      </c>
      <c r="B32" s="373" t="s">
        <v>783</v>
      </c>
      <c r="C32" s="373"/>
      <c r="D32" s="373"/>
      <c r="E32" s="374"/>
      <c r="F32" s="373" t="s">
        <v>784</v>
      </c>
      <c r="G32" s="373" t="s">
        <v>785</v>
      </c>
      <c r="H32" s="408" t="s">
        <v>786</v>
      </c>
    </row>
    <row r="33" spans="1:8">
      <c r="A33" s="375"/>
      <c r="B33" s="373"/>
      <c r="C33" s="373"/>
      <c r="D33" s="373"/>
      <c r="E33" s="374"/>
      <c r="G33" s="373"/>
      <c r="H33" s="407"/>
    </row>
    <row r="34" spans="1:8" ht="84.6" customHeight="1">
      <c r="A34" s="375"/>
      <c r="B34" s="373"/>
      <c r="C34" s="373"/>
      <c r="D34" s="373"/>
      <c r="E34" s="374"/>
      <c r="F34" s="409"/>
      <c r="G34" s="373"/>
      <c r="H34" s="407"/>
    </row>
    <row r="35" spans="1:8" ht="15.75" thickBot="1">
      <c r="A35" s="379"/>
      <c r="H35" s="363"/>
    </row>
    <row r="36" spans="1:8" ht="15.75" thickBot="1">
      <c r="A36" s="364" t="s">
        <v>428</v>
      </c>
      <c r="B36" s="493" t="s">
        <v>787</v>
      </c>
      <c r="C36" s="493"/>
      <c r="D36" s="493"/>
      <c r="E36" s="493"/>
      <c r="F36" s="493"/>
      <c r="G36" s="493"/>
      <c r="H36" s="494"/>
    </row>
    <row r="37" spans="1:8">
      <c r="A37" s="379"/>
      <c r="H37" s="363"/>
    </row>
    <row r="38" spans="1:8" ht="82.5" customHeight="1">
      <c r="A38" s="375">
        <v>1</v>
      </c>
      <c r="B38" s="369" t="s">
        <v>788</v>
      </c>
      <c r="C38" s="367" t="s">
        <v>789</v>
      </c>
      <c r="D38" s="373" t="s">
        <v>788</v>
      </c>
      <c r="E38" s="373"/>
      <c r="F38" s="368" t="s">
        <v>1267</v>
      </c>
      <c r="G38" s="367"/>
      <c r="H38" s="408" t="s">
        <v>790</v>
      </c>
    </row>
    <row r="39" spans="1:8" ht="74.25" customHeight="1">
      <c r="A39" s="375">
        <v>2</v>
      </c>
      <c r="B39" s="369" t="s">
        <v>788</v>
      </c>
      <c r="C39" s="367" t="s">
        <v>791</v>
      </c>
      <c r="D39" s="373" t="s">
        <v>788</v>
      </c>
      <c r="E39" s="373"/>
      <c r="F39" s="368" t="s">
        <v>1268</v>
      </c>
      <c r="G39" s="367"/>
      <c r="H39" s="408" t="s">
        <v>790</v>
      </c>
    </row>
    <row r="40" spans="1:8" ht="40.15" customHeight="1">
      <c r="A40" s="410">
        <v>3</v>
      </c>
      <c r="B40" s="411" t="s">
        <v>788</v>
      </c>
      <c r="C40" s="410" t="s">
        <v>1269</v>
      </c>
      <c r="D40" s="412"/>
      <c r="E40" s="412"/>
      <c r="F40" s="413" t="s">
        <v>1270</v>
      </c>
      <c r="G40" s="410"/>
      <c r="H40" s="414"/>
    </row>
    <row r="41" spans="1:8" ht="15.75" thickBot="1">
      <c r="A41" s="379"/>
      <c r="F41" s="415"/>
      <c r="G41" s="415"/>
      <c r="H41" s="363"/>
    </row>
    <row r="42" spans="1:8" ht="15.75" thickBot="1">
      <c r="A42" s="364" t="s">
        <v>442</v>
      </c>
      <c r="B42" s="495" t="s">
        <v>1095</v>
      </c>
      <c r="C42" s="495"/>
      <c r="D42" s="495"/>
      <c r="E42" s="495"/>
      <c r="F42" s="495"/>
      <c r="G42" s="495"/>
      <c r="H42" s="496"/>
    </row>
    <row r="43" spans="1:8">
      <c r="A43" s="416"/>
      <c r="B43" s="417"/>
      <c r="C43" s="417"/>
      <c r="D43" s="417"/>
      <c r="E43" s="417"/>
      <c r="F43" s="417"/>
      <c r="G43" s="417"/>
      <c r="H43" s="418"/>
    </row>
    <row r="44" spans="1:8" ht="30">
      <c r="A44" s="419">
        <v>1</v>
      </c>
      <c r="B44" s="368" t="s">
        <v>1097</v>
      </c>
      <c r="C44" s="420"/>
      <c r="D44" s="420"/>
      <c r="E44" s="420"/>
      <c r="F44" s="368" t="s">
        <v>1099</v>
      </c>
      <c r="G44" s="368"/>
      <c r="H44" s="421"/>
    </row>
    <row r="45" spans="1:8" ht="25.9" customHeight="1">
      <c r="A45" s="422"/>
      <c r="B45" s="420"/>
      <c r="C45" s="420"/>
      <c r="D45" s="420"/>
      <c r="E45" s="420"/>
      <c r="F45" s="368" t="s">
        <v>1098</v>
      </c>
      <c r="G45" s="420"/>
      <c r="H45" s="421"/>
    </row>
    <row r="46" spans="1:8" ht="25.9" customHeight="1">
      <c r="A46" s="422"/>
      <c r="B46" s="420"/>
      <c r="C46" s="420"/>
      <c r="D46" s="420"/>
      <c r="E46" s="420"/>
      <c r="F46" s="368" t="s">
        <v>1102</v>
      </c>
      <c r="G46" s="420"/>
      <c r="H46" s="421"/>
    </row>
    <row r="47" spans="1:8" ht="43.9" customHeight="1" thickBot="1">
      <c r="A47" s="423"/>
      <c r="B47" s="424"/>
      <c r="C47" s="424"/>
      <c r="D47" s="424"/>
      <c r="E47" s="424"/>
      <c r="F47" s="424"/>
      <c r="G47" s="424"/>
      <c r="H47" s="425"/>
    </row>
    <row r="48" spans="1:8" ht="15.75" thickBot="1">
      <c r="A48" s="364" t="s">
        <v>460</v>
      </c>
      <c r="B48" s="495" t="s">
        <v>792</v>
      </c>
      <c r="C48" s="495"/>
      <c r="D48" s="495"/>
      <c r="E48" s="495"/>
      <c r="F48" s="495"/>
      <c r="G48" s="495"/>
      <c r="H48" s="496"/>
    </row>
    <row r="49" spans="1:8">
      <c r="A49" s="362"/>
      <c r="H49" s="363"/>
    </row>
    <row r="50" spans="1:8" s="371" customFormat="1" ht="44.25" customHeight="1">
      <c r="A50" s="426"/>
      <c r="B50" s="366" t="s">
        <v>793</v>
      </c>
      <c r="C50" s="367" t="s">
        <v>794</v>
      </c>
      <c r="D50" s="366" t="s">
        <v>795</v>
      </c>
      <c r="E50" s="366"/>
      <c r="F50" s="393" t="s">
        <v>1271</v>
      </c>
      <c r="G50" s="366"/>
      <c r="H50" s="408" t="s">
        <v>796</v>
      </c>
    </row>
    <row r="51" spans="1:8" s="371" customFormat="1" ht="44.25" customHeight="1">
      <c r="A51" s="427"/>
      <c r="B51" s="414" t="s">
        <v>793</v>
      </c>
      <c r="C51" s="410" t="s">
        <v>797</v>
      </c>
      <c r="D51" s="414"/>
      <c r="E51" s="414"/>
      <c r="F51" s="413" t="s">
        <v>1272</v>
      </c>
      <c r="G51" s="414"/>
      <c r="H51" s="428"/>
    </row>
    <row r="52" spans="1:8" s="371" customFormat="1" ht="60.75" customHeight="1">
      <c r="A52" s="427"/>
      <c r="B52" s="414" t="s">
        <v>793</v>
      </c>
      <c r="C52" s="410" t="s">
        <v>1273</v>
      </c>
      <c r="D52" s="414"/>
      <c r="E52" s="414"/>
      <c r="F52" s="413" t="s">
        <v>1274</v>
      </c>
      <c r="G52" s="414"/>
      <c r="H52" s="428"/>
    </row>
    <row r="53" spans="1:8" ht="62.25" customHeight="1">
      <c r="A53" s="429"/>
      <c r="B53" s="430" t="s">
        <v>798</v>
      </c>
      <c r="C53" s="431" t="s">
        <v>797</v>
      </c>
      <c r="D53" s="432" t="s">
        <v>795</v>
      </c>
      <c r="E53" s="432"/>
      <c r="F53" s="433" t="s">
        <v>1096</v>
      </c>
      <c r="G53" s="434"/>
      <c r="H53" s="435" t="s">
        <v>796</v>
      </c>
    </row>
    <row r="54" spans="1:8" ht="62.25" customHeight="1">
      <c r="A54" s="436"/>
      <c r="B54" s="437" t="s">
        <v>1275</v>
      </c>
      <c r="C54" s="438"/>
      <c r="D54" s="439"/>
      <c r="E54" s="439"/>
      <c r="F54" s="440" t="s">
        <v>1276</v>
      </c>
      <c r="G54" s="441"/>
      <c r="H54" s="442"/>
    </row>
    <row r="55" spans="1:8" ht="39" customHeight="1">
      <c r="A55" s="443"/>
      <c r="B55" s="366" t="s">
        <v>1101</v>
      </c>
      <c r="C55" s="367"/>
      <c r="D55" s="373" t="s">
        <v>795</v>
      </c>
      <c r="E55" s="373"/>
      <c r="F55" s="372" t="s">
        <v>1080</v>
      </c>
      <c r="G55" s="368"/>
      <c r="H55" s="407"/>
    </row>
    <row r="56" spans="1:8" ht="24" customHeight="1">
      <c r="A56" s="443"/>
      <c r="B56" s="366"/>
      <c r="C56" s="367"/>
      <c r="D56" s="373"/>
      <c r="E56" s="373"/>
      <c r="F56" s="372" t="s">
        <v>1079</v>
      </c>
      <c r="G56" s="368"/>
      <c r="H56" s="407"/>
    </row>
    <row r="57" spans="1:8" ht="24" customHeight="1">
      <c r="A57" s="443"/>
      <c r="B57" s="366"/>
      <c r="C57" s="367"/>
      <c r="D57" s="373"/>
      <c r="E57" s="373"/>
      <c r="F57" s="414" t="s">
        <v>1277</v>
      </c>
      <c r="G57" s="368"/>
      <c r="H57" s="407"/>
    </row>
    <row r="58" spans="1:8" ht="15.75" thickBot="1">
      <c r="A58" s="362"/>
      <c r="C58" s="380"/>
      <c r="H58" s="363"/>
    </row>
    <row r="59" spans="1:8" ht="15.75" thickBot="1">
      <c r="A59" s="444" t="s">
        <v>799</v>
      </c>
      <c r="B59" s="445" t="s">
        <v>800</v>
      </c>
      <c r="C59" s="445" t="s">
        <v>801</v>
      </c>
      <c r="D59" s="445" t="s">
        <v>802</v>
      </c>
      <c r="E59" s="445" t="s">
        <v>803</v>
      </c>
      <c r="F59" s="446" t="s">
        <v>804</v>
      </c>
      <c r="G59" s="447" t="s">
        <v>803</v>
      </c>
      <c r="H59" s="448" t="s">
        <v>805</v>
      </c>
    </row>
    <row r="60" spans="1:8" ht="45.75" thickBot="1">
      <c r="A60" s="449">
        <v>1</v>
      </c>
      <c r="B60" s="450" t="s">
        <v>806</v>
      </c>
      <c r="C60" s="451" t="s">
        <v>39</v>
      </c>
      <c r="D60" s="451">
        <v>2</v>
      </c>
      <c r="E60" s="452" t="s">
        <v>807</v>
      </c>
      <c r="F60" s="453" t="s">
        <v>808</v>
      </c>
      <c r="G60" s="454" t="s">
        <v>807</v>
      </c>
      <c r="H60" s="455">
        <v>2</v>
      </c>
    </row>
    <row r="61" spans="1:8" ht="30.75" thickBot="1">
      <c r="A61" s="449">
        <v>2</v>
      </c>
      <c r="B61" s="450" t="s">
        <v>809</v>
      </c>
      <c r="C61" s="451" t="s">
        <v>39</v>
      </c>
      <c r="D61" s="451">
        <v>2</v>
      </c>
      <c r="E61" s="452" t="s">
        <v>807</v>
      </c>
      <c r="F61" s="453" t="s">
        <v>810</v>
      </c>
      <c r="G61" s="454" t="s">
        <v>807</v>
      </c>
      <c r="H61" s="456">
        <v>2</v>
      </c>
    </row>
    <row r="62" spans="1:8" ht="15.75" thickBot="1">
      <c r="A62" s="449">
        <v>3</v>
      </c>
      <c r="B62" s="450" t="s">
        <v>811</v>
      </c>
      <c r="C62" s="451" t="s">
        <v>39</v>
      </c>
      <c r="D62" s="451">
        <v>2</v>
      </c>
      <c r="E62" s="451" t="s">
        <v>807</v>
      </c>
      <c r="F62" s="457" t="s">
        <v>812</v>
      </c>
      <c r="G62" s="454" t="s">
        <v>807</v>
      </c>
      <c r="H62" s="456">
        <v>2</v>
      </c>
    </row>
    <row r="63" spans="1:8" ht="30.75" thickBot="1">
      <c r="A63" s="449">
        <v>4</v>
      </c>
      <c r="B63" s="450" t="s">
        <v>813</v>
      </c>
      <c r="C63" s="451" t="s">
        <v>39</v>
      </c>
      <c r="D63" s="451">
        <v>5</v>
      </c>
      <c r="E63" s="452" t="s">
        <v>807</v>
      </c>
      <c r="F63" s="453" t="s">
        <v>814</v>
      </c>
      <c r="G63" s="454" t="s">
        <v>807</v>
      </c>
      <c r="H63" s="456">
        <v>5</v>
      </c>
    </row>
    <row r="64" spans="1:8" ht="15.75" thickBot="1">
      <c r="A64" s="449">
        <v>5</v>
      </c>
      <c r="B64" s="450" t="s">
        <v>815</v>
      </c>
      <c r="C64" s="451" t="s">
        <v>39</v>
      </c>
      <c r="D64" s="451" t="s">
        <v>816</v>
      </c>
      <c r="E64" s="451" t="s">
        <v>817</v>
      </c>
      <c r="F64" s="457" t="s">
        <v>818</v>
      </c>
      <c r="G64" s="409"/>
      <c r="H64" s="458" t="s">
        <v>816</v>
      </c>
    </row>
    <row r="65" spans="1:8" ht="45.75" thickBot="1">
      <c r="A65" s="449">
        <v>6</v>
      </c>
      <c r="B65" s="450" t="s">
        <v>819</v>
      </c>
      <c r="C65" s="451" t="s">
        <v>39</v>
      </c>
      <c r="D65" s="451">
        <v>1</v>
      </c>
      <c r="E65" s="451" t="s">
        <v>817</v>
      </c>
      <c r="F65" s="457" t="s">
        <v>820</v>
      </c>
      <c r="G65" s="454" t="s">
        <v>817</v>
      </c>
      <c r="H65" s="459">
        <v>1</v>
      </c>
    </row>
    <row r="66" spans="1:8" ht="30.75" thickBot="1">
      <c r="A66" s="449">
        <v>7</v>
      </c>
      <c r="B66" s="450" t="s">
        <v>821</v>
      </c>
      <c r="C66" s="451" t="s">
        <v>39</v>
      </c>
      <c r="D66" s="451" t="s">
        <v>816</v>
      </c>
      <c r="E66" s="452" t="s">
        <v>807</v>
      </c>
      <c r="F66" s="453" t="s">
        <v>822</v>
      </c>
      <c r="G66" s="454" t="s">
        <v>807</v>
      </c>
      <c r="H66" s="456" t="s">
        <v>816</v>
      </c>
    </row>
    <row r="67" spans="1:8" ht="45.75" thickBot="1">
      <c r="A67" s="449">
        <v>8</v>
      </c>
      <c r="B67" s="450" t="s">
        <v>823</v>
      </c>
      <c r="C67" s="451" t="s">
        <v>39</v>
      </c>
      <c r="D67" s="451">
        <v>1</v>
      </c>
      <c r="E67" s="452" t="s">
        <v>824</v>
      </c>
      <c r="F67" s="453" t="s">
        <v>825</v>
      </c>
      <c r="G67" s="454" t="s">
        <v>826</v>
      </c>
      <c r="H67" s="456">
        <v>1</v>
      </c>
    </row>
    <row r="68" spans="1:8" ht="15.75" thickBot="1">
      <c r="A68" s="449">
        <v>9</v>
      </c>
      <c r="B68" s="450" t="s">
        <v>827</v>
      </c>
      <c r="C68" s="451" t="s">
        <v>39</v>
      </c>
      <c r="D68" s="451" t="s">
        <v>816</v>
      </c>
      <c r="E68" s="452" t="s">
        <v>807</v>
      </c>
      <c r="F68" s="453" t="s">
        <v>828</v>
      </c>
      <c r="G68" s="454" t="s">
        <v>807</v>
      </c>
      <c r="H68" s="456" t="s">
        <v>816</v>
      </c>
    </row>
    <row r="69" spans="1:8" ht="15.75" thickBot="1">
      <c r="A69" s="364" t="s">
        <v>460</v>
      </c>
      <c r="B69" s="497" t="s">
        <v>829</v>
      </c>
      <c r="C69" s="497"/>
      <c r="D69" s="497"/>
      <c r="E69" s="497"/>
      <c r="F69" s="497"/>
      <c r="G69" s="498"/>
      <c r="H69" s="499"/>
    </row>
    <row r="70" spans="1:8">
      <c r="A70" s="460"/>
      <c r="B70" s="461"/>
      <c r="C70" s="461"/>
      <c r="D70" s="461"/>
      <c r="E70" s="461"/>
      <c r="F70" s="461"/>
      <c r="G70" s="461"/>
      <c r="H70" s="462"/>
    </row>
    <row r="71" spans="1:8" s="371" customFormat="1">
      <c r="A71" s="426"/>
      <c r="B71" s="373" t="s">
        <v>1081</v>
      </c>
      <c r="C71" s="485" t="s">
        <v>830</v>
      </c>
      <c r="D71" s="485"/>
      <c r="E71" s="485"/>
      <c r="F71" s="485"/>
      <c r="G71" s="485"/>
      <c r="H71" s="486"/>
    </row>
    <row r="72" spans="1:8" ht="45">
      <c r="A72" s="443"/>
      <c r="B72" s="368" t="s">
        <v>831</v>
      </c>
      <c r="C72" s="485" t="s">
        <v>832</v>
      </c>
      <c r="D72" s="485"/>
      <c r="E72" s="485"/>
      <c r="F72" s="485"/>
      <c r="G72" s="485"/>
      <c r="H72" s="486"/>
    </row>
    <row r="73" spans="1:8" ht="43.15" customHeight="1">
      <c r="A73" s="443"/>
      <c r="B73" s="382" t="s">
        <v>833</v>
      </c>
      <c r="C73" s="485" t="s">
        <v>834</v>
      </c>
      <c r="D73" s="485"/>
      <c r="E73" s="485"/>
      <c r="F73" s="485"/>
      <c r="G73" s="485"/>
      <c r="H73" s="486"/>
    </row>
    <row r="74" spans="1:8" ht="45.75" thickBot="1">
      <c r="A74" s="463"/>
      <c r="B74" s="464" t="s">
        <v>835</v>
      </c>
      <c r="C74" s="487" t="s">
        <v>836</v>
      </c>
      <c r="D74" s="488"/>
      <c r="E74" s="488"/>
      <c r="F74" s="488"/>
      <c r="G74" s="488"/>
      <c r="H74" s="489"/>
    </row>
  </sheetData>
  <mergeCells count="13">
    <mergeCell ref="C71:H71"/>
    <mergeCell ref="C72:H72"/>
    <mergeCell ref="C73:H73"/>
    <mergeCell ref="C74:H74"/>
    <mergeCell ref="A1:H1"/>
    <mergeCell ref="B4:H4"/>
    <mergeCell ref="B13:H13"/>
    <mergeCell ref="B19:H19"/>
    <mergeCell ref="B25:H25"/>
    <mergeCell ref="B36:H36"/>
    <mergeCell ref="B42:H42"/>
    <mergeCell ref="B48:H48"/>
    <mergeCell ref="B69:H6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5546875" defaultRowHeight="14.25"/>
  <cols>
    <col min="1" max="1" width="9" style="6" customWidth="1"/>
    <col min="2" max="2" width="42.42578125" style="13" customWidth="1"/>
    <col min="3" max="3" width="57.7109375" style="4" customWidth="1"/>
    <col min="4" max="4" width="9.42578125" style="4" customWidth="1"/>
    <col min="5" max="256" width="8.85546875" style="4"/>
    <col min="257" max="257" width="9" style="4" customWidth="1"/>
    <col min="258" max="258" width="28.7109375" style="4" customWidth="1"/>
    <col min="259" max="259" width="57.7109375" style="4" customWidth="1"/>
    <col min="260" max="260" width="9.42578125" style="4" customWidth="1"/>
    <col min="261" max="512" width="8.85546875" style="4"/>
    <col min="513" max="513" width="9" style="4" customWidth="1"/>
    <col min="514" max="514" width="28.7109375" style="4" customWidth="1"/>
    <col min="515" max="515" width="57.7109375" style="4" customWidth="1"/>
    <col min="516" max="516" width="9.42578125" style="4" customWidth="1"/>
    <col min="517" max="768" width="8.85546875" style="4"/>
    <col min="769" max="769" width="9" style="4" customWidth="1"/>
    <col min="770" max="770" width="28.7109375" style="4" customWidth="1"/>
    <col min="771" max="771" width="57.7109375" style="4" customWidth="1"/>
    <col min="772" max="772" width="9.42578125" style="4" customWidth="1"/>
    <col min="773" max="1024" width="8.85546875" style="4"/>
    <col min="1025" max="1025" width="9" style="4" customWidth="1"/>
    <col min="1026" max="1026" width="28.7109375" style="4" customWidth="1"/>
    <col min="1027" max="1027" width="57.7109375" style="4" customWidth="1"/>
    <col min="1028" max="1028" width="9.42578125" style="4" customWidth="1"/>
    <col min="1029" max="1280" width="8.85546875" style="4"/>
    <col min="1281" max="1281" width="9" style="4" customWidth="1"/>
    <col min="1282" max="1282" width="28.7109375" style="4" customWidth="1"/>
    <col min="1283" max="1283" width="57.7109375" style="4" customWidth="1"/>
    <col min="1284" max="1284" width="9.42578125" style="4" customWidth="1"/>
    <col min="1285" max="1536" width="8.85546875" style="4"/>
    <col min="1537" max="1537" width="9" style="4" customWidth="1"/>
    <col min="1538" max="1538" width="28.7109375" style="4" customWidth="1"/>
    <col min="1539" max="1539" width="57.7109375" style="4" customWidth="1"/>
    <col min="1540" max="1540" width="9.42578125" style="4" customWidth="1"/>
    <col min="1541" max="1792" width="8.85546875" style="4"/>
    <col min="1793" max="1793" width="9" style="4" customWidth="1"/>
    <col min="1794" max="1794" width="28.7109375" style="4" customWidth="1"/>
    <col min="1795" max="1795" width="57.7109375" style="4" customWidth="1"/>
    <col min="1796" max="1796" width="9.42578125" style="4" customWidth="1"/>
    <col min="1797" max="2048" width="8.85546875" style="4"/>
    <col min="2049" max="2049" width="9" style="4" customWidth="1"/>
    <col min="2050" max="2050" width="28.7109375" style="4" customWidth="1"/>
    <col min="2051" max="2051" width="57.7109375" style="4" customWidth="1"/>
    <col min="2052" max="2052" width="9.42578125" style="4" customWidth="1"/>
    <col min="2053" max="2304" width="8.85546875" style="4"/>
    <col min="2305" max="2305" width="9" style="4" customWidth="1"/>
    <col min="2306" max="2306" width="28.7109375" style="4" customWidth="1"/>
    <col min="2307" max="2307" width="57.7109375" style="4" customWidth="1"/>
    <col min="2308" max="2308" width="9.42578125" style="4" customWidth="1"/>
    <col min="2309" max="2560" width="8.85546875" style="4"/>
    <col min="2561" max="2561" width="9" style="4" customWidth="1"/>
    <col min="2562" max="2562" width="28.7109375" style="4" customWidth="1"/>
    <col min="2563" max="2563" width="57.7109375" style="4" customWidth="1"/>
    <col min="2564" max="2564" width="9.42578125" style="4" customWidth="1"/>
    <col min="2565" max="2816" width="8.85546875" style="4"/>
    <col min="2817" max="2817" width="9" style="4" customWidth="1"/>
    <col min="2818" max="2818" width="28.7109375" style="4" customWidth="1"/>
    <col min="2819" max="2819" width="57.7109375" style="4" customWidth="1"/>
    <col min="2820" max="2820" width="9.42578125" style="4" customWidth="1"/>
    <col min="2821" max="3072" width="8.85546875" style="4"/>
    <col min="3073" max="3073" width="9" style="4" customWidth="1"/>
    <col min="3074" max="3074" width="28.7109375" style="4" customWidth="1"/>
    <col min="3075" max="3075" width="57.7109375" style="4" customWidth="1"/>
    <col min="3076" max="3076" width="9.42578125" style="4" customWidth="1"/>
    <col min="3077" max="3328" width="8.85546875" style="4"/>
    <col min="3329" max="3329" width="9" style="4" customWidth="1"/>
    <col min="3330" max="3330" width="28.7109375" style="4" customWidth="1"/>
    <col min="3331" max="3331" width="57.7109375" style="4" customWidth="1"/>
    <col min="3332" max="3332" width="9.42578125" style="4" customWidth="1"/>
    <col min="3333" max="3584" width="8.85546875" style="4"/>
    <col min="3585" max="3585" width="9" style="4" customWidth="1"/>
    <col min="3586" max="3586" width="28.7109375" style="4" customWidth="1"/>
    <col min="3587" max="3587" width="57.7109375" style="4" customWidth="1"/>
    <col min="3588" max="3588" width="9.42578125" style="4" customWidth="1"/>
    <col min="3589" max="3840" width="8.85546875" style="4"/>
    <col min="3841" max="3841" width="9" style="4" customWidth="1"/>
    <col min="3842" max="3842" width="28.7109375" style="4" customWidth="1"/>
    <col min="3843" max="3843" width="57.7109375" style="4" customWidth="1"/>
    <col min="3844" max="3844" width="9.42578125" style="4" customWidth="1"/>
    <col min="3845" max="4096" width="8.85546875" style="4"/>
    <col min="4097" max="4097" width="9" style="4" customWidth="1"/>
    <col min="4098" max="4098" width="28.7109375" style="4" customWidth="1"/>
    <col min="4099" max="4099" width="57.7109375" style="4" customWidth="1"/>
    <col min="4100" max="4100" width="9.42578125" style="4" customWidth="1"/>
    <col min="4101" max="4352" width="8.85546875" style="4"/>
    <col min="4353" max="4353" width="9" style="4" customWidth="1"/>
    <col min="4354" max="4354" width="28.7109375" style="4" customWidth="1"/>
    <col min="4355" max="4355" width="57.7109375" style="4" customWidth="1"/>
    <col min="4356" max="4356" width="9.42578125" style="4" customWidth="1"/>
    <col min="4357" max="4608" width="8.85546875" style="4"/>
    <col min="4609" max="4609" width="9" style="4" customWidth="1"/>
    <col min="4610" max="4610" width="28.7109375" style="4" customWidth="1"/>
    <col min="4611" max="4611" width="57.7109375" style="4" customWidth="1"/>
    <col min="4612" max="4612" width="9.42578125" style="4" customWidth="1"/>
    <col min="4613" max="4864" width="8.85546875" style="4"/>
    <col min="4865" max="4865" width="9" style="4" customWidth="1"/>
    <col min="4866" max="4866" width="28.7109375" style="4" customWidth="1"/>
    <col min="4867" max="4867" width="57.7109375" style="4" customWidth="1"/>
    <col min="4868" max="4868" width="9.42578125" style="4" customWidth="1"/>
    <col min="4869" max="5120" width="8.85546875" style="4"/>
    <col min="5121" max="5121" width="9" style="4" customWidth="1"/>
    <col min="5122" max="5122" width="28.7109375" style="4" customWidth="1"/>
    <col min="5123" max="5123" width="57.7109375" style="4" customWidth="1"/>
    <col min="5124" max="5124" width="9.42578125" style="4" customWidth="1"/>
    <col min="5125" max="5376" width="8.85546875" style="4"/>
    <col min="5377" max="5377" width="9" style="4" customWidth="1"/>
    <col min="5378" max="5378" width="28.7109375" style="4" customWidth="1"/>
    <col min="5379" max="5379" width="57.7109375" style="4" customWidth="1"/>
    <col min="5380" max="5380" width="9.42578125" style="4" customWidth="1"/>
    <col min="5381" max="5632" width="8.85546875" style="4"/>
    <col min="5633" max="5633" width="9" style="4" customWidth="1"/>
    <col min="5634" max="5634" width="28.7109375" style="4" customWidth="1"/>
    <col min="5635" max="5635" width="57.7109375" style="4" customWidth="1"/>
    <col min="5636" max="5636" width="9.42578125" style="4" customWidth="1"/>
    <col min="5637" max="5888" width="8.85546875" style="4"/>
    <col min="5889" max="5889" width="9" style="4" customWidth="1"/>
    <col min="5890" max="5890" width="28.7109375" style="4" customWidth="1"/>
    <col min="5891" max="5891" width="57.7109375" style="4" customWidth="1"/>
    <col min="5892" max="5892" width="9.42578125" style="4" customWidth="1"/>
    <col min="5893" max="6144" width="8.85546875" style="4"/>
    <col min="6145" max="6145" width="9" style="4" customWidth="1"/>
    <col min="6146" max="6146" width="28.7109375" style="4" customWidth="1"/>
    <col min="6147" max="6147" width="57.7109375" style="4" customWidth="1"/>
    <col min="6148" max="6148" width="9.42578125" style="4" customWidth="1"/>
    <col min="6149" max="6400" width="8.85546875" style="4"/>
    <col min="6401" max="6401" width="9" style="4" customWidth="1"/>
    <col min="6402" max="6402" width="28.7109375" style="4" customWidth="1"/>
    <col min="6403" max="6403" width="57.7109375" style="4" customWidth="1"/>
    <col min="6404" max="6404" width="9.42578125" style="4" customWidth="1"/>
    <col min="6405" max="6656" width="8.85546875" style="4"/>
    <col min="6657" max="6657" width="9" style="4" customWidth="1"/>
    <col min="6658" max="6658" width="28.7109375" style="4" customWidth="1"/>
    <col min="6659" max="6659" width="57.7109375" style="4" customWidth="1"/>
    <col min="6660" max="6660" width="9.42578125" style="4" customWidth="1"/>
    <col min="6661" max="6912" width="8.85546875" style="4"/>
    <col min="6913" max="6913" width="9" style="4" customWidth="1"/>
    <col min="6914" max="6914" width="28.7109375" style="4" customWidth="1"/>
    <col min="6915" max="6915" width="57.7109375" style="4" customWidth="1"/>
    <col min="6916" max="6916" width="9.42578125" style="4" customWidth="1"/>
    <col min="6917" max="7168" width="8.85546875" style="4"/>
    <col min="7169" max="7169" width="9" style="4" customWidth="1"/>
    <col min="7170" max="7170" width="28.7109375" style="4" customWidth="1"/>
    <col min="7171" max="7171" width="57.7109375" style="4" customWidth="1"/>
    <col min="7172" max="7172" width="9.42578125" style="4" customWidth="1"/>
    <col min="7173" max="7424" width="8.85546875" style="4"/>
    <col min="7425" max="7425" width="9" style="4" customWidth="1"/>
    <col min="7426" max="7426" width="28.7109375" style="4" customWidth="1"/>
    <col min="7427" max="7427" width="57.7109375" style="4" customWidth="1"/>
    <col min="7428" max="7428" width="9.42578125" style="4" customWidth="1"/>
    <col min="7429" max="7680" width="8.85546875" style="4"/>
    <col min="7681" max="7681" width="9" style="4" customWidth="1"/>
    <col min="7682" max="7682" width="28.7109375" style="4" customWidth="1"/>
    <col min="7683" max="7683" width="57.7109375" style="4" customWidth="1"/>
    <col min="7684" max="7684" width="9.42578125" style="4" customWidth="1"/>
    <col min="7685" max="7936" width="8.85546875" style="4"/>
    <col min="7937" max="7937" width="9" style="4" customWidth="1"/>
    <col min="7938" max="7938" width="28.7109375" style="4" customWidth="1"/>
    <col min="7939" max="7939" width="57.7109375" style="4" customWidth="1"/>
    <col min="7940" max="7940" width="9.42578125" style="4" customWidth="1"/>
    <col min="7941" max="8192" width="8.85546875" style="4"/>
    <col min="8193" max="8193" width="9" style="4" customWidth="1"/>
    <col min="8194" max="8194" width="28.7109375" style="4" customWidth="1"/>
    <col min="8195" max="8195" width="57.7109375" style="4" customWidth="1"/>
    <col min="8196" max="8196" width="9.42578125" style="4" customWidth="1"/>
    <col min="8197" max="8448" width="8.85546875" style="4"/>
    <col min="8449" max="8449" width="9" style="4" customWidth="1"/>
    <col min="8450" max="8450" width="28.7109375" style="4" customWidth="1"/>
    <col min="8451" max="8451" width="57.7109375" style="4" customWidth="1"/>
    <col min="8452" max="8452" width="9.42578125" style="4" customWidth="1"/>
    <col min="8453" max="8704" width="8.85546875" style="4"/>
    <col min="8705" max="8705" width="9" style="4" customWidth="1"/>
    <col min="8706" max="8706" width="28.7109375" style="4" customWidth="1"/>
    <col min="8707" max="8707" width="57.7109375" style="4" customWidth="1"/>
    <col min="8708" max="8708" width="9.42578125" style="4" customWidth="1"/>
    <col min="8709" max="8960" width="8.85546875" style="4"/>
    <col min="8961" max="8961" width="9" style="4" customWidth="1"/>
    <col min="8962" max="8962" width="28.7109375" style="4" customWidth="1"/>
    <col min="8963" max="8963" width="57.7109375" style="4" customWidth="1"/>
    <col min="8964" max="8964" width="9.42578125" style="4" customWidth="1"/>
    <col min="8965" max="9216" width="8.85546875" style="4"/>
    <col min="9217" max="9217" width="9" style="4" customWidth="1"/>
    <col min="9218" max="9218" width="28.7109375" style="4" customWidth="1"/>
    <col min="9219" max="9219" width="57.7109375" style="4" customWidth="1"/>
    <col min="9220" max="9220" width="9.42578125" style="4" customWidth="1"/>
    <col min="9221" max="9472" width="8.85546875" style="4"/>
    <col min="9473" max="9473" width="9" style="4" customWidth="1"/>
    <col min="9474" max="9474" width="28.7109375" style="4" customWidth="1"/>
    <col min="9475" max="9475" width="57.7109375" style="4" customWidth="1"/>
    <col min="9476" max="9476" width="9.42578125" style="4" customWidth="1"/>
    <col min="9477" max="9728" width="8.85546875" style="4"/>
    <col min="9729" max="9729" width="9" style="4" customWidth="1"/>
    <col min="9730" max="9730" width="28.7109375" style="4" customWidth="1"/>
    <col min="9731" max="9731" width="57.7109375" style="4" customWidth="1"/>
    <col min="9732" max="9732" width="9.42578125" style="4" customWidth="1"/>
    <col min="9733" max="9984" width="8.85546875" style="4"/>
    <col min="9985" max="9985" width="9" style="4" customWidth="1"/>
    <col min="9986" max="9986" width="28.7109375" style="4" customWidth="1"/>
    <col min="9987" max="9987" width="57.7109375" style="4" customWidth="1"/>
    <col min="9988" max="9988" width="9.42578125" style="4" customWidth="1"/>
    <col min="9989" max="10240" width="8.85546875" style="4"/>
    <col min="10241" max="10241" width="9" style="4" customWidth="1"/>
    <col min="10242" max="10242" width="28.7109375" style="4" customWidth="1"/>
    <col min="10243" max="10243" width="57.7109375" style="4" customWidth="1"/>
    <col min="10244" max="10244" width="9.42578125" style="4" customWidth="1"/>
    <col min="10245" max="10496" width="8.85546875" style="4"/>
    <col min="10497" max="10497" width="9" style="4" customWidth="1"/>
    <col min="10498" max="10498" width="28.7109375" style="4" customWidth="1"/>
    <col min="10499" max="10499" width="57.7109375" style="4" customWidth="1"/>
    <col min="10500" max="10500" width="9.42578125" style="4" customWidth="1"/>
    <col min="10501" max="10752" width="8.85546875" style="4"/>
    <col min="10753" max="10753" width="9" style="4" customWidth="1"/>
    <col min="10754" max="10754" width="28.7109375" style="4" customWidth="1"/>
    <col min="10755" max="10755" width="57.7109375" style="4" customWidth="1"/>
    <col min="10756" max="10756" width="9.42578125" style="4" customWidth="1"/>
    <col min="10757" max="11008" width="8.85546875" style="4"/>
    <col min="11009" max="11009" width="9" style="4" customWidth="1"/>
    <col min="11010" max="11010" width="28.7109375" style="4" customWidth="1"/>
    <col min="11011" max="11011" width="57.7109375" style="4" customWidth="1"/>
    <col min="11012" max="11012" width="9.42578125" style="4" customWidth="1"/>
    <col min="11013" max="11264" width="8.85546875" style="4"/>
    <col min="11265" max="11265" width="9" style="4" customWidth="1"/>
    <col min="11266" max="11266" width="28.7109375" style="4" customWidth="1"/>
    <col min="11267" max="11267" width="57.7109375" style="4" customWidth="1"/>
    <col min="11268" max="11268" width="9.42578125" style="4" customWidth="1"/>
    <col min="11269" max="11520" width="8.85546875" style="4"/>
    <col min="11521" max="11521" width="9" style="4" customWidth="1"/>
    <col min="11522" max="11522" width="28.7109375" style="4" customWidth="1"/>
    <col min="11523" max="11523" width="57.7109375" style="4" customWidth="1"/>
    <col min="11524" max="11524" width="9.42578125" style="4" customWidth="1"/>
    <col min="11525" max="11776" width="8.85546875" style="4"/>
    <col min="11777" max="11777" width="9" style="4" customWidth="1"/>
    <col min="11778" max="11778" width="28.7109375" style="4" customWidth="1"/>
    <col min="11779" max="11779" width="57.7109375" style="4" customWidth="1"/>
    <col min="11780" max="11780" width="9.42578125" style="4" customWidth="1"/>
    <col min="11781" max="12032" width="8.85546875" style="4"/>
    <col min="12033" max="12033" width="9" style="4" customWidth="1"/>
    <col min="12034" max="12034" width="28.7109375" style="4" customWidth="1"/>
    <col min="12035" max="12035" width="57.7109375" style="4" customWidth="1"/>
    <col min="12036" max="12036" width="9.42578125" style="4" customWidth="1"/>
    <col min="12037" max="12288" width="8.85546875" style="4"/>
    <col min="12289" max="12289" width="9" style="4" customWidth="1"/>
    <col min="12290" max="12290" width="28.7109375" style="4" customWidth="1"/>
    <col min="12291" max="12291" width="57.7109375" style="4" customWidth="1"/>
    <col min="12292" max="12292" width="9.42578125" style="4" customWidth="1"/>
    <col min="12293" max="12544" width="8.85546875" style="4"/>
    <col min="12545" max="12545" width="9" style="4" customWidth="1"/>
    <col min="12546" max="12546" width="28.7109375" style="4" customWidth="1"/>
    <col min="12547" max="12547" width="57.7109375" style="4" customWidth="1"/>
    <col min="12548" max="12548" width="9.42578125" style="4" customWidth="1"/>
    <col min="12549" max="12800" width="8.85546875" style="4"/>
    <col min="12801" max="12801" width="9" style="4" customWidth="1"/>
    <col min="12802" max="12802" width="28.7109375" style="4" customWidth="1"/>
    <col min="12803" max="12803" width="57.7109375" style="4" customWidth="1"/>
    <col min="12804" max="12804" width="9.42578125" style="4" customWidth="1"/>
    <col min="12805" max="13056" width="8.85546875" style="4"/>
    <col min="13057" max="13057" width="9" style="4" customWidth="1"/>
    <col min="13058" max="13058" width="28.7109375" style="4" customWidth="1"/>
    <col min="13059" max="13059" width="57.7109375" style="4" customWidth="1"/>
    <col min="13060" max="13060" width="9.42578125" style="4" customWidth="1"/>
    <col min="13061" max="13312" width="8.85546875" style="4"/>
    <col min="13313" max="13313" width="9" style="4" customWidth="1"/>
    <col min="13314" max="13314" width="28.7109375" style="4" customWidth="1"/>
    <col min="13315" max="13315" width="57.7109375" style="4" customWidth="1"/>
    <col min="13316" max="13316" width="9.42578125" style="4" customWidth="1"/>
    <col min="13317" max="13568" width="8.85546875" style="4"/>
    <col min="13569" max="13569" width="9" style="4" customWidth="1"/>
    <col min="13570" max="13570" width="28.7109375" style="4" customWidth="1"/>
    <col min="13571" max="13571" width="57.7109375" style="4" customWidth="1"/>
    <col min="13572" max="13572" width="9.42578125" style="4" customWidth="1"/>
    <col min="13573" max="13824" width="8.85546875" style="4"/>
    <col min="13825" max="13825" width="9" style="4" customWidth="1"/>
    <col min="13826" max="13826" width="28.7109375" style="4" customWidth="1"/>
    <col min="13827" max="13827" width="57.7109375" style="4" customWidth="1"/>
    <col min="13828" max="13828" width="9.42578125" style="4" customWidth="1"/>
    <col min="13829" max="14080" width="8.85546875" style="4"/>
    <col min="14081" max="14081" width="9" style="4" customWidth="1"/>
    <col min="14082" max="14082" width="28.7109375" style="4" customWidth="1"/>
    <col min="14083" max="14083" width="57.7109375" style="4" customWidth="1"/>
    <col min="14084" max="14084" width="9.42578125" style="4" customWidth="1"/>
    <col min="14085" max="14336" width="8.85546875" style="4"/>
    <col min="14337" max="14337" width="9" style="4" customWidth="1"/>
    <col min="14338" max="14338" width="28.7109375" style="4" customWidth="1"/>
    <col min="14339" max="14339" width="57.7109375" style="4" customWidth="1"/>
    <col min="14340" max="14340" width="9.42578125" style="4" customWidth="1"/>
    <col min="14341" max="14592" width="8.85546875" style="4"/>
    <col min="14593" max="14593" width="9" style="4" customWidth="1"/>
    <col min="14594" max="14594" width="28.7109375" style="4" customWidth="1"/>
    <col min="14595" max="14595" width="57.7109375" style="4" customWidth="1"/>
    <col min="14596" max="14596" width="9.42578125" style="4" customWidth="1"/>
    <col min="14597" max="14848" width="8.85546875" style="4"/>
    <col min="14849" max="14849" width="9" style="4" customWidth="1"/>
    <col min="14850" max="14850" width="28.7109375" style="4" customWidth="1"/>
    <col min="14851" max="14851" width="57.7109375" style="4" customWidth="1"/>
    <col min="14852" max="14852" width="9.42578125" style="4" customWidth="1"/>
    <col min="14853" max="15104" width="8.85546875" style="4"/>
    <col min="15105" max="15105" width="9" style="4" customWidth="1"/>
    <col min="15106" max="15106" width="28.7109375" style="4" customWidth="1"/>
    <col min="15107" max="15107" width="57.7109375" style="4" customWidth="1"/>
    <col min="15108" max="15108" width="9.42578125" style="4" customWidth="1"/>
    <col min="15109" max="15360" width="8.85546875" style="4"/>
    <col min="15361" max="15361" width="9" style="4" customWidth="1"/>
    <col min="15362" max="15362" width="28.7109375" style="4" customWidth="1"/>
    <col min="15363" max="15363" width="57.7109375" style="4" customWidth="1"/>
    <col min="15364" max="15364" width="9.42578125" style="4" customWidth="1"/>
    <col min="15365" max="15616" width="8.85546875" style="4"/>
    <col min="15617" max="15617" width="9" style="4" customWidth="1"/>
    <col min="15618" max="15618" width="28.7109375" style="4" customWidth="1"/>
    <col min="15619" max="15619" width="57.7109375" style="4" customWidth="1"/>
    <col min="15620" max="15620" width="9.42578125" style="4" customWidth="1"/>
    <col min="15621" max="15872" width="8.85546875" style="4"/>
    <col min="15873" max="15873" width="9" style="4" customWidth="1"/>
    <col min="15874" max="15874" width="28.7109375" style="4" customWidth="1"/>
    <col min="15875" max="15875" width="57.7109375" style="4" customWidth="1"/>
    <col min="15876" max="15876" width="9.42578125" style="4" customWidth="1"/>
    <col min="15877" max="16128" width="8.85546875" style="4"/>
    <col min="16129" max="16129" width="9" style="4" customWidth="1"/>
    <col min="16130" max="16130" width="28.7109375" style="4" customWidth="1"/>
    <col min="16131" max="16131" width="57.7109375" style="4" customWidth="1"/>
    <col min="16132" max="16132" width="9.42578125" style="4" customWidth="1"/>
    <col min="16133" max="16384" width="8.85546875" style="4"/>
  </cols>
  <sheetData>
    <row r="1" spans="1:19" ht="18.75">
      <c r="A1" s="500" t="s">
        <v>837</v>
      </c>
      <c r="B1" s="501"/>
      <c r="C1" s="502"/>
    </row>
    <row r="2" spans="1:19" s="6" customFormat="1" ht="15">
      <c r="A2" s="5" t="s">
        <v>838</v>
      </c>
      <c r="B2" s="5" t="s">
        <v>839</v>
      </c>
      <c r="C2" s="5" t="s">
        <v>840</v>
      </c>
    </row>
    <row r="3" spans="1:19" s="7" customFormat="1" ht="15">
      <c r="A3" s="5" t="s">
        <v>11</v>
      </c>
      <c r="B3" s="503" t="s">
        <v>841</v>
      </c>
      <c r="C3" s="503"/>
    </row>
    <row r="4" spans="1:19" s="7" customFormat="1" ht="30">
      <c r="A4" s="8">
        <v>1</v>
      </c>
      <c r="B4" s="9" t="s">
        <v>842</v>
      </c>
      <c r="C4" s="9" t="s">
        <v>843</v>
      </c>
    </row>
    <row r="5" spans="1:19" s="7" customFormat="1" ht="30">
      <c r="A5" s="8">
        <v>2</v>
      </c>
      <c r="B5" s="9" t="s">
        <v>844</v>
      </c>
      <c r="C5" s="9" t="s">
        <v>845</v>
      </c>
    </row>
    <row r="6" spans="1:19" s="7" customFormat="1" ht="30">
      <c r="A6" s="8">
        <v>3</v>
      </c>
      <c r="B6" s="9" t="s">
        <v>846</v>
      </c>
      <c r="C6" s="9" t="s">
        <v>847</v>
      </c>
    </row>
    <row r="7" spans="1:19" s="7" customFormat="1" ht="15">
      <c r="A7" s="8">
        <v>4</v>
      </c>
      <c r="B7" s="9" t="s">
        <v>848</v>
      </c>
      <c r="C7" s="9" t="s">
        <v>849</v>
      </c>
    </row>
    <row r="8" spans="1:19" s="12" customFormat="1" ht="15">
      <c r="A8" s="8">
        <v>5</v>
      </c>
      <c r="B8" s="9" t="s">
        <v>850</v>
      </c>
      <c r="C8" s="9" t="s">
        <v>851</v>
      </c>
      <c r="D8" s="4"/>
      <c r="E8" s="10"/>
      <c r="F8" s="10"/>
      <c r="G8" s="10"/>
      <c r="H8" s="10"/>
      <c r="I8" s="10"/>
      <c r="J8" s="10"/>
      <c r="K8" s="10"/>
      <c r="L8" s="11"/>
      <c r="M8" s="10"/>
      <c r="N8" s="10"/>
      <c r="O8" s="10"/>
      <c r="P8" s="10"/>
      <c r="Q8" s="10"/>
      <c r="R8" s="10"/>
      <c r="S8" s="10"/>
    </row>
    <row r="9" spans="1:19" ht="15">
      <c r="A9" s="6">
        <v>6</v>
      </c>
      <c r="B9" s="9" t="s">
        <v>852</v>
      </c>
      <c r="C9" s="9" t="s">
        <v>853</v>
      </c>
    </row>
    <row r="10" spans="1:19">
      <c r="C10" s="6"/>
    </row>
    <row r="11" spans="1:19">
      <c r="C11" s="6"/>
    </row>
    <row r="12" spans="1:19">
      <c r="C12" s="6"/>
    </row>
    <row r="13" spans="1:19">
      <c r="C13" s="6"/>
    </row>
    <row r="14" spans="1:19">
      <c r="C14" s="6"/>
    </row>
    <row r="15" spans="1:19">
      <c r="C15" s="6"/>
    </row>
    <row r="16" spans="1:19">
      <c r="C16" s="6"/>
    </row>
    <row r="17" spans="3:3">
      <c r="C17" s="6"/>
    </row>
    <row r="18" spans="3:3">
      <c r="C18" s="6"/>
    </row>
    <row r="19" spans="3:3">
      <c r="C19" s="6"/>
    </row>
    <row r="20" spans="3:3">
      <c r="C20" s="6"/>
    </row>
    <row r="21" spans="3:3">
      <c r="C21" s="6"/>
    </row>
    <row r="22" spans="3:3">
      <c r="C22" s="6"/>
    </row>
    <row r="23" spans="3:3">
      <c r="C23" s="6"/>
    </row>
    <row r="24" spans="3:3">
      <c r="C24" s="6"/>
    </row>
    <row r="25" spans="3:3">
      <c r="C25" s="6"/>
    </row>
    <row r="26" spans="3:3">
      <c r="C26" s="6"/>
    </row>
    <row r="27" spans="3:3">
      <c r="C27" s="6"/>
    </row>
    <row r="28" spans="3:3">
      <c r="C28" s="6"/>
    </row>
    <row r="29" spans="3:3">
      <c r="C29" s="6"/>
    </row>
    <row r="30" spans="3:3">
      <c r="C30" s="6"/>
    </row>
    <row r="31" spans="3:3">
      <c r="C31" s="6"/>
    </row>
    <row r="32" spans="3:3">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row r="46" spans="3:3">
      <c r="C46" s="6"/>
    </row>
    <row r="47" spans="3:3">
      <c r="C47" s="6"/>
    </row>
    <row r="48" spans="3:3">
      <c r="C48" s="6"/>
    </row>
    <row r="49" spans="3:3">
      <c r="C49" s="6"/>
    </row>
    <row r="50" spans="3:3">
      <c r="C50" s="6"/>
    </row>
    <row r="51" spans="3:3">
      <c r="C51" s="6"/>
    </row>
    <row r="52" spans="3:3">
      <c r="C52" s="6"/>
    </row>
    <row r="53" spans="3:3">
      <c r="C53" s="6"/>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sheetData>
  <mergeCells count="2">
    <mergeCell ref="A1:C1"/>
    <mergeCell ref="B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workbookViewId="0">
      <selection activeCell="C20" sqref="C20"/>
    </sheetView>
  </sheetViews>
  <sheetFormatPr defaultColWidth="31.28515625" defaultRowHeight="15"/>
  <cols>
    <col min="1" max="1" width="14" style="14" customWidth="1"/>
    <col min="2" max="2" width="37.85546875" style="14" customWidth="1"/>
    <col min="3" max="3" width="49.7109375" style="14" customWidth="1"/>
    <col min="4" max="256" width="31.28515625" style="14"/>
    <col min="257" max="257" width="14" style="14" customWidth="1"/>
    <col min="258" max="258" width="37.85546875" style="14" customWidth="1"/>
    <col min="259" max="259" width="49.7109375" style="14" customWidth="1"/>
    <col min="260" max="512" width="31.28515625" style="14"/>
    <col min="513" max="513" width="14" style="14" customWidth="1"/>
    <col min="514" max="514" width="37.85546875" style="14" customWidth="1"/>
    <col min="515" max="515" width="49.7109375" style="14" customWidth="1"/>
    <col min="516" max="768" width="31.28515625" style="14"/>
    <col min="769" max="769" width="14" style="14" customWidth="1"/>
    <col min="770" max="770" width="37.85546875" style="14" customWidth="1"/>
    <col min="771" max="771" width="49.7109375" style="14" customWidth="1"/>
    <col min="772" max="1024" width="31.28515625" style="14"/>
    <col min="1025" max="1025" width="14" style="14" customWidth="1"/>
    <col min="1026" max="1026" width="37.85546875" style="14" customWidth="1"/>
    <col min="1027" max="1027" width="49.7109375" style="14" customWidth="1"/>
    <col min="1028" max="1280" width="31.28515625" style="14"/>
    <col min="1281" max="1281" width="14" style="14" customWidth="1"/>
    <col min="1282" max="1282" width="37.85546875" style="14" customWidth="1"/>
    <col min="1283" max="1283" width="49.7109375" style="14" customWidth="1"/>
    <col min="1284" max="1536" width="31.28515625" style="14"/>
    <col min="1537" max="1537" width="14" style="14" customWidth="1"/>
    <col min="1538" max="1538" width="37.85546875" style="14" customWidth="1"/>
    <col min="1539" max="1539" width="49.7109375" style="14" customWidth="1"/>
    <col min="1540" max="1792" width="31.28515625" style="14"/>
    <col min="1793" max="1793" width="14" style="14" customWidth="1"/>
    <col min="1794" max="1794" width="37.85546875" style="14" customWidth="1"/>
    <col min="1795" max="1795" width="49.7109375" style="14" customWidth="1"/>
    <col min="1796" max="2048" width="31.28515625" style="14"/>
    <col min="2049" max="2049" width="14" style="14" customWidth="1"/>
    <col min="2050" max="2050" width="37.85546875" style="14" customWidth="1"/>
    <col min="2051" max="2051" width="49.7109375" style="14" customWidth="1"/>
    <col min="2052" max="2304" width="31.28515625" style="14"/>
    <col min="2305" max="2305" width="14" style="14" customWidth="1"/>
    <col min="2306" max="2306" width="37.85546875" style="14" customWidth="1"/>
    <col min="2307" max="2307" width="49.7109375" style="14" customWidth="1"/>
    <col min="2308" max="2560" width="31.28515625" style="14"/>
    <col min="2561" max="2561" width="14" style="14" customWidth="1"/>
    <col min="2562" max="2562" width="37.85546875" style="14" customWidth="1"/>
    <col min="2563" max="2563" width="49.7109375" style="14" customWidth="1"/>
    <col min="2564" max="2816" width="31.28515625" style="14"/>
    <col min="2817" max="2817" width="14" style="14" customWidth="1"/>
    <col min="2818" max="2818" width="37.85546875" style="14" customWidth="1"/>
    <col min="2819" max="2819" width="49.7109375" style="14" customWidth="1"/>
    <col min="2820" max="3072" width="31.28515625" style="14"/>
    <col min="3073" max="3073" width="14" style="14" customWidth="1"/>
    <col min="3074" max="3074" width="37.85546875" style="14" customWidth="1"/>
    <col min="3075" max="3075" width="49.7109375" style="14" customWidth="1"/>
    <col min="3076" max="3328" width="31.28515625" style="14"/>
    <col min="3329" max="3329" width="14" style="14" customWidth="1"/>
    <col min="3330" max="3330" width="37.85546875" style="14" customWidth="1"/>
    <col min="3331" max="3331" width="49.7109375" style="14" customWidth="1"/>
    <col min="3332" max="3584" width="31.28515625" style="14"/>
    <col min="3585" max="3585" width="14" style="14" customWidth="1"/>
    <col min="3586" max="3586" width="37.85546875" style="14" customWidth="1"/>
    <col min="3587" max="3587" width="49.7109375" style="14" customWidth="1"/>
    <col min="3588" max="3840" width="31.28515625" style="14"/>
    <col min="3841" max="3841" width="14" style="14" customWidth="1"/>
    <col min="3842" max="3842" width="37.85546875" style="14" customWidth="1"/>
    <col min="3843" max="3843" width="49.7109375" style="14" customWidth="1"/>
    <col min="3844" max="4096" width="31.28515625" style="14"/>
    <col min="4097" max="4097" width="14" style="14" customWidth="1"/>
    <col min="4098" max="4098" width="37.85546875" style="14" customWidth="1"/>
    <col min="4099" max="4099" width="49.7109375" style="14" customWidth="1"/>
    <col min="4100" max="4352" width="31.28515625" style="14"/>
    <col min="4353" max="4353" width="14" style="14" customWidth="1"/>
    <col min="4354" max="4354" width="37.85546875" style="14" customWidth="1"/>
    <col min="4355" max="4355" width="49.7109375" style="14" customWidth="1"/>
    <col min="4356" max="4608" width="31.28515625" style="14"/>
    <col min="4609" max="4609" width="14" style="14" customWidth="1"/>
    <col min="4610" max="4610" width="37.85546875" style="14" customWidth="1"/>
    <col min="4611" max="4611" width="49.7109375" style="14" customWidth="1"/>
    <col min="4612" max="4864" width="31.28515625" style="14"/>
    <col min="4865" max="4865" width="14" style="14" customWidth="1"/>
    <col min="4866" max="4866" width="37.85546875" style="14" customWidth="1"/>
    <col min="4867" max="4867" width="49.7109375" style="14" customWidth="1"/>
    <col min="4868" max="5120" width="31.28515625" style="14"/>
    <col min="5121" max="5121" width="14" style="14" customWidth="1"/>
    <col min="5122" max="5122" width="37.85546875" style="14" customWidth="1"/>
    <col min="5123" max="5123" width="49.7109375" style="14" customWidth="1"/>
    <col min="5124" max="5376" width="31.28515625" style="14"/>
    <col min="5377" max="5377" width="14" style="14" customWidth="1"/>
    <col min="5378" max="5378" width="37.85546875" style="14" customWidth="1"/>
    <col min="5379" max="5379" width="49.7109375" style="14" customWidth="1"/>
    <col min="5380" max="5632" width="31.28515625" style="14"/>
    <col min="5633" max="5633" width="14" style="14" customWidth="1"/>
    <col min="5634" max="5634" width="37.85546875" style="14" customWidth="1"/>
    <col min="5635" max="5635" width="49.7109375" style="14" customWidth="1"/>
    <col min="5636" max="5888" width="31.28515625" style="14"/>
    <col min="5889" max="5889" width="14" style="14" customWidth="1"/>
    <col min="5890" max="5890" width="37.85546875" style="14" customWidth="1"/>
    <col min="5891" max="5891" width="49.7109375" style="14" customWidth="1"/>
    <col min="5892" max="6144" width="31.28515625" style="14"/>
    <col min="6145" max="6145" width="14" style="14" customWidth="1"/>
    <col min="6146" max="6146" width="37.85546875" style="14" customWidth="1"/>
    <col min="6147" max="6147" width="49.7109375" style="14" customWidth="1"/>
    <col min="6148" max="6400" width="31.28515625" style="14"/>
    <col min="6401" max="6401" width="14" style="14" customWidth="1"/>
    <col min="6402" max="6402" width="37.85546875" style="14" customWidth="1"/>
    <col min="6403" max="6403" width="49.7109375" style="14" customWidth="1"/>
    <col min="6404" max="6656" width="31.28515625" style="14"/>
    <col min="6657" max="6657" width="14" style="14" customWidth="1"/>
    <col min="6658" max="6658" width="37.85546875" style="14" customWidth="1"/>
    <col min="6659" max="6659" width="49.7109375" style="14" customWidth="1"/>
    <col min="6660" max="6912" width="31.28515625" style="14"/>
    <col min="6913" max="6913" width="14" style="14" customWidth="1"/>
    <col min="6914" max="6914" width="37.85546875" style="14" customWidth="1"/>
    <col min="6915" max="6915" width="49.7109375" style="14" customWidth="1"/>
    <col min="6916" max="7168" width="31.28515625" style="14"/>
    <col min="7169" max="7169" width="14" style="14" customWidth="1"/>
    <col min="7170" max="7170" width="37.85546875" style="14" customWidth="1"/>
    <col min="7171" max="7171" width="49.7109375" style="14" customWidth="1"/>
    <col min="7172" max="7424" width="31.28515625" style="14"/>
    <col min="7425" max="7425" width="14" style="14" customWidth="1"/>
    <col min="7426" max="7426" width="37.85546875" style="14" customWidth="1"/>
    <col min="7427" max="7427" width="49.7109375" style="14" customWidth="1"/>
    <col min="7428" max="7680" width="31.28515625" style="14"/>
    <col min="7681" max="7681" width="14" style="14" customWidth="1"/>
    <col min="7682" max="7682" width="37.85546875" style="14" customWidth="1"/>
    <col min="7683" max="7683" width="49.7109375" style="14" customWidth="1"/>
    <col min="7684" max="7936" width="31.28515625" style="14"/>
    <col min="7937" max="7937" width="14" style="14" customWidth="1"/>
    <col min="7938" max="7938" width="37.85546875" style="14" customWidth="1"/>
    <col min="7939" max="7939" width="49.7109375" style="14" customWidth="1"/>
    <col min="7940" max="8192" width="31.28515625" style="14"/>
    <col min="8193" max="8193" width="14" style="14" customWidth="1"/>
    <col min="8194" max="8194" width="37.85546875" style="14" customWidth="1"/>
    <col min="8195" max="8195" width="49.7109375" style="14" customWidth="1"/>
    <col min="8196" max="8448" width="31.28515625" style="14"/>
    <col min="8449" max="8449" width="14" style="14" customWidth="1"/>
    <col min="8450" max="8450" width="37.85546875" style="14" customWidth="1"/>
    <col min="8451" max="8451" width="49.7109375" style="14" customWidth="1"/>
    <col min="8452" max="8704" width="31.28515625" style="14"/>
    <col min="8705" max="8705" width="14" style="14" customWidth="1"/>
    <col min="8706" max="8706" width="37.85546875" style="14" customWidth="1"/>
    <col min="8707" max="8707" width="49.7109375" style="14" customWidth="1"/>
    <col min="8708" max="8960" width="31.28515625" style="14"/>
    <col min="8961" max="8961" width="14" style="14" customWidth="1"/>
    <col min="8962" max="8962" width="37.85546875" style="14" customWidth="1"/>
    <col min="8963" max="8963" width="49.7109375" style="14" customWidth="1"/>
    <col min="8964" max="9216" width="31.28515625" style="14"/>
    <col min="9217" max="9217" width="14" style="14" customWidth="1"/>
    <col min="9218" max="9218" width="37.85546875" style="14" customWidth="1"/>
    <col min="9219" max="9219" width="49.7109375" style="14" customWidth="1"/>
    <col min="9220" max="9472" width="31.28515625" style="14"/>
    <col min="9473" max="9473" width="14" style="14" customWidth="1"/>
    <col min="9474" max="9474" width="37.85546875" style="14" customWidth="1"/>
    <col min="9475" max="9475" width="49.7109375" style="14" customWidth="1"/>
    <col min="9476" max="9728" width="31.28515625" style="14"/>
    <col min="9729" max="9729" width="14" style="14" customWidth="1"/>
    <col min="9730" max="9730" width="37.85546875" style="14" customWidth="1"/>
    <col min="9731" max="9731" width="49.7109375" style="14" customWidth="1"/>
    <col min="9732" max="9984" width="31.28515625" style="14"/>
    <col min="9985" max="9985" width="14" style="14" customWidth="1"/>
    <col min="9986" max="9986" width="37.85546875" style="14" customWidth="1"/>
    <col min="9987" max="9987" width="49.7109375" style="14" customWidth="1"/>
    <col min="9988" max="10240" width="31.28515625" style="14"/>
    <col min="10241" max="10241" width="14" style="14" customWidth="1"/>
    <col min="10242" max="10242" width="37.85546875" style="14" customWidth="1"/>
    <col min="10243" max="10243" width="49.7109375" style="14" customWidth="1"/>
    <col min="10244" max="10496" width="31.28515625" style="14"/>
    <col min="10497" max="10497" width="14" style="14" customWidth="1"/>
    <col min="10498" max="10498" width="37.85546875" style="14" customWidth="1"/>
    <col min="10499" max="10499" width="49.7109375" style="14" customWidth="1"/>
    <col min="10500" max="10752" width="31.28515625" style="14"/>
    <col min="10753" max="10753" width="14" style="14" customWidth="1"/>
    <col min="10754" max="10754" width="37.85546875" style="14" customWidth="1"/>
    <col min="10755" max="10755" width="49.7109375" style="14" customWidth="1"/>
    <col min="10756" max="11008" width="31.28515625" style="14"/>
    <col min="11009" max="11009" width="14" style="14" customWidth="1"/>
    <col min="11010" max="11010" width="37.85546875" style="14" customWidth="1"/>
    <col min="11011" max="11011" width="49.7109375" style="14" customWidth="1"/>
    <col min="11012" max="11264" width="31.28515625" style="14"/>
    <col min="11265" max="11265" width="14" style="14" customWidth="1"/>
    <col min="11266" max="11266" width="37.85546875" style="14" customWidth="1"/>
    <col min="11267" max="11267" width="49.7109375" style="14" customWidth="1"/>
    <col min="11268" max="11520" width="31.28515625" style="14"/>
    <col min="11521" max="11521" width="14" style="14" customWidth="1"/>
    <col min="11522" max="11522" width="37.85546875" style="14" customWidth="1"/>
    <col min="11523" max="11523" width="49.7109375" style="14" customWidth="1"/>
    <col min="11524" max="11776" width="31.28515625" style="14"/>
    <col min="11777" max="11777" width="14" style="14" customWidth="1"/>
    <col min="11778" max="11778" width="37.85546875" style="14" customWidth="1"/>
    <col min="11779" max="11779" width="49.7109375" style="14" customWidth="1"/>
    <col min="11780" max="12032" width="31.28515625" style="14"/>
    <col min="12033" max="12033" width="14" style="14" customWidth="1"/>
    <col min="12034" max="12034" width="37.85546875" style="14" customWidth="1"/>
    <col min="12035" max="12035" width="49.7109375" style="14" customWidth="1"/>
    <col min="12036" max="12288" width="31.28515625" style="14"/>
    <col min="12289" max="12289" width="14" style="14" customWidth="1"/>
    <col min="12290" max="12290" width="37.85546875" style="14" customWidth="1"/>
    <col min="12291" max="12291" width="49.7109375" style="14" customWidth="1"/>
    <col min="12292" max="12544" width="31.28515625" style="14"/>
    <col min="12545" max="12545" width="14" style="14" customWidth="1"/>
    <col min="12546" max="12546" width="37.85546875" style="14" customWidth="1"/>
    <col min="12547" max="12547" width="49.7109375" style="14" customWidth="1"/>
    <col min="12548" max="12800" width="31.28515625" style="14"/>
    <col min="12801" max="12801" width="14" style="14" customWidth="1"/>
    <col min="12802" max="12802" width="37.85546875" style="14" customWidth="1"/>
    <col min="12803" max="12803" width="49.7109375" style="14" customWidth="1"/>
    <col min="12804" max="13056" width="31.28515625" style="14"/>
    <col min="13057" max="13057" width="14" style="14" customWidth="1"/>
    <col min="13058" max="13058" width="37.85546875" style="14" customWidth="1"/>
    <col min="13059" max="13059" width="49.7109375" style="14" customWidth="1"/>
    <col min="13060" max="13312" width="31.28515625" style="14"/>
    <col min="13313" max="13313" width="14" style="14" customWidth="1"/>
    <col min="13314" max="13314" width="37.85546875" style="14" customWidth="1"/>
    <col min="13315" max="13315" width="49.7109375" style="14" customWidth="1"/>
    <col min="13316" max="13568" width="31.28515625" style="14"/>
    <col min="13569" max="13569" width="14" style="14" customWidth="1"/>
    <col min="13570" max="13570" width="37.85546875" style="14" customWidth="1"/>
    <col min="13571" max="13571" width="49.7109375" style="14" customWidth="1"/>
    <col min="13572" max="13824" width="31.28515625" style="14"/>
    <col min="13825" max="13825" width="14" style="14" customWidth="1"/>
    <col min="13826" max="13826" width="37.85546875" style="14" customWidth="1"/>
    <col min="13827" max="13827" width="49.7109375" style="14" customWidth="1"/>
    <col min="13828" max="14080" width="31.28515625" style="14"/>
    <col min="14081" max="14081" width="14" style="14" customWidth="1"/>
    <col min="14082" max="14082" width="37.85546875" style="14" customWidth="1"/>
    <col min="14083" max="14083" width="49.7109375" style="14" customWidth="1"/>
    <col min="14084" max="14336" width="31.28515625" style="14"/>
    <col min="14337" max="14337" width="14" style="14" customWidth="1"/>
    <col min="14338" max="14338" width="37.85546875" style="14" customWidth="1"/>
    <col min="14339" max="14339" width="49.7109375" style="14" customWidth="1"/>
    <col min="14340" max="14592" width="31.28515625" style="14"/>
    <col min="14593" max="14593" width="14" style="14" customWidth="1"/>
    <col min="14594" max="14594" width="37.85546875" style="14" customWidth="1"/>
    <col min="14595" max="14595" width="49.7109375" style="14" customWidth="1"/>
    <col min="14596" max="14848" width="31.28515625" style="14"/>
    <col min="14849" max="14849" width="14" style="14" customWidth="1"/>
    <col min="14850" max="14850" width="37.85546875" style="14" customWidth="1"/>
    <col min="14851" max="14851" width="49.7109375" style="14" customWidth="1"/>
    <col min="14852" max="15104" width="31.28515625" style="14"/>
    <col min="15105" max="15105" width="14" style="14" customWidth="1"/>
    <col min="15106" max="15106" width="37.85546875" style="14" customWidth="1"/>
    <col min="15107" max="15107" width="49.7109375" style="14" customWidth="1"/>
    <col min="15108" max="15360" width="31.28515625" style="14"/>
    <col min="15361" max="15361" width="14" style="14" customWidth="1"/>
    <col min="15362" max="15362" width="37.85546875" style="14" customWidth="1"/>
    <col min="15363" max="15363" width="49.7109375" style="14" customWidth="1"/>
    <col min="15364" max="15616" width="31.28515625" style="14"/>
    <col min="15617" max="15617" width="14" style="14" customWidth="1"/>
    <col min="15618" max="15618" width="37.85546875" style="14" customWidth="1"/>
    <col min="15619" max="15619" width="49.7109375" style="14" customWidth="1"/>
    <col min="15620" max="15872" width="31.28515625" style="14"/>
    <col min="15873" max="15873" width="14" style="14" customWidth="1"/>
    <col min="15874" max="15874" width="37.85546875" style="14" customWidth="1"/>
    <col min="15875" max="15875" width="49.7109375" style="14" customWidth="1"/>
    <col min="15876" max="16128" width="31.28515625" style="14"/>
    <col min="16129" max="16129" width="14" style="14" customWidth="1"/>
    <col min="16130" max="16130" width="37.85546875" style="14" customWidth="1"/>
    <col min="16131" max="16131" width="49.7109375" style="14" customWidth="1"/>
    <col min="16132" max="16384" width="31.28515625" style="14"/>
  </cols>
  <sheetData>
    <row r="2" spans="1:3" ht="18.75">
      <c r="A2" s="504" t="s">
        <v>854</v>
      </c>
      <c r="B2" s="504"/>
      <c r="C2" s="504"/>
    </row>
    <row r="3" spans="1:3">
      <c r="A3" s="15" t="s">
        <v>855</v>
      </c>
      <c r="B3" s="16" t="s">
        <v>856</v>
      </c>
      <c r="C3" s="16" t="s">
        <v>803</v>
      </c>
    </row>
    <row r="4" spans="1:3">
      <c r="A4" s="17">
        <v>1</v>
      </c>
      <c r="B4" s="18" t="s">
        <v>857</v>
      </c>
      <c r="C4" s="18" t="s">
        <v>858</v>
      </c>
    </row>
    <row r="5" spans="1:3">
      <c r="A5" s="17">
        <v>2</v>
      </c>
      <c r="B5" s="18" t="s">
        <v>859</v>
      </c>
      <c r="C5" s="18" t="s">
        <v>860</v>
      </c>
    </row>
    <row r="6" spans="1:3">
      <c r="A6" s="17">
        <v>3</v>
      </c>
      <c r="B6" s="18" t="s">
        <v>861</v>
      </c>
      <c r="C6" s="18" t="s">
        <v>860</v>
      </c>
    </row>
    <row r="7" spans="1:3" ht="30">
      <c r="A7" s="17">
        <v>4</v>
      </c>
      <c r="B7" s="18" t="s">
        <v>862</v>
      </c>
      <c r="C7" s="18" t="s">
        <v>863</v>
      </c>
    </row>
    <row r="8" spans="1:3">
      <c r="A8" s="17">
        <v>5</v>
      </c>
      <c r="B8" s="18" t="s">
        <v>864</v>
      </c>
      <c r="C8" s="19" t="s">
        <v>865</v>
      </c>
    </row>
    <row r="9" spans="1:3" ht="45">
      <c r="A9" s="17">
        <v>6</v>
      </c>
      <c r="B9" s="18" t="s">
        <v>866</v>
      </c>
      <c r="C9" s="18" t="s">
        <v>867</v>
      </c>
    </row>
    <row r="10" spans="1:3">
      <c r="A10" s="17">
        <v>7</v>
      </c>
      <c r="B10" s="20" t="s">
        <v>868</v>
      </c>
      <c r="C10" s="21" t="s">
        <v>869</v>
      </c>
    </row>
    <row r="11" spans="1:3">
      <c r="A11" s="17">
        <v>8</v>
      </c>
      <c r="B11" s="18" t="s">
        <v>870</v>
      </c>
      <c r="C11" s="20" t="s">
        <v>871</v>
      </c>
    </row>
    <row r="12" spans="1:3" ht="30">
      <c r="A12" s="17">
        <v>9</v>
      </c>
      <c r="B12" s="18" t="s">
        <v>872</v>
      </c>
      <c r="C12" s="21" t="s">
        <v>871</v>
      </c>
    </row>
    <row r="13" spans="1:3">
      <c r="A13" s="17">
        <v>10</v>
      </c>
      <c r="B13" s="20" t="s">
        <v>873</v>
      </c>
      <c r="C13" s="20" t="s">
        <v>874</v>
      </c>
    </row>
    <row r="14" spans="1:3">
      <c r="A14" s="17">
        <v>11</v>
      </c>
      <c r="B14" s="18" t="s">
        <v>875</v>
      </c>
      <c r="C14" s="20" t="s">
        <v>876</v>
      </c>
    </row>
    <row r="15" spans="1:3">
      <c r="A15" s="17">
        <v>12</v>
      </c>
      <c r="B15" s="18" t="s">
        <v>877</v>
      </c>
      <c r="C15" s="20" t="s">
        <v>876</v>
      </c>
    </row>
    <row r="16" spans="1:3">
      <c r="A16" s="17">
        <v>13</v>
      </c>
      <c r="B16" s="18" t="s">
        <v>878</v>
      </c>
      <c r="C16" s="19" t="s">
        <v>879</v>
      </c>
    </row>
    <row r="17" spans="1:3">
      <c r="A17" s="17">
        <v>14</v>
      </c>
      <c r="B17" s="18" t="s">
        <v>880</v>
      </c>
      <c r="C17" s="18" t="s">
        <v>881</v>
      </c>
    </row>
    <row r="18" spans="1:3">
      <c r="A18" s="17">
        <v>15</v>
      </c>
      <c r="B18" s="18" t="s">
        <v>882</v>
      </c>
      <c r="C18" s="19" t="s">
        <v>883</v>
      </c>
    </row>
    <row r="19" spans="1:3">
      <c r="A19" s="17">
        <v>16</v>
      </c>
      <c r="B19" s="22" t="s">
        <v>884</v>
      </c>
      <c r="C19" s="20" t="s">
        <v>876</v>
      </c>
    </row>
    <row r="20" spans="1:3">
      <c r="A20" s="17">
        <v>17</v>
      </c>
      <c r="B20" s="22" t="s">
        <v>885</v>
      </c>
      <c r="C20" s="20" t="s">
        <v>876</v>
      </c>
    </row>
    <row r="21" spans="1:3" ht="30">
      <c r="A21" s="17">
        <v>18</v>
      </c>
      <c r="B21" s="18" t="s">
        <v>886</v>
      </c>
      <c r="C21" s="18" t="s">
        <v>887</v>
      </c>
    </row>
    <row r="22" spans="1:3">
      <c r="A22" s="17">
        <v>20</v>
      </c>
      <c r="B22" s="18" t="s">
        <v>888</v>
      </c>
      <c r="C22" s="18" t="s">
        <v>889</v>
      </c>
    </row>
    <row r="23" spans="1:3">
      <c r="A23" s="17">
        <v>21</v>
      </c>
      <c r="B23" s="18" t="s">
        <v>890</v>
      </c>
      <c r="C23" s="18" t="s">
        <v>891</v>
      </c>
    </row>
    <row r="24" spans="1:3">
      <c r="A24" s="17">
        <v>22</v>
      </c>
      <c r="B24" s="18" t="s">
        <v>892</v>
      </c>
      <c r="C24" s="18" t="s">
        <v>893</v>
      </c>
    </row>
    <row r="25" spans="1:3">
      <c r="A25" s="17">
        <v>23</v>
      </c>
      <c r="B25" s="20" t="s">
        <v>894</v>
      </c>
      <c r="C25" s="21" t="s">
        <v>895</v>
      </c>
    </row>
    <row r="26" spans="1:3">
      <c r="A26" s="17">
        <v>24</v>
      </c>
      <c r="B26" s="18" t="s">
        <v>896</v>
      </c>
      <c r="C26" s="18" t="s">
        <v>897</v>
      </c>
    </row>
    <row r="27" spans="1:3">
      <c r="A27" s="17">
        <v>25</v>
      </c>
      <c r="B27" s="18" t="s">
        <v>898</v>
      </c>
      <c r="C27" s="18" t="s">
        <v>899</v>
      </c>
    </row>
    <row r="28" spans="1:3">
      <c r="A28" s="17">
        <v>26</v>
      </c>
      <c r="B28" s="22" t="s">
        <v>900</v>
      </c>
      <c r="C28" s="23" t="s">
        <v>901</v>
      </c>
    </row>
    <row r="29" spans="1:3">
      <c r="A29" s="17">
        <v>27</v>
      </c>
      <c r="B29" s="22" t="s">
        <v>902</v>
      </c>
      <c r="C29" s="22" t="s">
        <v>903</v>
      </c>
    </row>
    <row r="30" spans="1:3">
      <c r="A30" s="17">
        <v>28</v>
      </c>
      <c r="B30" s="18" t="s">
        <v>904</v>
      </c>
      <c r="C30" s="19" t="s">
        <v>905</v>
      </c>
    </row>
    <row r="31" spans="1:3">
      <c r="A31" s="17">
        <v>29</v>
      </c>
      <c r="B31" s="18" t="s">
        <v>906</v>
      </c>
      <c r="C31" s="19" t="s">
        <v>907</v>
      </c>
    </row>
    <row r="32" spans="1:3">
      <c r="A32" s="17">
        <v>30</v>
      </c>
      <c r="B32" s="18" t="s">
        <v>908</v>
      </c>
      <c r="C32" s="19" t="s">
        <v>909</v>
      </c>
    </row>
    <row r="33" spans="1:3">
      <c r="A33" s="17">
        <v>31</v>
      </c>
      <c r="B33" s="22" t="s">
        <v>910</v>
      </c>
      <c r="C33" s="19" t="s">
        <v>905</v>
      </c>
    </row>
    <row r="34" spans="1:3" ht="30">
      <c r="A34" s="17">
        <v>32</v>
      </c>
      <c r="B34" s="18" t="s">
        <v>911</v>
      </c>
      <c r="C34" s="18" t="s">
        <v>912</v>
      </c>
    </row>
    <row r="35" spans="1:3">
      <c r="A35" s="17">
        <v>33</v>
      </c>
      <c r="B35" s="18" t="s">
        <v>913</v>
      </c>
      <c r="C35" s="18" t="s">
        <v>914</v>
      </c>
    </row>
    <row r="36" spans="1:3">
      <c r="A36" s="17">
        <v>34</v>
      </c>
      <c r="B36" s="18" t="s">
        <v>915</v>
      </c>
      <c r="C36" s="18" t="s">
        <v>916</v>
      </c>
    </row>
    <row r="37" spans="1:3">
      <c r="A37" s="17">
        <v>35</v>
      </c>
      <c r="B37" s="18" t="s">
        <v>917</v>
      </c>
      <c r="C37" s="18" t="s">
        <v>918</v>
      </c>
    </row>
    <row r="38" spans="1:3">
      <c r="A38" s="17">
        <v>36</v>
      </c>
      <c r="B38" s="18" t="s">
        <v>919</v>
      </c>
      <c r="C38" s="18" t="s">
        <v>920</v>
      </c>
    </row>
    <row r="39" spans="1:3" ht="30">
      <c r="A39" s="17">
        <v>37</v>
      </c>
      <c r="B39" s="18" t="s">
        <v>921</v>
      </c>
      <c r="C39" s="18" t="s">
        <v>922</v>
      </c>
    </row>
    <row r="40" spans="1:3" ht="30">
      <c r="A40" s="17">
        <v>38</v>
      </c>
      <c r="B40" s="19" t="s">
        <v>923</v>
      </c>
      <c r="C40" s="22" t="s">
        <v>924</v>
      </c>
    </row>
    <row r="41" spans="1:3">
      <c r="A41" s="17">
        <v>39</v>
      </c>
      <c r="B41" s="18" t="s">
        <v>925</v>
      </c>
      <c r="C41" s="18" t="s">
        <v>926</v>
      </c>
    </row>
    <row r="42" spans="1:3">
      <c r="A42" s="17">
        <v>40</v>
      </c>
      <c r="B42" s="24" t="s">
        <v>927</v>
      </c>
      <c r="C42" s="24"/>
    </row>
    <row r="43" spans="1:3">
      <c r="A43" s="17">
        <v>41</v>
      </c>
      <c r="B43" s="22" t="s">
        <v>928</v>
      </c>
      <c r="C43" s="22"/>
    </row>
    <row r="44" spans="1:3">
      <c r="A44" s="17">
        <v>42</v>
      </c>
      <c r="B44" s="22" t="s">
        <v>929</v>
      </c>
      <c r="C44" s="22"/>
    </row>
    <row r="45" spans="1:3">
      <c r="A45" s="17">
        <v>43</v>
      </c>
      <c r="B45" s="22" t="s">
        <v>930</v>
      </c>
      <c r="C45" s="22"/>
    </row>
    <row r="46" spans="1:3">
      <c r="A46" s="17">
        <v>44</v>
      </c>
      <c r="B46" s="22" t="s">
        <v>931</v>
      </c>
      <c r="C46" s="24" t="s">
        <v>932</v>
      </c>
    </row>
    <row r="47" spans="1:3" ht="30">
      <c r="A47" s="17">
        <v>45</v>
      </c>
      <c r="B47" s="22" t="s">
        <v>933</v>
      </c>
      <c r="C47" s="23" t="s">
        <v>934</v>
      </c>
    </row>
    <row r="48" spans="1:3" ht="30">
      <c r="A48" s="17">
        <v>46</v>
      </c>
      <c r="B48" s="22" t="s">
        <v>935</v>
      </c>
      <c r="C48" s="23" t="s">
        <v>934</v>
      </c>
    </row>
    <row r="49" spans="1:3" ht="30">
      <c r="A49" s="17">
        <v>47</v>
      </c>
      <c r="B49" s="22" t="s">
        <v>936</v>
      </c>
      <c r="C49" s="23" t="s">
        <v>934</v>
      </c>
    </row>
    <row r="50" spans="1:3" ht="30">
      <c r="A50" s="17">
        <v>48</v>
      </c>
      <c r="B50" s="18" t="s">
        <v>937</v>
      </c>
      <c r="C50" s="18" t="s">
        <v>938</v>
      </c>
    </row>
    <row r="51" spans="1:3">
      <c r="A51" s="17">
        <v>49</v>
      </c>
      <c r="B51" s="18" t="s">
        <v>939</v>
      </c>
      <c r="C51" s="18" t="s">
        <v>940</v>
      </c>
    </row>
    <row r="52" spans="1:3">
      <c r="A52" s="17">
        <v>50</v>
      </c>
      <c r="B52" s="18" t="s">
        <v>941</v>
      </c>
      <c r="C52" s="18" t="s">
        <v>942</v>
      </c>
    </row>
    <row r="53" spans="1:3">
      <c r="A53" s="25"/>
      <c r="B53" s="26" t="s">
        <v>943</v>
      </c>
      <c r="C53" s="27"/>
    </row>
    <row r="54" spans="1:3" ht="30">
      <c r="A54" s="17">
        <v>51</v>
      </c>
      <c r="B54" s="20" t="s">
        <v>944</v>
      </c>
      <c r="C54" s="18" t="s">
        <v>945</v>
      </c>
    </row>
    <row r="55" spans="1:3">
      <c r="A55" s="17">
        <v>52</v>
      </c>
      <c r="B55" s="18" t="s">
        <v>946</v>
      </c>
      <c r="C55" s="20" t="s">
        <v>947</v>
      </c>
    </row>
    <row r="56" spans="1:3" ht="30">
      <c r="A56" s="17">
        <v>53</v>
      </c>
      <c r="B56" s="20" t="s">
        <v>948</v>
      </c>
      <c r="C56" s="18" t="s">
        <v>949</v>
      </c>
    </row>
    <row r="57" spans="1:3">
      <c r="A57" s="17">
        <v>54</v>
      </c>
      <c r="B57" s="18" t="s">
        <v>950</v>
      </c>
      <c r="C57" s="18" t="s">
        <v>951</v>
      </c>
    </row>
    <row r="58" spans="1:3">
      <c r="A58" s="17">
        <v>55</v>
      </c>
      <c r="B58" s="18" t="s">
        <v>952</v>
      </c>
      <c r="C58" s="18" t="s">
        <v>953</v>
      </c>
    </row>
    <row r="59" spans="1:3">
      <c r="A59" s="17">
        <v>56</v>
      </c>
      <c r="B59" s="18" t="s">
        <v>954</v>
      </c>
      <c r="C59" s="18" t="s">
        <v>955</v>
      </c>
    </row>
    <row r="60" spans="1:3">
      <c r="A60" s="17">
        <v>57</v>
      </c>
      <c r="B60" s="18" t="s">
        <v>956</v>
      </c>
      <c r="C60" s="18" t="s">
        <v>957</v>
      </c>
    </row>
    <row r="61" spans="1:3">
      <c r="A61" s="17">
        <v>58</v>
      </c>
      <c r="B61" s="18" t="s">
        <v>958</v>
      </c>
      <c r="C61" s="18" t="s">
        <v>959</v>
      </c>
    </row>
    <row r="62" spans="1:3">
      <c r="A62" s="17">
        <v>59</v>
      </c>
      <c r="B62" s="18" t="s">
        <v>960</v>
      </c>
      <c r="C62" s="18" t="s">
        <v>961</v>
      </c>
    </row>
    <row r="63" spans="1:3">
      <c r="A63" s="17">
        <v>60</v>
      </c>
      <c r="B63" s="18" t="s">
        <v>962</v>
      </c>
      <c r="C63" s="18" t="s">
        <v>963</v>
      </c>
    </row>
    <row r="64" spans="1:3">
      <c r="A64" s="17">
        <v>61</v>
      </c>
      <c r="B64" s="18" t="s">
        <v>964</v>
      </c>
      <c r="C64" s="18" t="s">
        <v>965</v>
      </c>
    </row>
    <row r="65" spans="1:3">
      <c r="A65" s="17">
        <v>62</v>
      </c>
      <c r="B65" s="20" t="s">
        <v>966</v>
      </c>
      <c r="C65" s="20" t="s">
        <v>967</v>
      </c>
    </row>
    <row r="66" spans="1:3">
      <c r="A66" s="17">
        <v>63</v>
      </c>
      <c r="B66" s="18" t="s">
        <v>968</v>
      </c>
      <c r="C66" s="18" t="s">
        <v>969</v>
      </c>
    </row>
    <row r="67" spans="1:3">
      <c r="A67" s="17">
        <v>64</v>
      </c>
      <c r="B67" s="18" t="s">
        <v>970</v>
      </c>
      <c r="C67" s="18" t="s">
        <v>971</v>
      </c>
    </row>
    <row r="68" spans="1:3">
      <c r="A68" s="17">
        <v>65</v>
      </c>
      <c r="B68" s="18" t="s">
        <v>972</v>
      </c>
      <c r="C68" s="18" t="s">
        <v>973</v>
      </c>
    </row>
    <row r="69" spans="1:3">
      <c r="A69" s="17">
        <v>66</v>
      </c>
      <c r="B69" s="28" t="s">
        <v>974</v>
      </c>
      <c r="C69" s="29" t="s">
        <v>975</v>
      </c>
    </row>
    <row r="70" spans="1:3">
      <c r="A70" s="17">
        <v>67</v>
      </c>
      <c r="B70" s="28" t="s">
        <v>976</v>
      </c>
      <c r="C70" s="29" t="s">
        <v>975</v>
      </c>
    </row>
    <row r="71" spans="1:3" ht="30">
      <c r="A71" s="17">
        <v>68</v>
      </c>
      <c r="B71" s="18" t="s">
        <v>977</v>
      </c>
      <c r="C71" s="30" t="s">
        <v>978</v>
      </c>
    </row>
    <row r="72" spans="1:3">
      <c r="A72" s="17">
        <v>69</v>
      </c>
      <c r="B72" s="18" t="s">
        <v>944</v>
      </c>
      <c r="C72" s="18" t="s">
        <v>979</v>
      </c>
    </row>
    <row r="73" spans="1:3">
      <c r="A73" s="17">
        <v>70</v>
      </c>
      <c r="B73" s="18" t="s">
        <v>946</v>
      </c>
      <c r="C73" s="20" t="s">
        <v>947</v>
      </c>
    </row>
    <row r="74" spans="1:3" ht="30">
      <c r="A74" s="17">
        <v>71</v>
      </c>
      <c r="B74" s="18" t="s">
        <v>948</v>
      </c>
      <c r="C74" s="18" t="s">
        <v>980</v>
      </c>
    </row>
    <row r="75" spans="1:3" ht="30">
      <c r="A75" s="17">
        <v>72</v>
      </c>
      <c r="B75" s="18" t="s">
        <v>981</v>
      </c>
      <c r="C75" s="18" t="s">
        <v>982</v>
      </c>
    </row>
    <row r="76" spans="1:3">
      <c r="A76" s="17">
        <v>73</v>
      </c>
      <c r="B76" s="18" t="s">
        <v>950</v>
      </c>
      <c r="C76" s="18" t="s">
        <v>983</v>
      </c>
    </row>
    <row r="77" spans="1:3">
      <c r="A77" s="17">
        <v>74</v>
      </c>
      <c r="B77" s="18" t="s">
        <v>952</v>
      </c>
      <c r="C77" s="18" t="s">
        <v>984</v>
      </c>
    </row>
    <row r="78" spans="1:3">
      <c r="A78" s="17">
        <v>75</v>
      </c>
      <c r="B78" s="18" t="s">
        <v>958</v>
      </c>
      <c r="C78" s="18" t="s">
        <v>959</v>
      </c>
    </row>
    <row r="79" spans="1:3">
      <c r="A79" s="17">
        <v>76</v>
      </c>
      <c r="B79" s="18" t="s">
        <v>960</v>
      </c>
      <c r="C79" s="18" t="s">
        <v>961</v>
      </c>
    </row>
    <row r="80" spans="1:3">
      <c r="A80" s="17">
        <v>77</v>
      </c>
      <c r="B80" s="18" t="s">
        <v>962</v>
      </c>
      <c r="C80" s="18" t="s">
        <v>963</v>
      </c>
    </row>
    <row r="81" spans="1:3">
      <c r="A81" s="17">
        <v>78</v>
      </c>
      <c r="B81" s="18" t="s">
        <v>964</v>
      </c>
      <c r="C81" s="18" t="s">
        <v>965</v>
      </c>
    </row>
    <row r="82" spans="1:3">
      <c r="A82" s="17">
        <v>79</v>
      </c>
      <c r="B82" s="18" t="s">
        <v>970</v>
      </c>
      <c r="C82" s="18" t="s">
        <v>971</v>
      </c>
    </row>
    <row r="83" spans="1:3">
      <c r="A83" s="17">
        <v>80</v>
      </c>
      <c r="B83" s="18" t="s">
        <v>972</v>
      </c>
      <c r="C83" s="18" t="s">
        <v>973</v>
      </c>
    </row>
    <row r="84" spans="1:3">
      <c r="A84" s="17">
        <v>81</v>
      </c>
      <c r="B84" s="18" t="s">
        <v>985</v>
      </c>
      <c r="C84" s="18" t="s">
        <v>986</v>
      </c>
    </row>
    <row r="85" spans="1:3">
      <c r="A85" s="17"/>
      <c r="B85" s="27" t="s">
        <v>987</v>
      </c>
      <c r="C85" s="18"/>
    </row>
    <row r="86" spans="1:3">
      <c r="A86" s="17">
        <f>A84+1</f>
        <v>82</v>
      </c>
      <c r="B86" s="28" t="s">
        <v>988</v>
      </c>
      <c r="C86" s="28" t="s">
        <v>989</v>
      </c>
    </row>
    <row r="87" spans="1:3">
      <c r="A87" s="17">
        <f>A86+1</f>
        <v>83</v>
      </c>
      <c r="B87" s="28" t="s">
        <v>990</v>
      </c>
      <c r="C87" s="28" t="s">
        <v>989</v>
      </c>
    </row>
    <row r="88" spans="1:3">
      <c r="A88" s="17">
        <f>A87+1</f>
        <v>84</v>
      </c>
      <c r="B88" s="28" t="s">
        <v>991</v>
      </c>
      <c r="C88" s="28" t="s">
        <v>989</v>
      </c>
    </row>
    <row r="89" spans="1:3">
      <c r="A89" s="17">
        <f t="shared" ref="A89:A96" si="0">A88+1</f>
        <v>85</v>
      </c>
      <c r="B89" s="28" t="s">
        <v>992</v>
      </c>
      <c r="C89" s="28" t="s">
        <v>989</v>
      </c>
    </row>
    <row r="90" spans="1:3">
      <c r="A90" s="17">
        <f t="shared" si="0"/>
        <v>86</v>
      </c>
      <c r="B90" s="28" t="s">
        <v>993</v>
      </c>
      <c r="C90" s="29" t="s">
        <v>994</v>
      </c>
    </row>
    <row r="91" spans="1:3">
      <c r="A91" s="17">
        <f t="shared" si="0"/>
        <v>87</v>
      </c>
      <c r="B91" s="28" t="s">
        <v>995</v>
      </c>
      <c r="C91" s="29" t="s">
        <v>996</v>
      </c>
    </row>
    <row r="92" spans="1:3">
      <c r="A92" s="17">
        <f t="shared" si="0"/>
        <v>88</v>
      </c>
      <c r="B92" s="28" t="s">
        <v>997</v>
      </c>
      <c r="C92" s="29" t="s">
        <v>998</v>
      </c>
    </row>
    <row r="93" spans="1:3" ht="30">
      <c r="A93" s="17">
        <f t="shared" si="0"/>
        <v>89</v>
      </c>
      <c r="B93" s="28" t="s">
        <v>999</v>
      </c>
      <c r="C93" s="29" t="s">
        <v>1000</v>
      </c>
    </row>
    <row r="94" spans="1:3">
      <c r="A94" s="17">
        <f t="shared" si="0"/>
        <v>90</v>
      </c>
      <c r="B94" s="28" t="s">
        <v>1001</v>
      </c>
      <c r="C94" s="29" t="s">
        <v>1002</v>
      </c>
    </row>
    <row r="95" spans="1:3">
      <c r="A95" s="17">
        <f t="shared" si="0"/>
        <v>91</v>
      </c>
      <c r="B95" s="28" t="s">
        <v>1003</v>
      </c>
      <c r="C95" s="29" t="s">
        <v>1004</v>
      </c>
    </row>
    <row r="96" spans="1:3">
      <c r="A96" s="17">
        <f t="shared" si="0"/>
        <v>92</v>
      </c>
      <c r="B96" s="28" t="s">
        <v>1005</v>
      </c>
      <c r="C96" s="29" t="s">
        <v>975</v>
      </c>
    </row>
    <row r="97" spans="1:3">
      <c r="A97" s="25"/>
      <c r="B97" s="26" t="s">
        <v>1006</v>
      </c>
      <c r="C97" s="27"/>
    </row>
    <row r="98" spans="1:3">
      <c r="A98" s="17">
        <v>93</v>
      </c>
      <c r="B98" s="18" t="s">
        <v>1007</v>
      </c>
      <c r="C98" s="18" t="s">
        <v>1008</v>
      </c>
    </row>
    <row r="99" spans="1:3">
      <c r="A99" s="17">
        <v>94</v>
      </c>
      <c r="B99" s="18" t="s">
        <v>1009</v>
      </c>
      <c r="C99" s="18" t="s">
        <v>1010</v>
      </c>
    </row>
    <row r="100" spans="1:3" ht="30">
      <c r="A100" s="17">
        <v>95</v>
      </c>
      <c r="B100" s="20" t="s">
        <v>933</v>
      </c>
      <c r="C100" s="20" t="s">
        <v>1011</v>
      </c>
    </row>
    <row r="101" spans="1:3" ht="30">
      <c r="A101" s="17">
        <v>96</v>
      </c>
      <c r="B101" s="20" t="s">
        <v>935</v>
      </c>
      <c r="C101" s="20" t="s">
        <v>1012</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workbookViewId="0">
      <selection activeCell="J66" sqref="J66"/>
    </sheetView>
  </sheetViews>
  <sheetFormatPr defaultRowHeight="15"/>
  <cols>
    <col min="4" max="4" width="17.7109375" customWidth="1"/>
    <col min="5" max="5" width="67.140625" customWidth="1"/>
  </cols>
  <sheetData>
    <row r="1" spans="1:9" ht="15.75">
      <c r="A1" s="57" t="s">
        <v>302</v>
      </c>
      <c r="B1" s="57"/>
      <c r="C1" s="57"/>
      <c r="D1" s="57"/>
      <c r="E1" s="116" t="s">
        <v>303</v>
      </c>
      <c r="F1" s="57"/>
      <c r="G1" s="57"/>
      <c r="H1" s="310"/>
      <c r="I1" s="117"/>
    </row>
    <row r="2" spans="1:9" ht="15.75">
      <c r="A2" s="63"/>
      <c r="B2" s="63" t="s">
        <v>304</v>
      </c>
      <c r="C2" s="63"/>
      <c r="D2" s="63"/>
      <c r="E2" s="121" t="s">
        <v>305</v>
      </c>
      <c r="F2" s="63"/>
      <c r="G2" s="123"/>
      <c r="H2" s="312"/>
      <c r="I2" s="124"/>
    </row>
    <row r="3" spans="1:9" ht="25.5">
      <c r="A3" s="509"/>
      <c r="B3" s="509"/>
      <c r="C3" s="509" t="s">
        <v>18</v>
      </c>
      <c r="D3" s="505" t="s">
        <v>306</v>
      </c>
      <c r="E3" s="149" t="s">
        <v>562</v>
      </c>
      <c r="F3" s="505" t="s">
        <v>268</v>
      </c>
      <c r="G3" s="506">
        <v>0</v>
      </c>
      <c r="H3" s="301"/>
      <c r="I3" s="73">
        <f>H3*$G3</f>
        <v>0</v>
      </c>
    </row>
    <row r="4" spans="1:9">
      <c r="A4" s="509"/>
      <c r="B4" s="509"/>
      <c r="C4" s="509"/>
      <c r="D4" s="505"/>
      <c r="E4" s="149" t="s">
        <v>563</v>
      </c>
      <c r="F4" s="505"/>
      <c r="G4" s="506"/>
      <c r="H4" s="301"/>
      <c r="I4" s="73"/>
    </row>
    <row r="5" spans="1:9">
      <c r="A5" s="509"/>
      <c r="B5" s="509"/>
      <c r="C5" s="509"/>
      <c r="D5" s="505"/>
      <c r="E5" s="149" t="s">
        <v>564</v>
      </c>
      <c r="F5" s="505"/>
      <c r="G5" s="506"/>
      <c r="H5" s="301"/>
      <c r="I5" s="73"/>
    </row>
    <row r="6" spans="1:9">
      <c r="A6" s="509"/>
      <c r="B6" s="509"/>
      <c r="C6" s="509"/>
      <c r="D6" s="505"/>
      <c r="E6" s="150" t="s">
        <v>565</v>
      </c>
      <c r="F6" s="505"/>
      <c r="G6" s="506"/>
      <c r="H6" s="301"/>
      <c r="I6" s="73"/>
    </row>
    <row r="7" spans="1:9">
      <c r="A7" s="509"/>
      <c r="B7" s="509"/>
      <c r="C7" s="509"/>
      <c r="D7" s="505"/>
      <c r="E7" s="149" t="s">
        <v>566</v>
      </c>
      <c r="F7" s="505"/>
      <c r="G7" s="506"/>
      <c r="H7" s="301"/>
      <c r="I7" s="73"/>
    </row>
    <row r="8" spans="1:9">
      <c r="A8" s="509"/>
      <c r="B8" s="509"/>
      <c r="C8" s="509"/>
      <c r="D8" s="505"/>
      <c r="E8" s="149" t="s">
        <v>567</v>
      </c>
      <c r="F8" s="505"/>
      <c r="G8" s="506"/>
      <c r="H8" s="301"/>
      <c r="I8" s="73"/>
    </row>
    <row r="9" spans="1:9">
      <c r="A9" s="509"/>
      <c r="B9" s="509"/>
      <c r="C9" s="509"/>
      <c r="D9" s="505"/>
      <c r="E9" s="149" t="s">
        <v>568</v>
      </c>
      <c r="F9" s="505"/>
      <c r="G9" s="506"/>
      <c r="H9" s="301"/>
      <c r="I9" s="73"/>
    </row>
    <row r="10" spans="1:9" ht="25.5">
      <c r="A10" s="509"/>
      <c r="B10" s="509"/>
      <c r="C10" s="509" t="s">
        <v>21</v>
      </c>
      <c r="D10" s="507" t="s">
        <v>307</v>
      </c>
      <c r="E10" s="149" t="s">
        <v>562</v>
      </c>
      <c r="F10" s="508" t="s">
        <v>268</v>
      </c>
      <c r="G10" s="506">
        <v>0</v>
      </c>
      <c r="H10" s="301"/>
      <c r="I10" s="73">
        <f>H10*$G10</f>
        <v>0</v>
      </c>
    </row>
    <row r="11" spans="1:9">
      <c r="A11" s="509"/>
      <c r="B11" s="509"/>
      <c r="C11" s="509"/>
      <c r="D11" s="507"/>
      <c r="E11" s="149" t="s">
        <v>563</v>
      </c>
      <c r="F11" s="508"/>
      <c r="G11" s="506"/>
      <c r="H11" s="301"/>
      <c r="I11" s="73"/>
    </row>
    <row r="12" spans="1:9">
      <c r="A12" s="509"/>
      <c r="B12" s="509"/>
      <c r="C12" s="509"/>
      <c r="D12" s="507"/>
      <c r="E12" s="149" t="s">
        <v>569</v>
      </c>
      <c r="F12" s="508"/>
      <c r="G12" s="506"/>
      <c r="H12" s="301"/>
      <c r="I12" s="73"/>
    </row>
    <row r="13" spans="1:9">
      <c r="A13" s="509"/>
      <c r="B13" s="509"/>
      <c r="C13" s="509"/>
      <c r="D13" s="507"/>
      <c r="E13" s="150" t="s">
        <v>565</v>
      </c>
      <c r="F13" s="508"/>
      <c r="G13" s="506"/>
      <c r="H13" s="301"/>
      <c r="I13" s="73"/>
    </row>
    <row r="14" spans="1:9">
      <c r="A14" s="509"/>
      <c r="B14" s="509"/>
      <c r="C14" s="509"/>
      <c r="D14" s="507"/>
      <c r="E14" s="149" t="s">
        <v>570</v>
      </c>
      <c r="F14" s="508"/>
      <c r="G14" s="506"/>
      <c r="H14" s="301"/>
      <c r="I14" s="73"/>
    </row>
    <row r="15" spans="1:9">
      <c r="A15" s="509"/>
      <c r="B15" s="509"/>
      <c r="C15" s="509"/>
      <c r="D15" s="507"/>
      <c r="E15" s="149" t="s">
        <v>571</v>
      </c>
      <c r="F15" s="508"/>
      <c r="G15" s="506"/>
      <c r="H15" s="301"/>
      <c r="I15" s="73"/>
    </row>
    <row r="16" spans="1:9">
      <c r="A16" s="509"/>
      <c r="B16" s="509"/>
      <c r="C16" s="509"/>
      <c r="D16" s="507"/>
      <c r="E16" s="149" t="s">
        <v>568</v>
      </c>
      <c r="F16" s="508"/>
      <c r="G16" s="506"/>
      <c r="H16" s="301"/>
      <c r="I16" s="73"/>
    </row>
    <row r="17" spans="1:9" ht="25.5">
      <c r="A17" s="509"/>
      <c r="B17" s="509"/>
      <c r="C17" s="509" t="s">
        <v>23</v>
      </c>
      <c r="D17" s="505" t="s">
        <v>308</v>
      </c>
      <c r="E17" s="149" t="s">
        <v>562</v>
      </c>
      <c r="F17" s="505" t="s">
        <v>268</v>
      </c>
      <c r="G17" s="506">
        <v>0</v>
      </c>
      <c r="H17" s="301"/>
      <c r="I17" s="73">
        <f>H17*$G17</f>
        <v>0</v>
      </c>
    </row>
    <row r="18" spans="1:9">
      <c r="A18" s="509"/>
      <c r="B18" s="509"/>
      <c r="C18" s="509"/>
      <c r="D18" s="505"/>
      <c r="E18" s="149" t="s">
        <v>563</v>
      </c>
      <c r="F18" s="505"/>
      <c r="G18" s="506"/>
      <c r="H18" s="301"/>
      <c r="I18" s="73"/>
    </row>
    <row r="19" spans="1:9">
      <c r="A19" s="509"/>
      <c r="B19" s="509"/>
      <c r="C19" s="509"/>
      <c r="D19" s="505"/>
      <c r="E19" s="149" t="s">
        <v>569</v>
      </c>
      <c r="F19" s="505"/>
      <c r="G19" s="506"/>
      <c r="H19" s="301"/>
      <c r="I19" s="73"/>
    </row>
    <row r="20" spans="1:9">
      <c r="A20" s="509"/>
      <c r="B20" s="509"/>
      <c r="C20" s="509"/>
      <c r="D20" s="505"/>
      <c r="E20" s="150" t="s">
        <v>565</v>
      </c>
      <c r="F20" s="505"/>
      <c r="G20" s="506"/>
      <c r="H20" s="301"/>
      <c r="I20" s="73"/>
    </row>
    <row r="21" spans="1:9">
      <c r="A21" s="509"/>
      <c r="B21" s="509"/>
      <c r="C21" s="509"/>
      <c r="D21" s="505"/>
      <c r="E21" s="149" t="s">
        <v>572</v>
      </c>
      <c r="F21" s="505"/>
      <c r="G21" s="506"/>
      <c r="H21" s="301"/>
      <c r="I21" s="73"/>
    </row>
    <row r="22" spans="1:9">
      <c r="A22" s="509"/>
      <c r="B22" s="509"/>
      <c r="C22" s="509"/>
      <c r="D22" s="505"/>
      <c r="E22" s="149" t="s">
        <v>573</v>
      </c>
      <c r="F22" s="505"/>
      <c r="G22" s="506"/>
      <c r="H22" s="301"/>
      <c r="I22" s="73"/>
    </row>
    <row r="23" spans="1:9">
      <c r="A23" s="509"/>
      <c r="B23" s="509"/>
      <c r="C23" s="509"/>
      <c r="D23" s="505"/>
      <c r="E23" s="149" t="s">
        <v>568</v>
      </c>
      <c r="F23" s="505"/>
      <c r="G23" s="506"/>
      <c r="H23" s="301"/>
      <c r="I23" s="73"/>
    </row>
    <row r="24" spans="1:9" ht="47.25">
      <c r="A24" s="80" t="s">
        <v>586</v>
      </c>
      <c r="B24" s="80"/>
      <c r="C24" s="82"/>
      <c r="D24" s="82"/>
      <c r="E24" s="105"/>
      <c r="F24" s="80"/>
      <c r="G24" s="107"/>
      <c r="H24" s="308"/>
      <c r="I24" s="108">
        <f>SUM(I3:I23)</f>
        <v>0</v>
      </c>
    </row>
    <row r="25" spans="1:9" ht="15.75">
      <c r="A25" s="63"/>
      <c r="B25" s="63" t="s">
        <v>315</v>
      </c>
      <c r="C25" s="63"/>
      <c r="D25" s="63"/>
      <c r="E25" s="121" t="s">
        <v>1074</v>
      </c>
      <c r="F25" s="63"/>
      <c r="G25" s="123"/>
      <c r="H25" s="312"/>
      <c r="I25" s="124"/>
    </row>
    <row r="26" spans="1:9" ht="38.25">
      <c r="A26" s="509"/>
      <c r="B26" s="509"/>
      <c r="C26" s="509" t="s">
        <v>36</v>
      </c>
      <c r="D26" s="505" t="s">
        <v>309</v>
      </c>
      <c r="E26" s="151" t="s">
        <v>574</v>
      </c>
      <c r="F26" s="508" t="s">
        <v>268</v>
      </c>
      <c r="G26" s="506">
        <v>0</v>
      </c>
      <c r="H26" s="301"/>
      <c r="I26" s="73">
        <f>H26*$G26</f>
        <v>0</v>
      </c>
    </row>
    <row r="27" spans="1:9">
      <c r="A27" s="509"/>
      <c r="B27" s="509"/>
      <c r="C27" s="509"/>
      <c r="D27" s="505"/>
      <c r="E27" s="150" t="s">
        <v>563</v>
      </c>
      <c r="F27" s="508"/>
      <c r="G27" s="506"/>
      <c r="H27" s="301"/>
      <c r="I27" s="73"/>
    </row>
    <row r="28" spans="1:9">
      <c r="A28" s="509"/>
      <c r="B28" s="509"/>
      <c r="C28" s="509"/>
      <c r="D28" s="505"/>
      <c r="E28" s="149" t="s">
        <v>575</v>
      </c>
      <c r="F28" s="508"/>
      <c r="G28" s="506"/>
      <c r="H28" s="301"/>
      <c r="I28" s="73"/>
    </row>
    <row r="29" spans="1:9">
      <c r="A29" s="509"/>
      <c r="B29" s="509"/>
      <c r="C29" s="509"/>
      <c r="D29" s="505"/>
      <c r="E29" s="150" t="s">
        <v>576</v>
      </c>
      <c r="F29" s="508"/>
      <c r="G29" s="506"/>
      <c r="H29" s="301"/>
      <c r="I29" s="73"/>
    </row>
    <row r="30" spans="1:9">
      <c r="A30" s="509"/>
      <c r="B30" s="509"/>
      <c r="C30" s="509"/>
      <c r="D30" s="505"/>
      <c r="E30" s="149" t="s">
        <v>577</v>
      </c>
      <c r="F30" s="508"/>
      <c r="G30" s="506"/>
      <c r="H30" s="301"/>
      <c r="I30" s="73"/>
    </row>
    <row r="31" spans="1:9">
      <c r="A31" s="509"/>
      <c r="B31" s="509"/>
      <c r="C31" s="509"/>
      <c r="D31" s="505"/>
      <c r="E31" s="150" t="s">
        <v>565</v>
      </c>
      <c r="F31" s="508"/>
      <c r="G31" s="506"/>
      <c r="H31" s="301"/>
      <c r="I31" s="73"/>
    </row>
    <row r="32" spans="1:9">
      <c r="A32" s="509"/>
      <c r="B32" s="509"/>
      <c r="C32" s="509"/>
      <c r="D32" s="505"/>
      <c r="E32" s="149" t="s">
        <v>578</v>
      </c>
      <c r="F32" s="508"/>
      <c r="G32" s="506"/>
      <c r="H32" s="301"/>
      <c r="I32" s="73"/>
    </row>
    <row r="33" spans="1:9">
      <c r="A33" s="509"/>
      <c r="B33" s="509"/>
      <c r="C33" s="509"/>
      <c r="D33" s="505"/>
      <c r="E33" s="152" t="s">
        <v>568</v>
      </c>
      <c r="F33" s="508"/>
      <c r="G33" s="506"/>
      <c r="H33" s="301"/>
      <c r="I33" s="73"/>
    </row>
    <row r="34" spans="1:9" ht="38.25">
      <c r="A34" s="509"/>
      <c r="B34" s="509"/>
      <c r="C34" s="509" t="s">
        <v>40</v>
      </c>
      <c r="D34" s="507" t="s">
        <v>310</v>
      </c>
      <c r="E34" s="149" t="s">
        <v>579</v>
      </c>
      <c r="F34" s="505" t="s">
        <v>268</v>
      </c>
      <c r="G34" s="506">
        <v>0</v>
      </c>
      <c r="H34" s="301"/>
      <c r="I34" s="73">
        <f>H34*$G34</f>
        <v>0</v>
      </c>
    </row>
    <row r="35" spans="1:9" ht="38.25">
      <c r="A35" s="509"/>
      <c r="B35" s="509"/>
      <c r="C35" s="509"/>
      <c r="D35" s="507"/>
      <c r="E35" s="149" t="s">
        <v>574</v>
      </c>
      <c r="F35" s="505"/>
      <c r="G35" s="506"/>
      <c r="H35" s="301"/>
      <c r="I35" s="73"/>
    </row>
    <row r="36" spans="1:9">
      <c r="A36" s="509"/>
      <c r="B36" s="509"/>
      <c r="C36" s="509"/>
      <c r="D36" s="507"/>
      <c r="E36" s="152" t="s">
        <v>580</v>
      </c>
      <c r="F36" s="505"/>
      <c r="G36" s="506"/>
      <c r="H36" s="301"/>
      <c r="I36" s="73"/>
    </row>
    <row r="37" spans="1:9">
      <c r="A37" s="509"/>
      <c r="B37" s="509"/>
      <c r="C37" s="509"/>
      <c r="D37" s="507"/>
      <c r="E37" s="150" t="s">
        <v>563</v>
      </c>
      <c r="F37" s="505"/>
      <c r="G37" s="506"/>
      <c r="H37" s="301"/>
      <c r="I37" s="73"/>
    </row>
    <row r="38" spans="1:9">
      <c r="A38" s="509"/>
      <c r="B38" s="509"/>
      <c r="C38" s="509"/>
      <c r="D38" s="507"/>
      <c r="E38" s="149" t="s">
        <v>581</v>
      </c>
      <c r="F38" s="505"/>
      <c r="G38" s="506"/>
      <c r="H38" s="301"/>
      <c r="I38" s="73"/>
    </row>
    <row r="39" spans="1:9">
      <c r="A39" s="509"/>
      <c r="B39" s="509"/>
      <c r="C39" s="509"/>
      <c r="D39" s="507"/>
      <c r="E39" s="150" t="s">
        <v>576</v>
      </c>
      <c r="F39" s="505"/>
      <c r="G39" s="506"/>
      <c r="H39" s="301"/>
      <c r="I39" s="73"/>
    </row>
    <row r="40" spans="1:9">
      <c r="A40" s="509"/>
      <c r="B40" s="509"/>
      <c r="C40" s="509"/>
      <c r="D40" s="507"/>
      <c r="E40" s="149" t="s">
        <v>582</v>
      </c>
      <c r="F40" s="505"/>
      <c r="G40" s="506"/>
      <c r="H40" s="301"/>
      <c r="I40" s="73"/>
    </row>
    <row r="41" spans="1:9">
      <c r="A41" s="509"/>
      <c r="B41" s="509"/>
      <c r="C41" s="509"/>
      <c r="D41" s="507"/>
      <c r="E41" s="150" t="s">
        <v>565</v>
      </c>
      <c r="F41" s="505"/>
      <c r="G41" s="506"/>
      <c r="H41" s="301"/>
      <c r="I41" s="73"/>
    </row>
    <row r="42" spans="1:9">
      <c r="A42" s="509"/>
      <c r="B42" s="509"/>
      <c r="C42" s="509"/>
      <c r="D42" s="507"/>
      <c r="E42" s="149" t="s">
        <v>583</v>
      </c>
      <c r="F42" s="505"/>
      <c r="G42" s="506"/>
      <c r="H42" s="301"/>
      <c r="I42" s="73"/>
    </row>
    <row r="43" spans="1:9">
      <c r="A43" s="509"/>
      <c r="B43" s="509"/>
      <c r="C43" s="509"/>
      <c r="D43" s="507"/>
      <c r="E43" s="152" t="s">
        <v>568</v>
      </c>
      <c r="F43" s="505"/>
      <c r="G43" s="506"/>
      <c r="H43" s="301"/>
      <c r="I43" s="73"/>
    </row>
    <row r="44" spans="1:9" ht="38.25">
      <c r="A44" s="509"/>
      <c r="B44" s="509"/>
      <c r="C44" s="509" t="s">
        <v>43</v>
      </c>
      <c r="D44" s="507" t="s">
        <v>311</v>
      </c>
      <c r="E44" s="149" t="s">
        <v>584</v>
      </c>
      <c r="F44" s="505" t="s">
        <v>268</v>
      </c>
      <c r="G44" s="506">
        <v>0</v>
      </c>
      <c r="H44" s="301"/>
      <c r="I44" s="73">
        <f>H44*$G44</f>
        <v>0</v>
      </c>
    </row>
    <row r="45" spans="1:9" ht="38.25">
      <c r="A45" s="509"/>
      <c r="B45" s="509"/>
      <c r="C45" s="509"/>
      <c r="D45" s="507"/>
      <c r="E45" s="149" t="s">
        <v>574</v>
      </c>
      <c r="F45" s="505"/>
      <c r="G45" s="506"/>
      <c r="H45" s="301"/>
      <c r="I45" s="73"/>
    </row>
    <row r="46" spans="1:9">
      <c r="A46" s="509"/>
      <c r="B46" s="509"/>
      <c r="C46" s="509"/>
      <c r="D46" s="507"/>
      <c r="E46" s="152" t="s">
        <v>580</v>
      </c>
      <c r="F46" s="505"/>
      <c r="G46" s="506"/>
      <c r="H46" s="301"/>
      <c r="I46" s="73"/>
    </row>
    <row r="47" spans="1:9">
      <c r="A47" s="509"/>
      <c r="B47" s="509"/>
      <c r="C47" s="509"/>
      <c r="D47" s="507"/>
      <c r="E47" s="150" t="s">
        <v>563</v>
      </c>
      <c r="F47" s="505"/>
      <c r="G47" s="506"/>
      <c r="H47" s="301"/>
      <c r="I47" s="73"/>
    </row>
    <row r="48" spans="1:9">
      <c r="A48" s="509"/>
      <c r="B48" s="509"/>
      <c r="C48" s="509"/>
      <c r="D48" s="507"/>
      <c r="E48" s="149" t="s">
        <v>581</v>
      </c>
      <c r="F48" s="505"/>
      <c r="G48" s="506"/>
      <c r="H48" s="301"/>
      <c r="I48" s="73"/>
    </row>
    <row r="49" spans="1:9">
      <c r="A49" s="509"/>
      <c r="B49" s="509"/>
      <c r="C49" s="509"/>
      <c r="D49" s="507"/>
      <c r="E49" s="150" t="s">
        <v>576</v>
      </c>
      <c r="F49" s="505"/>
      <c r="G49" s="506"/>
      <c r="H49" s="301"/>
      <c r="I49" s="73"/>
    </row>
    <row r="50" spans="1:9">
      <c r="A50" s="509"/>
      <c r="B50" s="509"/>
      <c r="C50" s="509"/>
      <c r="D50" s="507"/>
      <c r="E50" s="149" t="s">
        <v>582</v>
      </c>
      <c r="F50" s="505"/>
      <c r="G50" s="506"/>
      <c r="H50" s="301"/>
      <c r="I50" s="73"/>
    </row>
    <row r="51" spans="1:9">
      <c r="A51" s="509"/>
      <c r="B51" s="509"/>
      <c r="C51" s="509"/>
      <c r="D51" s="507"/>
      <c r="E51" s="150" t="s">
        <v>565</v>
      </c>
      <c r="F51" s="505"/>
      <c r="G51" s="506"/>
      <c r="H51" s="301"/>
      <c r="I51" s="73"/>
    </row>
    <row r="52" spans="1:9">
      <c r="A52" s="509"/>
      <c r="B52" s="509"/>
      <c r="C52" s="509"/>
      <c r="D52" s="507"/>
      <c r="E52" s="149" t="s">
        <v>585</v>
      </c>
      <c r="F52" s="505"/>
      <c r="G52" s="506"/>
      <c r="H52" s="301"/>
      <c r="I52" s="73"/>
    </row>
    <row r="53" spans="1:9">
      <c r="A53" s="509"/>
      <c r="B53" s="509"/>
      <c r="C53" s="509"/>
      <c r="D53" s="507"/>
      <c r="E53" s="152" t="s">
        <v>568</v>
      </c>
      <c r="F53" s="505"/>
      <c r="G53" s="506"/>
      <c r="H53" s="301"/>
      <c r="I53" s="73"/>
    </row>
    <row r="54" spans="1:9" ht="47.25">
      <c r="A54" s="80" t="s">
        <v>587</v>
      </c>
      <c r="B54" s="80"/>
      <c r="C54" s="82"/>
      <c r="D54" s="82"/>
      <c r="E54" s="105"/>
      <c r="F54" s="80"/>
      <c r="G54" s="105"/>
      <c r="H54" s="309"/>
      <c r="I54" s="229">
        <f>SUM(I26:I53)</f>
        <v>0</v>
      </c>
    </row>
    <row r="55" spans="1:9" ht="15.75">
      <c r="A55" s="63"/>
      <c r="B55" s="63" t="s">
        <v>356</v>
      </c>
      <c r="C55" s="63"/>
      <c r="D55" s="63"/>
      <c r="E55" s="153" t="s">
        <v>588</v>
      </c>
      <c r="F55" s="63"/>
      <c r="G55" s="154"/>
      <c r="H55" s="314"/>
      <c r="I55" s="155"/>
    </row>
    <row r="56" spans="1:9">
      <c r="A56" s="509"/>
      <c r="B56" s="509"/>
      <c r="C56" s="509" t="s">
        <v>75</v>
      </c>
      <c r="D56" s="505" t="s">
        <v>312</v>
      </c>
      <c r="E56" s="149" t="s">
        <v>589</v>
      </c>
      <c r="F56" s="505" t="s">
        <v>268</v>
      </c>
      <c r="G56" s="506">
        <v>0</v>
      </c>
      <c r="H56" s="305"/>
      <c r="I56" s="73">
        <f>H56*$G56</f>
        <v>0</v>
      </c>
    </row>
    <row r="57" spans="1:9">
      <c r="A57" s="509"/>
      <c r="B57" s="509"/>
      <c r="C57" s="509"/>
      <c r="D57" s="505"/>
      <c r="E57" s="149" t="s">
        <v>563</v>
      </c>
      <c r="F57" s="505"/>
      <c r="G57" s="506"/>
      <c r="H57" s="301"/>
      <c r="I57" s="73"/>
    </row>
    <row r="58" spans="1:9">
      <c r="A58" s="509"/>
      <c r="B58" s="509"/>
      <c r="C58" s="509"/>
      <c r="D58" s="505"/>
      <c r="E58" s="149" t="s">
        <v>590</v>
      </c>
      <c r="F58" s="505"/>
      <c r="G58" s="506"/>
      <c r="H58" s="301"/>
      <c r="I58" s="73"/>
    </row>
    <row r="59" spans="1:9">
      <c r="A59" s="509"/>
      <c r="B59" s="509"/>
      <c r="C59" s="509"/>
      <c r="D59" s="505"/>
      <c r="E59" s="149" t="s">
        <v>565</v>
      </c>
      <c r="F59" s="505"/>
      <c r="G59" s="506"/>
      <c r="H59" s="301"/>
      <c r="I59" s="73"/>
    </row>
    <row r="60" spans="1:9">
      <c r="A60" s="509"/>
      <c r="B60" s="509"/>
      <c r="C60" s="509"/>
      <c r="D60" s="505"/>
      <c r="E60" s="149" t="s">
        <v>585</v>
      </c>
      <c r="F60" s="505"/>
      <c r="G60" s="506"/>
      <c r="H60" s="301"/>
      <c r="I60" s="73"/>
    </row>
    <row r="61" spans="1:9">
      <c r="A61" s="509"/>
      <c r="B61" s="509"/>
      <c r="C61" s="509"/>
      <c r="D61" s="505"/>
      <c r="E61" s="149" t="s">
        <v>591</v>
      </c>
      <c r="F61" s="505"/>
      <c r="G61" s="506"/>
      <c r="H61" s="301"/>
      <c r="I61" s="73"/>
    </row>
    <row r="62" spans="1:9">
      <c r="A62" s="509"/>
      <c r="B62" s="509"/>
      <c r="C62" s="509"/>
      <c r="D62" s="505"/>
      <c r="E62" s="149" t="s">
        <v>568</v>
      </c>
      <c r="F62" s="505"/>
      <c r="G62" s="506"/>
      <c r="H62" s="301"/>
      <c r="I62" s="73"/>
    </row>
    <row r="63" spans="1:9">
      <c r="A63" s="509"/>
      <c r="B63" s="509"/>
      <c r="C63" s="509" t="s">
        <v>79</v>
      </c>
      <c r="D63" s="505" t="s">
        <v>313</v>
      </c>
      <c r="E63" s="149" t="s">
        <v>592</v>
      </c>
      <c r="F63" s="505" t="s">
        <v>268</v>
      </c>
      <c r="G63" s="506">
        <v>2</v>
      </c>
      <c r="H63" s="305"/>
      <c r="I63" s="73">
        <f>H63*$G63</f>
        <v>0</v>
      </c>
    </row>
    <row r="64" spans="1:9">
      <c r="A64" s="509"/>
      <c r="B64" s="509"/>
      <c r="C64" s="509"/>
      <c r="D64" s="505"/>
      <c r="E64" s="214" t="s">
        <v>563</v>
      </c>
      <c r="F64" s="505"/>
      <c r="G64" s="506"/>
      <c r="H64" s="301"/>
      <c r="I64" s="73"/>
    </row>
    <row r="65" spans="1:9">
      <c r="A65" s="509"/>
      <c r="B65" s="509"/>
      <c r="C65" s="509"/>
      <c r="D65" s="505"/>
      <c r="E65" s="149" t="s">
        <v>593</v>
      </c>
      <c r="F65" s="505"/>
      <c r="G65" s="506"/>
      <c r="H65" s="301"/>
      <c r="I65" s="73"/>
    </row>
    <row r="66" spans="1:9">
      <c r="A66" s="509"/>
      <c r="B66" s="509"/>
      <c r="C66" s="509"/>
      <c r="D66" s="505"/>
      <c r="E66" s="214" t="s">
        <v>565</v>
      </c>
      <c r="F66" s="505"/>
      <c r="G66" s="506"/>
      <c r="H66" s="301"/>
      <c r="I66" s="73"/>
    </row>
    <row r="67" spans="1:9">
      <c r="A67" s="509"/>
      <c r="B67" s="509"/>
      <c r="C67" s="509"/>
      <c r="D67" s="505"/>
      <c r="E67" s="149" t="s">
        <v>594</v>
      </c>
      <c r="F67" s="505"/>
      <c r="G67" s="506"/>
      <c r="H67" s="301"/>
      <c r="I67" s="73"/>
    </row>
    <row r="68" spans="1:9">
      <c r="A68" s="509"/>
      <c r="B68" s="509"/>
      <c r="C68" s="509"/>
      <c r="D68" s="505"/>
      <c r="E68" s="149" t="s">
        <v>595</v>
      </c>
      <c r="F68" s="505"/>
      <c r="G68" s="506"/>
      <c r="H68" s="301"/>
      <c r="I68" s="73"/>
    </row>
    <row r="69" spans="1:9">
      <c r="A69" s="509"/>
      <c r="B69" s="509"/>
      <c r="C69" s="509"/>
      <c r="D69" s="505"/>
      <c r="E69" s="149" t="s">
        <v>568</v>
      </c>
      <c r="F69" s="505"/>
      <c r="G69" s="506"/>
      <c r="H69" s="301"/>
      <c r="I69" s="73"/>
    </row>
    <row r="70" spans="1:9">
      <c r="A70" s="509"/>
      <c r="B70" s="509"/>
      <c r="C70" s="509" t="s">
        <v>81</v>
      </c>
      <c r="D70" s="505" t="s">
        <v>314</v>
      </c>
      <c r="E70" s="149" t="s">
        <v>596</v>
      </c>
      <c r="F70" s="505" t="s">
        <v>268</v>
      </c>
      <c r="G70" s="506">
        <v>0</v>
      </c>
      <c r="H70" s="305"/>
      <c r="I70" s="73">
        <f>H70*$G70</f>
        <v>0</v>
      </c>
    </row>
    <row r="71" spans="1:9">
      <c r="A71" s="509"/>
      <c r="B71" s="509"/>
      <c r="C71" s="509"/>
      <c r="D71" s="505"/>
      <c r="E71" s="149" t="s">
        <v>563</v>
      </c>
      <c r="F71" s="505"/>
      <c r="G71" s="506"/>
      <c r="H71" s="301"/>
      <c r="I71" s="73"/>
    </row>
    <row r="72" spans="1:9">
      <c r="A72" s="509"/>
      <c r="B72" s="509"/>
      <c r="C72" s="509"/>
      <c r="D72" s="505"/>
      <c r="E72" s="149" t="s">
        <v>597</v>
      </c>
      <c r="F72" s="505"/>
      <c r="G72" s="506"/>
      <c r="H72" s="301"/>
      <c r="I72" s="73"/>
    </row>
    <row r="73" spans="1:9">
      <c r="A73" s="509"/>
      <c r="B73" s="509"/>
      <c r="C73" s="509"/>
      <c r="D73" s="505"/>
      <c r="E73" s="149" t="s">
        <v>565</v>
      </c>
      <c r="F73" s="505"/>
      <c r="G73" s="506"/>
      <c r="H73" s="301"/>
      <c r="I73" s="73"/>
    </row>
    <row r="74" spans="1:9">
      <c r="A74" s="509"/>
      <c r="B74" s="509"/>
      <c r="C74" s="509"/>
      <c r="D74" s="505"/>
      <c r="E74" s="149" t="s">
        <v>598</v>
      </c>
      <c r="F74" s="505"/>
      <c r="G74" s="506"/>
      <c r="H74" s="301"/>
      <c r="I74" s="73"/>
    </row>
    <row r="75" spans="1:9">
      <c r="A75" s="509"/>
      <c r="B75" s="509"/>
      <c r="C75" s="509"/>
      <c r="D75" s="505"/>
      <c r="E75" s="149" t="s">
        <v>599</v>
      </c>
      <c r="F75" s="505"/>
      <c r="G75" s="506"/>
      <c r="H75" s="301"/>
      <c r="I75" s="73"/>
    </row>
    <row r="76" spans="1:9">
      <c r="A76" s="509"/>
      <c r="B76" s="509"/>
      <c r="C76" s="509"/>
      <c r="D76" s="505"/>
      <c r="E76" s="149" t="s">
        <v>568</v>
      </c>
      <c r="F76" s="505"/>
      <c r="G76" s="506"/>
      <c r="H76" s="301"/>
      <c r="I76" s="73"/>
    </row>
    <row r="77" spans="1:9" ht="47.25">
      <c r="A77" s="80" t="s">
        <v>600</v>
      </c>
      <c r="B77" s="80"/>
      <c r="C77" s="82"/>
      <c r="D77" s="82"/>
      <c r="E77" s="105"/>
      <c r="F77" s="80"/>
      <c r="G77" s="105"/>
      <c r="H77" s="309"/>
      <c r="I77" s="115">
        <f>SUM(I56:I76)</f>
        <v>0</v>
      </c>
    </row>
    <row r="78" spans="1:9" ht="15.75">
      <c r="A78" s="63"/>
      <c r="B78" s="63" t="s">
        <v>359</v>
      </c>
      <c r="C78" s="63"/>
      <c r="D78" s="63"/>
      <c r="E78" s="121" t="s">
        <v>316</v>
      </c>
      <c r="F78" s="63"/>
      <c r="G78" s="154"/>
      <c r="H78" s="314"/>
      <c r="I78" s="155"/>
    </row>
    <row r="79" spans="1:9">
      <c r="A79" s="156"/>
      <c r="B79" s="156"/>
      <c r="C79" s="156" t="s">
        <v>18</v>
      </c>
      <c r="D79" s="156"/>
      <c r="E79" s="86" t="s">
        <v>317</v>
      </c>
      <c r="F79" s="157" t="s">
        <v>268</v>
      </c>
      <c r="G79" s="279">
        <v>0</v>
      </c>
      <c r="H79" s="301"/>
      <c r="I79" s="73">
        <f t="shared" ref="I79:I99" si="0">H79*$G79</f>
        <v>0</v>
      </c>
    </row>
    <row r="80" spans="1:9">
      <c r="A80" s="156"/>
      <c r="B80" s="156"/>
      <c r="C80" s="156" t="s">
        <v>21</v>
      </c>
      <c r="D80" s="156"/>
      <c r="E80" s="86" t="s">
        <v>318</v>
      </c>
      <c r="F80" s="157" t="s">
        <v>268</v>
      </c>
      <c r="G80" s="279">
        <f>0.48/100*'Civil &amp; Interior'!G11</f>
        <v>3.0287999999999999</v>
      </c>
      <c r="H80" s="301"/>
      <c r="I80" s="73">
        <f t="shared" si="0"/>
        <v>0</v>
      </c>
    </row>
    <row r="81" spans="1:9">
      <c r="A81" s="156"/>
      <c r="B81" s="156"/>
      <c r="C81" s="156" t="s">
        <v>23</v>
      </c>
      <c r="D81" s="156"/>
      <c r="E81" s="86" t="s">
        <v>319</v>
      </c>
      <c r="F81" s="157" t="s">
        <v>268</v>
      </c>
      <c r="G81" s="279">
        <v>0</v>
      </c>
      <c r="H81" s="301"/>
      <c r="I81" s="73">
        <f t="shared" si="0"/>
        <v>0</v>
      </c>
    </row>
    <row r="82" spans="1:9">
      <c r="A82" s="156"/>
      <c r="B82" s="156"/>
      <c r="C82" s="156" t="s">
        <v>25</v>
      </c>
      <c r="D82" s="156"/>
      <c r="E82" s="86" t="s">
        <v>320</v>
      </c>
      <c r="F82" s="157" t="s">
        <v>268</v>
      </c>
      <c r="G82" s="279">
        <v>0</v>
      </c>
      <c r="H82" s="301"/>
      <c r="I82" s="73">
        <f t="shared" si="0"/>
        <v>0</v>
      </c>
    </row>
    <row r="83" spans="1:9">
      <c r="A83" s="156"/>
      <c r="B83" s="156"/>
      <c r="C83" s="156" t="s">
        <v>27</v>
      </c>
      <c r="D83" s="156"/>
      <c r="E83" s="86" t="s">
        <v>321</v>
      </c>
      <c r="F83" s="157" t="s">
        <v>268</v>
      </c>
      <c r="G83" s="296">
        <f>0.48/100*'Civil &amp; Interior'!G11</f>
        <v>3.0287999999999999</v>
      </c>
      <c r="H83" s="301"/>
      <c r="I83" s="73">
        <f t="shared" si="0"/>
        <v>0</v>
      </c>
    </row>
    <row r="84" spans="1:9">
      <c r="A84" s="156"/>
      <c r="B84" s="156"/>
      <c r="C84" s="156" t="s">
        <v>29</v>
      </c>
      <c r="D84" s="156"/>
      <c r="E84" s="86" t="s">
        <v>322</v>
      </c>
      <c r="F84" s="157" t="s">
        <v>268</v>
      </c>
      <c r="G84" s="279">
        <f>0.24/100*'Civil &amp; Interior'!G11</f>
        <v>1.5144</v>
      </c>
      <c r="H84" s="301"/>
      <c r="I84" s="73">
        <f t="shared" si="0"/>
        <v>0</v>
      </c>
    </row>
    <row r="85" spans="1:9">
      <c r="A85" s="156"/>
      <c r="B85" s="156"/>
      <c r="C85" s="156" t="s">
        <v>31</v>
      </c>
      <c r="D85" s="156"/>
      <c r="E85" s="86" t="s">
        <v>323</v>
      </c>
      <c r="F85" s="157" t="s">
        <v>268</v>
      </c>
      <c r="G85" s="279">
        <v>0</v>
      </c>
      <c r="H85" s="301"/>
      <c r="I85" s="73">
        <f t="shared" si="0"/>
        <v>0</v>
      </c>
    </row>
    <row r="86" spans="1:9">
      <c r="A86" s="156"/>
      <c r="B86" s="156"/>
      <c r="C86" s="156" t="s">
        <v>280</v>
      </c>
      <c r="D86" s="156"/>
      <c r="E86" s="86" t="s">
        <v>324</v>
      </c>
      <c r="F86" s="157" t="s">
        <v>268</v>
      </c>
      <c r="G86" s="279">
        <v>0</v>
      </c>
      <c r="H86" s="301"/>
      <c r="I86" s="73">
        <f t="shared" si="0"/>
        <v>0</v>
      </c>
    </row>
    <row r="87" spans="1:9">
      <c r="A87" s="156"/>
      <c r="B87" s="156"/>
      <c r="C87" s="156" t="s">
        <v>282</v>
      </c>
      <c r="D87" s="156"/>
      <c r="E87" s="86" t="s">
        <v>325</v>
      </c>
      <c r="F87" s="157" t="s">
        <v>268</v>
      </c>
      <c r="G87" s="279">
        <v>0</v>
      </c>
      <c r="H87" s="301"/>
      <c r="I87" s="73">
        <f t="shared" si="0"/>
        <v>0</v>
      </c>
    </row>
    <row r="88" spans="1:9">
      <c r="A88" s="156"/>
      <c r="B88" s="156"/>
      <c r="C88" s="156" t="s">
        <v>284</v>
      </c>
      <c r="D88" s="156"/>
      <c r="E88" s="86" t="s">
        <v>327</v>
      </c>
      <c r="F88" s="157" t="s">
        <v>268</v>
      </c>
      <c r="G88" s="279">
        <v>0</v>
      </c>
      <c r="H88" s="301"/>
      <c r="I88" s="73">
        <f t="shared" si="0"/>
        <v>0</v>
      </c>
    </row>
    <row r="89" spans="1:9">
      <c r="A89" s="156"/>
      <c r="B89" s="156"/>
      <c r="C89" s="156" t="s">
        <v>285</v>
      </c>
      <c r="D89" s="156"/>
      <c r="E89" s="86" t="s">
        <v>328</v>
      </c>
      <c r="F89" s="157" t="s">
        <v>268</v>
      </c>
      <c r="G89" s="279">
        <v>0</v>
      </c>
      <c r="H89" s="301"/>
      <c r="I89" s="73">
        <f t="shared" si="0"/>
        <v>0</v>
      </c>
    </row>
    <row r="90" spans="1:9">
      <c r="A90" s="156"/>
      <c r="B90" s="156"/>
      <c r="C90" s="156" t="s">
        <v>326</v>
      </c>
      <c r="D90" s="156"/>
      <c r="E90" s="86" t="s">
        <v>329</v>
      </c>
      <c r="F90" s="157" t="s">
        <v>268</v>
      </c>
      <c r="G90" s="279">
        <v>0</v>
      </c>
      <c r="H90" s="301"/>
      <c r="I90" s="73">
        <f t="shared" si="0"/>
        <v>0</v>
      </c>
    </row>
    <row r="91" spans="1:9">
      <c r="A91" s="156"/>
      <c r="B91" s="156"/>
      <c r="C91" s="156" t="s">
        <v>288</v>
      </c>
      <c r="D91" s="156"/>
      <c r="E91" s="86" t="s">
        <v>1195</v>
      </c>
      <c r="F91" s="157" t="s">
        <v>268</v>
      </c>
      <c r="G91" s="279">
        <v>0</v>
      </c>
      <c r="H91" s="301"/>
      <c r="I91" s="73">
        <f t="shared" si="0"/>
        <v>0</v>
      </c>
    </row>
    <row r="92" spans="1:9">
      <c r="A92" s="156"/>
      <c r="B92" s="156"/>
      <c r="C92" s="156" t="s">
        <v>291</v>
      </c>
      <c r="D92" s="156"/>
      <c r="E92" s="86" t="s">
        <v>1196</v>
      </c>
      <c r="F92" s="157" t="s">
        <v>268</v>
      </c>
      <c r="G92" s="279">
        <v>0</v>
      </c>
      <c r="H92" s="301"/>
      <c r="I92" s="73">
        <f t="shared" si="0"/>
        <v>0</v>
      </c>
    </row>
    <row r="93" spans="1:9">
      <c r="A93" s="156"/>
      <c r="B93" s="156"/>
      <c r="C93" s="156" t="s">
        <v>330</v>
      </c>
      <c r="D93" s="156"/>
      <c r="E93" s="86" t="s">
        <v>332</v>
      </c>
      <c r="F93" s="157" t="s">
        <v>268</v>
      </c>
      <c r="G93" s="279">
        <v>0</v>
      </c>
      <c r="H93" s="301"/>
      <c r="I93" s="73">
        <f t="shared" si="0"/>
        <v>0</v>
      </c>
    </row>
    <row r="94" spans="1:9">
      <c r="A94" s="156"/>
      <c r="B94" s="156"/>
      <c r="C94" s="156" t="s">
        <v>331</v>
      </c>
      <c r="D94" s="156"/>
      <c r="E94" s="86" t="s">
        <v>333</v>
      </c>
      <c r="F94" s="157" t="s">
        <v>268</v>
      </c>
      <c r="G94" s="279">
        <v>0</v>
      </c>
      <c r="H94" s="301"/>
      <c r="I94" s="73">
        <f t="shared" si="0"/>
        <v>0</v>
      </c>
    </row>
    <row r="95" spans="1:9">
      <c r="A95" s="156"/>
      <c r="B95" s="156"/>
      <c r="C95" s="156" t="s">
        <v>294</v>
      </c>
      <c r="D95" s="156"/>
      <c r="E95" s="86" t="s">
        <v>334</v>
      </c>
      <c r="F95" s="157" t="s">
        <v>268</v>
      </c>
      <c r="G95" s="279">
        <v>0</v>
      </c>
      <c r="H95" s="301"/>
      <c r="I95" s="73">
        <f t="shared" si="0"/>
        <v>0</v>
      </c>
    </row>
    <row r="96" spans="1:9">
      <c r="A96" s="156"/>
      <c r="B96" s="156"/>
      <c r="C96" s="156" t="s">
        <v>33</v>
      </c>
      <c r="D96" s="156"/>
      <c r="E96" s="143" t="s">
        <v>335</v>
      </c>
      <c r="F96" s="157"/>
      <c r="G96" s="279"/>
      <c r="H96" s="301"/>
      <c r="I96" s="73">
        <f t="shared" si="0"/>
        <v>0</v>
      </c>
    </row>
    <row r="97" spans="1:9" ht="25.5">
      <c r="A97" s="156"/>
      <c r="B97" s="156"/>
      <c r="C97" s="156" t="s">
        <v>36</v>
      </c>
      <c r="D97" s="156"/>
      <c r="E97" s="143" t="s">
        <v>336</v>
      </c>
      <c r="F97" s="157" t="s">
        <v>268</v>
      </c>
      <c r="G97" s="279">
        <v>0</v>
      </c>
      <c r="H97" s="301"/>
      <c r="I97" s="73">
        <f t="shared" si="0"/>
        <v>0</v>
      </c>
    </row>
    <row r="98" spans="1:9" ht="25.5">
      <c r="A98" s="156"/>
      <c r="B98" s="156"/>
      <c r="C98" s="156" t="s">
        <v>40</v>
      </c>
      <c r="D98" s="156"/>
      <c r="E98" s="143" t="s">
        <v>337</v>
      </c>
      <c r="F98" s="157" t="s">
        <v>268</v>
      </c>
      <c r="G98" s="279">
        <v>1</v>
      </c>
      <c r="H98" s="301"/>
      <c r="I98" s="73">
        <f t="shared" si="0"/>
        <v>0</v>
      </c>
    </row>
    <row r="99" spans="1:9">
      <c r="A99" s="156"/>
      <c r="B99" s="156"/>
      <c r="C99" s="156" t="s">
        <v>45</v>
      </c>
      <c r="D99" s="156"/>
      <c r="E99" s="143" t="s">
        <v>338</v>
      </c>
      <c r="F99" s="157" t="s">
        <v>268</v>
      </c>
      <c r="G99" s="279">
        <f>0.96/100*'Civil &amp; Interior'!G11</f>
        <v>6.0575999999999999</v>
      </c>
      <c r="H99" s="301"/>
      <c r="I99" s="73">
        <f t="shared" si="0"/>
        <v>0</v>
      </c>
    </row>
    <row r="100" spans="1:9" ht="204">
      <c r="A100" s="156"/>
      <c r="B100" s="156"/>
      <c r="C100" s="156"/>
      <c r="D100" s="110" t="s">
        <v>606</v>
      </c>
      <c r="E100" s="152" t="s">
        <v>1197</v>
      </c>
      <c r="F100" s="157"/>
      <c r="G100" s="279"/>
      <c r="H100" s="301"/>
      <c r="I100" s="73"/>
    </row>
    <row r="101" spans="1:9" ht="89.25">
      <c r="A101" s="156"/>
      <c r="B101" s="156"/>
      <c r="C101" s="156" t="s">
        <v>64</v>
      </c>
      <c r="D101" s="148" t="s">
        <v>636</v>
      </c>
      <c r="E101" s="149" t="s">
        <v>1198</v>
      </c>
      <c r="F101" s="146"/>
      <c r="G101" s="279"/>
      <c r="H101" s="301"/>
      <c r="I101" s="73"/>
    </row>
    <row r="102" spans="1:9">
      <c r="A102" s="156"/>
      <c r="B102" s="156"/>
      <c r="C102" s="156" t="s">
        <v>177</v>
      </c>
      <c r="D102" s="156"/>
      <c r="E102" s="215" t="s">
        <v>339</v>
      </c>
      <c r="F102" s="157" t="s">
        <v>340</v>
      </c>
      <c r="G102" s="279">
        <f>0.8/100*'Civil &amp; Interior'!G11</f>
        <v>5.048</v>
      </c>
      <c r="H102" s="301"/>
      <c r="I102" s="73">
        <f t="shared" ref="I102:I107" si="1">H102*$G102</f>
        <v>0</v>
      </c>
    </row>
    <row r="103" spans="1:9">
      <c r="A103" s="156"/>
      <c r="B103" s="156"/>
      <c r="C103" s="156" t="s">
        <v>341</v>
      </c>
      <c r="D103" s="156"/>
      <c r="E103" s="215" t="s">
        <v>601</v>
      </c>
      <c r="F103" s="157" t="s">
        <v>340</v>
      </c>
      <c r="G103" s="296">
        <f>0.8/100*'Civil &amp; Interior'!G11</f>
        <v>5.048</v>
      </c>
      <c r="H103" s="301"/>
      <c r="I103" s="73">
        <f t="shared" si="1"/>
        <v>0</v>
      </c>
    </row>
    <row r="104" spans="1:9">
      <c r="A104" s="156"/>
      <c r="B104" s="156"/>
      <c r="C104" s="156" t="s">
        <v>602</v>
      </c>
      <c r="D104" s="156"/>
      <c r="E104" s="215" t="s">
        <v>635</v>
      </c>
      <c r="F104" s="157" t="s">
        <v>340</v>
      </c>
      <c r="G104" s="279">
        <f>1.6/100*'Civil &amp; Interior'!G11</f>
        <v>10.096</v>
      </c>
      <c r="H104" s="301"/>
      <c r="I104" s="73">
        <f t="shared" si="1"/>
        <v>0</v>
      </c>
    </row>
    <row r="105" spans="1:9" ht="63.75">
      <c r="A105" s="156"/>
      <c r="B105" s="156"/>
      <c r="C105" s="156" t="s">
        <v>603</v>
      </c>
      <c r="D105" s="156"/>
      <c r="E105" s="158" t="s">
        <v>1199</v>
      </c>
      <c r="F105" s="157" t="s">
        <v>342</v>
      </c>
      <c r="G105" s="296">
        <f>1.6/100*'Civil &amp; Interior'!G11</f>
        <v>10.096</v>
      </c>
      <c r="H105" s="301"/>
      <c r="I105" s="73">
        <f t="shared" si="1"/>
        <v>0</v>
      </c>
    </row>
    <row r="106" spans="1:9" ht="38.25">
      <c r="A106" s="156"/>
      <c r="B106" s="156"/>
      <c r="C106" s="156" t="s">
        <v>604</v>
      </c>
      <c r="D106" s="156"/>
      <c r="E106" s="158" t="s">
        <v>634</v>
      </c>
      <c r="F106" s="157" t="s">
        <v>342</v>
      </c>
      <c r="G106" s="279">
        <v>0</v>
      </c>
      <c r="H106" s="301"/>
      <c r="I106" s="73">
        <f t="shared" si="1"/>
        <v>0</v>
      </c>
    </row>
    <row r="107" spans="1:9" ht="25.5">
      <c r="A107" s="156"/>
      <c r="B107" s="156"/>
      <c r="C107" s="156" t="s">
        <v>605</v>
      </c>
      <c r="D107" s="156"/>
      <c r="E107" s="158" t="s">
        <v>1148</v>
      </c>
      <c r="F107" s="157" t="s">
        <v>342</v>
      </c>
      <c r="G107" s="279">
        <f>0.8/100*'Civil &amp; Interior'!G11</f>
        <v>5.048</v>
      </c>
      <c r="H107" s="301"/>
      <c r="I107" s="73">
        <f t="shared" si="1"/>
        <v>0</v>
      </c>
    </row>
    <row r="108" spans="1:9" ht="89.25">
      <c r="A108" s="156"/>
      <c r="B108" s="156"/>
      <c r="C108" s="156" t="s">
        <v>66</v>
      </c>
      <c r="D108" s="110" t="s">
        <v>637</v>
      </c>
      <c r="E108" s="159" t="s">
        <v>1200</v>
      </c>
      <c r="F108" s="157"/>
      <c r="G108" s="279"/>
      <c r="H108" s="301"/>
      <c r="I108" s="73"/>
    </row>
    <row r="109" spans="1:9">
      <c r="A109" s="156"/>
      <c r="B109" s="156"/>
      <c r="C109" s="156" t="s">
        <v>142</v>
      </c>
      <c r="D109" s="160"/>
      <c r="E109" s="215" t="s">
        <v>339</v>
      </c>
      <c r="F109" s="278" t="s">
        <v>39</v>
      </c>
      <c r="G109" s="279">
        <v>0</v>
      </c>
      <c r="H109" s="301"/>
      <c r="I109" s="73">
        <f>H109*$G109</f>
        <v>0</v>
      </c>
    </row>
    <row r="110" spans="1:9">
      <c r="A110" s="156"/>
      <c r="B110" s="156"/>
      <c r="C110" s="156" t="s">
        <v>144</v>
      </c>
      <c r="D110" s="160"/>
      <c r="E110" s="215" t="s">
        <v>601</v>
      </c>
      <c r="F110" s="278" t="s">
        <v>39</v>
      </c>
      <c r="G110" s="279">
        <v>0</v>
      </c>
      <c r="H110" s="301"/>
      <c r="I110" s="73">
        <f>H110*$G110</f>
        <v>0</v>
      </c>
    </row>
    <row r="111" spans="1:9">
      <c r="A111" s="156"/>
      <c r="B111" s="156"/>
      <c r="C111" s="156" t="s">
        <v>251</v>
      </c>
      <c r="D111" s="160"/>
      <c r="E111" s="215" t="s">
        <v>635</v>
      </c>
      <c r="F111" s="278" t="s">
        <v>39</v>
      </c>
      <c r="G111" s="279">
        <v>0</v>
      </c>
      <c r="H111" s="301"/>
      <c r="I111" s="73">
        <f>H111*$G111</f>
        <v>0</v>
      </c>
    </row>
    <row r="112" spans="1:9" ht="51">
      <c r="A112" s="156"/>
      <c r="B112" s="156"/>
      <c r="C112" s="156" t="s">
        <v>722</v>
      </c>
      <c r="D112" s="160"/>
      <c r="E112" s="158" t="s">
        <v>1201</v>
      </c>
      <c r="F112" s="162" t="s">
        <v>343</v>
      </c>
      <c r="G112" s="279">
        <v>0</v>
      </c>
      <c r="H112" s="301"/>
      <c r="I112" s="73">
        <f>H112*$G112</f>
        <v>0</v>
      </c>
    </row>
    <row r="113" spans="1:9" ht="38.25">
      <c r="A113" s="156"/>
      <c r="B113" s="156"/>
      <c r="C113" s="156" t="s">
        <v>723</v>
      </c>
      <c r="D113" s="160"/>
      <c r="E113" s="158" t="s">
        <v>638</v>
      </c>
      <c r="F113" s="280" t="s">
        <v>343</v>
      </c>
      <c r="G113" s="288">
        <v>0</v>
      </c>
      <c r="H113" s="301"/>
      <c r="I113" s="73">
        <f>H113*$G113</f>
        <v>0</v>
      </c>
    </row>
    <row r="114" spans="1:9">
      <c r="A114" s="281"/>
      <c r="B114" s="281"/>
      <c r="C114" s="282" t="s">
        <v>99</v>
      </c>
      <c r="D114" s="283"/>
      <c r="E114" s="284" t="s">
        <v>1216</v>
      </c>
      <c r="F114" s="285"/>
      <c r="G114" s="289"/>
      <c r="H114" s="315"/>
      <c r="I114" s="286"/>
    </row>
    <row r="115" spans="1:9" ht="114.75">
      <c r="A115" s="281"/>
      <c r="B115" s="281"/>
      <c r="C115" s="281"/>
      <c r="D115" s="283"/>
      <c r="E115" s="287" t="s">
        <v>1217</v>
      </c>
      <c r="F115" s="285"/>
      <c r="G115" s="289"/>
      <c r="H115" s="315"/>
      <c r="I115" s="286"/>
    </row>
    <row r="116" spans="1:9">
      <c r="A116" s="281"/>
      <c r="B116" s="281"/>
      <c r="C116" s="281" t="s">
        <v>607</v>
      </c>
      <c r="D116" s="283"/>
      <c r="E116" s="287" t="s">
        <v>1218</v>
      </c>
      <c r="F116" s="285" t="s">
        <v>340</v>
      </c>
      <c r="G116" s="297">
        <f>0.48/100*'Civil &amp; Interior'!G11</f>
        <v>3.0287999999999999</v>
      </c>
      <c r="H116" s="316"/>
      <c r="I116" s="286">
        <f>H116*$G116</f>
        <v>0</v>
      </c>
    </row>
    <row r="117" spans="1:9" ht="25.5">
      <c r="A117" s="281"/>
      <c r="B117" s="281"/>
      <c r="C117" s="281" t="s">
        <v>608</v>
      </c>
      <c r="D117" s="283"/>
      <c r="E117" s="287" t="s">
        <v>1219</v>
      </c>
      <c r="F117" s="285" t="s">
        <v>340</v>
      </c>
      <c r="G117" s="298">
        <f>1.6/100*'Civil &amp; Interior'!G11</f>
        <v>10.096</v>
      </c>
      <c r="H117" s="316"/>
      <c r="I117" s="286">
        <f>H117*$G117</f>
        <v>0</v>
      </c>
    </row>
    <row r="118" spans="1:9">
      <c r="A118" s="281"/>
      <c r="B118" s="281"/>
      <c r="C118" s="281" t="s">
        <v>609</v>
      </c>
      <c r="D118" s="283"/>
      <c r="E118" s="287" t="s">
        <v>1220</v>
      </c>
      <c r="F118" s="285" t="s">
        <v>340</v>
      </c>
      <c r="G118" s="298">
        <f>0.32/100*'Civil &amp; Interior'!G11</f>
        <v>2.0192000000000001</v>
      </c>
      <c r="H118" s="316"/>
      <c r="I118" s="286">
        <f>H118*$G118</f>
        <v>0</v>
      </c>
    </row>
    <row r="119" spans="1:9" ht="25.5">
      <c r="A119" s="281"/>
      <c r="B119" s="281"/>
      <c r="C119" s="281" t="s">
        <v>610</v>
      </c>
      <c r="D119" s="283"/>
      <c r="E119" s="287" t="s">
        <v>1221</v>
      </c>
      <c r="F119" s="285" t="s">
        <v>340</v>
      </c>
      <c r="G119" s="298">
        <f>0.8/100*'Civil &amp; Interior'!G11</f>
        <v>5.048</v>
      </c>
      <c r="H119" s="316"/>
      <c r="I119" s="286">
        <f>H119*$G119</f>
        <v>0</v>
      </c>
    </row>
    <row r="120" spans="1:9" ht="51">
      <c r="A120" s="281"/>
      <c r="B120" s="281"/>
      <c r="C120" s="281" t="s">
        <v>724</v>
      </c>
      <c r="D120" s="283"/>
      <c r="E120" s="287" t="s">
        <v>1222</v>
      </c>
      <c r="F120" s="285" t="s">
        <v>340</v>
      </c>
      <c r="G120" s="290"/>
      <c r="H120" s="317"/>
      <c r="I120" s="286">
        <f>H120*$G120</f>
        <v>0</v>
      </c>
    </row>
    <row r="121" spans="1:9" ht="114.75">
      <c r="A121" s="281"/>
      <c r="B121" s="281"/>
      <c r="C121" s="281" t="s">
        <v>93</v>
      </c>
      <c r="D121" s="283"/>
      <c r="E121" s="287" t="s">
        <v>1223</v>
      </c>
      <c r="F121" s="285"/>
      <c r="G121" s="290"/>
      <c r="H121" s="317"/>
      <c r="I121" s="286"/>
    </row>
    <row r="122" spans="1:9" ht="25.5">
      <c r="A122" s="281"/>
      <c r="B122" s="281"/>
      <c r="C122" s="281" t="s">
        <v>611</v>
      </c>
      <c r="D122" s="283"/>
      <c r="E122" s="287" t="s">
        <v>1224</v>
      </c>
      <c r="F122" s="285" t="s">
        <v>340</v>
      </c>
      <c r="G122" s="298">
        <f>0.8/100*'Civil &amp; Interior'!G11</f>
        <v>5.048</v>
      </c>
      <c r="H122" s="317"/>
      <c r="I122" s="286">
        <f>H122*$G122</f>
        <v>0</v>
      </c>
    </row>
    <row r="123" spans="1:9" ht="25.5">
      <c r="A123" s="281"/>
      <c r="B123" s="281"/>
      <c r="C123" s="281" t="s">
        <v>612</v>
      </c>
      <c r="D123" s="283"/>
      <c r="E123" s="287" t="s">
        <v>1225</v>
      </c>
      <c r="F123" s="285" t="s">
        <v>340</v>
      </c>
      <c r="G123" s="298">
        <f>2.41/100*'Civil &amp; Interior'!G11</f>
        <v>15.207100000000001</v>
      </c>
      <c r="H123" s="317"/>
      <c r="I123" s="286">
        <f>H123*$G123</f>
        <v>0</v>
      </c>
    </row>
    <row r="124" spans="1:9" ht="51">
      <c r="A124" s="281"/>
      <c r="B124" s="281"/>
      <c r="C124" s="281" t="s">
        <v>613</v>
      </c>
      <c r="D124" s="283"/>
      <c r="E124" s="287" t="s">
        <v>1226</v>
      </c>
      <c r="F124" s="285" t="s">
        <v>340</v>
      </c>
      <c r="G124" s="290"/>
      <c r="H124" s="317"/>
      <c r="I124" s="286">
        <f>H124*$G124</f>
        <v>0</v>
      </c>
    </row>
    <row r="125" spans="1:9" ht="51">
      <c r="A125" s="281"/>
      <c r="B125" s="281"/>
      <c r="C125" s="281" t="s">
        <v>614</v>
      </c>
      <c r="D125" s="283"/>
      <c r="E125" s="287" t="s">
        <v>1227</v>
      </c>
      <c r="F125" s="285" t="s">
        <v>343</v>
      </c>
      <c r="G125" s="298">
        <f>22.45/100*'Civil &amp; Interior'!G11</f>
        <v>141.65950000000001</v>
      </c>
      <c r="H125" s="317"/>
      <c r="I125" s="286">
        <f>H125*$G125</f>
        <v>0</v>
      </c>
    </row>
    <row r="126" spans="1:9">
      <c r="A126" s="281"/>
      <c r="B126" s="281"/>
      <c r="C126" s="281" t="s">
        <v>101</v>
      </c>
      <c r="D126" s="283"/>
      <c r="E126" s="284" t="s">
        <v>1228</v>
      </c>
      <c r="F126" s="285"/>
      <c r="G126" s="290"/>
      <c r="H126" s="317"/>
      <c r="I126" s="286"/>
    </row>
    <row r="127" spans="1:9" ht="114.75">
      <c r="A127" s="281"/>
      <c r="B127" s="281"/>
      <c r="C127" s="281"/>
      <c r="D127" s="283"/>
      <c r="E127" s="287" t="s">
        <v>1229</v>
      </c>
      <c r="F127" s="285"/>
      <c r="G127" s="290"/>
      <c r="H127" s="317"/>
      <c r="I127" s="286"/>
    </row>
    <row r="128" spans="1:9">
      <c r="A128" s="281"/>
      <c r="B128" s="281"/>
      <c r="C128" s="281" t="s">
        <v>534</v>
      </c>
      <c r="D128" s="283"/>
      <c r="E128" s="287" t="s">
        <v>1218</v>
      </c>
      <c r="F128" s="285" t="s">
        <v>340</v>
      </c>
      <c r="G128" s="290">
        <v>0</v>
      </c>
      <c r="H128" s="316"/>
      <c r="I128" s="286">
        <f>H128*$G128</f>
        <v>0</v>
      </c>
    </row>
    <row r="129" spans="1:9" ht="25.5">
      <c r="A129" s="281"/>
      <c r="B129" s="281"/>
      <c r="C129" s="281" t="s">
        <v>1230</v>
      </c>
      <c r="D129" s="283"/>
      <c r="E129" s="287" t="s">
        <v>1219</v>
      </c>
      <c r="F129" s="285" t="s">
        <v>340</v>
      </c>
      <c r="G129" s="290">
        <v>0</v>
      </c>
      <c r="H129" s="316"/>
      <c r="I129" s="286">
        <f>H129*$G129</f>
        <v>0</v>
      </c>
    </row>
    <row r="130" spans="1:9">
      <c r="A130" s="281"/>
      <c r="B130" s="281"/>
      <c r="C130" s="281" t="s">
        <v>1231</v>
      </c>
      <c r="D130" s="283"/>
      <c r="E130" s="287" t="s">
        <v>1220</v>
      </c>
      <c r="F130" s="285" t="s">
        <v>340</v>
      </c>
      <c r="G130" s="290">
        <v>0</v>
      </c>
      <c r="H130" s="316"/>
      <c r="I130" s="286">
        <f>H130*$G130</f>
        <v>0</v>
      </c>
    </row>
    <row r="131" spans="1:9" ht="25.5">
      <c r="A131" s="281"/>
      <c r="B131" s="281"/>
      <c r="C131" s="281" t="s">
        <v>1232</v>
      </c>
      <c r="D131" s="283"/>
      <c r="E131" s="287" t="s">
        <v>1221</v>
      </c>
      <c r="F131" s="285" t="s">
        <v>340</v>
      </c>
      <c r="G131" s="290">
        <v>0</v>
      </c>
      <c r="H131" s="316"/>
      <c r="I131" s="286">
        <f>H131*$G131</f>
        <v>0</v>
      </c>
    </row>
    <row r="132" spans="1:9" ht="114.75">
      <c r="A132" s="281"/>
      <c r="B132" s="281"/>
      <c r="C132" s="281" t="s">
        <v>104</v>
      </c>
      <c r="D132" s="283"/>
      <c r="E132" s="287" t="s">
        <v>1233</v>
      </c>
      <c r="F132" s="285"/>
      <c r="G132" s="290"/>
      <c r="H132" s="317"/>
      <c r="I132" s="286"/>
    </row>
    <row r="133" spans="1:9" ht="25.5">
      <c r="A133" s="281"/>
      <c r="B133" s="281"/>
      <c r="C133" s="281" t="s">
        <v>1013</v>
      </c>
      <c r="D133" s="283"/>
      <c r="E133" s="287" t="s">
        <v>1224</v>
      </c>
      <c r="F133" s="285" t="s">
        <v>340</v>
      </c>
      <c r="G133" s="290">
        <v>0</v>
      </c>
      <c r="H133" s="317"/>
      <c r="I133" s="286">
        <f>H133*$G133</f>
        <v>0</v>
      </c>
    </row>
    <row r="134" spans="1:9" ht="25.5">
      <c r="A134" s="281"/>
      <c r="B134" s="281"/>
      <c r="C134" s="281" t="s">
        <v>1014</v>
      </c>
      <c r="D134" s="283"/>
      <c r="E134" s="287" t="s">
        <v>1225</v>
      </c>
      <c r="F134" s="285" t="s">
        <v>340</v>
      </c>
      <c r="G134" s="290">
        <v>0</v>
      </c>
      <c r="H134" s="317"/>
      <c r="I134" s="286">
        <f>H134*$G134</f>
        <v>0</v>
      </c>
    </row>
    <row r="135" spans="1:9" ht="38.25">
      <c r="A135" s="156"/>
      <c r="B135" s="156"/>
      <c r="C135" s="156" t="s">
        <v>105</v>
      </c>
      <c r="D135" s="148" t="s">
        <v>344</v>
      </c>
      <c r="E135" s="138" t="s">
        <v>345</v>
      </c>
      <c r="F135" s="146"/>
      <c r="G135" s="288"/>
      <c r="H135" s="301"/>
      <c r="I135" s="73"/>
    </row>
    <row r="136" spans="1:9">
      <c r="A136" s="156"/>
      <c r="B136" s="156"/>
      <c r="C136" s="156" t="s">
        <v>1234</v>
      </c>
      <c r="D136" s="163"/>
      <c r="E136" s="138" t="s">
        <v>346</v>
      </c>
      <c r="F136" s="157" t="s">
        <v>343</v>
      </c>
      <c r="G136" s="164">
        <f>4.01/100*1247</f>
        <v>50.004699999999993</v>
      </c>
      <c r="H136" s="305"/>
      <c r="I136" s="73">
        <f>H136*$G136</f>
        <v>0</v>
      </c>
    </row>
    <row r="137" spans="1:9">
      <c r="A137" s="156"/>
      <c r="B137" s="156"/>
      <c r="C137" s="156" t="s">
        <v>1235</v>
      </c>
      <c r="D137" s="163"/>
      <c r="E137" s="138" t="s">
        <v>347</v>
      </c>
      <c r="F137" s="157" t="s">
        <v>343</v>
      </c>
      <c r="G137" s="164">
        <f>4.01/100*1247</f>
        <v>50.004699999999993</v>
      </c>
      <c r="H137" s="305"/>
      <c r="I137" s="73">
        <f>H137*$G137</f>
        <v>0</v>
      </c>
    </row>
    <row r="138" spans="1:9">
      <c r="A138" s="156"/>
      <c r="B138" s="156"/>
      <c r="C138" s="156" t="s">
        <v>1236</v>
      </c>
      <c r="D138" s="156"/>
      <c r="E138" s="137" t="s">
        <v>348</v>
      </c>
      <c r="F138" s="162" t="s">
        <v>343</v>
      </c>
      <c r="G138" s="279">
        <v>0</v>
      </c>
      <c r="H138" s="305"/>
      <c r="I138" s="73">
        <f>H138*$G138</f>
        <v>0</v>
      </c>
    </row>
    <row r="139" spans="1:9">
      <c r="A139" s="156"/>
      <c r="B139" s="156"/>
      <c r="C139" s="156" t="s">
        <v>1237</v>
      </c>
      <c r="D139" s="156"/>
      <c r="E139" s="137" t="s">
        <v>349</v>
      </c>
      <c r="F139" s="162" t="s">
        <v>343</v>
      </c>
      <c r="G139" s="279">
        <v>0</v>
      </c>
      <c r="H139" s="305"/>
      <c r="I139" s="73">
        <f>H139*$G139</f>
        <v>0</v>
      </c>
    </row>
    <row r="140" spans="1:9">
      <c r="A140" s="156"/>
      <c r="B140" s="156"/>
      <c r="C140" s="156" t="s">
        <v>1238</v>
      </c>
      <c r="D140" s="156"/>
      <c r="E140" s="137" t="s">
        <v>350</v>
      </c>
      <c r="F140" s="162" t="s">
        <v>343</v>
      </c>
      <c r="G140" s="279">
        <v>0</v>
      </c>
      <c r="H140" s="305"/>
      <c r="I140" s="73">
        <f>H140*$G140</f>
        <v>0</v>
      </c>
    </row>
    <row r="141" spans="1:9" ht="51">
      <c r="A141" s="156"/>
      <c r="B141" s="156"/>
      <c r="C141" s="156" t="s">
        <v>106</v>
      </c>
      <c r="D141" s="156"/>
      <c r="E141" s="138" t="s">
        <v>351</v>
      </c>
      <c r="F141" s="157"/>
      <c r="G141" s="279"/>
      <c r="H141" s="301"/>
      <c r="I141" s="73"/>
    </row>
    <row r="142" spans="1:9">
      <c r="A142" s="156"/>
      <c r="B142" s="156"/>
      <c r="C142" s="156" t="s">
        <v>1239</v>
      </c>
      <c r="D142" s="156"/>
      <c r="E142" s="137" t="s">
        <v>346</v>
      </c>
      <c r="F142" s="157" t="s">
        <v>343</v>
      </c>
      <c r="G142" s="279">
        <v>0</v>
      </c>
      <c r="H142" s="305"/>
      <c r="I142" s="73">
        <f t="shared" ref="I142:I151" si="2">H142*$G142</f>
        <v>0</v>
      </c>
    </row>
    <row r="143" spans="1:9">
      <c r="A143" s="156"/>
      <c r="B143" s="156"/>
      <c r="C143" s="156" t="s">
        <v>1240</v>
      </c>
      <c r="D143" s="156"/>
      <c r="E143" s="137" t="s">
        <v>347</v>
      </c>
      <c r="F143" s="157" t="s">
        <v>343</v>
      </c>
      <c r="G143" s="279">
        <v>0</v>
      </c>
      <c r="H143" s="305"/>
      <c r="I143" s="73">
        <f t="shared" si="2"/>
        <v>0</v>
      </c>
    </row>
    <row r="144" spans="1:9">
      <c r="A144" s="156"/>
      <c r="B144" s="156"/>
      <c r="C144" s="156" t="s">
        <v>1241</v>
      </c>
      <c r="D144" s="156"/>
      <c r="E144" s="137" t="s">
        <v>348</v>
      </c>
      <c r="F144" s="157" t="s">
        <v>343</v>
      </c>
      <c r="G144" s="279">
        <v>0</v>
      </c>
      <c r="H144" s="305"/>
      <c r="I144" s="73">
        <f t="shared" si="2"/>
        <v>0</v>
      </c>
    </row>
    <row r="145" spans="1:9">
      <c r="A145" s="156"/>
      <c r="B145" s="156"/>
      <c r="C145" s="156" t="s">
        <v>1242</v>
      </c>
      <c r="D145" s="156"/>
      <c r="E145" s="137" t="s">
        <v>349</v>
      </c>
      <c r="F145" s="157" t="s">
        <v>343</v>
      </c>
      <c r="G145" s="279">
        <v>0</v>
      </c>
      <c r="H145" s="305"/>
      <c r="I145" s="73">
        <f t="shared" si="2"/>
        <v>0</v>
      </c>
    </row>
    <row r="146" spans="1:9">
      <c r="A146" s="156"/>
      <c r="B146" s="156"/>
      <c r="C146" s="156" t="s">
        <v>1243</v>
      </c>
      <c r="D146" s="156"/>
      <c r="E146" s="137" t="s">
        <v>350</v>
      </c>
      <c r="F146" s="157" t="s">
        <v>343</v>
      </c>
      <c r="G146" s="279">
        <v>0</v>
      </c>
      <c r="H146" s="305"/>
      <c r="I146" s="73">
        <f t="shared" si="2"/>
        <v>0</v>
      </c>
    </row>
    <row r="147" spans="1:9" ht="25.5">
      <c r="A147" s="156"/>
      <c r="B147" s="165"/>
      <c r="C147" s="165" t="s">
        <v>107</v>
      </c>
      <c r="D147" s="165"/>
      <c r="E147" s="137" t="s">
        <v>1202</v>
      </c>
      <c r="F147" s="166" t="s">
        <v>343</v>
      </c>
      <c r="G147" s="279">
        <v>0</v>
      </c>
      <c r="H147" s="305"/>
      <c r="I147" s="73">
        <f t="shared" si="2"/>
        <v>0</v>
      </c>
    </row>
    <row r="148" spans="1:9" ht="25.5">
      <c r="A148" s="156"/>
      <c r="B148" s="156"/>
      <c r="C148" s="156" t="s">
        <v>108</v>
      </c>
      <c r="D148" s="156"/>
      <c r="E148" s="139" t="s">
        <v>352</v>
      </c>
      <c r="F148" s="157" t="s">
        <v>343</v>
      </c>
      <c r="G148" s="142">
        <f>2.73/100*'Civil &amp; Interior'!G11</f>
        <v>17.226300000000002</v>
      </c>
      <c r="H148" s="305"/>
      <c r="I148" s="73">
        <f t="shared" si="2"/>
        <v>0</v>
      </c>
    </row>
    <row r="149" spans="1:9" ht="25.5">
      <c r="A149" s="156"/>
      <c r="B149" s="156"/>
      <c r="C149" s="156" t="s">
        <v>109</v>
      </c>
      <c r="D149" s="156"/>
      <c r="E149" s="138" t="s">
        <v>353</v>
      </c>
      <c r="F149" s="157" t="s">
        <v>343</v>
      </c>
      <c r="G149" s="142">
        <f>0.8/100*1247</f>
        <v>9.9760000000000009</v>
      </c>
      <c r="H149" s="305"/>
      <c r="I149" s="73">
        <f t="shared" si="2"/>
        <v>0</v>
      </c>
    </row>
    <row r="150" spans="1:9" ht="25.5">
      <c r="A150" s="156"/>
      <c r="B150" s="156"/>
      <c r="C150" s="156" t="s">
        <v>110</v>
      </c>
      <c r="D150" s="156"/>
      <c r="E150" s="137" t="s">
        <v>354</v>
      </c>
      <c r="F150" s="157" t="s">
        <v>343</v>
      </c>
      <c r="G150" s="279">
        <v>0</v>
      </c>
      <c r="H150" s="305"/>
      <c r="I150" s="73">
        <f t="shared" si="2"/>
        <v>0</v>
      </c>
    </row>
    <row r="151" spans="1:9" ht="25.5">
      <c r="A151" s="156"/>
      <c r="B151" s="156"/>
      <c r="C151" s="156" t="s">
        <v>111</v>
      </c>
      <c r="D151" s="156"/>
      <c r="E151" s="137" t="s">
        <v>355</v>
      </c>
      <c r="F151" s="157" t="s">
        <v>343</v>
      </c>
      <c r="G151" s="279">
        <v>0</v>
      </c>
      <c r="H151" s="301"/>
      <c r="I151" s="73">
        <f t="shared" si="2"/>
        <v>0</v>
      </c>
    </row>
    <row r="152" spans="1:9" ht="47.25">
      <c r="A152" s="80" t="s">
        <v>615</v>
      </c>
      <c r="B152" s="80"/>
      <c r="C152" s="82"/>
      <c r="D152" s="82"/>
      <c r="E152" s="105"/>
      <c r="F152" s="80"/>
      <c r="G152" s="107"/>
      <c r="H152" s="308"/>
      <c r="I152" s="108">
        <f>SUM(I79:I151)</f>
        <v>0</v>
      </c>
    </row>
    <row r="153" spans="1:9" ht="15.75">
      <c r="A153" s="63"/>
      <c r="B153" s="63" t="s">
        <v>1071</v>
      </c>
      <c r="C153" s="63"/>
      <c r="D153" s="63"/>
      <c r="E153" s="121" t="s">
        <v>360</v>
      </c>
      <c r="F153" s="122"/>
      <c r="G153" s="123"/>
      <c r="H153" s="312"/>
      <c r="I153" s="124"/>
    </row>
    <row r="154" spans="1:9" ht="63.75">
      <c r="A154" s="167"/>
      <c r="B154" s="167"/>
      <c r="C154" s="156" t="s">
        <v>15</v>
      </c>
      <c r="D154" s="148" t="s">
        <v>361</v>
      </c>
      <c r="E154" s="143" t="s">
        <v>362</v>
      </c>
      <c r="F154" s="157"/>
      <c r="G154" s="279"/>
      <c r="H154" s="301"/>
      <c r="I154" s="73"/>
    </row>
    <row r="155" spans="1:9">
      <c r="A155" s="167"/>
      <c r="B155" s="167"/>
      <c r="C155" s="156" t="s">
        <v>18</v>
      </c>
      <c r="D155" s="156"/>
      <c r="E155" s="143" t="s">
        <v>363</v>
      </c>
      <c r="F155" s="148" t="s">
        <v>343</v>
      </c>
      <c r="G155" s="279"/>
      <c r="H155" s="301"/>
      <c r="I155" s="73">
        <f t="shared" ref="I155:I167" si="3">H155*$G155</f>
        <v>0</v>
      </c>
    </row>
    <row r="156" spans="1:9">
      <c r="A156" s="167"/>
      <c r="B156" s="167"/>
      <c r="C156" s="156" t="s">
        <v>21</v>
      </c>
      <c r="D156" s="156"/>
      <c r="E156" s="143" t="s">
        <v>364</v>
      </c>
      <c r="F156" s="148" t="s">
        <v>343</v>
      </c>
      <c r="G156" s="279"/>
      <c r="H156" s="301"/>
      <c r="I156" s="73">
        <f t="shared" si="3"/>
        <v>0</v>
      </c>
    </row>
    <row r="157" spans="1:9">
      <c r="A157" s="167"/>
      <c r="B157" s="167"/>
      <c r="C157" s="156" t="s">
        <v>23</v>
      </c>
      <c r="D157" s="165"/>
      <c r="E157" s="152" t="s">
        <v>643</v>
      </c>
      <c r="F157" s="148" t="s">
        <v>343</v>
      </c>
      <c r="G157" s="279"/>
      <c r="H157" s="301"/>
      <c r="I157" s="73">
        <f t="shared" si="3"/>
        <v>0</v>
      </c>
    </row>
    <row r="158" spans="1:9">
      <c r="A158" s="167"/>
      <c r="B158" s="167"/>
      <c r="C158" s="156" t="s">
        <v>25</v>
      </c>
      <c r="D158" s="165"/>
      <c r="E158" s="152" t="s">
        <v>644</v>
      </c>
      <c r="F158" s="148" t="s">
        <v>343</v>
      </c>
      <c r="G158" s="279"/>
      <c r="H158" s="301"/>
      <c r="I158" s="73">
        <f t="shared" si="3"/>
        <v>0</v>
      </c>
    </row>
    <row r="159" spans="1:9">
      <c r="A159" s="167"/>
      <c r="B159" s="167"/>
      <c r="C159" s="156" t="s">
        <v>27</v>
      </c>
      <c r="D159" s="156"/>
      <c r="E159" s="143" t="s">
        <v>365</v>
      </c>
      <c r="F159" s="148" t="s">
        <v>343</v>
      </c>
      <c r="G159" s="279"/>
      <c r="H159" s="301"/>
      <c r="I159" s="73">
        <f t="shared" si="3"/>
        <v>0</v>
      </c>
    </row>
    <row r="160" spans="1:9">
      <c r="A160" s="167"/>
      <c r="B160" s="167"/>
      <c r="C160" s="156" t="s">
        <v>29</v>
      </c>
      <c r="D160" s="156"/>
      <c r="E160" s="143" t="s">
        <v>366</v>
      </c>
      <c r="F160" s="148" t="s">
        <v>343</v>
      </c>
      <c r="G160" s="279">
        <v>0</v>
      </c>
      <c r="H160" s="301"/>
      <c r="I160" s="73">
        <f t="shared" si="3"/>
        <v>0</v>
      </c>
    </row>
    <row r="161" spans="1:9">
      <c r="A161" s="167"/>
      <c r="B161" s="167"/>
      <c r="C161" s="156" t="s">
        <v>31</v>
      </c>
      <c r="D161" s="156"/>
      <c r="E161" s="143" t="s">
        <v>367</v>
      </c>
      <c r="F161" s="148" t="s">
        <v>343</v>
      </c>
      <c r="G161" s="279">
        <f>0.96/100*'Civil &amp; Interior'!G11</f>
        <v>6.0575999999999999</v>
      </c>
      <c r="H161" s="301"/>
      <c r="I161" s="73">
        <f t="shared" si="3"/>
        <v>0</v>
      </c>
    </row>
    <row r="162" spans="1:9">
      <c r="A162" s="167"/>
      <c r="B162" s="167"/>
      <c r="C162" s="156" t="s">
        <v>280</v>
      </c>
      <c r="D162" s="156"/>
      <c r="E162" s="143" t="s">
        <v>368</v>
      </c>
      <c r="F162" s="148" t="s">
        <v>343</v>
      </c>
      <c r="G162" s="279"/>
      <c r="H162" s="301"/>
      <c r="I162" s="73">
        <f t="shared" si="3"/>
        <v>0</v>
      </c>
    </row>
    <row r="163" spans="1:9">
      <c r="A163" s="167"/>
      <c r="B163" s="167"/>
      <c r="C163" s="156" t="s">
        <v>282</v>
      </c>
      <c r="D163" s="156"/>
      <c r="E163" s="143" t="s">
        <v>369</v>
      </c>
      <c r="F163" s="148" t="s">
        <v>343</v>
      </c>
      <c r="G163" s="279"/>
      <c r="H163" s="301"/>
      <c r="I163" s="73">
        <f t="shared" si="3"/>
        <v>0</v>
      </c>
    </row>
    <row r="164" spans="1:9">
      <c r="A164" s="167"/>
      <c r="B164" s="167"/>
      <c r="C164" s="156" t="s">
        <v>284</v>
      </c>
      <c r="D164" s="156"/>
      <c r="E164" s="143" t="s">
        <v>370</v>
      </c>
      <c r="F164" s="148" t="s">
        <v>343</v>
      </c>
      <c r="G164" s="279"/>
      <c r="H164" s="301"/>
      <c r="I164" s="73">
        <f t="shared" si="3"/>
        <v>0</v>
      </c>
    </row>
    <row r="165" spans="1:9">
      <c r="A165" s="167"/>
      <c r="B165" s="167"/>
      <c r="C165" s="156" t="s">
        <v>285</v>
      </c>
      <c r="D165" s="156"/>
      <c r="E165" s="143" t="s">
        <v>371</v>
      </c>
      <c r="F165" s="148" t="s">
        <v>343</v>
      </c>
      <c r="G165" s="279">
        <v>0</v>
      </c>
      <c r="H165" s="301"/>
      <c r="I165" s="73">
        <f t="shared" si="3"/>
        <v>0</v>
      </c>
    </row>
    <row r="166" spans="1:9">
      <c r="A166" s="167"/>
      <c r="B166" s="167"/>
      <c r="C166" s="156" t="s">
        <v>326</v>
      </c>
      <c r="D166" s="156"/>
      <c r="E166" s="143" t="s">
        <v>372</v>
      </c>
      <c r="F166" s="148" t="s">
        <v>343</v>
      </c>
      <c r="G166" s="296">
        <f>0.64/100*'Civil &amp; Interior'!G11</f>
        <v>4.0384000000000002</v>
      </c>
      <c r="H166" s="301"/>
      <c r="I166" s="73">
        <f t="shared" si="3"/>
        <v>0</v>
      </c>
    </row>
    <row r="167" spans="1:9">
      <c r="A167" s="167"/>
      <c r="B167" s="167"/>
      <c r="C167" s="156" t="s">
        <v>288</v>
      </c>
      <c r="D167" s="156"/>
      <c r="E167" s="143" t="s">
        <v>373</v>
      </c>
      <c r="F167" s="148" t="s">
        <v>343</v>
      </c>
      <c r="G167" s="279">
        <v>0</v>
      </c>
      <c r="H167" s="301"/>
      <c r="I167" s="73">
        <f t="shared" si="3"/>
        <v>0</v>
      </c>
    </row>
    <row r="168" spans="1:9" ht="76.5">
      <c r="A168" s="167"/>
      <c r="B168" s="167"/>
      <c r="C168" s="75"/>
      <c r="D168" s="168" t="s">
        <v>374</v>
      </c>
      <c r="E168" s="169" t="s">
        <v>1203</v>
      </c>
      <c r="F168" s="143"/>
      <c r="G168" s="279"/>
      <c r="H168" s="301"/>
      <c r="I168" s="73"/>
    </row>
    <row r="169" spans="1:9">
      <c r="A169" s="167"/>
      <c r="B169" s="167"/>
      <c r="C169" s="156" t="s">
        <v>33</v>
      </c>
      <c r="D169" s="156"/>
      <c r="E169" s="170" t="s">
        <v>375</v>
      </c>
      <c r="F169" s="143"/>
      <c r="G169" s="279"/>
      <c r="H169" s="301"/>
      <c r="I169" s="73"/>
    </row>
    <row r="170" spans="1:9">
      <c r="A170" s="167"/>
      <c r="B170" s="167"/>
      <c r="C170" s="156" t="s">
        <v>36</v>
      </c>
      <c r="D170" s="156"/>
      <c r="E170" s="143" t="s">
        <v>376</v>
      </c>
      <c r="F170" s="148" t="s">
        <v>377</v>
      </c>
      <c r="G170" s="279">
        <v>0</v>
      </c>
      <c r="H170" s="301"/>
      <c r="I170" s="73">
        <f>H170*$G170</f>
        <v>0</v>
      </c>
    </row>
    <row r="171" spans="1:9">
      <c r="A171" s="167"/>
      <c r="B171" s="167"/>
      <c r="C171" s="156" t="s">
        <v>40</v>
      </c>
      <c r="D171" s="156"/>
      <c r="E171" s="143" t="s">
        <v>378</v>
      </c>
      <c r="F171" s="148" t="s">
        <v>377</v>
      </c>
      <c r="G171" s="279">
        <v>0</v>
      </c>
      <c r="H171" s="301"/>
      <c r="I171" s="73">
        <f>H171*$G171</f>
        <v>0</v>
      </c>
    </row>
    <row r="172" spans="1:9">
      <c r="A172" s="167"/>
      <c r="B172" s="167"/>
      <c r="C172" s="156" t="s">
        <v>43</v>
      </c>
      <c r="D172" s="156"/>
      <c r="E172" s="143" t="s">
        <v>379</v>
      </c>
      <c r="F172" s="148" t="s">
        <v>377</v>
      </c>
      <c r="G172" s="279">
        <v>0</v>
      </c>
      <c r="H172" s="301"/>
      <c r="I172" s="73">
        <f>H172*$G172</f>
        <v>0</v>
      </c>
    </row>
    <row r="173" spans="1:9" ht="51">
      <c r="A173" s="167"/>
      <c r="B173" s="167"/>
      <c r="C173" s="156" t="s">
        <v>45</v>
      </c>
      <c r="D173" s="156"/>
      <c r="E173" s="152" t="s">
        <v>380</v>
      </c>
      <c r="F173" s="157" t="s">
        <v>343</v>
      </c>
      <c r="G173" s="279">
        <v>0</v>
      </c>
      <c r="H173" s="301"/>
      <c r="I173" s="73"/>
    </row>
    <row r="174" spans="1:9" ht="28.5">
      <c r="A174" s="167"/>
      <c r="B174" s="167"/>
      <c r="C174" s="156" t="s">
        <v>75</v>
      </c>
      <c r="D174" s="156"/>
      <c r="E174" s="216" t="s">
        <v>1204</v>
      </c>
      <c r="F174" s="157" t="s">
        <v>343</v>
      </c>
      <c r="G174" s="279"/>
      <c r="H174" s="301"/>
      <c r="I174" s="73">
        <f>H174*$G174</f>
        <v>0</v>
      </c>
    </row>
    <row r="175" spans="1:9" ht="28.5">
      <c r="A175" s="167"/>
      <c r="B175" s="167"/>
      <c r="C175" s="156" t="s">
        <v>79</v>
      </c>
      <c r="D175" s="156"/>
      <c r="E175" s="96" t="s">
        <v>1205</v>
      </c>
      <c r="F175" s="157" t="s">
        <v>343</v>
      </c>
      <c r="G175" s="279">
        <v>0</v>
      </c>
      <c r="H175" s="301"/>
      <c r="I175" s="73">
        <f>H175*$G175</f>
        <v>0</v>
      </c>
    </row>
    <row r="176" spans="1:9" ht="47.25">
      <c r="A176" s="80" t="s">
        <v>1072</v>
      </c>
      <c r="B176" s="80"/>
      <c r="C176" s="82"/>
      <c r="D176" s="82"/>
      <c r="E176" s="105"/>
      <c r="F176" s="80"/>
      <c r="G176" s="107"/>
      <c r="H176" s="308"/>
      <c r="I176" s="108">
        <f>SUM(I155:I175)</f>
        <v>0</v>
      </c>
    </row>
    <row r="177" spans="1:9" ht="15.75">
      <c r="A177" s="63"/>
      <c r="B177" s="63" t="s">
        <v>397</v>
      </c>
      <c r="C177" s="63"/>
      <c r="D177" s="63"/>
      <c r="E177" s="121" t="s">
        <v>381</v>
      </c>
      <c r="F177" s="63"/>
      <c r="G177" s="123"/>
      <c r="H177" s="312"/>
      <c r="I177" s="124"/>
    </row>
    <row r="178" spans="1:9" ht="25.5">
      <c r="A178" s="167"/>
      <c r="B178" s="167"/>
      <c r="C178" s="156" t="s">
        <v>18</v>
      </c>
      <c r="D178" s="156"/>
      <c r="E178" s="171" t="s">
        <v>382</v>
      </c>
      <c r="F178" s="172" t="s">
        <v>383</v>
      </c>
      <c r="G178" s="279">
        <v>0</v>
      </c>
      <c r="H178" s="301"/>
      <c r="I178" s="73">
        <f t="shared" ref="I178:I189" si="4">H178*$G178</f>
        <v>0</v>
      </c>
    </row>
    <row r="179" spans="1:9" ht="25.5">
      <c r="A179" s="167"/>
      <c r="B179" s="167"/>
      <c r="C179" s="156" t="s">
        <v>21</v>
      </c>
      <c r="D179" s="156"/>
      <c r="E179" s="171" t="s">
        <v>384</v>
      </c>
      <c r="F179" s="172" t="s">
        <v>383</v>
      </c>
      <c r="G179" s="279">
        <v>0</v>
      </c>
      <c r="H179" s="301"/>
      <c r="I179" s="73">
        <f t="shared" si="4"/>
        <v>0</v>
      </c>
    </row>
    <row r="180" spans="1:9" ht="25.5">
      <c r="A180" s="167"/>
      <c r="B180" s="167"/>
      <c r="C180" s="156" t="s">
        <v>23</v>
      </c>
      <c r="D180" s="156"/>
      <c r="E180" s="171" t="s">
        <v>385</v>
      </c>
      <c r="F180" s="172" t="s">
        <v>383</v>
      </c>
      <c r="G180" s="279">
        <v>0</v>
      </c>
      <c r="H180" s="301"/>
      <c r="I180" s="73">
        <f t="shared" si="4"/>
        <v>0</v>
      </c>
    </row>
    <row r="181" spans="1:9" ht="25.5">
      <c r="A181" s="167"/>
      <c r="B181" s="167"/>
      <c r="C181" s="156" t="s">
        <v>25</v>
      </c>
      <c r="D181" s="156"/>
      <c r="E181" s="171" t="s">
        <v>386</v>
      </c>
      <c r="F181" s="172" t="s">
        <v>383</v>
      </c>
      <c r="G181" s="279">
        <v>0</v>
      </c>
      <c r="H181" s="301"/>
      <c r="I181" s="73">
        <f t="shared" si="4"/>
        <v>0</v>
      </c>
    </row>
    <row r="182" spans="1:9" ht="25.5">
      <c r="A182" s="167"/>
      <c r="B182" s="167"/>
      <c r="C182" s="156" t="s">
        <v>27</v>
      </c>
      <c r="D182" s="156"/>
      <c r="E182" s="171" t="s">
        <v>387</v>
      </c>
      <c r="F182" s="172" t="s">
        <v>383</v>
      </c>
      <c r="G182" s="279">
        <v>0</v>
      </c>
      <c r="H182" s="301"/>
      <c r="I182" s="73">
        <f t="shared" si="4"/>
        <v>0</v>
      </c>
    </row>
    <row r="183" spans="1:9" ht="25.5">
      <c r="A183" s="167"/>
      <c r="B183" s="167"/>
      <c r="C183" s="156" t="s">
        <v>29</v>
      </c>
      <c r="D183" s="156"/>
      <c r="E183" s="171" t="s">
        <v>388</v>
      </c>
      <c r="F183" s="172" t="s">
        <v>383</v>
      </c>
      <c r="G183" s="279">
        <v>0</v>
      </c>
      <c r="H183" s="301"/>
      <c r="I183" s="73">
        <f t="shared" si="4"/>
        <v>0</v>
      </c>
    </row>
    <row r="184" spans="1:9" ht="102">
      <c r="A184" s="167"/>
      <c r="B184" s="167"/>
      <c r="C184" s="156" t="s">
        <v>31</v>
      </c>
      <c r="D184" s="156"/>
      <c r="E184" s="171" t="s">
        <v>389</v>
      </c>
      <c r="F184" s="172" t="s">
        <v>390</v>
      </c>
      <c r="G184" s="279">
        <v>0</v>
      </c>
      <c r="H184" s="301"/>
      <c r="I184" s="73">
        <f t="shared" si="4"/>
        <v>0</v>
      </c>
    </row>
    <row r="185" spans="1:9" ht="89.25">
      <c r="A185" s="167"/>
      <c r="B185" s="167"/>
      <c r="C185" s="156" t="s">
        <v>280</v>
      </c>
      <c r="D185" s="156"/>
      <c r="E185" s="171" t="s">
        <v>391</v>
      </c>
      <c r="F185" s="172" t="s">
        <v>390</v>
      </c>
      <c r="G185" s="279">
        <v>0</v>
      </c>
      <c r="H185" s="301"/>
      <c r="I185" s="73">
        <f t="shared" si="4"/>
        <v>0</v>
      </c>
    </row>
    <row r="186" spans="1:9">
      <c r="A186" s="167"/>
      <c r="B186" s="167"/>
      <c r="C186" s="156" t="s">
        <v>282</v>
      </c>
      <c r="D186" s="156"/>
      <c r="E186" s="173" t="s">
        <v>392</v>
      </c>
      <c r="F186" s="157" t="s">
        <v>343</v>
      </c>
      <c r="G186" s="279">
        <v>0</v>
      </c>
      <c r="H186" s="301"/>
      <c r="I186" s="73">
        <f t="shared" si="4"/>
        <v>0</v>
      </c>
    </row>
    <row r="187" spans="1:9">
      <c r="A187" s="167"/>
      <c r="B187" s="167"/>
      <c r="C187" s="156" t="s">
        <v>284</v>
      </c>
      <c r="D187" s="156"/>
      <c r="E187" s="173" t="s">
        <v>393</v>
      </c>
      <c r="F187" s="157" t="s">
        <v>343</v>
      </c>
      <c r="G187" s="279">
        <v>0</v>
      </c>
      <c r="H187" s="301"/>
      <c r="I187" s="73">
        <f t="shared" si="4"/>
        <v>0</v>
      </c>
    </row>
    <row r="188" spans="1:9">
      <c r="A188" s="167"/>
      <c r="B188" s="167"/>
      <c r="C188" s="156" t="s">
        <v>285</v>
      </c>
      <c r="D188" s="156"/>
      <c r="E188" s="173" t="s">
        <v>394</v>
      </c>
      <c r="F188" s="157" t="s">
        <v>343</v>
      </c>
      <c r="G188" s="279">
        <v>0</v>
      </c>
      <c r="H188" s="301"/>
      <c r="I188" s="73">
        <f t="shared" si="4"/>
        <v>0</v>
      </c>
    </row>
    <row r="189" spans="1:9" ht="38.25">
      <c r="A189" s="167"/>
      <c r="B189" s="167"/>
      <c r="C189" s="156" t="s">
        <v>326</v>
      </c>
      <c r="D189" s="163" t="s">
        <v>395</v>
      </c>
      <c r="E189" s="173" t="s">
        <v>396</v>
      </c>
      <c r="F189" s="172" t="s">
        <v>141</v>
      </c>
      <c r="G189" s="279">
        <v>0</v>
      </c>
      <c r="H189" s="301"/>
      <c r="I189" s="73">
        <f t="shared" si="4"/>
        <v>0</v>
      </c>
    </row>
    <row r="190" spans="1:9" ht="47.25">
      <c r="A190" s="80" t="s">
        <v>1073</v>
      </c>
      <c r="B190" s="80"/>
      <c r="C190" s="82"/>
      <c r="D190" s="82"/>
      <c r="E190" s="105"/>
      <c r="F190" s="80"/>
      <c r="G190" s="107"/>
      <c r="H190" s="308"/>
      <c r="I190" s="108">
        <f>SUM(I178:I189)</f>
        <v>0</v>
      </c>
    </row>
    <row r="191" spans="1:9" ht="15.75">
      <c r="A191" s="63"/>
      <c r="B191" s="63" t="s">
        <v>403</v>
      </c>
      <c r="C191" s="63"/>
      <c r="D191" s="63"/>
      <c r="E191" s="121" t="s">
        <v>404</v>
      </c>
      <c r="F191" s="63"/>
      <c r="G191" s="123"/>
      <c r="H191" s="312"/>
      <c r="I191" s="124"/>
    </row>
    <row r="192" spans="1:9" ht="51">
      <c r="A192" s="167"/>
      <c r="B192" s="167"/>
      <c r="C192" s="156" t="s">
        <v>18</v>
      </c>
      <c r="D192" s="156"/>
      <c r="E192" s="174" t="s">
        <v>1208</v>
      </c>
      <c r="F192" s="157" t="s">
        <v>343</v>
      </c>
      <c r="G192" s="279">
        <f>3.12/100*'Civil &amp; Interior'!G11</f>
        <v>19.687200000000001</v>
      </c>
      <c r="H192" s="301"/>
      <c r="I192" s="73">
        <f t="shared" ref="I192:I199" si="5">H192*$G192</f>
        <v>0</v>
      </c>
    </row>
    <row r="193" spans="1:9" ht="51">
      <c r="A193" s="167"/>
      <c r="B193" s="167"/>
      <c r="C193" s="156" t="s">
        <v>21</v>
      </c>
      <c r="D193" s="163" t="s">
        <v>405</v>
      </c>
      <c r="E193" s="158" t="s">
        <v>1209</v>
      </c>
      <c r="F193" s="157" t="s">
        <v>343</v>
      </c>
      <c r="G193" s="279">
        <v>0</v>
      </c>
      <c r="H193" s="301"/>
      <c r="I193" s="73">
        <f t="shared" si="5"/>
        <v>0</v>
      </c>
    </row>
    <row r="194" spans="1:9" ht="51">
      <c r="A194" s="167"/>
      <c r="B194" s="167"/>
      <c r="C194" s="156" t="s">
        <v>23</v>
      </c>
      <c r="D194" s="163"/>
      <c r="E194" s="137" t="s">
        <v>1210</v>
      </c>
      <c r="F194" s="157" t="s">
        <v>343</v>
      </c>
      <c r="G194" s="279"/>
      <c r="H194" s="301"/>
      <c r="I194" s="73">
        <f t="shared" si="5"/>
        <v>0</v>
      </c>
    </row>
    <row r="195" spans="1:9" ht="51">
      <c r="A195" s="156"/>
      <c r="B195" s="156"/>
      <c r="C195" s="156" t="s">
        <v>25</v>
      </c>
      <c r="D195" s="163" t="s">
        <v>405</v>
      </c>
      <c r="E195" s="158" t="s">
        <v>1211</v>
      </c>
      <c r="F195" s="157" t="s">
        <v>343</v>
      </c>
      <c r="G195" s="279">
        <v>0</v>
      </c>
      <c r="H195" s="301"/>
      <c r="I195" s="73">
        <f t="shared" si="5"/>
        <v>0</v>
      </c>
    </row>
    <row r="196" spans="1:9" ht="51">
      <c r="A196" s="167"/>
      <c r="B196" s="167"/>
      <c r="C196" s="156" t="s">
        <v>27</v>
      </c>
      <c r="D196" s="163"/>
      <c r="E196" s="137" t="s">
        <v>1212</v>
      </c>
      <c r="F196" s="157" t="s">
        <v>343</v>
      </c>
      <c r="G196" s="279"/>
      <c r="H196" s="301"/>
      <c r="I196" s="73">
        <f t="shared" si="5"/>
        <v>0</v>
      </c>
    </row>
    <row r="197" spans="1:9" ht="51">
      <c r="A197" s="156"/>
      <c r="B197" s="156"/>
      <c r="C197" s="156" t="s">
        <v>29</v>
      </c>
      <c r="D197" s="163" t="s">
        <v>405</v>
      </c>
      <c r="E197" s="158" t="s">
        <v>1213</v>
      </c>
      <c r="F197" s="157" t="s">
        <v>343</v>
      </c>
      <c r="G197" s="279"/>
      <c r="H197" s="301"/>
      <c r="I197" s="73">
        <f t="shared" si="5"/>
        <v>0</v>
      </c>
    </row>
    <row r="198" spans="1:9" ht="51">
      <c r="A198" s="167"/>
      <c r="B198" s="167"/>
      <c r="C198" s="156" t="s">
        <v>31</v>
      </c>
      <c r="D198" s="163"/>
      <c r="E198" s="137" t="s">
        <v>1214</v>
      </c>
      <c r="F198" s="157" t="s">
        <v>343</v>
      </c>
      <c r="G198" s="279"/>
      <c r="H198" s="301"/>
      <c r="I198" s="73">
        <f t="shared" si="5"/>
        <v>0</v>
      </c>
    </row>
    <row r="199" spans="1:9" ht="51">
      <c r="A199" s="156"/>
      <c r="B199" s="156"/>
      <c r="C199" s="156" t="s">
        <v>280</v>
      </c>
      <c r="D199" s="163" t="s">
        <v>405</v>
      </c>
      <c r="E199" s="158" t="s">
        <v>1215</v>
      </c>
      <c r="F199" s="157" t="s">
        <v>343</v>
      </c>
      <c r="G199" s="279">
        <v>0</v>
      </c>
      <c r="H199" s="301"/>
      <c r="I199" s="73">
        <f t="shared" si="5"/>
        <v>0</v>
      </c>
    </row>
    <row r="200" spans="1:9" ht="51">
      <c r="A200" s="156"/>
      <c r="B200" s="156"/>
      <c r="C200" s="156" t="s">
        <v>33</v>
      </c>
      <c r="D200" s="175" t="s">
        <v>406</v>
      </c>
      <c r="E200" s="137" t="s">
        <v>645</v>
      </c>
      <c r="F200" s="157"/>
      <c r="G200" s="279"/>
      <c r="H200" s="301"/>
      <c r="I200" s="73"/>
    </row>
    <row r="201" spans="1:9">
      <c r="A201" s="156"/>
      <c r="B201" s="156"/>
      <c r="C201" s="156" t="s">
        <v>36</v>
      </c>
      <c r="D201" s="175"/>
      <c r="E201" s="137" t="s">
        <v>646</v>
      </c>
      <c r="F201" s="157" t="s">
        <v>343</v>
      </c>
      <c r="G201" s="279"/>
      <c r="H201" s="301"/>
      <c r="I201" s="73">
        <f>H201*$G201</f>
        <v>0</v>
      </c>
    </row>
    <row r="202" spans="1:9">
      <c r="A202" s="156"/>
      <c r="B202" s="156"/>
      <c r="C202" s="156" t="s">
        <v>40</v>
      </c>
      <c r="D202" s="175"/>
      <c r="E202" s="137" t="s">
        <v>647</v>
      </c>
      <c r="F202" s="157" t="s">
        <v>343</v>
      </c>
      <c r="G202" s="279"/>
      <c r="H202" s="301"/>
      <c r="I202" s="73">
        <f>H202*$G202</f>
        <v>0</v>
      </c>
    </row>
    <row r="203" spans="1:9">
      <c r="A203" s="156"/>
      <c r="B203" s="156"/>
      <c r="C203" s="156" t="s">
        <v>43</v>
      </c>
      <c r="D203" s="175"/>
      <c r="E203" s="137" t="s">
        <v>648</v>
      </c>
      <c r="F203" s="157" t="s">
        <v>343</v>
      </c>
      <c r="G203" s="279"/>
      <c r="H203" s="301"/>
      <c r="I203" s="73">
        <f>H203*$G203</f>
        <v>0</v>
      </c>
    </row>
    <row r="204" spans="1:9">
      <c r="A204" s="156"/>
      <c r="B204" s="156"/>
      <c r="C204" s="156" t="s">
        <v>44</v>
      </c>
      <c r="D204" s="165"/>
      <c r="E204" s="137" t="s">
        <v>649</v>
      </c>
      <c r="F204" s="157" t="s">
        <v>343</v>
      </c>
      <c r="G204" s="279"/>
      <c r="H204" s="301"/>
      <c r="I204" s="73">
        <f>H204*$G204</f>
        <v>0</v>
      </c>
    </row>
    <row r="205" spans="1:9" ht="47.25">
      <c r="A205" s="80" t="s">
        <v>616</v>
      </c>
      <c r="B205" s="80"/>
      <c r="C205" s="82"/>
      <c r="D205" s="82"/>
      <c r="E205" s="105"/>
      <c r="F205" s="106"/>
      <c r="G205" s="107"/>
      <c r="H205" s="308"/>
      <c r="I205" s="108">
        <f>SUM(I192:I204)</f>
        <v>0</v>
      </c>
    </row>
    <row r="206" spans="1:9" ht="15.75">
      <c r="A206" s="63"/>
      <c r="B206" s="63" t="s">
        <v>407</v>
      </c>
      <c r="C206" s="63"/>
      <c r="D206" s="63"/>
      <c r="E206" s="121" t="s">
        <v>408</v>
      </c>
      <c r="F206" s="122"/>
      <c r="G206" s="123"/>
      <c r="H206" s="312"/>
      <c r="I206" s="124"/>
    </row>
    <row r="207" spans="1:9" ht="25.5">
      <c r="A207" s="167"/>
      <c r="B207" s="167"/>
      <c r="C207" s="156" t="s">
        <v>18</v>
      </c>
      <c r="D207" s="156"/>
      <c r="E207" s="140" t="s">
        <v>409</v>
      </c>
      <c r="F207" s="157" t="s">
        <v>410</v>
      </c>
      <c r="G207" s="279">
        <v>21.080453363062059</v>
      </c>
      <c r="H207" s="301"/>
      <c r="I207" s="73">
        <f>H207*$G207</f>
        <v>0</v>
      </c>
    </row>
    <row r="208" spans="1:9" ht="25.5">
      <c r="A208" s="106" t="s">
        <v>618</v>
      </c>
      <c r="B208" s="106"/>
      <c r="C208" s="130"/>
      <c r="D208" s="130"/>
      <c r="E208" s="107"/>
      <c r="F208" s="106"/>
      <c r="G208" s="107"/>
      <c r="H208" s="308"/>
      <c r="I208" s="108">
        <f>SUM(I207)</f>
        <v>0</v>
      </c>
    </row>
    <row r="209" spans="1:9" ht="15.75">
      <c r="A209" s="63"/>
      <c r="B209" s="63" t="s">
        <v>411</v>
      </c>
      <c r="C209" s="63" t="s">
        <v>15</v>
      </c>
      <c r="D209" s="63"/>
      <c r="E209" s="121" t="s">
        <v>412</v>
      </c>
      <c r="F209" s="122"/>
      <c r="G209" s="123"/>
      <c r="H209" s="312"/>
      <c r="I209" s="124"/>
    </row>
    <row r="210" spans="1:9" ht="25.5">
      <c r="A210" s="167"/>
      <c r="B210" s="167"/>
      <c r="C210" s="156" t="s">
        <v>18</v>
      </c>
      <c r="D210" s="156"/>
      <c r="E210" s="176" t="s">
        <v>413</v>
      </c>
      <c r="F210" s="148" t="s">
        <v>218</v>
      </c>
      <c r="G210" s="279">
        <v>0</v>
      </c>
      <c r="H210" s="301"/>
      <c r="I210" s="73">
        <f>H210*$G210</f>
        <v>0</v>
      </c>
    </row>
    <row r="211" spans="1:9" ht="25.5">
      <c r="A211" s="167"/>
      <c r="B211" s="167"/>
      <c r="C211" s="156" t="s">
        <v>21</v>
      </c>
      <c r="D211" s="156"/>
      <c r="E211" s="176" t="s">
        <v>414</v>
      </c>
      <c r="F211" s="148" t="s">
        <v>415</v>
      </c>
      <c r="G211" s="279">
        <v>1</v>
      </c>
      <c r="H211" s="301"/>
      <c r="I211" s="73">
        <f>H211*$G211</f>
        <v>0</v>
      </c>
    </row>
    <row r="212" spans="1:9" ht="25.5">
      <c r="A212" s="106" t="s">
        <v>619</v>
      </c>
      <c r="B212" s="106"/>
      <c r="C212" s="130"/>
      <c r="D212" s="130"/>
      <c r="E212" s="107"/>
      <c r="F212" s="106"/>
      <c r="G212" s="107"/>
      <c r="H212" s="308"/>
      <c r="I212" s="108">
        <f>SUM(I210:I211)</f>
        <v>0</v>
      </c>
    </row>
    <row r="213" spans="1:9" ht="15.75">
      <c r="A213" s="63"/>
      <c r="B213" s="63" t="s">
        <v>416</v>
      </c>
      <c r="C213" s="63" t="s">
        <v>15</v>
      </c>
      <c r="D213" s="63"/>
      <c r="E213" s="121" t="s">
        <v>417</v>
      </c>
      <c r="F213" s="122"/>
      <c r="G213" s="123"/>
      <c r="H213" s="312"/>
      <c r="I213" s="124"/>
    </row>
    <row r="214" spans="1:9">
      <c r="A214" s="167"/>
      <c r="B214" s="167"/>
      <c r="C214" s="156" t="s">
        <v>18</v>
      </c>
      <c r="D214" s="156"/>
      <c r="E214" s="177" t="s">
        <v>418</v>
      </c>
      <c r="F214" s="146" t="s">
        <v>357</v>
      </c>
      <c r="G214" s="279">
        <v>1</v>
      </c>
      <c r="H214" s="301"/>
      <c r="I214" s="73">
        <f t="shared" ref="I214:I220" si="6">H214*$G214</f>
        <v>0</v>
      </c>
    </row>
    <row r="215" spans="1:9" ht="38.25">
      <c r="A215" s="167"/>
      <c r="B215" s="167"/>
      <c r="C215" s="156" t="s">
        <v>21</v>
      </c>
      <c r="D215" s="156"/>
      <c r="E215" s="177" t="s">
        <v>419</v>
      </c>
      <c r="F215" s="157" t="s">
        <v>343</v>
      </c>
      <c r="G215" s="279">
        <v>67.355182926829272</v>
      </c>
      <c r="H215" s="301"/>
      <c r="I215" s="73">
        <f t="shared" si="6"/>
        <v>0</v>
      </c>
    </row>
    <row r="216" spans="1:9" ht="25.5">
      <c r="A216" s="167"/>
      <c r="B216" s="167"/>
      <c r="C216" s="156" t="s">
        <v>23</v>
      </c>
      <c r="D216" s="156"/>
      <c r="E216" s="177" t="s">
        <v>420</v>
      </c>
      <c r="F216" s="146" t="s">
        <v>196</v>
      </c>
      <c r="G216" s="279">
        <v>3</v>
      </c>
      <c r="H216" s="301"/>
      <c r="I216" s="73">
        <f t="shared" si="6"/>
        <v>0</v>
      </c>
    </row>
    <row r="217" spans="1:9" ht="25.5">
      <c r="A217" s="167"/>
      <c r="B217" s="167"/>
      <c r="C217" s="156" t="s">
        <v>25</v>
      </c>
      <c r="D217" s="156"/>
      <c r="E217" s="177" t="s">
        <v>421</v>
      </c>
      <c r="F217" s="157" t="s">
        <v>343</v>
      </c>
      <c r="G217" s="279">
        <v>150</v>
      </c>
      <c r="H217" s="301"/>
      <c r="I217" s="73">
        <f t="shared" si="6"/>
        <v>0</v>
      </c>
    </row>
    <row r="218" spans="1:9">
      <c r="A218" s="167"/>
      <c r="B218" s="167"/>
      <c r="C218" s="156" t="s">
        <v>27</v>
      </c>
      <c r="D218" s="156"/>
      <c r="E218" s="177" t="s">
        <v>422</v>
      </c>
      <c r="F218" s="157" t="s">
        <v>343</v>
      </c>
      <c r="G218" s="279">
        <v>200</v>
      </c>
      <c r="H218" s="305"/>
      <c r="I218" s="73">
        <f t="shared" si="6"/>
        <v>0</v>
      </c>
    </row>
    <row r="219" spans="1:9">
      <c r="A219" s="167"/>
      <c r="B219" s="167"/>
      <c r="C219" s="156" t="s">
        <v>29</v>
      </c>
      <c r="D219" s="156"/>
      <c r="E219" s="177" t="s">
        <v>423</v>
      </c>
      <c r="F219" s="146" t="s">
        <v>196</v>
      </c>
      <c r="G219" s="279">
        <v>4</v>
      </c>
      <c r="H219" s="301"/>
      <c r="I219" s="73">
        <f t="shared" si="6"/>
        <v>0</v>
      </c>
    </row>
    <row r="220" spans="1:9">
      <c r="A220" s="167"/>
      <c r="B220" s="167"/>
      <c r="C220" s="156" t="s">
        <v>31</v>
      </c>
      <c r="D220" s="156"/>
      <c r="E220" s="178" t="s">
        <v>1206</v>
      </c>
      <c r="F220" s="157" t="s">
        <v>343</v>
      </c>
      <c r="G220" s="279">
        <v>73</v>
      </c>
      <c r="H220" s="305"/>
      <c r="I220" s="73">
        <f t="shared" si="6"/>
        <v>0</v>
      </c>
    </row>
    <row r="221" spans="1:9">
      <c r="A221" s="167"/>
      <c r="B221" s="167"/>
      <c r="C221" s="156" t="s">
        <v>33</v>
      </c>
      <c r="D221" s="163" t="s">
        <v>621</v>
      </c>
      <c r="E221" s="178"/>
      <c r="F221" s="146"/>
      <c r="G221" s="279"/>
      <c r="H221" s="301"/>
      <c r="I221" s="73"/>
    </row>
    <row r="222" spans="1:9">
      <c r="A222" s="167"/>
      <c r="B222" s="167"/>
      <c r="C222" s="156" t="s">
        <v>36</v>
      </c>
      <c r="D222" s="156"/>
      <c r="E222" s="161" t="s">
        <v>424</v>
      </c>
      <c r="F222" s="157" t="s">
        <v>268</v>
      </c>
      <c r="G222" s="279">
        <v>2</v>
      </c>
      <c r="H222" s="301"/>
      <c r="I222" s="73">
        <f>H222*$G222</f>
        <v>0</v>
      </c>
    </row>
    <row r="223" spans="1:9">
      <c r="A223" s="167"/>
      <c r="B223" s="167"/>
      <c r="C223" s="156" t="s">
        <v>40</v>
      </c>
      <c r="D223" s="156"/>
      <c r="E223" s="161" t="s">
        <v>425</v>
      </c>
      <c r="F223" s="157" t="s">
        <v>268</v>
      </c>
      <c r="G223" s="279">
        <v>20</v>
      </c>
      <c r="H223" s="305"/>
      <c r="I223" s="73">
        <f>H223*$G223</f>
        <v>0</v>
      </c>
    </row>
    <row r="224" spans="1:9">
      <c r="A224" s="167"/>
      <c r="B224" s="167"/>
      <c r="C224" s="156" t="s">
        <v>43</v>
      </c>
      <c r="D224" s="156"/>
      <c r="E224" s="161" t="s">
        <v>426</v>
      </c>
      <c r="F224" s="157" t="s">
        <v>268</v>
      </c>
      <c r="G224" s="279">
        <v>5</v>
      </c>
      <c r="H224" s="305"/>
      <c r="I224" s="73">
        <f>H224*$G224</f>
        <v>0</v>
      </c>
    </row>
    <row r="225" spans="1:9" ht="25.5">
      <c r="A225" s="167"/>
      <c r="B225" s="167"/>
      <c r="C225" s="156" t="s">
        <v>44</v>
      </c>
      <c r="D225" s="156"/>
      <c r="E225" s="161" t="s">
        <v>427</v>
      </c>
      <c r="F225" s="157" t="s">
        <v>268</v>
      </c>
      <c r="G225" s="279">
        <v>0</v>
      </c>
      <c r="H225" s="301"/>
      <c r="I225" s="73">
        <f>H225*$G225</f>
        <v>0</v>
      </c>
    </row>
    <row r="226" spans="1:9" ht="47.25">
      <c r="A226" s="80" t="s">
        <v>620</v>
      </c>
      <c r="B226" s="80"/>
      <c r="C226" s="82"/>
      <c r="D226" s="82"/>
      <c r="E226" s="105"/>
      <c r="F226" s="106"/>
      <c r="G226" s="107"/>
      <c r="H226" s="308"/>
      <c r="I226" s="108">
        <f>SUM(I214:I225)</f>
        <v>0</v>
      </c>
    </row>
    <row r="227" spans="1:9" ht="15.75">
      <c r="A227" s="57" t="s">
        <v>428</v>
      </c>
      <c r="B227" s="57"/>
      <c r="C227" s="57"/>
      <c r="D227" s="57"/>
      <c r="E227" s="116" t="s">
        <v>429</v>
      </c>
      <c r="F227" s="57"/>
      <c r="G227" s="57"/>
      <c r="H227" s="310"/>
      <c r="I227" s="117"/>
    </row>
    <row r="228" spans="1:9" ht="15.75">
      <c r="A228" s="63"/>
      <c r="B228" s="63" t="s">
        <v>622</v>
      </c>
      <c r="C228" s="63"/>
      <c r="D228" s="63"/>
      <c r="E228" s="154"/>
      <c r="F228" s="122"/>
      <c r="G228" s="123"/>
      <c r="H228" s="312"/>
      <c r="I228" s="124"/>
    </row>
    <row r="229" spans="1:9" ht="51">
      <c r="A229" s="167"/>
      <c r="B229" s="167"/>
      <c r="C229" s="156" t="s">
        <v>15</v>
      </c>
      <c r="D229" s="157"/>
      <c r="E229" s="179" t="s">
        <v>430</v>
      </c>
      <c r="F229" s="157" t="s">
        <v>218</v>
      </c>
      <c r="G229" s="279">
        <v>5</v>
      </c>
      <c r="H229" s="301"/>
      <c r="I229" s="73">
        <f t="shared" ref="I229:I239" si="7">H229*$G229</f>
        <v>0</v>
      </c>
    </row>
    <row r="230" spans="1:9" ht="51">
      <c r="A230" s="167"/>
      <c r="B230" s="167"/>
      <c r="C230" s="156" t="s">
        <v>18</v>
      </c>
      <c r="D230" s="157"/>
      <c r="E230" s="179" t="s">
        <v>431</v>
      </c>
      <c r="F230" s="157" t="s">
        <v>218</v>
      </c>
      <c r="G230" s="279">
        <v>0</v>
      </c>
      <c r="H230" s="301"/>
      <c r="I230" s="73">
        <f t="shared" si="7"/>
        <v>0</v>
      </c>
    </row>
    <row r="231" spans="1:9" ht="51">
      <c r="A231" s="167"/>
      <c r="B231" s="167"/>
      <c r="C231" s="156" t="s">
        <v>33</v>
      </c>
      <c r="D231" s="157"/>
      <c r="E231" s="180" t="s">
        <v>432</v>
      </c>
      <c r="F231" s="157" t="s">
        <v>218</v>
      </c>
      <c r="G231" s="279">
        <v>0</v>
      </c>
      <c r="H231" s="301"/>
      <c r="I231" s="73">
        <f t="shared" si="7"/>
        <v>0</v>
      </c>
    </row>
    <row r="232" spans="1:9" ht="51">
      <c r="A232" s="167"/>
      <c r="B232" s="167"/>
      <c r="C232" s="156" t="s">
        <v>45</v>
      </c>
      <c r="D232" s="157"/>
      <c r="E232" s="179" t="s">
        <v>433</v>
      </c>
      <c r="F232" s="157" t="s">
        <v>218</v>
      </c>
      <c r="G232" s="279">
        <v>1</v>
      </c>
      <c r="H232" s="301"/>
      <c r="I232" s="73">
        <f t="shared" si="7"/>
        <v>0</v>
      </c>
    </row>
    <row r="233" spans="1:9" ht="51">
      <c r="A233" s="167"/>
      <c r="B233" s="167"/>
      <c r="C233" s="156" t="s">
        <v>75</v>
      </c>
      <c r="D233" s="157"/>
      <c r="E233" s="181" t="s">
        <v>434</v>
      </c>
      <c r="F233" s="157" t="s">
        <v>218</v>
      </c>
      <c r="G233" s="279">
        <v>0</v>
      </c>
      <c r="H233" s="301"/>
      <c r="I233" s="73">
        <f t="shared" si="7"/>
        <v>0</v>
      </c>
    </row>
    <row r="234" spans="1:9" ht="38.25">
      <c r="A234" s="167"/>
      <c r="B234" s="167"/>
      <c r="C234" s="156" t="s">
        <v>64</v>
      </c>
      <c r="D234" s="157"/>
      <c r="E234" s="179" t="s">
        <v>435</v>
      </c>
      <c r="F234" s="157" t="s">
        <v>218</v>
      </c>
      <c r="G234" s="279">
        <v>1</v>
      </c>
      <c r="H234" s="301"/>
      <c r="I234" s="73">
        <f t="shared" si="7"/>
        <v>0</v>
      </c>
    </row>
    <row r="235" spans="1:9" ht="38.25">
      <c r="A235" s="167"/>
      <c r="B235" s="167"/>
      <c r="C235" s="156" t="s">
        <v>177</v>
      </c>
      <c r="D235" s="157"/>
      <c r="E235" s="181" t="s">
        <v>436</v>
      </c>
      <c r="F235" s="157" t="s">
        <v>218</v>
      </c>
      <c r="G235" s="279">
        <v>0</v>
      </c>
      <c r="H235" s="301"/>
      <c r="I235" s="73">
        <f t="shared" si="7"/>
        <v>0</v>
      </c>
    </row>
    <row r="236" spans="1:9" ht="25.5">
      <c r="A236" s="167"/>
      <c r="B236" s="167"/>
      <c r="C236" s="156" t="s">
        <v>66</v>
      </c>
      <c r="D236" s="157"/>
      <c r="E236" s="217" t="s">
        <v>1121</v>
      </c>
      <c r="F236" s="157" t="s">
        <v>437</v>
      </c>
      <c r="G236" s="279">
        <v>1</v>
      </c>
      <c r="H236" s="301"/>
      <c r="I236" s="73">
        <f t="shared" si="7"/>
        <v>0</v>
      </c>
    </row>
    <row r="237" spans="1:9" ht="25.5">
      <c r="A237" s="167"/>
      <c r="B237" s="167"/>
      <c r="C237" s="156" t="s">
        <v>142</v>
      </c>
      <c r="D237" s="157"/>
      <c r="E237" s="181" t="s">
        <v>438</v>
      </c>
      <c r="F237" s="157" t="s">
        <v>437</v>
      </c>
      <c r="G237" s="279">
        <v>0</v>
      </c>
      <c r="H237" s="301"/>
      <c r="I237" s="73">
        <f t="shared" si="7"/>
        <v>0</v>
      </c>
    </row>
    <row r="238" spans="1:9" ht="25.5">
      <c r="A238" s="167"/>
      <c r="B238" s="167"/>
      <c r="C238" s="156" t="s">
        <v>99</v>
      </c>
      <c r="D238" s="157"/>
      <c r="E238" s="161" t="s">
        <v>439</v>
      </c>
      <c r="F238" s="157" t="s">
        <v>440</v>
      </c>
      <c r="G238" s="279">
        <v>40</v>
      </c>
      <c r="H238" s="301"/>
      <c r="I238" s="73">
        <f t="shared" si="7"/>
        <v>0</v>
      </c>
    </row>
    <row r="239" spans="1:9" ht="25.5">
      <c r="A239" s="167"/>
      <c r="B239" s="167"/>
      <c r="C239" s="156" t="s">
        <v>93</v>
      </c>
      <c r="D239" s="182"/>
      <c r="E239" s="183" t="s">
        <v>441</v>
      </c>
      <c r="F239" s="157" t="s">
        <v>218</v>
      </c>
      <c r="G239" s="279">
        <v>0</v>
      </c>
      <c r="H239" s="301"/>
      <c r="I239" s="73">
        <f t="shared" si="7"/>
        <v>0</v>
      </c>
    </row>
    <row r="240" spans="1:9" ht="47.25">
      <c r="A240" s="80" t="s">
        <v>623</v>
      </c>
      <c r="B240" s="80"/>
      <c r="C240" s="82"/>
      <c r="D240" s="82"/>
      <c r="E240" s="105"/>
      <c r="F240" s="106"/>
      <c r="G240" s="107"/>
      <c r="H240" s="308"/>
      <c r="I240" s="108">
        <f>SUM(I229:I239)</f>
        <v>0</v>
      </c>
    </row>
  </sheetData>
  <mergeCells count="54">
    <mergeCell ref="A17:A23"/>
    <mergeCell ref="B17:B23"/>
    <mergeCell ref="C17:C23"/>
    <mergeCell ref="A26:A33"/>
    <mergeCell ref="B56:B62"/>
    <mergeCell ref="A56:A62"/>
    <mergeCell ref="A3:A9"/>
    <mergeCell ref="C10:C16"/>
    <mergeCell ref="B3:B9"/>
    <mergeCell ref="C3:C9"/>
    <mergeCell ref="A10:A16"/>
    <mergeCell ref="B10:B16"/>
    <mergeCell ref="A70:A76"/>
    <mergeCell ref="B70:B76"/>
    <mergeCell ref="C70:C76"/>
    <mergeCell ref="D70:D76"/>
    <mergeCell ref="B34:B43"/>
    <mergeCell ref="C56:C62"/>
    <mergeCell ref="A44:A53"/>
    <mergeCell ref="B44:B53"/>
    <mergeCell ref="C44:C53"/>
    <mergeCell ref="D44:D53"/>
    <mergeCell ref="C63:C69"/>
    <mergeCell ref="B63:B69"/>
    <mergeCell ref="A63:A69"/>
    <mergeCell ref="D63:D69"/>
    <mergeCell ref="A34:A43"/>
    <mergeCell ref="F34:F43"/>
    <mergeCell ref="D34:D43"/>
    <mergeCell ref="C34:C43"/>
    <mergeCell ref="C26:C33"/>
    <mergeCell ref="B26:B33"/>
    <mergeCell ref="F26:F33"/>
    <mergeCell ref="G34:G43"/>
    <mergeCell ref="G44:G53"/>
    <mergeCell ref="G56:G62"/>
    <mergeCell ref="G63:G69"/>
    <mergeCell ref="G70:G76"/>
    <mergeCell ref="F70:F76"/>
    <mergeCell ref="F63:F69"/>
    <mergeCell ref="F56:F62"/>
    <mergeCell ref="F44:F53"/>
    <mergeCell ref="D56:D62"/>
    <mergeCell ref="D17:D23"/>
    <mergeCell ref="G3:G9"/>
    <mergeCell ref="G10:G16"/>
    <mergeCell ref="G17:G23"/>
    <mergeCell ref="G26:G33"/>
    <mergeCell ref="D26:D33"/>
    <mergeCell ref="D10:D16"/>
    <mergeCell ref="F10:F16"/>
    <mergeCell ref="F3:F9"/>
    <mergeCell ref="D3:D9"/>
    <mergeCell ref="F17:F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topLeftCell="A4" zoomScale="85" zoomScaleNormal="85" zoomScaleSheetLayoutView="55" workbookViewId="0">
      <selection activeCell="D4" sqref="D4"/>
    </sheetView>
  </sheetViews>
  <sheetFormatPr defaultRowHeight="15"/>
  <cols>
    <col min="2" max="2" width="13.85546875" style="45" bestFit="1" customWidth="1"/>
    <col min="3" max="3" width="34.5703125" style="46" customWidth="1"/>
    <col min="4" max="4" width="33" customWidth="1"/>
    <col min="5" max="5" width="37.28515625" customWidth="1"/>
  </cols>
  <sheetData>
    <row r="1" spans="2:5">
      <c r="B1" s="511" t="s">
        <v>1015</v>
      </c>
      <c r="C1" s="512"/>
      <c r="D1" s="512"/>
      <c r="E1" s="512"/>
    </row>
    <row r="2" spans="2:5">
      <c r="B2" s="31"/>
      <c r="C2" s="510" t="s">
        <v>1016</v>
      </c>
      <c r="D2" s="510"/>
      <c r="E2" s="510"/>
    </row>
    <row r="3" spans="2:5" ht="21.6" customHeight="1">
      <c r="B3" s="32"/>
      <c r="C3" s="33" t="s">
        <v>1017</v>
      </c>
      <c r="D3" s="34" t="s">
        <v>1018</v>
      </c>
      <c r="E3" s="33" t="s">
        <v>1019</v>
      </c>
    </row>
    <row r="4" spans="2:5" ht="92.45" customHeight="1">
      <c r="B4" s="35" t="s">
        <v>1020</v>
      </c>
      <c r="C4" s="2" t="s">
        <v>1021</v>
      </c>
      <c r="D4" s="36" t="s">
        <v>1022</v>
      </c>
      <c r="E4" s="3" t="s">
        <v>1023</v>
      </c>
    </row>
    <row r="5" spans="2:5" ht="86.45" customHeight="1">
      <c r="B5" s="35" t="s">
        <v>1024</v>
      </c>
      <c r="C5" s="2" t="s">
        <v>1025</v>
      </c>
      <c r="D5" s="37" t="s">
        <v>1026</v>
      </c>
      <c r="E5" s="1" t="s">
        <v>1023</v>
      </c>
    </row>
    <row r="6" spans="2:5" ht="98.45" customHeight="1">
      <c r="B6" s="35" t="s">
        <v>277</v>
      </c>
      <c r="C6" s="2" t="s">
        <v>1027</v>
      </c>
      <c r="D6" s="38" t="s">
        <v>1028</v>
      </c>
      <c r="E6" s="39" t="s">
        <v>1029</v>
      </c>
    </row>
    <row r="7" spans="2:5" ht="118.15" customHeight="1">
      <c r="B7" s="40" t="s">
        <v>1030</v>
      </c>
      <c r="C7" s="2" t="s">
        <v>1027</v>
      </c>
      <c r="D7" s="47" t="s">
        <v>1082</v>
      </c>
      <c r="E7" s="38" t="s">
        <v>1031</v>
      </c>
    </row>
    <row r="8" spans="2:5" ht="136.9" customHeight="1">
      <c r="B8" s="35" t="s">
        <v>275</v>
      </c>
      <c r="C8" s="2" t="s">
        <v>1032</v>
      </c>
      <c r="D8" s="38" t="s">
        <v>1033</v>
      </c>
      <c r="E8" s="1" t="s">
        <v>1034</v>
      </c>
    </row>
    <row r="9" spans="2:5" ht="118.9" customHeight="1">
      <c r="B9" s="35" t="s">
        <v>273</v>
      </c>
      <c r="C9" s="2" t="s">
        <v>1035</v>
      </c>
      <c r="D9" s="38" t="s">
        <v>1036</v>
      </c>
      <c r="E9" s="3" t="s">
        <v>1037</v>
      </c>
    </row>
    <row r="10" spans="2:5" ht="76.150000000000006" customHeight="1">
      <c r="B10" s="35" t="s">
        <v>1038</v>
      </c>
      <c r="C10" s="2" t="s">
        <v>1039</v>
      </c>
      <c r="D10" s="38" t="s">
        <v>1040</v>
      </c>
      <c r="E10" s="3" t="s">
        <v>1041</v>
      </c>
    </row>
    <row r="11" spans="2:5" ht="87.6" hidden="1" customHeight="1" thickBot="1">
      <c r="B11" s="41" t="s">
        <v>1042</v>
      </c>
      <c r="C11" s="42" t="s">
        <v>1021</v>
      </c>
      <c r="D11" s="43" t="s">
        <v>1043</v>
      </c>
      <c r="E11" s="44" t="s">
        <v>1044</v>
      </c>
    </row>
  </sheetData>
  <mergeCells count="2">
    <mergeCell ref="C2:E2"/>
    <mergeCell ref="B1:E1"/>
  </mergeCells>
  <pageMargins left="0.7" right="0.7" top="0.75" bottom="0.75" header="0.3" footer="0.3"/>
  <pageSetup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Civil &amp; Interior</vt:lpstr>
      <vt:lpstr>HVAC</vt:lpstr>
      <vt:lpstr>PLUMBING</vt:lpstr>
      <vt:lpstr>Fire Fighting</vt:lpstr>
      <vt:lpstr>Material Specifications</vt:lpstr>
      <vt:lpstr>Fire Make</vt:lpstr>
      <vt:lpstr>Electrical ,CCTV &amp; PA Make</vt:lpstr>
      <vt:lpstr>ELECTRICAL</vt:lpstr>
      <vt:lpstr>Toilet Specs</vt:lpstr>
      <vt:lpstr>'Toilet 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Anil</cp:lastModifiedBy>
  <cp:lastPrinted>2024-02-02T09:23:19Z</cp:lastPrinted>
  <dcterms:created xsi:type="dcterms:W3CDTF">2023-01-31T11:51:23Z</dcterms:created>
  <dcterms:modified xsi:type="dcterms:W3CDTF">2024-02-02T09:30:51Z</dcterms:modified>
</cp:coreProperties>
</file>