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10" documentId="8_{8916353A-DB14-480D-B639-EB68E693B079}" xr6:coauthVersionLast="47" xr6:coauthVersionMax="47" xr10:uidLastSave="{8C4263E2-8E48-4F8A-8214-B4A608E98E45}"/>
  <bookViews>
    <workbookView xWindow="-110" yWindow="-110" windowWidth="19420" windowHeight="10300" activeTab="1" xr2:uid="{00000000-000D-0000-FFFF-FFFF00000000}"/>
  </bookViews>
  <sheets>
    <sheet name="NT Work Bill" sheetId="15" r:id="rId1"/>
    <sheet name="NT Work MSRMNT" sheetId="16" r:id="rId2"/>
    <sheet name="Sheet1" sheetId="17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8" i="16" l="1"/>
  <c r="F86" i="15" l="1"/>
  <c r="H119" i="15"/>
  <c r="H105" i="15"/>
  <c r="H49" i="15"/>
  <c r="H81" i="15"/>
  <c r="H145" i="15" l="1"/>
  <c r="H144" i="15"/>
  <c r="H143" i="15"/>
  <c r="H142" i="15"/>
  <c r="H141" i="15"/>
  <c r="F114" i="15"/>
  <c r="F112" i="15"/>
  <c r="F110" i="15"/>
  <c r="F103" i="15"/>
  <c r="F101" i="15"/>
  <c r="H99" i="15"/>
  <c r="F97" i="15"/>
  <c r="F95" i="15"/>
  <c r="F93" i="15"/>
  <c r="F91" i="15"/>
  <c r="F89" i="15"/>
  <c r="F87" i="15"/>
  <c r="F85" i="15"/>
  <c r="F79" i="15" l="1"/>
  <c r="H78" i="15"/>
  <c r="F77" i="15"/>
  <c r="H77" i="15" s="1"/>
  <c r="F76" i="15"/>
  <c r="H76" i="15" s="1"/>
  <c r="F75" i="15"/>
  <c r="F74" i="15"/>
  <c r="H74" i="15" s="1"/>
  <c r="F53" i="15"/>
  <c r="H53" i="15" s="1"/>
  <c r="F46" i="15"/>
  <c r="H46" i="15" s="1"/>
  <c r="F44" i="15"/>
  <c r="F42" i="15"/>
  <c r="H42" i="15" s="1"/>
  <c r="F40" i="15"/>
  <c r="H40" i="15" s="1"/>
  <c r="F37" i="15"/>
  <c r="H37" i="15" s="1"/>
  <c r="F25" i="15"/>
  <c r="H25" i="15" s="1"/>
  <c r="F22" i="15"/>
  <c r="K207" i="16"/>
  <c r="H206" i="16"/>
  <c r="K206" i="16" s="1"/>
  <c r="K205" i="16"/>
  <c r="K204" i="16"/>
  <c r="K203" i="16"/>
  <c r="K202" i="16"/>
  <c r="K199" i="16"/>
  <c r="F135" i="15" s="1"/>
  <c r="H135" i="15" s="1"/>
  <c r="K197" i="16"/>
  <c r="F133" i="15" s="1"/>
  <c r="H133" i="15" s="1"/>
  <c r="K195" i="16"/>
  <c r="F131" i="15" s="1"/>
  <c r="H131" i="15" s="1"/>
  <c r="K193" i="16"/>
  <c r="F129" i="15" s="1"/>
  <c r="H129" i="15" s="1"/>
  <c r="K191" i="16"/>
  <c r="F127" i="15" s="1"/>
  <c r="H127" i="15" s="1"/>
  <c r="K189" i="16"/>
  <c r="F125" i="15" s="1"/>
  <c r="H125" i="15" s="1"/>
  <c r="K187" i="16"/>
  <c r="F123" i="15" s="1"/>
  <c r="H123" i="15" s="1"/>
  <c r="K185" i="16"/>
  <c r="F121" i="15" s="1"/>
  <c r="H121" i="15" s="1"/>
  <c r="K183" i="16"/>
  <c r="K134" i="16"/>
  <c r="F70" i="15" s="1"/>
  <c r="H70" i="15" s="1"/>
  <c r="K132" i="16"/>
  <c r="F68" i="15" s="1"/>
  <c r="H68" i="15" s="1"/>
  <c r="K130" i="16"/>
  <c r="F66" i="15" s="1"/>
  <c r="H66" i="15" s="1"/>
  <c r="K128" i="16"/>
  <c r="F64" i="15" s="1"/>
  <c r="H64" i="15" s="1"/>
  <c r="I125" i="16"/>
  <c r="G125" i="16"/>
  <c r="I124" i="16"/>
  <c r="G124" i="16"/>
  <c r="K122" i="16"/>
  <c r="F60" i="15" s="1"/>
  <c r="H60" i="15" s="1"/>
  <c r="G120" i="16"/>
  <c r="K120" i="16" s="1"/>
  <c r="F58" i="15" s="1"/>
  <c r="H58" i="15" s="1"/>
  <c r="I116" i="16"/>
  <c r="K116" i="16" s="1"/>
  <c r="F55" i="15" s="1"/>
  <c r="H55" i="15" s="1"/>
  <c r="H111" i="16"/>
  <c r="G111" i="16"/>
  <c r="K111" i="16" s="1"/>
  <c r="H110" i="16"/>
  <c r="G110" i="16"/>
  <c r="H109" i="16"/>
  <c r="G109" i="16"/>
  <c r="H108" i="16"/>
  <c r="G108" i="16"/>
  <c r="H107" i="16"/>
  <c r="G107" i="16"/>
  <c r="K107" i="16" s="1"/>
  <c r="H106" i="16"/>
  <c r="G106" i="16"/>
  <c r="H105" i="16"/>
  <c r="G105" i="16"/>
  <c r="H104" i="16"/>
  <c r="G104" i="16"/>
  <c r="H103" i="16"/>
  <c r="G103" i="16"/>
  <c r="K103" i="16" s="1"/>
  <c r="K99" i="16"/>
  <c r="K98" i="16"/>
  <c r="K97" i="16"/>
  <c r="I93" i="16"/>
  <c r="K93" i="16" s="1"/>
  <c r="I92" i="16"/>
  <c r="K92" i="16" s="1"/>
  <c r="I91" i="16"/>
  <c r="K91" i="16" s="1"/>
  <c r="I90" i="16"/>
  <c r="K90" i="16" s="1"/>
  <c r="I89" i="16"/>
  <c r="K89" i="16" s="1"/>
  <c r="I88" i="16"/>
  <c r="K88" i="16" s="1"/>
  <c r="I87" i="16"/>
  <c r="K87" i="16" s="1"/>
  <c r="I86" i="16"/>
  <c r="K86" i="16" s="1"/>
  <c r="I85" i="16"/>
  <c r="K85" i="16" s="1"/>
  <c r="I84" i="16"/>
  <c r="K84" i="16" s="1"/>
  <c r="K83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34" i="16"/>
  <c r="F36" i="15" s="1"/>
  <c r="H36" i="15" s="1"/>
  <c r="K31" i="16"/>
  <c r="K30" i="16"/>
  <c r="K29" i="16"/>
  <c r="K28" i="16"/>
  <c r="K27" i="16"/>
  <c r="K26" i="16"/>
  <c r="K25" i="16"/>
  <c r="K24" i="16"/>
  <c r="K23" i="16"/>
  <c r="I18" i="16"/>
  <c r="G18" i="16"/>
  <c r="K18" i="16" s="1"/>
  <c r="I17" i="16"/>
  <c r="G17" i="16"/>
  <c r="I16" i="16"/>
  <c r="G16" i="16"/>
  <c r="K16" i="16" s="1"/>
  <c r="K14" i="16"/>
  <c r="F17" i="15" s="1"/>
  <c r="H17" i="15" s="1"/>
  <c r="K12" i="16"/>
  <c r="F15" i="15" s="1"/>
  <c r="H15" i="15" s="1"/>
  <c r="K10" i="16"/>
  <c r="F13" i="15" s="1"/>
  <c r="H13" i="15" s="1"/>
  <c r="H16" i="15"/>
  <c r="H18" i="15"/>
  <c r="H20" i="15"/>
  <c r="H21" i="15"/>
  <c r="H22" i="15"/>
  <c r="H23" i="15"/>
  <c r="H24" i="15"/>
  <c r="H26" i="15"/>
  <c r="H27" i="15"/>
  <c r="H30" i="15"/>
  <c r="H31" i="15"/>
  <c r="H32" i="15"/>
  <c r="H34" i="15"/>
  <c r="H35" i="15"/>
  <c r="H38" i="15"/>
  <c r="H39" i="15"/>
  <c r="H41" i="15"/>
  <c r="H43" i="15"/>
  <c r="H44" i="15"/>
  <c r="H45" i="15"/>
  <c r="H47" i="15"/>
  <c r="H48" i="15"/>
  <c r="H50" i="15"/>
  <c r="H51" i="15"/>
  <c r="H52" i="15"/>
  <c r="H54" i="15"/>
  <c r="H56" i="15"/>
  <c r="H57" i="15"/>
  <c r="H59" i="15"/>
  <c r="H61" i="15"/>
  <c r="H63" i="15"/>
  <c r="H65" i="15"/>
  <c r="H67" i="15"/>
  <c r="H69" i="15"/>
  <c r="H71" i="15"/>
  <c r="H72" i="15"/>
  <c r="H73" i="15"/>
  <c r="H75" i="15"/>
  <c r="H79" i="15"/>
  <c r="H80" i="15"/>
  <c r="H82" i="15"/>
  <c r="H83" i="15"/>
  <c r="H84" i="15"/>
  <c r="H85" i="15"/>
  <c r="H88" i="15"/>
  <c r="H90" i="15"/>
  <c r="H92" i="15"/>
  <c r="H93" i="15"/>
  <c r="H94" i="15"/>
  <c r="H96" i="15"/>
  <c r="H98" i="15"/>
  <c r="H100" i="15"/>
  <c r="H101" i="15"/>
  <c r="H102" i="15"/>
  <c r="H106" i="15"/>
  <c r="H107" i="15"/>
  <c r="H108" i="15"/>
  <c r="H109" i="15"/>
  <c r="H111" i="15"/>
  <c r="H113" i="15"/>
  <c r="H114" i="15"/>
  <c r="H115" i="15"/>
  <c r="H116" i="15"/>
  <c r="H117" i="15"/>
  <c r="H118" i="15"/>
  <c r="H120" i="15"/>
  <c r="H122" i="15"/>
  <c r="H124" i="15"/>
  <c r="H126" i="15"/>
  <c r="H128" i="15"/>
  <c r="H130" i="15"/>
  <c r="H132" i="15"/>
  <c r="H134" i="15"/>
  <c r="H136" i="15"/>
  <c r="H138" i="15"/>
  <c r="H139" i="15"/>
  <c r="H140" i="15"/>
  <c r="H10" i="15"/>
  <c r="H112" i="15"/>
  <c r="H110" i="15"/>
  <c r="H103" i="15"/>
  <c r="F99" i="15"/>
  <c r="H97" i="15"/>
  <c r="H95" i="15"/>
  <c r="H91" i="15"/>
  <c r="H89" i="15"/>
  <c r="H87" i="15"/>
  <c r="H86" i="15"/>
  <c r="G28" i="15"/>
  <c r="K106" i="16" l="1"/>
  <c r="K100" i="16"/>
  <c r="F29" i="15" s="1"/>
  <c r="H29" i="15" s="1"/>
  <c r="K124" i="16"/>
  <c r="K109" i="16"/>
  <c r="K17" i="16"/>
  <c r="K208" i="16"/>
  <c r="F137" i="15" s="1"/>
  <c r="H137" i="15" s="1"/>
  <c r="K105" i="16"/>
  <c r="K94" i="16"/>
  <c r="F28" i="15" s="1"/>
  <c r="H28" i="15" s="1"/>
  <c r="K32" i="16"/>
  <c r="F33" i="15" s="1"/>
  <c r="H33" i="15" s="1"/>
  <c r="K108" i="16"/>
  <c r="K79" i="16"/>
  <c r="K104" i="16"/>
  <c r="K125" i="16"/>
  <c r="K110" i="16"/>
  <c r="K19" i="16"/>
  <c r="F19" i="15" s="1"/>
  <c r="H19" i="15" s="1"/>
  <c r="K126" i="16" l="1"/>
  <c r="F62" i="15" s="1"/>
  <c r="H62" i="15" s="1"/>
  <c r="H148" i="15" s="1"/>
</calcChain>
</file>

<file path=xl/sharedStrings.xml><?xml version="1.0" encoding="utf-8"?>
<sst xmlns="http://schemas.openxmlformats.org/spreadsheetml/2006/main" count="539" uniqueCount="262">
  <si>
    <t>AMOUNT</t>
  </si>
  <si>
    <t>Sqm</t>
  </si>
  <si>
    <t>Rmtr</t>
  </si>
  <si>
    <t>A</t>
  </si>
  <si>
    <t>B</t>
  </si>
  <si>
    <t>C</t>
  </si>
  <si>
    <t>D</t>
  </si>
  <si>
    <t>E</t>
  </si>
  <si>
    <t xml:space="preserve"> </t>
  </si>
  <si>
    <t>Nos</t>
  </si>
  <si>
    <t>DESCRIPTION OF WORK</t>
  </si>
  <si>
    <t>Sofa back FOH</t>
  </si>
  <si>
    <t>Drumseater</t>
  </si>
  <si>
    <t>FOH</t>
  </si>
  <si>
    <t>Executive Lounge</t>
  </si>
  <si>
    <t>Drumseater Left</t>
  </si>
  <si>
    <t>Reception back wall to façade</t>
  </si>
  <si>
    <t>Reception &amp; maneger room wall</t>
  </si>
  <si>
    <t>door</t>
  </si>
  <si>
    <t>Maneger room table wall</t>
  </si>
  <si>
    <t>Buffet-2 Back</t>
  </si>
  <si>
    <t>Buffet counter beside wall</t>
  </si>
  <si>
    <t>Beside buffet counter c shape inside</t>
  </si>
  <si>
    <t>Beside buffet counter c shape outside</t>
  </si>
  <si>
    <t>Executive lounge back</t>
  </si>
  <si>
    <t>Bond room door</t>
  </si>
  <si>
    <t>Bond room inside</t>
  </si>
  <si>
    <t>Bar back</t>
  </si>
  <si>
    <t>Bar beside duct cover panel</t>
  </si>
  <si>
    <t>Curve façade</t>
  </si>
  <si>
    <t>Beside curve façade</t>
  </si>
  <si>
    <t>Teracota jali top</t>
  </si>
  <si>
    <t>Façade top</t>
  </si>
  <si>
    <t>Toilet Door</t>
  </si>
  <si>
    <t>Toilet entry façade</t>
  </si>
  <si>
    <t>Sofa back wall</t>
  </si>
  <si>
    <t>Toilet entry wall</t>
  </si>
  <si>
    <t>Live kitchen wall</t>
  </si>
  <si>
    <t>Live kitchen window</t>
  </si>
  <si>
    <t>Maneger room entry wall</t>
  </si>
  <si>
    <t>Maneger room door</t>
  </si>
  <si>
    <t>-</t>
  </si>
  <si>
    <r>
      <rPr>
        <b/>
        <sz val="14"/>
        <rFont val="Calibri"/>
        <family val="1"/>
      </rPr>
      <t xml:space="preserve">MEASUREMENT FORM
</t>
    </r>
    <r>
      <rPr>
        <sz val="14"/>
        <rFont val="Calibri"/>
        <family val="1"/>
      </rPr>
      <t>WORK :    ALL NT WORK  MEASUREMENT SHEEET</t>
    </r>
  </si>
  <si>
    <r>
      <rPr>
        <sz val="12"/>
        <rFont val="Calibri"/>
        <family val="1"/>
      </rPr>
      <t>DATE: 30/10/2024</t>
    </r>
  </si>
  <si>
    <r>
      <rPr>
        <b/>
        <sz val="12"/>
        <rFont val="Calibri"/>
        <family val="1"/>
      </rPr>
      <t>SL NO</t>
    </r>
  </si>
  <si>
    <r>
      <rPr>
        <b/>
        <sz val="12"/>
        <rFont val="Calibri"/>
        <family val="1"/>
      </rPr>
      <t>UNIT</t>
    </r>
  </si>
  <si>
    <r>
      <rPr>
        <b/>
        <sz val="12"/>
        <rFont val="Calibri"/>
        <family val="1"/>
      </rPr>
      <t>NO</t>
    </r>
  </si>
  <si>
    <r>
      <rPr>
        <b/>
        <sz val="12"/>
        <rFont val="Calibri"/>
        <family val="1"/>
      </rPr>
      <t>LENGTH</t>
    </r>
  </si>
  <si>
    <r>
      <rPr>
        <b/>
        <sz val="12"/>
        <rFont val="Calibri"/>
        <family val="1"/>
      </rPr>
      <t>BREADTH</t>
    </r>
  </si>
  <si>
    <r>
      <rPr>
        <b/>
        <sz val="12"/>
        <rFont val="Calibri"/>
        <family val="1"/>
      </rPr>
      <t>HEIGHT</t>
    </r>
  </si>
  <si>
    <r>
      <rPr>
        <b/>
        <sz val="12"/>
        <rFont val="Calibri"/>
        <family val="1"/>
      </rPr>
      <t>QUANTITY</t>
    </r>
  </si>
  <si>
    <r>
      <rPr>
        <b/>
        <sz val="12"/>
        <rFont val="Calibri"/>
        <family val="1"/>
      </rPr>
      <t>REMARKS</t>
    </r>
  </si>
  <si>
    <r>
      <rPr>
        <b/>
        <sz val="12"/>
        <rFont val="Calibri"/>
        <family val="1"/>
      </rPr>
      <t>A</t>
    </r>
  </si>
  <si>
    <r>
      <rPr>
        <b/>
        <sz val="12"/>
        <rFont val="Calibri"/>
        <family val="1"/>
      </rPr>
      <t>C&amp;I WORK</t>
    </r>
  </si>
  <si>
    <r>
      <rPr>
        <sz val="12"/>
        <rFont val="Calibri"/>
        <family val="1"/>
      </rPr>
      <t>SS shelf fixing</t>
    </r>
  </si>
  <si>
    <r>
      <rPr>
        <sz val="12"/>
        <rFont val="Calibri"/>
        <family val="1"/>
      </rPr>
      <t>L/M</t>
    </r>
  </si>
  <si>
    <r>
      <rPr>
        <b/>
        <sz val="12"/>
        <rFont val="Calibri"/>
        <family val="1"/>
      </rPr>
      <t>3,800/-</t>
    </r>
  </si>
  <si>
    <r>
      <rPr>
        <sz val="12"/>
        <rFont val="Calibri"/>
        <family val="1"/>
      </rPr>
      <t>Kitchen</t>
    </r>
  </si>
  <si>
    <r>
      <rPr>
        <sz val="12"/>
        <rFont val="Calibri"/>
        <family val="1"/>
      </rPr>
      <t>(providing  anchor fastener with all necessary fittings &amp;  worker)</t>
    </r>
  </si>
  <si>
    <r>
      <rPr>
        <sz val="12"/>
        <rFont val="Calibri"/>
        <family val="1"/>
      </rPr>
      <t>METAL CNC CUT JALI</t>
    </r>
  </si>
  <si>
    <t>sqm</t>
  </si>
  <si>
    <r>
      <rPr>
        <sz val="12"/>
        <rFont val="Calibri"/>
        <family val="1"/>
      </rPr>
      <t>TOILET ENTRANCE AREA</t>
    </r>
  </si>
  <si>
    <r>
      <rPr>
        <sz val="12"/>
        <rFont val="Calibri"/>
        <family val="1"/>
      </rPr>
      <t>HALF PARTITION WITH CNC CUT JALI</t>
    </r>
  </si>
  <si>
    <r>
      <rPr>
        <sz val="12"/>
        <rFont val="Calibri"/>
        <family val="1"/>
      </rPr>
      <t>FOH AREA</t>
    </r>
  </si>
  <si>
    <r>
      <rPr>
        <sz val="12"/>
        <rFont val="Calibri"/>
        <family val="1"/>
      </rPr>
      <t>LIVE KITCHEN TOUGHENED GLASS</t>
    </r>
  </si>
  <si>
    <r>
      <rPr>
        <sz val="12"/>
        <rFont val="Calibri"/>
        <family val="1"/>
      </rPr>
      <t>LIVE KITCHEN WINDOW</t>
    </r>
  </si>
  <si>
    <r>
      <rPr>
        <sz val="12"/>
        <rFont val="Calibri"/>
        <family val="1"/>
      </rPr>
      <t>TOUGHENED GLASS</t>
    </r>
  </si>
  <si>
    <r>
      <rPr>
        <sz val="12"/>
        <rFont val="Calibri"/>
        <family val="1"/>
      </rPr>
      <t>MOH AREA</t>
    </r>
  </si>
  <si>
    <r>
      <rPr>
        <sz val="12"/>
        <rFont val="Calibri"/>
        <family val="1"/>
      </rPr>
      <t>Toilet lobby basin counter</t>
    </r>
  </si>
  <si>
    <r>
      <rPr>
        <sz val="12"/>
        <rFont val="Calibri"/>
        <family val="1"/>
      </rPr>
      <t>Nos</t>
    </r>
  </si>
  <si>
    <r>
      <rPr>
        <sz val="12"/>
        <rFont val="Calibri"/>
        <family val="1"/>
      </rPr>
      <t>Granite work</t>
    </r>
  </si>
  <si>
    <r>
      <rPr>
        <sz val="12"/>
        <rFont val="Calibri"/>
        <family val="1"/>
      </rPr>
      <t>Rmt</t>
    </r>
  </si>
  <si>
    <r>
      <rPr>
        <sz val="12"/>
        <rFont val="Calibri"/>
        <family val="1"/>
      </rPr>
      <t>Toillet (His) wc ledge wall</t>
    </r>
  </si>
  <si>
    <r>
      <rPr>
        <sz val="12"/>
        <rFont val="Calibri"/>
        <family val="1"/>
      </rPr>
      <t>Toillet (Her) wc ledge wall</t>
    </r>
  </si>
  <si>
    <r>
      <rPr>
        <sz val="12"/>
        <rFont val="Calibri"/>
        <family val="1"/>
      </rPr>
      <t>Live kitchen window frame</t>
    </r>
  </si>
  <si>
    <r>
      <rPr>
        <sz val="12"/>
        <rFont val="Calibri"/>
        <family val="1"/>
      </rPr>
      <t>Bar outside wall skirting</t>
    </r>
  </si>
  <si>
    <r>
      <rPr>
        <sz val="12"/>
        <rFont val="Calibri"/>
        <family val="1"/>
      </rPr>
      <t>Outside round arch panel beside floor</t>
    </r>
  </si>
  <si>
    <r>
      <rPr>
        <sz val="12"/>
        <rFont val="Calibri"/>
        <family val="1"/>
      </rPr>
      <t>exposed toilet entry lobby raiser</t>
    </r>
  </si>
  <si>
    <r>
      <rPr>
        <sz val="12"/>
        <rFont val="Calibri"/>
        <family val="1"/>
      </rPr>
      <t>Ms work for support duct</t>
    </r>
  </si>
  <si>
    <r>
      <rPr>
        <sz val="12"/>
        <rFont val="Calibri"/>
        <family val="1"/>
      </rPr>
      <t>Kitchen area</t>
    </r>
  </si>
  <si>
    <r>
      <rPr>
        <b/>
        <sz val="12"/>
        <rFont val="Calibri"/>
        <family val="1"/>
      </rPr>
      <t>Kg</t>
    </r>
  </si>
  <si>
    <r>
      <rPr>
        <sz val="12"/>
        <rFont val="Calibri"/>
        <family val="1"/>
      </rPr>
      <t>Consideration- 3.5 kg/mtr (50X50; 2mm
thick hollow ms section)</t>
    </r>
  </si>
  <si>
    <r>
      <rPr>
        <sz val="12"/>
        <rFont val="Calibri"/>
        <family val="1"/>
      </rPr>
      <t>Door frame ply with febric finish</t>
    </r>
  </si>
  <si>
    <r>
      <rPr>
        <sz val="12"/>
        <rFont val="Calibri"/>
        <family val="1"/>
      </rPr>
      <t>Sqm</t>
    </r>
  </si>
  <si>
    <r>
      <rPr>
        <sz val="12"/>
        <rFont val="Calibri"/>
        <family val="1"/>
      </rPr>
      <t>Toilet lobby entry avobe</t>
    </r>
  </si>
  <si>
    <r>
      <rPr>
        <sz val="12"/>
        <rFont val="Calibri"/>
        <family val="1"/>
      </rPr>
      <t>Laminate finish pedistal</t>
    </r>
  </si>
  <si>
    <r>
      <rPr>
        <sz val="12"/>
        <rFont val="Calibri"/>
        <family val="1"/>
      </rPr>
      <t>Under maneger table</t>
    </r>
  </si>
  <si>
    <r>
      <rPr>
        <sz val="12"/>
        <rFont val="Calibri"/>
        <family val="1"/>
      </rPr>
      <t>Loft storage</t>
    </r>
  </si>
  <si>
    <r>
      <rPr>
        <sz val="12"/>
        <rFont val="Calibri"/>
        <family val="1"/>
      </rPr>
      <t>Avobe drumpster</t>
    </r>
  </si>
  <si>
    <r>
      <rPr>
        <sz val="12"/>
        <rFont val="Calibri"/>
        <family val="1"/>
      </rPr>
      <t>Commercial tiles</t>
    </r>
  </si>
  <si>
    <r>
      <rPr>
        <sz val="12"/>
        <rFont val="Calibri"/>
        <family val="1"/>
      </rPr>
      <t>Lounge area</t>
    </r>
  </si>
  <si>
    <r>
      <rPr>
        <sz val="12"/>
        <rFont val="Calibri"/>
        <family val="1"/>
      </rPr>
      <t>All eqipment &amp; furniture liffting charges</t>
    </r>
  </si>
  <si>
    <r>
      <rPr>
        <sz val="12"/>
        <rFont val="Calibri"/>
        <family val="1"/>
      </rPr>
      <t>L/m</t>
    </r>
  </si>
  <si>
    <r>
      <rPr>
        <b/>
        <sz val="12"/>
        <rFont val="Calibri"/>
        <family val="1"/>
      </rPr>
      <t>20,000/-</t>
    </r>
  </si>
  <si>
    <r>
      <rPr>
        <sz val="12"/>
        <rFont val="Calibri"/>
        <family val="1"/>
      </rPr>
      <t>( approx fifteen workers )</t>
    </r>
  </si>
  <si>
    <t>P F Framework with 50mmX50mm X16gauge Ms tube framing out of vertical members at 600mm C C with horizontal members at 600mm cc the frame work b or w main members Area                                                               Note: Ms pipe work note consider for BOQ item No- 6.03</t>
  </si>
  <si>
    <t>SQM</t>
  </si>
  <si>
    <t>Total pipe use 758 R.mtr</t>
  </si>
  <si>
    <t>Consideration- 3.5 kg/mtr (50X50; 2mm thick hollow ms section)</t>
  </si>
  <si>
    <t>Providing &amp; fixing HDMR 6mm paneling between for laveling concreet panel &amp; auther area grooves  Extra Work</t>
  </si>
  <si>
    <t>Note : Only laminate consider in BOQ item No 6.13</t>
  </si>
  <si>
    <t>Providing &amp; fixing HDMR 6mm for use grooves looking smooth Extra Work  ( BOQ item no 6.07 )</t>
  </si>
  <si>
    <t>Ms bar Patti for rafter ms framing One side fixing ( 6mmX 50mm) BOQ Item No 4.03 as per drawing required</t>
  </si>
  <si>
    <t>Consideration- 3.5 kg</t>
  </si>
  <si>
    <t xml:space="preserve">Rmtr- 104.42 </t>
  </si>
  <si>
    <t>Consideration - 2.355 Kg per RMTR</t>
  </si>
  <si>
    <t xml:space="preserve">Ms Pol 100mm X 100mm claiding 12mm ply with laminate </t>
  </si>
  <si>
    <t>RMTR</t>
  </si>
  <si>
    <t>50x50 mm ss corner guard</t>
  </si>
  <si>
    <t>Kitchen Area</t>
  </si>
  <si>
    <t>Debris ( Per Vehicle  )</t>
  </si>
  <si>
    <t>NOS</t>
  </si>
  <si>
    <t>Demolation Work ( 300mm Thick Brick wall )</t>
  </si>
  <si>
    <t>Bond Room Wall</t>
  </si>
  <si>
    <t>Bufey counter B side</t>
  </si>
  <si>
    <t>HVAC ( Old ducting demolation )</t>
  </si>
  <si>
    <t>HVAC old ACP sheet &amp; Ms work frame demolation</t>
  </si>
  <si>
    <t>Sofa back &amp; toilet Back area</t>
  </si>
  <si>
    <t>Exiting barrication extand for lounge 1job &amp; second job demolation same barricate refixing for TWC</t>
  </si>
  <si>
    <t>Aluminum corner guard  ( Black Cotted )</t>
  </si>
  <si>
    <t>Bar Counter front floor stap</t>
  </si>
  <si>
    <r>
      <rPr>
        <b/>
        <sz val="12"/>
        <rFont val="Calibri"/>
        <family val="1"/>
      </rPr>
      <t>B</t>
    </r>
  </si>
  <si>
    <r>
      <rPr>
        <b/>
        <sz val="12"/>
        <rFont val="Calibri"/>
        <family val="1"/>
      </rPr>
      <t>PLUMBING WORK</t>
    </r>
  </si>
  <si>
    <r>
      <rPr>
        <sz val="11"/>
        <rFont val="Calibri"/>
        <family val="1"/>
      </rPr>
      <t>i)</t>
    </r>
  </si>
  <si>
    <r>
      <rPr>
        <sz val="11"/>
        <rFont val="Calibri"/>
        <family val="1"/>
      </rPr>
      <t>Nos</t>
    </r>
  </si>
  <si>
    <r>
      <rPr>
        <sz val="11"/>
        <rFont val="Calibri"/>
        <family val="1"/>
      </rPr>
      <t>Kitchen area</t>
    </r>
  </si>
  <si>
    <r>
      <rPr>
        <sz val="11"/>
        <rFont val="Calibri"/>
        <family val="1"/>
      </rPr>
      <t>ii)</t>
    </r>
  </si>
  <si>
    <r>
      <rPr>
        <sz val="14"/>
        <rFont val="Calibri"/>
        <family val="1"/>
      </rPr>
      <t>Table tap</t>
    </r>
  </si>
  <si>
    <r>
      <rPr>
        <sz val="11"/>
        <rFont val="Calibri"/>
        <family val="1"/>
      </rPr>
      <t>Toilet Lobby area</t>
    </r>
  </si>
  <si>
    <r>
      <rPr>
        <sz val="11"/>
        <rFont val="Calibri"/>
        <family val="1"/>
      </rPr>
      <t>iii)</t>
    </r>
  </si>
  <si>
    <r>
      <rPr>
        <sz val="14"/>
        <rFont val="Calibri"/>
        <family val="1"/>
      </rPr>
      <t>Wash basin</t>
    </r>
  </si>
  <si>
    <r>
      <rPr>
        <sz val="11"/>
        <rFont val="Calibri"/>
        <family val="1"/>
      </rPr>
      <t>iv)</t>
    </r>
  </si>
  <si>
    <r>
      <rPr>
        <sz val="14"/>
        <rFont val="Calibri"/>
        <family val="1"/>
      </rPr>
      <t>Sink</t>
    </r>
  </si>
  <si>
    <r>
      <rPr>
        <sz val="11"/>
        <rFont val="Calibri"/>
        <family val="1"/>
      </rPr>
      <t>Bar back counter</t>
    </r>
  </si>
  <si>
    <r>
      <rPr>
        <sz val="11"/>
        <rFont val="Calibri"/>
        <family val="1"/>
      </rPr>
      <t>v)</t>
    </r>
  </si>
  <si>
    <r>
      <rPr>
        <sz val="14"/>
        <rFont val="Calibri"/>
        <family val="1"/>
      </rPr>
      <t>Sink  instalation kitchen area &amp; exchange from
barista outlet once again reinstalation</t>
    </r>
  </si>
  <si>
    <r>
      <rPr>
        <sz val="11"/>
        <rFont val="Calibri"/>
        <family val="1"/>
      </rPr>
      <t>L/M</t>
    </r>
  </si>
  <si>
    <r>
      <rPr>
        <sz val="11"/>
        <rFont val="Calibri"/>
        <family val="1"/>
      </rPr>
      <t>vi)</t>
    </r>
  </si>
  <si>
    <r>
      <rPr>
        <sz val="14"/>
        <rFont val="Calibri"/>
        <family val="1"/>
      </rPr>
      <t>Hand Drier</t>
    </r>
  </si>
  <si>
    <r>
      <rPr>
        <sz val="11"/>
        <rFont val="Calibri"/>
        <family val="1"/>
      </rPr>
      <t>vii)</t>
    </r>
  </si>
  <si>
    <r>
      <rPr>
        <sz val="14"/>
        <rFont val="Calibri"/>
        <family val="1"/>
      </rPr>
      <t>Drain line Trench (125 mm wide)</t>
    </r>
  </si>
  <si>
    <r>
      <rPr>
        <sz val="11"/>
        <rFont val="Calibri"/>
        <family val="1"/>
      </rPr>
      <t>Rmt</t>
    </r>
  </si>
  <si>
    <r>
      <rPr>
        <sz val="14"/>
        <rFont val="Calibri"/>
        <family val="1"/>
      </rPr>
      <t>(12 mm ceramic tiles)</t>
    </r>
  </si>
  <si>
    <r>
      <rPr>
        <b/>
        <sz val="12"/>
        <rFont val="Calibri"/>
        <family val="1"/>
      </rPr>
      <t>C</t>
    </r>
  </si>
  <si>
    <r>
      <rPr>
        <b/>
        <sz val="12"/>
        <rFont val="Calibri"/>
        <family val="1"/>
      </rPr>
      <t>ELECTRICAL WORK</t>
    </r>
  </si>
  <si>
    <r>
      <rPr>
        <sz val="11"/>
        <rFont val="Calibri"/>
        <family val="1"/>
      </rPr>
      <t xml:space="preserve">Wiring for secondary MCB controlled Emergency light points/ Wall Point/ Floor Point( Looped from above point) with 1.5 sq. mm PVC insulated stranded copper conductor 1100 Volt grade FRLS wires in 25 mm 16 SWG MS conduit  in wall / ceiling including cost of cutting and filling chases for recessed conduiting and supports in case of surface conduit including all bends , saddles , Junction boxes etc and including the cost of running
</t>
    </r>
    <r>
      <rPr>
        <sz val="11"/>
        <rFont val="Calibri"/>
        <family val="1"/>
      </rPr>
      <t xml:space="preserve">1.5 Sq mm PVC insulated copper conductor wire for loop earthing etc. complete as
</t>
    </r>
    <r>
      <rPr>
        <sz val="11"/>
        <rFont val="Calibri"/>
        <family val="1"/>
      </rPr>
      <t>required.</t>
    </r>
  </si>
  <si>
    <r>
      <rPr>
        <sz val="11"/>
        <rFont val="Calibri"/>
        <family val="1"/>
      </rPr>
      <t>Pt</t>
    </r>
  </si>
  <si>
    <r>
      <rPr>
        <sz val="10"/>
        <rFont val="Calibri"/>
        <family val="1"/>
      </rPr>
      <t>Supply  installation  testing  and  fixing   40A   ,  Three Phase metal Clad industrial socket outlet with 63 A FP   MCB   and   complete   in   all   respects(   Wiring Excluded from scope of this item)</t>
    </r>
  </si>
  <si>
    <r>
      <rPr>
        <sz val="11"/>
        <rFont val="Calibri"/>
        <family val="1"/>
      </rPr>
      <t>Nos.</t>
    </r>
  </si>
  <si>
    <r>
      <rPr>
        <sz val="11"/>
        <rFont val="Calibri"/>
        <family val="1"/>
      </rPr>
      <t>Square conceal panel led light</t>
    </r>
  </si>
  <si>
    <r>
      <rPr>
        <sz val="11"/>
        <rFont val="Calibri"/>
        <family val="1"/>
      </rPr>
      <t>95 sq.mm 4 core copper cable</t>
    </r>
  </si>
  <si>
    <r>
      <rPr>
        <sz val="11"/>
        <rFont val="Calibri"/>
        <family val="1"/>
      </rPr>
      <t>Mtrs</t>
    </r>
  </si>
  <si>
    <r>
      <rPr>
        <sz val="11"/>
        <rFont val="Calibri"/>
        <family val="1"/>
      </rPr>
      <t>95  copper lag</t>
    </r>
  </si>
  <si>
    <r>
      <rPr>
        <sz val="11"/>
        <rFont val="Calibri"/>
        <family val="1"/>
      </rPr>
      <t>95  gland</t>
    </r>
  </si>
  <si>
    <r>
      <rPr>
        <sz val="11"/>
        <rFont val="Calibri"/>
        <family val="1"/>
      </rPr>
      <t>16 gland</t>
    </r>
  </si>
  <si>
    <r>
      <rPr>
        <sz val="11"/>
        <rFont val="Calibri"/>
        <family val="1"/>
      </rPr>
      <t>viii)</t>
    </r>
  </si>
  <si>
    <r>
      <rPr>
        <sz val="11"/>
        <rFont val="Calibri"/>
        <family val="1"/>
      </rPr>
      <t>16 lag pin top</t>
    </r>
  </si>
  <si>
    <r>
      <rPr>
        <sz val="11"/>
        <rFont val="Calibri"/>
        <family val="1"/>
      </rPr>
      <t>ix)</t>
    </r>
  </si>
  <si>
    <r>
      <rPr>
        <sz val="11"/>
        <rFont val="Calibri"/>
        <family val="1"/>
      </rPr>
      <t>Transport &amp; labour charges</t>
    </r>
  </si>
  <si>
    <r>
      <rPr>
        <sz val="11"/>
        <rFont val="Calibri"/>
        <family val="1"/>
      </rPr>
      <t>x)</t>
    </r>
  </si>
  <si>
    <r>
      <rPr>
        <sz val="11"/>
        <rFont val="Calibri"/>
        <family val="1"/>
      </rPr>
      <t>Strip light profile</t>
    </r>
  </si>
  <si>
    <r>
      <rPr>
        <sz val="11"/>
        <rFont val="Calibri"/>
        <family val="1"/>
      </rPr>
      <t>xi)</t>
    </r>
  </si>
  <si>
    <r>
      <rPr>
        <sz val="11"/>
        <rFont val="Calibri"/>
        <family val="1"/>
      </rPr>
      <t>Bus bar</t>
    </r>
  </si>
  <si>
    <r>
      <rPr>
        <sz val="11"/>
        <rFont val="Calibri"/>
        <family val="1"/>
      </rPr>
      <t>xii)</t>
    </r>
  </si>
  <si>
    <r>
      <rPr>
        <sz val="11"/>
        <rFont val="Calibri"/>
        <family val="1"/>
      </rPr>
      <t>Electric main panel connection from exiting</t>
    </r>
  </si>
  <si>
    <r>
      <rPr>
        <b/>
        <sz val="12"/>
        <rFont val="Calibri"/>
        <family val="1"/>
      </rPr>
      <t>6,000/-</t>
    </r>
  </si>
  <si>
    <r>
      <rPr>
        <sz val="10"/>
        <rFont val="Calibri"/>
        <family val="1"/>
      </rPr>
      <t>line &amp; Providing 12mm nut bolt, with all nesecary fittings</t>
    </r>
  </si>
  <si>
    <r>
      <rPr>
        <b/>
        <sz val="12"/>
        <rFont val="Calibri"/>
        <family val="1"/>
      </rPr>
      <t>D</t>
    </r>
  </si>
  <si>
    <r>
      <rPr>
        <b/>
        <sz val="12"/>
        <rFont val="Calibri"/>
        <family val="1"/>
      </rPr>
      <t>HVAC  WORK</t>
    </r>
  </si>
  <si>
    <r>
      <rPr>
        <sz val="11"/>
        <rFont val="Calibri"/>
        <family val="1"/>
      </rPr>
      <t>RETURN AIR GRILL</t>
    </r>
  </si>
  <si>
    <r>
      <rPr>
        <sz val="11"/>
        <rFont val="Calibri"/>
        <family val="1"/>
      </rPr>
      <t>Sqm</t>
    </r>
  </si>
  <si>
    <r>
      <rPr>
        <sz val="11"/>
        <rFont val="Calibri"/>
        <family val="1"/>
      </rPr>
      <t>G.I. Sheet Metal Ducting - Factory Fabricated</t>
    </r>
  </si>
  <si>
    <r>
      <rPr>
        <sz val="11"/>
        <rFont val="Calibri"/>
        <family val="1"/>
      </rPr>
      <t>0.63 MM (24 Gauge)</t>
    </r>
  </si>
  <si>
    <r>
      <rPr>
        <sz val="11"/>
        <rFont val="Calibri"/>
        <family val="1"/>
      </rPr>
      <t>Nitrile Rubber Insulation- Class 'O'</t>
    </r>
  </si>
  <si>
    <r>
      <rPr>
        <sz val="11"/>
        <rFont val="Calibri"/>
        <family val="1"/>
      </rPr>
      <t>19 mm thick (AC Supply / Return ducts)</t>
    </r>
  </si>
  <si>
    <t>E 1)</t>
  </si>
  <si>
    <t xml:space="preserve">water cooler box </t>
  </si>
  <si>
    <t>2)</t>
  </si>
  <si>
    <t>Buffet Cunter HDMR JALI wooden frame</t>
  </si>
  <si>
    <t>sqft</t>
  </si>
  <si>
    <t>3)</t>
  </si>
  <si>
    <t xml:space="preserve">Fly Catcher Surface Box 3 Model Looping Connection </t>
  </si>
  <si>
    <t>No</t>
  </si>
  <si>
    <t>4)</t>
  </si>
  <si>
    <t xml:space="preserve">Industrial Socket Single Phase Removing </t>
  </si>
  <si>
    <t>5)</t>
  </si>
  <si>
    <t>3 model plate 16 amp switch socket providing and fixing</t>
  </si>
  <si>
    <t>6)</t>
  </si>
  <si>
    <t>RAMP providing and Fixing</t>
  </si>
  <si>
    <t>7)</t>
  </si>
  <si>
    <t>8)</t>
  </si>
  <si>
    <t>TV FIXING</t>
  </si>
  <si>
    <t>9)</t>
  </si>
  <si>
    <t xml:space="preserve">FLY Catcher Fixing </t>
  </si>
  <si>
    <t>10 )</t>
  </si>
  <si>
    <t xml:space="preserve">MS Structure Paint </t>
  </si>
  <si>
    <t>11)</t>
  </si>
  <si>
    <t>Transportaton</t>
  </si>
  <si>
    <t>Main Lt Panel ( Mumbai To Trivandrum )</t>
  </si>
  <si>
    <t>Tile  ( Delhi To Trivandrum )</t>
  </si>
  <si>
    <t>Natural Marbles Slabs Lime Stone ( Silvasa To Trivandrum)</t>
  </si>
  <si>
    <t>Copper Bowl ( Muradabad Up To Trivandrum )</t>
  </si>
  <si>
    <r>
      <rPr>
        <b/>
        <sz val="12"/>
        <rFont val="Calibri"/>
        <family val="1"/>
      </rPr>
      <t>DESCRIPTION OF WORK</t>
    </r>
  </si>
  <si>
    <t>QTY</t>
  </si>
  <si>
    <t xml:space="preserve">RATE </t>
  </si>
  <si>
    <r>
      <rPr>
        <sz val="11"/>
        <rFont val="Calibri"/>
        <family val="1"/>
      </rPr>
      <t>SS shelf fixing</t>
    </r>
  </si>
  <si>
    <r>
      <rPr>
        <sz val="11"/>
        <rFont val="Calibri"/>
        <family val="1"/>
      </rPr>
      <t>Kitchen</t>
    </r>
  </si>
  <si>
    <r>
      <rPr>
        <sz val="10"/>
        <rFont val="Calibri"/>
        <family val="1"/>
      </rPr>
      <t>(providing  anchor fastener with all necessary fittings &amp;  worker)</t>
    </r>
  </si>
  <si>
    <r>
      <rPr>
        <sz val="9"/>
        <rFont val="Calibri"/>
        <family val="1"/>
      </rPr>
      <t>TOILET ENTRANCE AREA</t>
    </r>
  </si>
  <si>
    <r>
      <rPr>
        <sz val="9"/>
        <rFont val="Calibri"/>
        <family val="1"/>
      </rPr>
      <t>FOH AREA</t>
    </r>
  </si>
  <si>
    <r>
      <rPr>
        <sz val="11"/>
        <rFont val="Calibri"/>
        <family val="1"/>
      </rPr>
      <t>LIVE KITCHEN TOUGHENED GLASS</t>
    </r>
  </si>
  <si>
    <r>
      <rPr>
        <sz val="9"/>
        <rFont val="Calibri"/>
        <family val="1"/>
      </rPr>
      <t>LIVE KITCHEN WINDOW</t>
    </r>
  </si>
  <si>
    <r>
      <rPr>
        <sz val="11"/>
        <rFont val="Calibri"/>
        <family val="1"/>
      </rPr>
      <t>TOUGHENED GLASS</t>
    </r>
  </si>
  <si>
    <r>
      <rPr>
        <sz val="9"/>
        <rFont val="Calibri"/>
        <family val="1"/>
      </rPr>
      <t>MOH AREA</t>
    </r>
  </si>
  <si>
    <t>P F Frame work with 50mmX50mm X16gauge Ms tube framing out of vertical members at 600mm C C with horizontal members at 600mm cc the frame work b or w main members Area                                                                  Note: Ms pipe work note consider for BOQ item No- 6.03</t>
  </si>
  <si>
    <t>KG</t>
  </si>
  <si>
    <t>Providing &amp; fixing HDMR 6mm paneling between for laveling concreet panel Extra Work</t>
  </si>
  <si>
    <t>Granite work</t>
  </si>
  <si>
    <r>
      <rPr>
        <b/>
        <sz val="11"/>
        <rFont val="Calibri"/>
        <family val="1"/>
      </rPr>
      <t>Kg</t>
    </r>
  </si>
  <si>
    <r>
      <rPr>
        <sz val="11"/>
        <rFont val="Calibri"/>
        <family val="1"/>
      </rPr>
      <t xml:space="preserve">Consideration- 3.5 kg/mtr (50X50; 2mm
</t>
    </r>
    <r>
      <rPr>
        <sz val="11"/>
        <rFont val="Calibri"/>
        <family val="1"/>
      </rPr>
      <t>thick hollow ms section)</t>
    </r>
  </si>
  <si>
    <r>
      <rPr>
        <sz val="11"/>
        <rFont val="Calibri"/>
        <family val="1"/>
      </rPr>
      <t>Door frame ply with febric finish</t>
    </r>
  </si>
  <si>
    <r>
      <rPr>
        <sz val="11"/>
        <rFont val="Calibri"/>
        <family val="1"/>
      </rPr>
      <t>Toilet lobby entry avobe</t>
    </r>
  </si>
  <si>
    <r>
      <rPr>
        <sz val="11"/>
        <rFont val="Calibri"/>
        <family val="1"/>
      </rPr>
      <t>Under maneger table</t>
    </r>
  </si>
  <si>
    <r>
      <rPr>
        <sz val="11"/>
        <rFont val="Calibri"/>
        <family val="1"/>
      </rPr>
      <t>Loft storage</t>
    </r>
  </si>
  <si>
    <r>
      <rPr>
        <sz val="11"/>
        <rFont val="Calibri"/>
        <family val="1"/>
      </rPr>
      <t>L/m</t>
    </r>
  </si>
  <si>
    <r>
      <rPr>
        <sz val="11"/>
        <rFont val="Calibri"/>
        <family val="1"/>
      </rPr>
      <t>( approx fifteen workers )</t>
    </r>
  </si>
  <si>
    <r>
      <rPr>
        <sz val="11"/>
        <rFont val="Calibri"/>
        <family val="1"/>
      </rPr>
      <t>Table tap</t>
    </r>
  </si>
  <si>
    <r>
      <rPr>
        <sz val="11"/>
        <rFont val="Calibri"/>
        <family val="1"/>
      </rPr>
      <t>Wash basin</t>
    </r>
  </si>
  <si>
    <r>
      <rPr>
        <sz val="11"/>
        <rFont val="Calibri"/>
        <family val="1"/>
      </rPr>
      <t>Sink</t>
    </r>
  </si>
  <si>
    <r>
      <rPr>
        <sz val="11"/>
        <rFont val="Calibri"/>
        <family val="1"/>
      </rPr>
      <t xml:space="preserve">Sink  instalation kitchen area &amp; exchange from
</t>
    </r>
    <r>
      <rPr>
        <sz val="11"/>
        <rFont val="Calibri"/>
        <family val="1"/>
      </rPr>
      <t>barista outlet once again reinstalation</t>
    </r>
  </si>
  <si>
    <t>Lms</t>
  </si>
  <si>
    <r>
      <rPr>
        <sz val="9"/>
        <rFont val="Calibri"/>
        <family val="1"/>
      </rPr>
      <t>(12 mm ceramic tiles)</t>
    </r>
  </si>
  <si>
    <t>ELECTRICAL WORK</t>
  </si>
  <si>
    <t>95 sq.mm 4 core copper cable</t>
  </si>
  <si>
    <t>water cooler box  (590 X610X150 )</t>
  </si>
  <si>
    <t>10)</t>
  </si>
  <si>
    <t>Transportation  &amp; Packing Charge</t>
  </si>
  <si>
    <t xml:space="preserve">Total Amount </t>
  </si>
  <si>
    <t>i)</t>
  </si>
  <si>
    <t>Sink mixer</t>
  </si>
  <si>
    <t>Kitchen area</t>
  </si>
  <si>
    <t>1Job</t>
  </si>
  <si>
    <t>Job</t>
  </si>
  <si>
    <t>SEMOLINA REMARKS</t>
  </si>
  <si>
    <t>METAL CNC CUT JALI WITH MS FRAMING BENDING</t>
  </si>
  <si>
    <t>Providing &amp; fixing HDMR 6mm for use grooves looking smooth Extra Work ( BOQ item no 6.07 )ON CONCRETE PANELLING</t>
  </si>
  <si>
    <r>
      <rPr>
        <sz val="11"/>
        <rFont val="Calibri"/>
        <family val="1"/>
      </rPr>
      <t>Laminate finish pedistal</t>
    </r>
    <r>
      <rPr>
        <sz val="11"/>
        <rFont val="Calibri"/>
        <family val="2"/>
      </rPr>
      <t xml:space="preserve"> (ACTUAL SIZE INCREASED AS PER BOQ)</t>
    </r>
  </si>
  <si>
    <r>
      <rPr>
        <sz val="11"/>
        <rFont val="Calibri"/>
        <family val="1"/>
      </rPr>
      <t>Sink mixer</t>
    </r>
    <r>
      <rPr>
        <sz val="11"/>
        <rFont val="Calibri"/>
        <family val="2"/>
      </rPr>
      <t>(need to change rate as per boq)</t>
    </r>
  </si>
  <si>
    <r>
      <rPr>
        <sz val="10"/>
        <rFont val="Calibri"/>
        <family val="1"/>
      </rPr>
      <t>Hand Drier</t>
    </r>
    <r>
      <rPr>
        <sz val="10"/>
        <rFont val="Calibri"/>
        <family val="2"/>
      </rPr>
      <t>(nned to revise rateaper boq)</t>
    </r>
  </si>
  <si>
    <t>Drain line Trench (125 mm wide) connection from water cooler to kitchen</t>
  </si>
  <si>
    <r>
      <rPr>
        <sz val="11"/>
        <rFont val="Calibri"/>
        <family val="1"/>
      </rPr>
      <t>Bus bar</t>
    </r>
    <r>
      <rPr>
        <sz val="11"/>
        <rFont val="Calibri"/>
        <family val="2"/>
      </rPr>
      <t>(instaaled on celing above vip area)</t>
    </r>
  </si>
  <si>
    <r>
      <rPr>
        <sz val="11"/>
        <rFont val="Calibri"/>
        <family val="1"/>
      </rPr>
      <t>G.I. Sheet Metal Ducting - Factory Fabricated</t>
    </r>
    <r>
      <rPr>
        <sz val="11"/>
        <rFont val="Calibri"/>
        <family val="2"/>
      </rPr>
      <t>(add ducting done for ac throw connection)</t>
    </r>
  </si>
  <si>
    <t>MS Structure Paint (please check rate)</t>
  </si>
  <si>
    <r>
      <rPr>
        <sz val="11"/>
        <rFont val="Calibri"/>
        <family val="1"/>
      </rPr>
      <t>Ms work for support duct</t>
    </r>
    <r>
      <rPr>
        <sz val="11"/>
        <rFont val="Calibri"/>
        <family val="2"/>
      </rPr>
      <t xml:space="preserve"> kitchen area</t>
    </r>
  </si>
  <si>
    <t>All furniture liffting charges</t>
  </si>
  <si>
    <t>Toilet lobby basin counter ( 5 FT  X 1 FT with all necessary fittings ) with Storage Bellow</t>
  </si>
  <si>
    <r>
      <t>HALF PARTITION WITH CNC CUT JALI</t>
    </r>
    <r>
      <rPr>
        <sz val="11"/>
        <rFont val="Calibri"/>
        <family val="2"/>
      </rPr>
      <t xml:space="preserve"> WOODEN FRAMING (1200X150X200 mm WOODEN BOXING WITH LAMINATES FINISH)</t>
    </r>
  </si>
  <si>
    <t>Above drumpster</t>
  </si>
  <si>
    <r>
      <t>Commercial tiles</t>
    </r>
    <r>
      <rPr>
        <sz val="11"/>
        <rFont val="Calibri"/>
        <family val="2"/>
      </rPr>
      <t xml:space="preserve"> 600X600mm New Tile ( Under Carpet Flooring Area)</t>
    </r>
  </si>
  <si>
    <t>Under Carpet Flooring Area</t>
  </si>
  <si>
    <t>Rafter with ms patti ( both side)</t>
  </si>
  <si>
    <r>
      <t>Labour charges</t>
    </r>
    <r>
      <rPr>
        <sz val="11"/>
        <rFont val="Calibri"/>
        <family val="2"/>
      </rPr>
      <t xml:space="preserve"> for appliancens shifting,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</si>
</sst>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6" formatCode="_(* #,##0.00_);_(* \(#,##0.00\);_(* \-??_);_(@_)"/>
    <numFmt numFmtId="171" formatCode="&quot;Rs.&quot;\ #,##0;&quot;Rs.&quot;\ \-#,##0"/>
    <numFmt numFmtId="172" formatCode="&quot;Rs.&quot;\ #,##0.00;[Red]&quot;Rs.&quot;\ \-#,##0.00"/>
    <numFmt numFmtId="173" formatCode="_ * #,##0_ ;_ * \-#,##0_ ;_ * &quot;-&quot;??_ ;_ @_ "/>
    <numFmt numFmtId="174" formatCode="_-* #,##0.00_-;\-* #,##0.00_-;_-* &quot;-&quot;??_-;_-@_-"/>
    <numFmt numFmtId="175" formatCode="#,##0.00\ ;&quot; (&quot;#,##0.00\);&quot; -&quot;#\ ;@\ 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Times New Roman"/>
      <family val="1"/>
    </font>
    <font>
      <sz val="10"/>
      <name val="Helv"/>
      <charset val="204"/>
    </font>
    <font>
      <sz val="11"/>
      <color indexed="8"/>
      <name val="Arial"/>
      <family val="2"/>
    </font>
    <font>
      <sz val="10"/>
      <name val="Helv"/>
      <family val="2"/>
    </font>
    <font>
      <i/>
      <sz val="11"/>
      <color rgb="FF7F7F7F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</font>
    <font>
      <sz val="10"/>
      <name val="Arial"/>
      <family val="2"/>
      <charset val="134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1"/>
    </font>
    <font>
      <sz val="10"/>
      <name val="Calibri"/>
      <family val="2"/>
    </font>
    <font>
      <sz val="10"/>
      <name val="Calibri"/>
      <family val="1"/>
    </font>
    <font>
      <b/>
      <sz val="14"/>
      <name val="Calibri"/>
      <family val="1"/>
    </font>
    <font>
      <sz val="14"/>
      <name val="Calibri"/>
      <family val="1"/>
    </font>
    <font>
      <b/>
      <sz val="12"/>
      <name val="Calibri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1"/>
    </font>
    <font>
      <sz val="14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name val="Calibri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b/>
      <sz val="11"/>
      <name val="Calibri"/>
      <family val="1"/>
    </font>
    <font>
      <sz val="14"/>
      <color theme="1"/>
      <name val="Calibri"/>
      <family val="2"/>
    </font>
    <font>
      <b/>
      <sz val="11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43"/>
        <bgColor indexed="26"/>
      </patternFill>
    </fill>
    <fill>
      <patternFill patternType="solid">
        <fgColor rgb="FFECECEC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7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0" fontId="2" fillId="0" borderId="0">
      <protection locked="0"/>
    </xf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" applyNumberFormat="0" applyAlignment="0" applyProtection="0"/>
    <xf numFmtId="0" fontId="15" fillId="22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ont="0" applyFill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ont="0" applyFill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5" fillId="0" borderId="0" applyNumberFormat="0" applyFont="0" applyFill="0" applyBorder="0" applyProtection="0"/>
    <xf numFmtId="172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0" fontId="5" fillId="0" borderId="0" applyNumberFormat="0" applyFont="0" applyFill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1" fillId="8" borderId="1" applyNumberFormat="0" applyAlignment="0" applyProtection="0"/>
    <xf numFmtId="0" fontId="22" fillId="0" borderId="6" applyNumberFormat="0" applyFill="0" applyAlignment="0" applyProtection="0"/>
    <xf numFmtId="0" fontId="23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7" applyNumberFormat="0" applyFont="0" applyAlignment="0" applyProtection="0"/>
    <xf numFmtId="0" fontId="24" fillId="21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8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>
      <alignment vertical="top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>
      <alignment vertical="top"/>
      <protection locked="0"/>
    </xf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25" borderId="0"/>
    <xf numFmtId="0" fontId="11" fillId="26" borderId="0"/>
    <xf numFmtId="0" fontId="12" fillId="27" borderId="0"/>
    <xf numFmtId="0" fontId="27" fillId="0" borderId="0" applyBorder="0" applyProtection="0"/>
    <xf numFmtId="0" fontId="29" fillId="0" borderId="0"/>
    <xf numFmtId="0" fontId="29" fillId="0" borderId="0"/>
    <xf numFmtId="0" fontId="23" fillId="28" borderId="0"/>
    <xf numFmtId="0" fontId="31" fillId="0" borderId="0" applyBorder="0" applyProtection="0"/>
    <xf numFmtId="0" fontId="30" fillId="0" borderId="0" applyBorder="0" applyProtection="0"/>
    <xf numFmtId="0" fontId="11" fillId="0" borderId="0"/>
    <xf numFmtId="0" fontId="33" fillId="0" borderId="0" applyBorder="0" applyProtection="0"/>
    <xf numFmtId="0" fontId="9" fillId="0" borderId="0" applyNumberFormat="0" applyFill="0" applyBorder="0" applyAlignment="0" applyProtection="0"/>
    <xf numFmtId="0" fontId="34" fillId="0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>
      <protection locked="0"/>
    </xf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2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32" fillId="0" borderId="0">
      <alignment vertical="center"/>
    </xf>
    <xf numFmtId="0" fontId="3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>
      <alignment vertical="top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>
      <alignment vertical="top"/>
      <protection locked="0"/>
    </xf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4" fillId="0" borderId="0"/>
  </cellStyleXfs>
  <cellXfs count="278">
    <xf numFmtId="0" fontId="0" fillId="0" borderId="0" xfId="0"/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/>
    </xf>
    <xf numFmtId="0" fontId="37" fillId="2" borderId="23" xfId="0" applyFont="1" applyFill="1" applyBorder="1" applyAlignment="1">
      <alignment horizontal="center" vertical="top" wrapText="1"/>
    </xf>
    <xf numFmtId="0" fontId="38" fillId="29" borderId="12" xfId="0" applyFont="1" applyFill="1" applyBorder="1" applyAlignment="1">
      <alignment horizontal="center" vertical="top"/>
    </xf>
    <xf numFmtId="0" fontId="46" fillId="29" borderId="12" xfId="0" applyFont="1" applyFill="1" applyBorder="1" applyAlignment="1">
      <alignment horizontal="center" vertical="top"/>
    </xf>
    <xf numFmtId="43" fontId="38" fillId="29" borderId="12" xfId="1" applyFont="1" applyFill="1" applyBorder="1" applyAlignment="1">
      <alignment horizontal="center" vertical="top"/>
    </xf>
    <xf numFmtId="43" fontId="38" fillId="29" borderId="12" xfId="1" applyFont="1" applyFill="1" applyBorder="1" applyAlignment="1">
      <alignment horizontal="center" vertical="center"/>
    </xf>
    <xf numFmtId="0" fontId="0" fillId="29" borderId="12" xfId="0" applyFill="1" applyBorder="1" applyAlignment="1">
      <alignment horizontal="center"/>
    </xf>
    <xf numFmtId="0" fontId="38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37" fillId="2" borderId="23" xfId="0" applyFont="1" applyFill="1" applyBorder="1" applyAlignment="1">
      <alignment horizontal="center" vertical="top"/>
    </xf>
    <xf numFmtId="43" fontId="49" fillId="2" borderId="23" xfId="1" applyFont="1" applyFill="1" applyBorder="1" applyAlignment="1">
      <alignment horizontal="center" vertical="center"/>
    </xf>
    <xf numFmtId="43" fontId="50" fillId="2" borderId="23" xfId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top"/>
    </xf>
    <xf numFmtId="43" fontId="51" fillId="2" borderId="23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43" fontId="0" fillId="0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48" fillId="2" borderId="10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52" fillId="2" borderId="10" xfId="0" applyFont="1" applyFill="1" applyBorder="1" applyAlignment="1">
      <alignment horizontal="center" vertical="top" wrapText="1"/>
    </xf>
    <xf numFmtId="0" fontId="64" fillId="2" borderId="10" xfId="0" applyFont="1" applyFill="1" applyBorder="1" applyAlignment="1">
      <alignment horizontal="center" vertical="top"/>
    </xf>
    <xf numFmtId="0" fontId="52" fillId="2" borderId="10" xfId="0" applyFont="1" applyFill="1" applyBorder="1" applyAlignment="1">
      <alignment horizontal="center" vertical="top"/>
    </xf>
    <xf numFmtId="0" fontId="52" fillId="2" borderId="14" xfId="0" applyFont="1" applyFill="1" applyBorder="1" applyAlignment="1">
      <alignment horizontal="left" vertical="top"/>
    </xf>
    <xf numFmtId="0" fontId="52" fillId="2" borderId="12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52" fillId="2" borderId="14" xfId="0" applyFont="1" applyFill="1" applyBorder="1" applyAlignment="1">
      <alignment horizontal="center" vertical="top"/>
    </xf>
    <xf numFmtId="0" fontId="58" fillId="2" borderId="13" xfId="0" applyFont="1" applyFill="1" applyBorder="1" applyAlignment="1">
      <alignment horizontal="center"/>
    </xf>
    <xf numFmtId="0" fontId="52" fillId="2" borderId="13" xfId="0" applyFont="1" applyFill="1" applyBorder="1" applyAlignment="1">
      <alignment horizontal="left"/>
    </xf>
    <xf numFmtId="0" fontId="47" fillId="2" borderId="14" xfId="0" applyFont="1" applyFill="1" applyBorder="1" applyAlignment="1">
      <alignment horizontal="left"/>
    </xf>
    <xf numFmtId="43" fontId="0" fillId="0" borderId="0" xfId="1" applyFont="1" applyFill="1" applyBorder="1" applyAlignment="1">
      <alignment horizontal="left" vertical="top"/>
    </xf>
    <xf numFmtId="0" fontId="38" fillId="29" borderId="14" xfId="0" applyFont="1" applyFill="1" applyBorder="1" applyAlignment="1">
      <alignment horizontal="left" vertical="top"/>
    </xf>
    <xf numFmtId="0" fontId="38" fillId="29" borderId="12" xfId="0" applyFont="1" applyFill="1" applyBorder="1" applyAlignment="1">
      <alignment horizontal="left" vertical="top"/>
    </xf>
    <xf numFmtId="0" fontId="48" fillId="2" borderId="10" xfId="0" applyFont="1" applyFill="1" applyBorder="1" applyAlignment="1">
      <alignment horizontal="left"/>
    </xf>
    <xf numFmtId="0" fontId="48" fillId="2" borderId="23" xfId="0" applyFont="1" applyFill="1" applyBorder="1" applyAlignment="1">
      <alignment horizontal="left"/>
    </xf>
    <xf numFmtId="43" fontId="48" fillId="2" borderId="23" xfId="1" applyFont="1" applyFill="1" applyBorder="1" applyAlignment="1">
      <alignment horizontal="left"/>
    </xf>
    <xf numFmtId="43" fontId="48" fillId="2" borderId="10" xfId="1" applyFont="1" applyFill="1" applyBorder="1" applyAlignment="1">
      <alignment horizontal="left"/>
    </xf>
    <xf numFmtId="43" fontId="48" fillId="2" borderId="29" xfId="1" applyFont="1" applyFill="1" applyBorder="1" applyAlignment="1">
      <alignment horizontal="left"/>
    </xf>
    <xf numFmtId="43" fontId="48" fillId="2" borderId="28" xfId="1" applyFont="1" applyFill="1" applyBorder="1" applyAlignment="1">
      <alignment horizontal="left"/>
    </xf>
    <xf numFmtId="43" fontId="48" fillId="2" borderId="30" xfId="1" applyFont="1" applyFill="1" applyBorder="1" applyAlignment="1">
      <alignment horizontal="left"/>
    </xf>
    <xf numFmtId="43" fontId="48" fillId="2" borderId="33" xfId="1" applyFont="1" applyFill="1" applyBorder="1" applyAlignment="1">
      <alignment horizontal="left"/>
    </xf>
    <xf numFmtId="43" fontId="48" fillId="2" borderId="0" xfId="1" applyFont="1" applyFill="1" applyBorder="1" applyAlignment="1">
      <alignment horizontal="left"/>
    </xf>
    <xf numFmtId="43" fontId="48" fillId="2" borderId="11" xfId="1" applyFont="1" applyFill="1" applyBorder="1" applyAlignment="1">
      <alignment horizontal="left"/>
    </xf>
    <xf numFmtId="43" fontId="50" fillId="2" borderId="10" xfId="1" applyFont="1" applyFill="1" applyBorder="1" applyAlignment="1">
      <alignment horizontal="left"/>
    </xf>
    <xf numFmtId="43" fontId="0" fillId="2" borderId="10" xfId="1" applyFont="1" applyFill="1" applyBorder="1" applyAlignment="1">
      <alignment horizontal="left"/>
    </xf>
    <xf numFmtId="43" fontId="0" fillId="0" borderId="12" xfId="1" applyFont="1" applyFill="1" applyBorder="1" applyAlignment="1">
      <alignment horizontal="left"/>
    </xf>
    <xf numFmtId="43" fontId="0" fillId="0" borderId="14" xfId="1" applyFont="1" applyFill="1" applyBorder="1" applyAlignment="1">
      <alignment horizontal="left"/>
    </xf>
    <xf numFmtId="173" fontId="0" fillId="2" borderId="10" xfId="1" applyNumberFormat="1" applyFont="1" applyFill="1" applyBorder="1" applyAlignment="1">
      <alignment horizontal="center" vertical="top"/>
    </xf>
    <xf numFmtId="0" fontId="47" fillId="2" borderId="10" xfId="0" applyFont="1" applyFill="1" applyBorder="1" applyAlignment="1">
      <alignment horizontal="left"/>
    </xf>
    <xf numFmtId="43" fontId="35" fillId="2" borderId="10" xfId="1" applyFont="1" applyFill="1" applyBorder="1" applyAlignment="1">
      <alignment horizontal="center" vertical="center"/>
    </xf>
    <xf numFmtId="0" fontId="60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52" fillId="2" borderId="10" xfId="0" applyFont="1" applyFill="1" applyBorder="1" applyAlignment="1">
      <alignment horizontal="center"/>
    </xf>
    <xf numFmtId="0" fontId="52" fillId="2" borderId="10" xfId="0" applyFont="1" applyFill="1" applyBorder="1" applyAlignment="1">
      <alignment horizontal="center" wrapText="1"/>
    </xf>
    <xf numFmtId="0" fontId="37" fillId="2" borderId="13" xfId="0" applyFont="1" applyFill="1" applyBorder="1" applyAlignment="1">
      <alignment horizontal="left" vertical="top"/>
    </xf>
    <xf numFmtId="0" fontId="37" fillId="2" borderId="10" xfId="0" applyFont="1" applyFill="1" applyBorder="1" applyAlignment="1">
      <alignment horizontal="left" vertical="top"/>
    </xf>
    <xf numFmtId="0" fontId="37" fillId="2" borderId="10" xfId="0" applyFont="1" applyFill="1" applyBorder="1" applyAlignment="1">
      <alignment horizontal="left" vertical="top" wrapText="1"/>
    </xf>
    <xf numFmtId="0" fontId="35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top"/>
    </xf>
    <xf numFmtId="0" fontId="38" fillId="2" borderId="12" xfId="0" applyFont="1" applyFill="1" applyBorder="1" applyAlignment="1">
      <alignment horizontal="center" vertical="top"/>
    </xf>
    <xf numFmtId="0" fontId="52" fillId="2" borderId="12" xfId="0" applyFont="1" applyFill="1" applyBorder="1" applyAlignment="1">
      <alignment horizontal="center" vertical="center"/>
    </xf>
    <xf numFmtId="0" fontId="52" fillId="2" borderId="1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top"/>
    </xf>
    <xf numFmtId="0" fontId="38" fillId="2" borderId="14" xfId="0" applyFont="1" applyFill="1" applyBorder="1" applyAlignment="1">
      <alignment horizontal="center" vertical="top"/>
    </xf>
    <xf numFmtId="0" fontId="47" fillId="2" borderId="12" xfId="0" applyFont="1" applyFill="1" applyBorder="1" applyAlignment="1">
      <alignment horizontal="center"/>
    </xf>
    <xf numFmtId="0" fontId="47" fillId="2" borderId="12" xfId="0" applyFont="1" applyFill="1" applyBorder="1" applyAlignment="1">
      <alignment horizontal="left"/>
    </xf>
    <xf numFmtId="0" fontId="47" fillId="2" borderId="10" xfId="0" applyFont="1" applyFill="1" applyBorder="1" applyAlignment="1">
      <alignment horizontal="center"/>
    </xf>
    <xf numFmtId="0" fontId="58" fillId="2" borderId="10" xfId="0" applyFont="1" applyFill="1" applyBorder="1" applyAlignment="1">
      <alignment horizontal="left"/>
    </xf>
    <xf numFmtId="173" fontId="60" fillId="2" borderId="10" xfId="1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left" vertical="top"/>
    </xf>
    <xf numFmtId="0" fontId="48" fillId="2" borderId="12" xfId="0" applyFont="1" applyFill="1" applyBorder="1" applyAlignment="1">
      <alignment horizontal="left"/>
    </xf>
    <xf numFmtId="43" fontId="48" fillId="2" borderId="12" xfId="1" applyFont="1" applyFill="1" applyBorder="1" applyAlignment="1">
      <alignment horizontal="left"/>
    </xf>
    <xf numFmtId="43" fontId="38" fillId="2" borderId="12" xfId="1" applyFont="1" applyFill="1" applyBorder="1" applyAlignment="1">
      <alignment horizontal="center" vertical="center"/>
    </xf>
    <xf numFmtId="43" fontId="48" fillId="2" borderId="12" xfId="1" applyFont="1" applyFill="1" applyBorder="1" applyAlignment="1">
      <alignment horizontal="center" vertical="center"/>
    </xf>
    <xf numFmtId="0" fontId="48" fillId="2" borderId="12" xfId="0" applyFont="1" applyFill="1" applyBorder="1" applyAlignment="1">
      <alignment horizontal="center"/>
    </xf>
    <xf numFmtId="0" fontId="48" fillId="2" borderId="14" xfId="0" applyFont="1" applyFill="1" applyBorder="1" applyAlignment="1">
      <alignment horizontal="left"/>
    </xf>
    <xf numFmtId="0" fontId="41" fillId="2" borderId="14" xfId="0" applyFont="1" applyFill="1" applyBorder="1" applyAlignment="1">
      <alignment horizontal="left" vertical="top"/>
    </xf>
    <xf numFmtId="1" fontId="39" fillId="2" borderId="12" xfId="0" applyNumberFormat="1" applyFont="1" applyFill="1" applyBorder="1" applyAlignment="1">
      <alignment horizontal="center" vertical="top" shrinkToFit="1"/>
    </xf>
    <xf numFmtId="43" fontId="39" fillId="2" borderId="12" xfId="1" applyFont="1" applyFill="1" applyBorder="1" applyAlignment="1">
      <alignment horizontal="center" vertical="top" shrinkToFit="1"/>
    </xf>
    <xf numFmtId="43" fontId="40" fillId="2" borderId="12" xfId="1" applyFont="1" applyFill="1" applyBorder="1" applyAlignment="1">
      <alignment horizontal="center" vertical="center" shrinkToFit="1"/>
    </xf>
    <xf numFmtId="43" fontId="39" fillId="2" borderId="12" xfId="1" applyFont="1" applyFill="1" applyBorder="1" applyAlignment="1">
      <alignment horizontal="center" vertical="center" shrinkToFit="1"/>
    </xf>
    <xf numFmtId="0" fontId="37" fillId="2" borderId="14" xfId="0" applyFont="1" applyFill="1" applyBorder="1" applyAlignment="1">
      <alignment horizontal="center" vertical="top"/>
    </xf>
    <xf numFmtId="0" fontId="48" fillId="2" borderId="12" xfId="0" applyFont="1" applyFill="1" applyBorder="1" applyAlignment="1">
      <alignment horizontal="center" vertical="center"/>
    </xf>
    <xf numFmtId="0" fontId="48" fillId="2" borderId="12" xfId="0" applyFont="1" applyFill="1" applyBorder="1" applyAlignment="1">
      <alignment horizontal="left" vertical="center"/>
    </xf>
    <xf numFmtId="43" fontId="48" fillId="2" borderId="12" xfId="1" applyFont="1" applyFill="1" applyBorder="1" applyAlignment="1">
      <alignment horizontal="left" vertical="center"/>
    </xf>
    <xf numFmtId="0" fontId="48" fillId="2" borderId="12" xfId="0" applyFont="1" applyFill="1" applyBorder="1" applyAlignment="1">
      <alignment horizontal="center" vertical="top" wrapText="1"/>
    </xf>
    <xf numFmtId="0" fontId="48" fillId="2" borderId="13" xfId="0" applyFont="1" applyFill="1" applyBorder="1" applyAlignment="1">
      <alignment horizontal="center"/>
    </xf>
    <xf numFmtId="0" fontId="37" fillId="2" borderId="13" xfId="0" applyFont="1" applyFill="1" applyBorder="1" applyAlignment="1">
      <alignment horizontal="center" vertical="top"/>
    </xf>
    <xf numFmtId="0" fontId="48" fillId="2" borderId="17" xfId="0" applyFont="1" applyFill="1" applyBorder="1" applyAlignment="1">
      <alignment horizontal="left"/>
    </xf>
    <xf numFmtId="0" fontId="48" fillId="2" borderId="13" xfId="0" applyFont="1" applyFill="1" applyBorder="1" applyAlignment="1">
      <alignment horizontal="left"/>
    </xf>
    <xf numFmtId="43" fontId="48" fillId="2" borderId="13" xfId="1" applyFont="1" applyFill="1" applyBorder="1" applyAlignment="1">
      <alignment horizontal="left"/>
    </xf>
    <xf numFmtId="43" fontId="48" fillId="2" borderId="13" xfId="1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top"/>
    </xf>
    <xf numFmtId="43" fontId="48" fillId="2" borderId="10" xfId="1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top"/>
    </xf>
    <xf numFmtId="0" fontId="48" fillId="2" borderId="11" xfId="0" applyFont="1" applyFill="1" applyBorder="1" applyAlignment="1">
      <alignment horizontal="center"/>
    </xf>
    <xf numFmtId="43" fontId="48" fillId="2" borderId="10" xfId="1" applyFont="1" applyFill="1" applyBorder="1" applyAlignment="1"/>
    <xf numFmtId="0" fontId="48" fillId="2" borderId="10" xfId="0" applyFont="1" applyFill="1" applyBorder="1"/>
    <xf numFmtId="0" fontId="37" fillId="2" borderId="10" xfId="0" applyFont="1" applyFill="1" applyBorder="1" applyAlignment="1">
      <alignment vertical="top"/>
    </xf>
    <xf numFmtId="43" fontId="48" fillId="2" borderId="17" xfId="1" applyFont="1" applyFill="1" applyBorder="1" applyAlignment="1">
      <alignment horizontal="left"/>
    </xf>
    <xf numFmtId="43" fontId="48" fillId="2" borderId="24" xfId="1" applyFont="1" applyFill="1" applyBorder="1" applyAlignment="1">
      <alignment horizontal="left"/>
    </xf>
    <xf numFmtId="0" fontId="48" fillId="2" borderId="0" xfId="0" applyFont="1" applyFill="1" applyAlignment="1">
      <alignment horizontal="left" vertical="top"/>
    </xf>
    <xf numFmtId="43" fontId="49" fillId="2" borderId="10" xfId="1" applyFont="1" applyFill="1" applyBorder="1" applyAlignment="1">
      <alignment horizontal="center" vertical="center"/>
    </xf>
    <xf numFmtId="0" fontId="48" fillId="2" borderId="11" xfId="0" applyFont="1" applyFill="1" applyBorder="1" applyAlignment="1">
      <alignment horizontal="left"/>
    </xf>
    <xf numFmtId="43" fontId="48" fillId="2" borderId="11" xfId="1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top" wrapText="1"/>
    </xf>
    <xf numFmtId="0" fontId="48" fillId="2" borderId="10" xfId="0" applyFont="1" applyFill="1" applyBorder="1" applyAlignment="1">
      <alignment horizontal="right"/>
    </xf>
    <xf numFmtId="43" fontId="39" fillId="2" borderId="10" xfId="1" applyFont="1" applyFill="1" applyBorder="1" applyAlignment="1">
      <alignment horizontal="center" vertical="top" shrinkToFit="1"/>
    </xf>
    <xf numFmtId="0" fontId="38" fillId="2" borderId="10" xfId="0" applyFont="1" applyFill="1" applyBorder="1" applyAlignment="1">
      <alignment horizontal="left" vertical="top"/>
    </xf>
    <xf numFmtId="43" fontId="48" fillId="2" borderId="10" xfId="1" applyFont="1" applyFill="1" applyBorder="1" applyAlignment="1">
      <alignment horizontal="left" vertical="top"/>
    </xf>
    <xf numFmtId="0" fontId="48" fillId="2" borderId="27" xfId="0" applyFont="1" applyFill="1" applyBorder="1" applyAlignment="1">
      <alignment horizontal="left"/>
    </xf>
    <xf numFmtId="0" fontId="38" fillId="2" borderId="10" xfId="0" applyFont="1" applyFill="1" applyBorder="1" applyAlignment="1">
      <alignment horizontal="center" vertical="top"/>
    </xf>
    <xf numFmtId="173" fontId="48" fillId="2" borderId="10" xfId="1" applyNumberFormat="1" applyFont="1" applyFill="1" applyBorder="1" applyAlignment="1">
      <alignment horizontal="left" vertical="top"/>
    </xf>
    <xf numFmtId="0" fontId="37" fillId="2" borderId="10" xfId="0" applyFont="1" applyFill="1" applyBorder="1" applyAlignment="1">
      <alignment horizontal="center" wrapText="1"/>
    </xf>
    <xf numFmtId="0" fontId="48" fillId="2" borderId="32" xfId="0" applyFont="1" applyFill="1" applyBorder="1" applyAlignment="1">
      <alignment horizontal="left"/>
    </xf>
    <xf numFmtId="43" fontId="48" fillId="2" borderId="32" xfId="1" applyFont="1" applyFill="1" applyBorder="1" applyAlignment="1">
      <alignment horizontal="left"/>
    </xf>
    <xf numFmtId="43" fontId="50" fillId="2" borderId="32" xfId="1" applyFont="1" applyFill="1" applyBorder="1" applyAlignment="1">
      <alignment horizontal="center" vertical="center"/>
    </xf>
    <xf numFmtId="173" fontId="48" fillId="2" borderId="23" xfId="1" applyNumberFormat="1" applyFont="1" applyFill="1" applyBorder="1" applyAlignment="1">
      <alignment horizontal="left" vertical="top"/>
    </xf>
    <xf numFmtId="43" fontId="51" fillId="2" borderId="10" xfId="1" applyFont="1" applyFill="1" applyBorder="1" applyAlignment="1">
      <alignment horizontal="center" vertical="center"/>
    </xf>
    <xf numFmtId="173" fontId="48" fillId="2" borderId="10" xfId="1" applyNumberFormat="1" applyFont="1" applyFill="1" applyBorder="1" applyAlignment="1">
      <alignment horizontal="center" vertical="top"/>
    </xf>
    <xf numFmtId="0" fontId="50" fillId="2" borderId="10" xfId="0" applyFont="1" applyFill="1" applyBorder="1" applyAlignment="1">
      <alignment horizontal="center" vertical="center"/>
    </xf>
    <xf numFmtId="43" fontId="50" fillId="2" borderId="10" xfId="1" applyFont="1" applyFill="1" applyBorder="1" applyAlignment="1">
      <alignment horizontal="center" vertical="center"/>
    </xf>
    <xf numFmtId="173" fontId="48" fillId="2" borderId="23" xfId="1" applyNumberFormat="1" applyFont="1" applyFill="1" applyBorder="1" applyAlignment="1">
      <alignment horizontal="center" vertical="top"/>
    </xf>
    <xf numFmtId="0" fontId="50" fillId="2" borderId="23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left" vertical="top"/>
    </xf>
    <xf numFmtId="0" fontId="50" fillId="2" borderId="32" xfId="0" applyFont="1" applyFill="1" applyBorder="1" applyAlignment="1">
      <alignment horizontal="center" vertical="center"/>
    </xf>
    <xf numFmtId="0" fontId="50" fillId="2" borderId="10" xfId="0" applyFont="1" applyFill="1" applyBorder="1" applyAlignment="1">
      <alignment horizontal="left"/>
    </xf>
    <xf numFmtId="0" fontId="50" fillId="2" borderId="0" xfId="0" applyFont="1" applyFill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64" fillId="2" borderId="22" xfId="0" applyFont="1" applyFill="1" applyBorder="1" applyAlignment="1">
      <alignment horizontal="center" vertical="top"/>
    </xf>
    <xf numFmtId="0" fontId="68" fillId="2" borderId="10" xfId="0" applyFont="1" applyFill="1" applyBorder="1" applyAlignment="1">
      <alignment horizontal="center" vertical="top"/>
    </xf>
    <xf numFmtId="1" fontId="64" fillId="2" borderId="10" xfId="0" applyNumberFormat="1" applyFont="1" applyFill="1" applyBorder="1" applyAlignment="1">
      <alignment horizontal="center" vertical="top" shrinkToFit="1"/>
    </xf>
    <xf numFmtId="43" fontId="69" fillId="2" borderId="10" xfId="1" applyFont="1" applyFill="1" applyBorder="1" applyAlignment="1">
      <alignment horizontal="center" vertical="center" shrinkToFit="1"/>
    </xf>
    <xf numFmtId="0" fontId="54" fillId="2" borderId="10" xfId="0" applyFont="1" applyFill="1" applyBorder="1" applyAlignment="1">
      <alignment horizontal="center" vertical="top"/>
    </xf>
    <xf numFmtId="1" fontId="55" fillId="2" borderId="10" xfId="0" applyNumberFormat="1" applyFont="1" applyFill="1" applyBorder="1" applyAlignment="1">
      <alignment horizontal="center" vertical="top" shrinkToFit="1"/>
    </xf>
    <xf numFmtId="43" fontId="56" fillId="2" borderId="10" xfId="1" applyFont="1" applyFill="1" applyBorder="1" applyAlignment="1">
      <alignment horizontal="center" vertical="center" shrinkToFit="1"/>
    </xf>
    <xf numFmtId="0" fontId="57" fillId="2" borderId="10" xfId="0" applyFont="1" applyFill="1" applyBorder="1" applyAlignment="1">
      <alignment horizontal="center" vertical="top" wrapText="1"/>
    </xf>
    <xf numFmtId="43" fontId="0" fillId="2" borderId="10" xfId="1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4" xfId="0" applyFill="1" applyBorder="1" applyAlignment="1">
      <alignment horizontal="center"/>
    </xf>
    <xf numFmtId="0" fontId="57" fillId="2" borderId="10" xfId="0" applyFont="1" applyFill="1" applyBorder="1" applyAlignment="1">
      <alignment horizontal="left"/>
    </xf>
    <xf numFmtId="43" fontId="0" fillId="2" borderId="10" xfId="1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top"/>
    </xf>
    <xf numFmtId="43" fontId="55" fillId="2" borderId="10" xfId="1" applyFont="1" applyFill="1" applyBorder="1" applyAlignment="1">
      <alignment horizontal="center" vertical="top" shrinkToFit="1"/>
    </xf>
    <xf numFmtId="43" fontId="55" fillId="2" borderId="10" xfId="1" applyFont="1" applyFill="1" applyBorder="1" applyAlignment="1">
      <alignment horizontal="center" vertical="center" shrinkToFit="1"/>
    </xf>
    <xf numFmtId="0" fontId="38" fillId="2" borderId="22" xfId="0" applyFont="1" applyFill="1" applyBorder="1" applyAlignment="1">
      <alignment horizontal="left" vertical="top"/>
    </xf>
    <xf numFmtId="0" fontId="38" fillId="2" borderId="34" xfId="0" applyFont="1" applyFill="1" applyBorder="1" applyAlignment="1">
      <alignment horizontal="left" vertical="top"/>
    </xf>
    <xf numFmtId="43" fontId="0" fillId="2" borderId="29" xfId="1" applyFont="1" applyFill="1" applyBorder="1" applyAlignment="1">
      <alignment horizontal="left"/>
    </xf>
    <xf numFmtId="0" fontId="38" fillId="2" borderId="29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left" vertical="top" wrapText="1"/>
    </xf>
    <xf numFmtId="1" fontId="55" fillId="2" borderId="12" xfId="0" applyNumberFormat="1" applyFont="1" applyFill="1" applyBorder="1" applyAlignment="1">
      <alignment horizontal="right" vertical="center" shrinkToFit="1"/>
    </xf>
    <xf numFmtId="43" fontId="0" fillId="2" borderId="12" xfId="1" applyFont="1" applyFill="1" applyBorder="1" applyAlignment="1">
      <alignment horizontal="left" vertical="top"/>
    </xf>
    <xf numFmtId="43" fontId="0" fillId="2" borderId="14" xfId="1" applyFont="1" applyFill="1" applyBorder="1" applyAlignment="1">
      <alignment horizontal="left" vertical="top"/>
    </xf>
    <xf numFmtId="0" fontId="38" fillId="2" borderId="15" xfId="0" applyFont="1" applyFill="1" applyBorder="1" applyAlignment="1">
      <alignment horizontal="left" vertical="top"/>
    </xf>
    <xf numFmtId="0" fontId="42" fillId="2" borderId="12" xfId="0" applyFont="1" applyFill="1" applyBorder="1" applyAlignment="1">
      <alignment horizontal="left" vertical="top" wrapText="1"/>
    </xf>
    <xf numFmtId="43" fontId="0" fillId="2" borderId="16" xfId="1" applyFont="1" applyFill="1" applyBorder="1" applyAlignment="1">
      <alignment horizontal="left"/>
    </xf>
    <xf numFmtId="0" fontId="52" fillId="2" borderId="12" xfId="0" applyFont="1" applyFill="1" applyBorder="1" applyAlignment="1">
      <alignment horizontal="left" vertical="top" wrapText="1"/>
    </xf>
    <xf numFmtId="1" fontId="55" fillId="2" borderId="12" xfId="0" applyNumberFormat="1" applyFont="1" applyFill="1" applyBorder="1" applyAlignment="1">
      <alignment horizontal="right" vertical="top" shrinkToFit="1"/>
    </xf>
    <xf numFmtId="43" fontId="0" fillId="2" borderId="12" xfId="1" applyFont="1" applyFill="1" applyBorder="1" applyAlignment="1">
      <alignment horizontal="left"/>
    </xf>
    <xf numFmtId="43" fontId="0" fillId="2" borderId="14" xfId="1" applyFont="1" applyFill="1" applyBorder="1" applyAlignment="1">
      <alignment horizontal="left"/>
    </xf>
    <xf numFmtId="43" fontId="0" fillId="2" borderId="12" xfId="1" applyFont="1" applyFill="1" applyBorder="1" applyAlignment="1">
      <alignment horizontal="center" vertical="center"/>
    </xf>
    <xf numFmtId="0" fontId="52" fillId="2" borderId="12" xfId="0" applyFont="1" applyFill="1" applyBorder="1" applyAlignment="1">
      <alignment horizontal="left" vertical="top"/>
    </xf>
    <xf numFmtId="0" fontId="38" fillId="2" borderId="14" xfId="0" applyFont="1" applyFill="1" applyBorder="1" applyAlignment="1">
      <alignment horizontal="left" vertical="top"/>
    </xf>
    <xf numFmtId="0" fontId="38" fillId="2" borderId="16" xfId="0" applyFont="1" applyFill="1" applyBorder="1" applyAlignment="1">
      <alignment horizontal="left" vertical="top"/>
    </xf>
    <xf numFmtId="1" fontId="55" fillId="2" borderId="12" xfId="0" applyNumberFormat="1" applyFont="1" applyFill="1" applyBorder="1" applyAlignment="1">
      <alignment horizontal="center" vertical="top" shrinkToFit="1"/>
    </xf>
    <xf numFmtId="43" fontId="56" fillId="2" borderId="12" xfId="1" applyFont="1" applyFill="1" applyBorder="1" applyAlignment="1">
      <alignment horizontal="center" vertical="center" shrinkToFit="1"/>
    </xf>
    <xf numFmtId="43" fontId="0" fillId="2" borderId="0" xfId="1" applyFont="1" applyFill="1" applyBorder="1" applyAlignment="1">
      <alignment horizontal="left" vertical="top"/>
    </xf>
    <xf numFmtId="43" fontId="58" fillId="2" borderId="12" xfId="1" applyFont="1" applyFill="1" applyBorder="1" applyAlignment="1">
      <alignment horizontal="center" vertical="center"/>
    </xf>
    <xf numFmtId="0" fontId="58" fillId="2" borderId="10" xfId="0" applyFont="1" applyFill="1" applyBorder="1" applyAlignment="1">
      <alignment horizontal="center"/>
    </xf>
    <xf numFmtId="0" fontId="58" fillId="2" borderId="14" xfId="0" applyFont="1" applyFill="1" applyBorder="1" applyAlignment="1">
      <alignment horizontal="left"/>
    </xf>
    <xf numFmtId="0" fontId="58" fillId="2" borderId="12" xfId="0" applyFont="1" applyFill="1" applyBorder="1" applyAlignment="1">
      <alignment horizontal="left"/>
    </xf>
    <xf numFmtId="43" fontId="58" fillId="2" borderId="12" xfId="1" applyFont="1" applyFill="1" applyBorder="1" applyAlignment="1">
      <alignment horizontal="left"/>
    </xf>
    <xf numFmtId="43" fontId="58" fillId="2" borderId="14" xfId="1" applyFont="1" applyFill="1" applyBorder="1" applyAlignment="1">
      <alignment horizontal="left"/>
    </xf>
    <xf numFmtId="43" fontId="58" fillId="2" borderId="0" xfId="1" applyFont="1" applyFill="1" applyBorder="1" applyAlignment="1">
      <alignment horizontal="left" vertical="top"/>
    </xf>
    <xf numFmtId="0" fontId="49" fillId="0" borderId="10" xfId="0" applyFont="1" applyBorder="1" applyAlignment="1">
      <alignment horizontal="left"/>
    </xf>
    <xf numFmtId="0" fontId="51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3" fontId="40" fillId="0" borderId="1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8" fillId="29" borderId="10" xfId="0" applyFont="1" applyFill="1" applyBorder="1" applyAlignment="1">
      <alignment horizontal="center" vertical="center"/>
    </xf>
    <xf numFmtId="0" fontId="38" fillId="29" borderId="10" xfId="0" applyFont="1" applyFill="1" applyBorder="1" applyAlignment="1">
      <alignment horizontal="center"/>
    </xf>
    <xf numFmtId="0" fontId="38" fillId="29" borderId="10" xfId="0" applyFont="1" applyFill="1" applyBorder="1" applyAlignment="1">
      <alignment horizontal="left" vertical="center"/>
    </xf>
    <xf numFmtId="0" fontId="59" fillId="29" borderId="10" xfId="0" applyFont="1" applyFill="1" applyBorder="1" applyAlignment="1">
      <alignment horizontal="center" vertical="center"/>
    </xf>
    <xf numFmtId="0" fontId="0" fillId="29" borderId="10" xfId="0" applyFill="1" applyBorder="1" applyAlignment="1">
      <alignment horizontal="left"/>
    </xf>
    <xf numFmtId="0" fontId="0" fillId="0" borderId="10" xfId="0" applyBorder="1"/>
    <xf numFmtId="0" fontId="38" fillId="0" borderId="10" xfId="0" applyFont="1" applyBorder="1" applyAlignment="1">
      <alignment horizontal="center" vertical="top"/>
    </xf>
    <xf numFmtId="0" fontId="38" fillId="0" borderId="10" xfId="0" applyFont="1" applyBorder="1" applyAlignment="1">
      <alignment vertical="top"/>
    </xf>
    <xf numFmtId="0" fontId="52" fillId="2" borderId="10" xfId="0" applyFont="1" applyFill="1" applyBorder="1" applyAlignment="1">
      <alignment horizontal="left" vertical="top"/>
    </xf>
    <xf numFmtId="43" fontId="60" fillId="2" borderId="10" xfId="0" applyNumberFormat="1" applyFont="1" applyFill="1" applyBorder="1" applyAlignment="1">
      <alignment horizontal="center" vertical="center"/>
    </xf>
    <xf numFmtId="173" fontId="52" fillId="2" borderId="10" xfId="1" applyNumberFormat="1" applyFont="1" applyFill="1" applyBorder="1" applyAlignment="1">
      <alignment horizontal="center" vertical="top"/>
    </xf>
    <xf numFmtId="43" fontId="61" fillId="2" borderId="10" xfId="1" applyFont="1" applyFill="1" applyBorder="1" applyAlignment="1">
      <alignment horizontal="center" vertical="center" shrinkToFit="1"/>
    </xf>
    <xf numFmtId="1" fontId="55" fillId="2" borderId="10" xfId="0" applyNumberFormat="1" applyFont="1" applyFill="1" applyBorder="1" applyAlignment="1">
      <alignment horizontal="center" vertical="center" shrinkToFit="1"/>
    </xf>
    <xf numFmtId="0" fontId="62" fillId="2" borderId="10" xfId="0" applyFont="1" applyFill="1" applyBorder="1" applyAlignment="1">
      <alignment horizontal="center" vertical="top"/>
    </xf>
    <xf numFmtId="0" fontId="0" fillId="0" borderId="10" xfId="0" applyBorder="1" applyAlignment="1">
      <alignment wrapText="1"/>
    </xf>
    <xf numFmtId="173" fontId="0" fillId="2" borderId="10" xfId="1" applyNumberFormat="1" applyFont="1" applyFill="1" applyBorder="1" applyAlignment="1">
      <alignment horizontal="center"/>
    </xf>
    <xf numFmtId="0" fontId="53" fillId="2" borderId="10" xfId="0" applyFont="1" applyFill="1" applyBorder="1" applyAlignment="1">
      <alignment horizontal="center" wrapText="1"/>
    </xf>
    <xf numFmtId="0" fontId="53" fillId="2" borderId="10" xfId="0" applyFont="1" applyFill="1" applyBorder="1" applyAlignment="1">
      <alignment horizontal="center"/>
    </xf>
    <xf numFmtId="173" fontId="64" fillId="2" borderId="10" xfId="1" applyNumberFormat="1" applyFont="1" applyFill="1" applyBorder="1" applyAlignment="1">
      <alignment horizontal="center" vertical="top"/>
    </xf>
    <xf numFmtId="0" fontId="64" fillId="2" borderId="10" xfId="0" applyFont="1" applyFill="1" applyBorder="1" applyAlignment="1">
      <alignment horizontal="left" vertical="top"/>
    </xf>
    <xf numFmtId="43" fontId="1" fillId="2" borderId="10" xfId="1" applyFont="1" applyFill="1" applyBorder="1" applyAlignment="1">
      <alignment horizontal="center" vertical="center" shrinkToFit="1"/>
    </xf>
    <xf numFmtId="0" fontId="65" fillId="2" borderId="10" xfId="0" applyFont="1" applyFill="1" applyBorder="1" applyAlignment="1">
      <alignment horizontal="center" vertical="center"/>
    </xf>
    <xf numFmtId="0" fontId="64" fillId="2" borderId="10" xfId="0" applyFont="1" applyFill="1" applyBorder="1" applyAlignment="1">
      <alignment horizontal="left" vertical="center"/>
    </xf>
    <xf numFmtId="43" fontId="64" fillId="2" borderId="10" xfId="1" applyFont="1" applyFill="1" applyBorder="1" applyAlignment="1">
      <alignment horizontal="center"/>
    </xf>
    <xf numFmtId="0" fontId="64" fillId="2" borderId="10" xfId="0" applyFont="1" applyFill="1" applyBorder="1" applyAlignment="1">
      <alignment horizontal="center"/>
    </xf>
    <xf numFmtId="173" fontId="53" fillId="2" borderId="10" xfId="1" applyNumberFormat="1" applyFont="1" applyFill="1" applyBorder="1" applyAlignment="1">
      <alignment horizontal="center"/>
    </xf>
    <xf numFmtId="43" fontId="53" fillId="2" borderId="10" xfId="1" applyFont="1" applyFill="1" applyBorder="1" applyAlignment="1">
      <alignment horizontal="center"/>
    </xf>
    <xf numFmtId="173" fontId="0" fillId="2" borderId="10" xfId="1" applyNumberFormat="1" applyFont="1" applyFill="1" applyBorder="1" applyAlignment="1">
      <alignment horizontal="center" vertical="center"/>
    </xf>
    <xf numFmtId="0" fontId="66" fillId="2" borderId="10" xfId="0" applyFont="1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 wrapText="1"/>
    </xf>
    <xf numFmtId="43" fontId="60" fillId="2" borderId="10" xfId="1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vertical="top"/>
    </xf>
    <xf numFmtId="0" fontId="0" fillId="2" borderId="10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43" fillId="2" borderId="10" xfId="0" applyFont="1" applyFill="1" applyBorder="1" applyAlignment="1">
      <alignment horizontal="center"/>
    </xf>
    <xf numFmtId="0" fontId="62" fillId="2" borderId="10" xfId="0" applyFont="1" applyFill="1" applyBorder="1" applyAlignment="1">
      <alignment horizontal="center"/>
    </xf>
    <xf numFmtId="1" fontId="61" fillId="2" borderId="10" xfId="0" applyNumberFormat="1" applyFont="1" applyFill="1" applyBorder="1" applyAlignment="1">
      <alignment horizontal="center" vertical="center" shrinkToFit="1"/>
    </xf>
    <xf numFmtId="0" fontId="46" fillId="2" borderId="10" xfId="0" applyFont="1" applyFill="1" applyBorder="1" applyAlignment="1">
      <alignment horizontal="center" vertical="top"/>
    </xf>
    <xf numFmtId="0" fontId="46" fillId="2" borderId="10" xfId="0" applyFont="1" applyFill="1" applyBorder="1" applyAlignment="1">
      <alignment vertical="top"/>
    </xf>
    <xf numFmtId="0" fontId="52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wrapText="1"/>
    </xf>
    <xf numFmtId="0" fontId="0" fillId="2" borderId="10" xfId="0" applyFill="1" applyBorder="1" applyAlignment="1">
      <alignment horizontal="left" vertical="top"/>
    </xf>
    <xf numFmtId="0" fontId="52" fillId="2" borderId="10" xfId="0" applyFont="1" applyFill="1" applyBorder="1" applyAlignment="1">
      <alignment horizontal="left"/>
    </xf>
    <xf numFmtId="0" fontId="53" fillId="2" borderId="10" xfId="0" applyFont="1" applyFill="1" applyBorder="1" applyAlignment="1">
      <alignment horizontal="left"/>
    </xf>
    <xf numFmtId="43" fontId="38" fillId="2" borderId="10" xfId="1" applyFont="1" applyFill="1" applyBorder="1" applyAlignment="1">
      <alignment vertical="top"/>
    </xf>
    <xf numFmtId="0" fontId="0" fillId="2" borderId="10" xfId="0" applyFill="1" applyBorder="1" applyAlignment="1">
      <alignment horizontal="left" vertical="top" wrapText="1"/>
    </xf>
    <xf numFmtId="0" fontId="53" fillId="2" borderId="10" xfId="0" applyFont="1" applyFill="1" applyBorder="1" applyAlignment="1">
      <alignment horizontal="left" wrapText="1"/>
    </xf>
    <xf numFmtId="0" fontId="48" fillId="2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42" fillId="2" borderId="10" xfId="0" applyFont="1" applyFill="1" applyBorder="1" applyAlignment="1">
      <alignment horizontal="left" wrapText="1"/>
    </xf>
    <xf numFmtId="0" fontId="42" fillId="2" borderId="10" xfId="0" applyFont="1" applyFill="1" applyBorder="1" applyAlignment="1">
      <alignment horizontal="left" vertical="top"/>
    </xf>
    <xf numFmtId="0" fontId="64" fillId="2" borderId="10" xfId="0" applyFont="1" applyFill="1" applyBorder="1" applyAlignment="1">
      <alignment horizontal="center" vertical="top"/>
    </xf>
    <xf numFmtId="0" fontId="0" fillId="29" borderId="10" xfId="0" applyFill="1" applyBorder="1" applyAlignment="1">
      <alignment horizontal="left"/>
    </xf>
    <xf numFmtId="173" fontId="64" fillId="2" borderId="10" xfId="1" applyNumberFormat="1" applyFont="1" applyFill="1" applyBorder="1" applyAlignment="1">
      <alignment horizontal="center" vertical="top"/>
    </xf>
    <xf numFmtId="0" fontId="64" fillId="2" borderId="10" xfId="0" applyFont="1" applyFill="1" applyBorder="1" applyAlignment="1">
      <alignment horizontal="center" vertical="top" wrapText="1"/>
    </xf>
    <xf numFmtId="0" fontId="38" fillId="2" borderId="10" xfId="0" applyFont="1" applyFill="1" applyBorder="1" applyAlignment="1">
      <alignment horizontal="center" vertical="top"/>
    </xf>
    <xf numFmtId="43" fontId="49" fillId="2" borderId="18" xfId="1" applyFont="1" applyFill="1" applyBorder="1" applyAlignment="1">
      <alignment horizontal="right"/>
    </xf>
    <xf numFmtId="43" fontId="49" fillId="2" borderId="19" xfId="1" applyFont="1" applyFill="1" applyBorder="1" applyAlignment="1">
      <alignment horizontal="right"/>
    </xf>
    <xf numFmtId="43" fontId="48" fillId="2" borderId="25" xfId="1" applyFont="1" applyFill="1" applyBorder="1" applyAlignment="1">
      <alignment horizontal="left"/>
    </xf>
    <xf numFmtId="43" fontId="48" fillId="2" borderId="26" xfId="1" applyFont="1" applyFill="1" applyBorder="1" applyAlignment="1">
      <alignment horizontal="left"/>
    </xf>
    <xf numFmtId="43" fontId="48" fillId="2" borderId="10" xfId="1" applyFont="1" applyFill="1" applyBorder="1" applyAlignment="1">
      <alignment horizontal="left"/>
    </xf>
    <xf numFmtId="0" fontId="49" fillId="2" borderId="30" xfId="0" applyFont="1" applyFill="1" applyBorder="1" applyAlignment="1">
      <alignment horizontal="center"/>
    </xf>
    <xf numFmtId="0" fontId="49" fillId="2" borderId="0" xfId="0" applyFont="1" applyFill="1" applyAlignment="1">
      <alignment horizontal="center"/>
    </xf>
    <xf numFmtId="0" fontId="49" fillId="2" borderId="31" xfId="0" applyFont="1" applyFill="1" applyBorder="1" applyAlignment="1">
      <alignment horizontal="center"/>
    </xf>
    <xf numFmtId="0" fontId="42" fillId="2" borderId="14" xfId="0" applyFont="1" applyFill="1" applyBorder="1" applyAlignment="1">
      <alignment horizontal="left" vertical="top"/>
    </xf>
    <xf numFmtId="0" fontId="42" fillId="2" borderId="15" xfId="0" applyFont="1" applyFill="1" applyBorder="1" applyAlignment="1">
      <alignment horizontal="left" vertical="top"/>
    </xf>
    <xf numFmtId="43" fontId="48" fillId="2" borderId="18" xfId="1" applyFont="1" applyFill="1" applyBorder="1" applyAlignment="1">
      <alignment horizontal="left"/>
    </xf>
    <xf numFmtId="43" fontId="48" fillId="2" borderId="19" xfId="1" applyFont="1" applyFill="1" applyBorder="1" applyAlignment="1">
      <alignment horizontal="left"/>
    </xf>
    <xf numFmtId="43" fontId="48" fillId="2" borderId="14" xfId="1" applyFont="1" applyFill="1" applyBorder="1" applyAlignment="1">
      <alignment horizontal="left"/>
    </xf>
    <xf numFmtId="43" fontId="48" fillId="2" borderId="16" xfId="1" applyFont="1" applyFill="1" applyBorder="1" applyAlignment="1">
      <alignment horizontal="left"/>
    </xf>
    <xf numFmtId="43" fontId="48" fillId="2" borderId="14" xfId="1" applyFont="1" applyFill="1" applyBorder="1" applyAlignment="1">
      <alignment horizontal="left" vertical="center"/>
    </xf>
    <xf numFmtId="43" fontId="48" fillId="2" borderId="16" xfId="1" applyFont="1" applyFill="1" applyBorder="1" applyAlignment="1">
      <alignment horizontal="left" vertical="center"/>
    </xf>
    <xf numFmtId="43" fontId="39" fillId="2" borderId="14" xfId="1" applyFont="1" applyFill="1" applyBorder="1" applyAlignment="1">
      <alignment horizontal="center" vertical="top" shrinkToFit="1"/>
    </xf>
    <xf numFmtId="43" fontId="39" fillId="2" borderId="16" xfId="1" applyFont="1" applyFill="1" applyBorder="1" applyAlignment="1">
      <alignment horizontal="center" vertical="top" shrinkToFit="1"/>
    </xf>
    <xf numFmtId="13" fontId="39" fillId="2" borderId="14" xfId="1" applyNumberFormat="1" applyFont="1" applyFill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0" fontId="37" fillId="0" borderId="0" xfId="0" applyFont="1" applyAlignment="1">
      <alignment horizontal="left" vertical="top"/>
    </xf>
    <xf numFmtId="43" fontId="38" fillId="29" borderId="14" xfId="1" applyFont="1" applyFill="1" applyBorder="1" applyAlignment="1">
      <alignment horizontal="center" vertical="top"/>
    </xf>
    <xf numFmtId="43" fontId="38" fillId="29" borderId="16" xfId="1" applyFont="1" applyFill="1" applyBorder="1" applyAlignment="1">
      <alignment horizontal="center" vertical="top"/>
    </xf>
    <xf numFmtId="0" fontId="0" fillId="29" borderId="14" xfId="0" applyFill="1" applyBorder="1" applyAlignment="1">
      <alignment horizontal="left"/>
    </xf>
    <xf numFmtId="0" fontId="0" fillId="29" borderId="15" xfId="0" applyFill="1" applyBorder="1" applyAlignment="1">
      <alignment horizontal="left"/>
    </xf>
    <xf numFmtId="0" fontId="0" fillId="29" borderId="16" xfId="0" applyFill="1" applyBorder="1" applyAlignment="1">
      <alignment horizontal="left"/>
    </xf>
    <xf numFmtId="0" fontId="38" fillId="0" borderId="14" xfId="0" applyFont="1" applyBorder="1" applyAlignment="1">
      <alignment horizontal="left" vertical="top"/>
    </xf>
    <xf numFmtId="0" fontId="38" fillId="0" borderId="15" xfId="0" applyFont="1" applyBorder="1" applyAlignment="1">
      <alignment horizontal="left" vertical="top"/>
    </xf>
    <xf numFmtId="0" fontId="38" fillId="0" borderId="16" xfId="0" applyFont="1" applyBorder="1" applyAlignment="1">
      <alignment horizontal="left" vertical="top"/>
    </xf>
    <xf numFmtId="0" fontId="37" fillId="2" borderId="14" xfId="0" applyFont="1" applyFill="1" applyBorder="1" applyAlignment="1">
      <alignment horizontal="left" vertical="top"/>
    </xf>
    <xf numFmtId="0" fontId="37" fillId="2" borderId="15" xfId="0" applyFont="1" applyFill="1" applyBorder="1" applyAlignment="1">
      <alignment horizontal="left" vertical="top"/>
    </xf>
    <xf numFmtId="0" fontId="49" fillId="2" borderId="10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top" wrapText="1"/>
    </xf>
    <xf numFmtId="0" fontId="38" fillId="2" borderId="21" xfId="0" applyFont="1" applyFill="1" applyBorder="1" applyAlignment="1">
      <alignment horizontal="center" vertical="top" wrapText="1"/>
    </xf>
    <xf numFmtId="0" fontId="48" fillId="2" borderId="17" xfId="0" applyFont="1" applyFill="1" applyBorder="1" applyAlignment="1">
      <alignment horizontal="center" vertical="center"/>
    </xf>
    <xf numFmtId="0" fontId="48" fillId="2" borderId="22" xfId="0" applyFont="1" applyFill="1" applyBorder="1" applyAlignment="1">
      <alignment horizontal="center" vertical="center"/>
    </xf>
    <xf numFmtId="0" fontId="48" fillId="2" borderId="11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center"/>
    </xf>
  </cellXfs>
  <cellStyles count="277">
    <cellStyle name="20% - Accent1 2" xfId="19" xr:uid="{00000000-0005-0000-0000-000000000000}"/>
    <cellStyle name="20% - Accent2 2" xfId="20" xr:uid="{00000000-0005-0000-0000-000001000000}"/>
    <cellStyle name="20% - Accent3 2" xfId="21" xr:uid="{00000000-0005-0000-0000-000002000000}"/>
    <cellStyle name="20% - Accent4 2" xfId="22" xr:uid="{00000000-0005-0000-0000-000003000000}"/>
    <cellStyle name="20% - Accent5 2" xfId="23" xr:uid="{00000000-0005-0000-0000-000004000000}"/>
    <cellStyle name="20% - Accent6 2" xfId="24" xr:uid="{00000000-0005-0000-0000-000005000000}"/>
    <cellStyle name="40% - Accent1 2" xfId="25" xr:uid="{00000000-0005-0000-0000-000006000000}"/>
    <cellStyle name="40% - Accent2 2" xfId="26" xr:uid="{00000000-0005-0000-0000-000007000000}"/>
    <cellStyle name="40% - Accent3 2" xfId="27" xr:uid="{00000000-0005-0000-0000-000008000000}"/>
    <cellStyle name="40% - Accent4 2" xfId="28" xr:uid="{00000000-0005-0000-0000-000009000000}"/>
    <cellStyle name="40% - Accent5 2" xfId="29" xr:uid="{00000000-0005-0000-0000-00000A000000}"/>
    <cellStyle name="40% - Accent6 2" xfId="30" xr:uid="{00000000-0005-0000-0000-00000B000000}"/>
    <cellStyle name="60% - Accent1 2" xfId="31" xr:uid="{00000000-0005-0000-0000-00000C000000}"/>
    <cellStyle name="60% - Accent2 2" xfId="32" xr:uid="{00000000-0005-0000-0000-00000D000000}"/>
    <cellStyle name="60% - Accent3 2" xfId="33" xr:uid="{00000000-0005-0000-0000-00000E000000}"/>
    <cellStyle name="60% - Accent4 2" xfId="34" xr:uid="{00000000-0005-0000-0000-00000F000000}"/>
    <cellStyle name="60% - Accent5 2" xfId="35" xr:uid="{00000000-0005-0000-0000-000010000000}"/>
    <cellStyle name="60% - Accent6 2" xfId="36" xr:uid="{00000000-0005-0000-0000-000011000000}"/>
    <cellStyle name="Accent1 2" xfId="37" xr:uid="{00000000-0005-0000-0000-000012000000}"/>
    <cellStyle name="Accent2 2" xfId="38" xr:uid="{00000000-0005-0000-0000-000013000000}"/>
    <cellStyle name="Accent3 2" xfId="39" xr:uid="{00000000-0005-0000-0000-000014000000}"/>
    <cellStyle name="Accent4 2" xfId="40" xr:uid="{00000000-0005-0000-0000-000015000000}"/>
    <cellStyle name="Accent5 2" xfId="41" xr:uid="{00000000-0005-0000-0000-000016000000}"/>
    <cellStyle name="Accent6 2" xfId="42" xr:uid="{00000000-0005-0000-0000-000017000000}"/>
    <cellStyle name="Bad 2" xfId="43" xr:uid="{00000000-0005-0000-0000-000018000000}"/>
    <cellStyle name="Calculation 2" xfId="44" xr:uid="{00000000-0005-0000-0000-000019000000}"/>
    <cellStyle name="Check Cell 2" xfId="45" xr:uid="{00000000-0005-0000-0000-00001A000000}"/>
    <cellStyle name="Comma" xfId="1" builtinId="3"/>
    <cellStyle name="Comma 10" xfId="14" xr:uid="{00000000-0005-0000-0000-00001C000000}"/>
    <cellStyle name="Comma 10 2" xfId="17" xr:uid="{00000000-0005-0000-0000-00001D000000}"/>
    <cellStyle name="Comma 10 2 2" xfId="47" xr:uid="{00000000-0005-0000-0000-00001E000000}"/>
    <cellStyle name="Comma 10 3" xfId="46" xr:uid="{00000000-0005-0000-0000-00001F000000}"/>
    <cellStyle name="Comma 11" xfId="48" xr:uid="{00000000-0005-0000-0000-000020000000}"/>
    <cellStyle name="Comma 12" xfId="49" xr:uid="{00000000-0005-0000-0000-000021000000}"/>
    <cellStyle name="Comma 13" xfId="50" xr:uid="{00000000-0005-0000-0000-000022000000}"/>
    <cellStyle name="Comma 14" xfId="51" xr:uid="{00000000-0005-0000-0000-000023000000}"/>
    <cellStyle name="Comma 15" xfId="52" xr:uid="{00000000-0005-0000-0000-000024000000}"/>
    <cellStyle name="Comma 16" xfId="53" xr:uid="{00000000-0005-0000-0000-000025000000}"/>
    <cellStyle name="Comma 17" xfId="54" xr:uid="{00000000-0005-0000-0000-000026000000}"/>
    <cellStyle name="Comma 18" xfId="55" xr:uid="{00000000-0005-0000-0000-000027000000}"/>
    <cellStyle name="Comma 19" xfId="56" xr:uid="{00000000-0005-0000-0000-000028000000}"/>
    <cellStyle name="Comma 2" xfId="18" xr:uid="{00000000-0005-0000-0000-000029000000}"/>
    <cellStyle name="Comma 2 2" xfId="57" xr:uid="{00000000-0005-0000-0000-00002A000000}"/>
    <cellStyle name="Comma 2 2 2" xfId="178" xr:uid="{00000000-0005-0000-0000-00002B000000}"/>
    <cellStyle name="Comma 2 2 2 2" xfId="179" xr:uid="{00000000-0005-0000-0000-00002C000000}"/>
    <cellStyle name="Comma 2 2 2 3" xfId="259" xr:uid="{00000000-0005-0000-0000-00002D000000}"/>
    <cellStyle name="Comma 2 2 2 5" xfId="180" xr:uid="{00000000-0005-0000-0000-00002E000000}"/>
    <cellStyle name="Comma 2 2 3" xfId="181" xr:uid="{00000000-0005-0000-0000-00002F000000}"/>
    <cellStyle name="Comma 2 2 3 2" xfId="260" xr:uid="{00000000-0005-0000-0000-000030000000}"/>
    <cellStyle name="Comma 2 2 4" xfId="10" xr:uid="{00000000-0005-0000-0000-000031000000}"/>
    <cellStyle name="Comma 2 2 4 2" xfId="182" xr:uid="{00000000-0005-0000-0000-000032000000}"/>
    <cellStyle name="Comma 2 2 4 3" xfId="261" xr:uid="{00000000-0005-0000-0000-000033000000}"/>
    <cellStyle name="Comma 2 2 5" xfId="177" xr:uid="{00000000-0005-0000-0000-000034000000}"/>
    <cellStyle name="Comma 2 2 6" xfId="258" xr:uid="{00000000-0005-0000-0000-000035000000}"/>
    <cellStyle name="Comma 2 3" xfId="183" xr:uid="{00000000-0005-0000-0000-000036000000}"/>
    <cellStyle name="Comma 2 3 2" xfId="184" xr:uid="{00000000-0005-0000-0000-000037000000}"/>
    <cellStyle name="Comma 2 3 2 2" xfId="262" xr:uid="{00000000-0005-0000-0000-000038000000}"/>
    <cellStyle name="Comma 2 4" xfId="185" xr:uid="{00000000-0005-0000-0000-000039000000}"/>
    <cellStyle name="Comma 2 4 2" xfId="263" xr:uid="{00000000-0005-0000-0000-00003A000000}"/>
    <cellStyle name="Comma 2 5" xfId="186" xr:uid="{00000000-0005-0000-0000-00003B000000}"/>
    <cellStyle name="Comma 2 5 2" xfId="264" xr:uid="{00000000-0005-0000-0000-00003C000000}"/>
    <cellStyle name="Comma 2 6" xfId="187" xr:uid="{00000000-0005-0000-0000-00003D000000}"/>
    <cellStyle name="Comma 2 6 2" xfId="265" xr:uid="{00000000-0005-0000-0000-00003E000000}"/>
    <cellStyle name="Comma 2 7" xfId="176" xr:uid="{00000000-0005-0000-0000-00003F000000}"/>
    <cellStyle name="Comma 2 8" xfId="257" xr:uid="{00000000-0005-0000-0000-000040000000}"/>
    <cellStyle name="Comma 20" xfId="58" xr:uid="{00000000-0005-0000-0000-000041000000}"/>
    <cellStyle name="Comma 21" xfId="59" xr:uid="{00000000-0005-0000-0000-000042000000}"/>
    <cellStyle name="Comma 22" xfId="60" xr:uid="{00000000-0005-0000-0000-000043000000}"/>
    <cellStyle name="Comma 23" xfId="61" xr:uid="{00000000-0005-0000-0000-000044000000}"/>
    <cellStyle name="Comma 24" xfId="62" xr:uid="{00000000-0005-0000-0000-000045000000}"/>
    <cellStyle name="Comma 25" xfId="63" xr:uid="{00000000-0005-0000-0000-000046000000}"/>
    <cellStyle name="Comma 26" xfId="64" xr:uid="{00000000-0005-0000-0000-000047000000}"/>
    <cellStyle name="Comma 26 2" xfId="188" xr:uid="{00000000-0005-0000-0000-000048000000}"/>
    <cellStyle name="Comma 26 3" xfId="266" xr:uid="{00000000-0005-0000-0000-000049000000}"/>
    <cellStyle name="Comma 27" xfId="65" xr:uid="{00000000-0005-0000-0000-00004A000000}"/>
    <cellStyle name="Comma 28" xfId="66" xr:uid="{00000000-0005-0000-0000-00004B000000}"/>
    <cellStyle name="Comma 29" xfId="67" xr:uid="{00000000-0005-0000-0000-00004C000000}"/>
    <cellStyle name="Comma 3" xfId="68" xr:uid="{00000000-0005-0000-0000-00004D000000}"/>
    <cellStyle name="Comma 3 2" xfId="69" xr:uid="{00000000-0005-0000-0000-00004E000000}"/>
    <cellStyle name="Comma 3 2 2" xfId="190" xr:uid="{00000000-0005-0000-0000-00004F000000}"/>
    <cellStyle name="Comma 3 2 3" xfId="268" xr:uid="{00000000-0005-0000-0000-000050000000}"/>
    <cellStyle name="Comma 3 3" xfId="70" xr:uid="{00000000-0005-0000-0000-000051000000}"/>
    <cellStyle name="Comma 3 4" xfId="71" xr:uid="{00000000-0005-0000-0000-000052000000}"/>
    <cellStyle name="Comma 3 5" xfId="72" xr:uid="{00000000-0005-0000-0000-000053000000}"/>
    <cellStyle name="Comma 3 6" xfId="73" xr:uid="{00000000-0005-0000-0000-000054000000}"/>
    <cellStyle name="Comma 3 7" xfId="189" xr:uid="{00000000-0005-0000-0000-000055000000}"/>
    <cellStyle name="Comma 3 8" xfId="267" xr:uid="{00000000-0005-0000-0000-000056000000}"/>
    <cellStyle name="Comma 30" xfId="74" xr:uid="{00000000-0005-0000-0000-000057000000}"/>
    <cellStyle name="Comma 31" xfId="75" xr:uid="{00000000-0005-0000-0000-000058000000}"/>
    <cellStyle name="Comma 31 2" xfId="76" xr:uid="{00000000-0005-0000-0000-000059000000}"/>
    <cellStyle name="Comma 31 2 2" xfId="77" xr:uid="{00000000-0005-0000-0000-00005A000000}"/>
    <cellStyle name="Comma 31 2 3" xfId="78" xr:uid="{00000000-0005-0000-0000-00005B000000}"/>
    <cellStyle name="Comma 31 2 4" xfId="79" xr:uid="{00000000-0005-0000-0000-00005C000000}"/>
    <cellStyle name="Comma 31 2 5" xfId="80" xr:uid="{00000000-0005-0000-0000-00005D000000}"/>
    <cellStyle name="Comma 31 2 6" xfId="81" xr:uid="{00000000-0005-0000-0000-00005E000000}"/>
    <cellStyle name="Comma 31 2 7" xfId="82" xr:uid="{00000000-0005-0000-0000-00005F000000}"/>
    <cellStyle name="Comma 31 2 8" xfId="83" xr:uid="{00000000-0005-0000-0000-000060000000}"/>
    <cellStyle name="Comma 32" xfId="175" xr:uid="{00000000-0005-0000-0000-000061000000}"/>
    <cellStyle name="Comma 33" xfId="249" xr:uid="{00000000-0005-0000-0000-000062000000}"/>
    <cellStyle name="Comma 34" xfId="256" xr:uid="{00000000-0005-0000-0000-000063000000}"/>
    <cellStyle name="Comma 4" xfId="84" xr:uid="{00000000-0005-0000-0000-000064000000}"/>
    <cellStyle name="Comma 4 2" xfId="191" xr:uid="{00000000-0005-0000-0000-000065000000}"/>
    <cellStyle name="Comma 5" xfId="85" xr:uid="{00000000-0005-0000-0000-000066000000}"/>
    <cellStyle name="Comma 5 2" xfId="192" xr:uid="{00000000-0005-0000-0000-000067000000}"/>
    <cellStyle name="Comma 5 3" xfId="269" xr:uid="{00000000-0005-0000-0000-000068000000}"/>
    <cellStyle name="Comma 6" xfId="86" xr:uid="{00000000-0005-0000-0000-000069000000}"/>
    <cellStyle name="Comma 6 2" xfId="193" xr:uid="{00000000-0005-0000-0000-00006A000000}"/>
    <cellStyle name="Comma 6 3" xfId="270" xr:uid="{00000000-0005-0000-0000-00006B000000}"/>
    <cellStyle name="Comma 7" xfId="87" xr:uid="{00000000-0005-0000-0000-00006C000000}"/>
    <cellStyle name="Comma 7 2" xfId="194" xr:uid="{00000000-0005-0000-0000-00006D000000}"/>
    <cellStyle name="Comma 7 3" xfId="271" xr:uid="{00000000-0005-0000-0000-00006E000000}"/>
    <cellStyle name="Comma 8" xfId="88" xr:uid="{00000000-0005-0000-0000-00006F000000}"/>
    <cellStyle name="Comma 8 2" xfId="89" xr:uid="{00000000-0005-0000-0000-000070000000}"/>
    <cellStyle name="Comma 8 3" xfId="195" xr:uid="{00000000-0005-0000-0000-000071000000}"/>
    <cellStyle name="Comma 8 4" xfId="272" xr:uid="{00000000-0005-0000-0000-000072000000}"/>
    <cellStyle name="Comma 84" xfId="196" xr:uid="{00000000-0005-0000-0000-000073000000}"/>
    <cellStyle name="Comma 84 2" xfId="197" xr:uid="{00000000-0005-0000-0000-000074000000}"/>
    <cellStyle name="Comma 84 2 2" xfId="274" xr:uid="{00000000-0005-0000-0000-000075000000}"/>
    <cellStyle name="Comma 84 3" xfId="273" xr:uid="{00000000-0005-0000-0000-000076000000}"/>
    <cellStyle name="Comma 9" xfId="90" xr:uid="{00000000-0005-0000-0000-000077000000}"/>
    <cellStyle name="Excel Built-in 40% - Accent2" xfId="198" xr:uid="{00000000-0005-0000-0000-000078000000}"/>
    <cellStyle name="Excel Built-in 40% - Accent4" xfId="199" xr:uid="{00000000-0005-0000-0000-000079000000}"/>
    <cellStyle name="Excel Built-in 60% - Accent1" xfId="200" xr:uid="{00000000-0005-0000-0000-00007A000000}"/>
    <cellStyle name="Excel Built-in Explanatory Text" xfId="201" xr:uid="{00000000-0005-0000-0000-00007B000000}"/>
    <cellStyle name="Excel Built-in Explanatory Text 2" xfId="202" xr:uid="{00000000-0005-0000-0000-00007C000000}"/>
    <cellStyle name="Excel Built-in Explanatory Text 2 2" xfId="203" xr:uid="{00000000-0005-0000-0000-00007D000000}"/>
    <cellStyle name="Excel Built-in Neutral" xfId="204" xr:uid="{00000000-0005-0000-0000-00007E000000}"/>
    <cellStyle name="Excel Built-in Normal" xfId="205" xr:uid="{00000000-0005-0000-0000-00007F000000}"/>
    <cellStyle name="Excel Built-in Normal 1" xfId="206" xr:uid="{00000000-0005-0000-0000-000080000000}"/>
    <cellStyle name="Excel Built-in Normal 2" xfId="207" xr:uid="{00000000-0005-0000-0000-000081000000}"/>
    <cellStyle name="Explanatory Text 2" xfId="91" xr:uid="{00000000-0005-0000-0000-000082000000}"/>
    <cellStyle name="Explanatory Text 2 2" xfId="209" xr:uid="{00000000-0005-0000-0000-000083000000}"/>
    <cellStyle name="Explanatory Text 2 3" xfId="208" xr:uid="{00000000-0005-0000-0000-000084000000}"/>
    <cellStyle name="Explanatory Text 3" xfId="210" xr:uid="{00000000-0005-0000-0000-000085000000}"/>
    <cellStyle name="Good 2" xfId="92" xr:uid="{00000000-0005-0000-0000-000086000000}"/>
    <cellStyle name="Heading 1 2" xfId="93" xr:uid="{00000000-0005-0000-0000-000087000000}"/>
    <cellStyle name="Heading 2 2" xfId="94" xr:uid="{00000000-0005-0000-0000-000088000000}"/>
    <cellStyle name="Heading 3 2" xfId="95" xr:uid="{00000000-0005-0000-0000-000089000000}"/>
    <cellStyle name="Heading 4 2" xfId="96" xr:uid="{00000000-0005-0000-0000-00008A000000}"/>
    <cellStyle name="Hyperlink 10" xfId="97" xr:uid="{00000000-0005-0000-0000-00008B000000}"/>
    <cellStyle name="Hyperlink 11" xfId="98" xr:uid="{00000000-0005-0000-0000-00008C000000}"/>
    <cellStyle name="Hyperlink 2" xfId="99" xr:uid="{00000000-0005-0000-0000-00008D000000}"/>
    <cellStyle name="Hyperlink 3" xfId="100" xr:uid="{00000000-0005-0000-0000-00008E000000}"/>
    <cellStyle name="Hyperlink 4" xfId="101" xr:uid="{00000000-0005-0000-0000-00008F000000}"/>
    <cellStyle name="Hyperlink 5" xfId="102" xr:uid="{00000000-0005-0000-0000-000090000000}"/>
    <cellStyle name="Hyperlink 6" xfId="103" xr:uid="{00000000-0005-0000-0000-000091000000}"/>
    <cellStyle name="Hyperlink 7" xfId="104" xr:uid="{00000000-0005-0000-0000-000092000000}"/>
    <cellStyle name="Hyperlink 8" xfId="105" xr:uid="{00000000-0005-0000-0000-000093000000}"/>
    <cellStyle name="Hyperlink 9" xfId="106" xr:uid="{00000000-0005-0000-0000-000094000000}"/>
    <cellStyle name="Input 2" xfId="107" xr:uid="{00000000-0005-0000-0000-000095000000}"/>
    <cellStyle name="Linked Cell 2" xfId="108" xr:uid="{00000000-0005-0000-0000-000096000000}"/>
    <cellStyle name="Neutral 2" xfId="109" xr:uid="{00000000-0005-0000-0000-000097000000}"/>
    <cellStyle name="Normal" xfId="0" builtinId="0"/>
    <cellStyle name="Normal - Style1" xfId="211" xr:uid="{00000000-0005-0000-0000-000099000000}"/>
    <cellStyle name="Normal 10" xfId="110" xr:uid="{00000000-0005-0000-0000-00009A000000}"/>
    <cellStyle name="Normal 10 2" xfId="212" xr:uid="{00000000-0005-0000-0000-00009B000000}"/>
    <cellStyle name="Normal 11" xfId="111" xr:uid="{00000000-0005-0000-0000-00009C000000}"/>
    <cellStyle name="Normal 11 2" xfId="214" xr:uid="{00000000-0005-0000-0000-00009D000000}"/>
    <cellStyle name="Normal 11 2 2" xfId="7" xr:uid="{00000000-0005-0000-0000-00009E000000}"/>
    <cellStyle name="Normal 11 3" xfId="213" xr:uid="{00000000-0005-0000-0000-00009F000000}"/>
    <cellStyle name="Normal 12" xfId="112" xr:uid="{00000000-0005-0000-0000-0000A0000000}"/>
    <cellStyle name="Normal 12 2" xfId="215" xr:uid="{00000000-0005-0000-0000-0000A1000000}"/>
    <cellStyle name="Normal 13" xfId="113" xr:uid="{00000000-0005-0000-0000-0000A2000000}"/>
    <cellStyle name="Normal 14" xfId="114" xr:uid="{00000000-0005-0000-0000-0000A3000000}"/>
    <cellStyle name="Normal 14 2" xfId="217" xr:uid="{00000000-0005-0000-0000-0000A4000000}"/>
    <cellStyle name="Normal 14 2 2" xfId="218" xr:uid="{00000000-0005-0000-0000-0000A5000000}"/>
    <cellStyle name="Normal 14 3" xfId="216" xr:uid="{00000000-0005-0000-0000-0000A6000000}"/>
    <cellStyle name="Normal 15" xfId="115" xr:uid="{00000000-0005-0000-0000-0000A7000000}"/>
    <cellStyle name="Normal 16" xfId="116" xr:uid="{00000000-0005-0000-0000-0000A8000000}"/>
    <cellStyle name="Normal 16 2" xfId="219" xr:uid="{00000000-0005-0000-0000-0000A9000000}"/>
    <cellStyle name="Normal 17" xfId="117" xr:uid="{00000000-0005-0000-0000-0000AA000000}"/>
    <cellStyle name="Normal 17 2" xfId="220" xr:uid="{00000000-0005-0000-0000-0000AB000000}"/>
    <cellStyle name="Normal 18" xfId="118" xr:uid="{00000000-0005-0000-0000-0000AC000000}"/>
    <cellStyle name="Normal 18 2" xfId="221" xr:uid="{00000000-0005-0000-0000-0000AD000000}"/>
    <cellStyle name="Normal 19" xfId="119" xr:uid="{00000000-0005-0000-0000-0000AE000000}"/>
    <cellStyle name="Normal 19 2" xfId="222" xr:uid="{00000000-0005-0000-0000-0000AF000000}"/>
    <cellStyle name="Normal 2" xfId="4" xr:uid="{00000000-0005-0000-0000-0000B0000000}"/>
    <cellStyle name="Normal 2 1" xfId="9" xr:uid="{00000000-0005-0000-0000-0000B1000000}"/>
    <cellStyle name="Normal 2 10" xfId="223" xr:uid="{00000000-0005-0000-0000-0000B2000000}"/>
    <cellStyle name="Normal 2 2" xfId="121" xr:uid="{00000000-0005-0000-0000-0000B3000000}"/>
    <cellStyle name="Normal 2 2 2 3" xfId="253" xr:uid="{00000000-0005-0000-0000-0000B4000000}"/>
    <cellStyle name="Normal 2 2 3" xfId="16" xr:uid="{00000000-0005-0000-0000-0000B5000000}"/>
    <cellStyle name="Normal 2 2 3 2" xfId="252" xr:uid="{00000000-0005-0000-0000-0000B6000000}"/>
    <cellStyle name="Normal 2 3" xfId="2" xr:uid="{00000000-0005-0000-0000-0000B7000000}"/>
    <cellStyle name="Normal 2 3 2" xfId="122" xr:uid="{00000000-0005-0000-0000-0000B8000000}"/>
    <cellStyle name="Normal 2 3 2 2" xfId="224" xr:uid="{00000000-0005-0000-0000-0000B9000000}"/>
    <cellStyle name="Normal 2 4" xfId="120" xr:uid="{00000000-0005-0000-0000-0000BA000000}"/>
    <cellStyle name="Normal 2 4 2" xfId="225" xr:uid="{00000000-0005-0000-0000-0000BB000000}"/>
    <cellStyle name="Normal 2 4 3" xfId="251" xr:uid="{00000000-0005-0000-0000-0000BC000000}"/>
    <cellStyle name="Normal 20" xfId="123" xr:uid="{00000000-0005-0000-0000-0000BD000000}"/>
    <cellStyle name="Normal 20 2" xfId="226" xr:uid="{00000000-0005-0000-0000-0000BE000000}"/>
    <cellStyle name="Normal 21" xfId="124" xr:uid="{00000000-0005-0000-0000-0000BF000000}"/>
    <cellStyle name="Normal 22" xfId="125" xr:uid="{00000000-0005-0000-0000-0000C0000000}"/>
    <cellStyle name="Normal 22 2" xfId="227" xr:uid="{00000000-0005-0000-0000-0000C1000000}"/>
    <cellStyle name="Normal 23" xfId="126" xr:uid="{00000000-0005-0000-0000-0000C2000000}"/>
    <cellStyle name="Normal 23 2" xfId="228" xr:uid="{00000000-0005-0000-0000-0000C3000000}"/>
    <cellStyle name="Normal 24" xfId="127" xr:uid="{00000000-0005-0000-0000-0000C4000000}"/>
    <cellStyle name="Normal 24 2" xfId="229" xr:uid="{00000000-0005-0000-0000-0000C5000000}"/>
    <cellStyle name="Normal 25" xfId="230" xr:uid="{00000000-0005-0000-0000-0000C6000000}"/>
    <cellStyle name="Normal 26" xfId="231" xr:uid="{00000000-0005-0000-0000-0000C7000000}"/>
    <cellStyle name="Normal 27" xfId="3" xr:uid="{00000000-0005-0000-0000-0000C8000000}"/>
    <cellStyle name="Normal 28" xfId="5" xr:uid="{00000000-0005-0000-0000-0000C9000000}"/>
    <cellStyle name="Normal 29" xfId="11" xr:uid="{00000000-0005-0000-0000-0000CA000000}"/>
    <cellStyle name="Normal 3" xfId="8" xr:uid="{00000000-0005-0000-0000-0000CB000000}"/>
    <cellStyle name="Normal 3 2" xfId="128" xr:uid="{00000000-0005-0000-0000-0000CC000000}"/>
    <cellStyle name="Normal 3 2 2" xfId="232" xr:uid="{00000000-0005-0000-0000-0000CD000000}"/>
    <cellStyle name="Normal 30" xfId="233" xr:uid="{00000000-0005-0000-0000-0000CE000000}"/>
    <cellStyle name="Normal 31" xfId="248" xr:uid="{00000000-0005-0000-0000-0000CF000000}"/>
    <cellStyle name="Normal 32" xfId="254" xr:uid="{00000000-0005-0000-0000-0000D0000000}"/>
    <cellStyle name="Normal 33" xfId="250" xr:uid="{00000000-0005-0000-0000-0000D1000000}"/>
    <cellStyle name="Normal 34" xfId="255" xr:uid="{00000000-0005-0000-0000-0000D2000000}"/>
    <cellStyle name="Normal 35" xfId="275" xr:uid="{00000000-0005-0000-0000-0000D3000000}"/>
    <cellStyle name="Normal 36" xfId="276" xr:uid="{00000000-0005-0000-0000-0000D4000000}"/>
    <cellStyle name="Normal 4" xfId="13" xr:uid="{00000000-0005-0000-0000-0000D5000000}"/>
    <cellStyle name="Normal 4 2" xfId="12" xr:uid="{00000000-0005-0000-0000-0000D6000000}"/>
    <cellStyle name="Normal 4 3" xfId="129" xr:uid="{00000000-0005-0000-0000-0000D7000000}"/>
    <cellStyle name="Normal 4 3 2" xfId="234" xr:uid="{00000000-0005-0000-0000-0000D8000000}"/>
    <cellStyle name="Normal 5" xfId="130" xr:uid="{00000000-0005-0000-0000-0000D9000000}"/>
    <cellStyle name="Normal 5 2" xfId="236" xr:uid="{00000000-0005-0000-0000-0000DA000000}"/>
    <cellStyle name="Normal 5 3" xfId="235" xr:uid="{00000000-0005-0000-0000-0000DB000000}"/>
    <cellStyle name="Normal 55" xfId="237" xr:uid="{00000000-0005-0000-0000-0000DC000000}"/>
    <cellStyle name="Normal 6" xfId="131" xr:uid="{00000000-0005-0000-0000-0000DD000000}"/>
    <cellStyle name="Normal 6 2" xfId="239" xr:uid="{00000000-0005-0000-0000-0000DE000000}"/>
    <cellStyle name="Normal 6 3" xfId="238" xr:uid="{00000000-0005-0000-0000-0000DF000000}"/>
    <cellStyle name="Normal 7" xfId="132" xr:uid="{00000000-0005-0000-0000-0000E0000000}"/>
    <cellStyle name="Normal 7 2" xfId="241" xr:uid="{00000000-0005-0000-0000-0000E1000000}"/>
    <cellStyle name="Normal 7 3" xfId="240" xr:uid="{00000000-0005-0000-0000-0000E2000000}"/>
    <cellStyle name="Normal 8" xfId="6" xr:uid="{00000000-0005-0000-0000-0000E3000000}"/>
    <cellStyle name="Normal 8 2" xfId="133" xr:uid="{00000000-0005-0000-0000-0000E4000000}"/>
    <cellStyle name="Normal 8 2 2" xfId="242" xr:uid="{00000000-0005-0000-0000-0000E5000000}"/>
    <cellStyle name="Normal 9" xfId="134" xr:uid="{00000000-0005-0000-0000-0000E6000000}"/>
    <cellStyle name="Normal 9 2" xfId="243" xr:uid="{00000000-0005-0000-0000-0000E7000000}"/>
    <cellStyle name="Note 2" xfId="135" xr:uid="{00000000-0005-0000-0000-0000EA000000}"/>
    <cellStyle name="Output 2" xfId="136" xr:uid="{00000000-0005-0000-0000-0000EB000000}"/>
    <cellStyle name="Percent 10" xfId="137" xr:uid="{00000000-0005-0000-0000-0000ED000000}"/>
    <cellStyle name="Percent 11" xfId="138" xr:uid="{00000000-0005-0000-0000-0000EE000000}"/>
    <cellStyle name="Percent 12" xfId="139" xr:uid="{00000000-0005-0000-0000-0000EF000000}"/>
    <cellStyle name="Percent 13" xfId="140" xr:uid="{00000000-0005-0000-0000-0000F0000000}"/>
    <cellStyle name="Percent 14" xfId="141" xr:uid="{00000000-0005-0000-0000-0000F1000000}"/>
    <cellStyle name="Percent 15" xfId="142" xr:uid="{00000000-0005-0000-0000-0000F2000000}"/>
    <cellStyle name="Percent 16" xfId="143" xr:uid="{00000000-0005-0000-0000-0000F3000000}"/>
    <cellStyle name="Percent 17" xfId="144" xr:uid="{00000000-0005-0000-0000-0000F4000000}"/>
    <cellStyle name="Percent 18" xfId="145" xr:uid="{00000000-0005-0000-0000-0000F5000000}"/>
    <cellStyle name="Percent 19" xfId="146" xr:uid="{00000000-0005-0000-0000-0000F6000000}"/>
    <cellStyle name="Percent 2" xfId="147" xr:uid="{00000000-0005-0000-0000-0000F7000000}"/>
    <cellStyle name="Percent 2 2" xfId="244" xr:uid="{00000000-0005-0000-0000-0000F8000000}"/>
    <cellStyle name="Percent 20" xfId="148" xr:uid="{00000000-0005-0000-0000-0000F9000000}"/>
    <cellStyle name="Percent 21" xfId="149" xr:uid="{00000000-0005-0000-0000-0000FA000000}"/>
    <cellStyle name="Percent 22" xfId="150" xr:uid="{00000000-0005-0000-0000-0000FB000000}"/>
    <cellStyle name="Percent 23" xfId="151" xr:uid="{00000000-0005-0000-0000-0000FC000000}"/>
    <cellStyle name="Percent 24" xfId="152" xr:uid="{00000000-0005-0000-0000-0000FD000000}"/>
    <cellStyle name="Percent 25" xfId="153" xr:uid="{00000000-0005-0000-0000-0000FE000000}"/>
    <cellStyle name="Percent 26" xfId="154" xr:uid="{00000000-0005-0000-0000-0000FF000000}"/>
    <cellStyle name="Percent 27" xfId="155" xr:uid="{00000000-0005-0000-0000-000000010000}"/>
    <cellStyle name="Percent 28" xfId="156" xr:uid="{00000000-0005-0000-0000-000001010000}"/>
    <cellStyle name="Percent 29" xfId="157" xr:uid="{00000000-0005-0000-0000-000002010000}"/>
    <cellStyle name="Percent 3" xfId="158" xr:uid="{00000000-0005-0000-0000-000003010000}"/>
    <cellStyle name="Percent 30" xfId="159" xr:uid="{00000000-0005-0000-0000-000004010000}"/>
    <cellStyle name="Percent 31" xfId="160" xr:uid="{00000000-0005-0000-0000-000005010000}"/>
    <cellStyle name="Percent 32" xfId="161" xr:uid="{00000000-0005-0000-0000-000006010000}"/>
    <cellStyle name="Percent 33" xfId="162" xr:uid="{00000000-0005-0000-0000-000007010000}"/>
    <cellStyle name="Percent 34" xfId="163" xr:uid="{00000000-0005-0000-0000-000008010000}"/>
    <cellStyle name="Percent 35" xfId="164" xr:uid="{00000000-0005-0000-0000-000009010000}"/>
    <cellStyle name="Percent 36" xfId="165" xr:uid="{00000000-0005-0000-0000-00000A010000}"/>
    <cellStyle name="Percent 4" xfId="166" xr:uid="{00000000-0005-0000-0000-00000B010000}"/>
    <cellStyle name="Percent 5" xfId="167" xr:uid="{00000000-0005-0000-0000-00000C010000}"/>
    <cellStyle name="Percent 6" xfId="168" xr:uid="{00000000-0005-0000-0000-00000D010000}"/>
    <cellStyle name="Percent 7" xfId="169" xr:uid="{00000000-0005-0000-0000-00000E010000}"/>
    <cellStyle name="Percent 8" xfId="170" xr:uid="{00000000-0005-0000-0000-00000F010000}"/>
    <cellStyle name="Percent 9" xfId="171" xr:uid="{00000000-0005-0000-0000-000010010000}"/>
    <cellStyle name="Style 1" xfId="15" xr:uid="{00000000-0005-0000-0000-000011010000}"/>
    <cellStyle name="Style 1 2" xfId="246" xr:uid="{00000000-0005-0000-0000-000012010000}"/>
    <cellStyle name="Style 1 3" xfId="247" xr:uid="{00000000-0005-0000-0000-000013010000}"/>
    <cellStyle name="Style 1 4" xfId="245" xr:uid="{00000000-0005-0000-0000-000014010000}"/>
    <cellStyle name="Title 2" xfId="172" xr:uid="{00000000-0005-0000-0000-000015010000}"/>
    <cellStyle name="Total 2" xfId="173" xr:uid="{00000000-0005-0000-0000-000016010000}"/>
    <cellStyle name="Warning Text 2" xfId="174" xr:uid="{00000000-0005-0000-0000-00001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25306\AppData\Local\Microsoft\Windows\INetCache\Content.Outlook\UACAVKDA\NT%20Item%20Final%20Bi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on Tendering Amount"/>
      <sheetName val="Non Tendering MB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7:N148"/>
  <sheetViews>
    <sheetView topLeftCell="B11" workbookViewId="0">
      <selection activeCell="I152" sqref="I152"/>
    </sheetView>
  </sheetViews>
  <sheetFormatPr defaultRowHeight="14.5"/>
  <cols>
    <col min="4" max="4" width="62.26953125" customWidth="1"/>
    <col min="5" max="5" width="12.1796875" customWidth="1"/>
    <col min="6" max="6" width="11.1796875" bestFit="1" customWidth="1"/>
    <col min="7" max="7" width="9.7265625" bestFit="1" customWidth="1"/>
    <col min="8" max="8" width="16.54296875" customWidth="1"/>
    <col min="9" max="9" width="35.453125" customWidth="1"/>
    <col min="10" max="10" width="31.54296875" customWidth="1"/>
    <col min="11" max="11" width="9.1796875" customWidth="1"/>
  </cols>
  <sheetData>
    <row r="7" spans="3:11" ht="15.5">
      <c r="C7" s="183" t="s">
        <v>44</v>
      </c>
      <c r="D7" s="184" t="s">
        <v>202</v>
      </c>
      <c r="E7" s="185" t="s">
        <v>45</v>
      </c>
      <c r="F7" s="186" t="s">
        <v>203</v>
      </c>
      <c r="G7" s="183" t="s">
        <v>204</v>
      </c>
      <c r="H7" s="183" t="s">
        <v>0</v>
      </c>
      <c r="I7" s="183" t="s">
        <v>51</v>
      </c>
      <c r="J7" s="183" t="s">
        <v>243</v>
      </c>
    </row>
    <row r="8" spans="3:11">
      <c r="C8" s="187"/>
      <c r="D8" s="236"/>
      <c r="E8" s="236"/>
      <c r="F8" s="236"/>
      <c r="G8" s="236"/>
      <c r="H8" s="236"/>
      <c r="I8" s="236"/>
      <c r="J8" s="188"/>
    </row>
    <row r="9" spans="3:11" ht="15.5">
      <c r="C9" s="189" t="s">
        <v>52</v>
      </c>
      <c r="D9" s="190" t="s">
        <v>53</v>
      </c>
      <c r="E9" s="190"/>
      <c r="F9" s="190"/>
      <c r="G9" s="190"/>
      <c r="H9" s="190"/>
      <c r="I9" s="190"/>
      <c r="J9" s="188"/>
    </row>
    <row r="10" spans="3:11">
      <c r="C10" s="24">
        <v>1</v>
      </c>
      <c r="D10" s="56" t="s">
        <v>205</v>
      </c>
      <c r="E10" s="191" t="s">
        <v>136</v>
      </c>
      <c r="F10" s="53">
        <v>1</v>
      </c>
      <c r="G10" s="54">
        <v>3800</v>
      </c>
      <c r="H10" s="192">
        <f>F10*G10</f>
        <v>3800</v>
      </c>
      <c r="I10" s="24" t="s">
        <v>206</v>
      </c>
      <c r="J10" s="188"/>
    </row>
    <row r="11" spans="3:11">
      <c r="C11" s="234" t="s">
        <v>207</v>
      </c>
      <c r="D11" s="234"/>
      <c r="E11" s="234"/>
      <c r="F11" s="53"/>
      <c r="G11" s="54"/>
      <c r="H11" s="54"/>
      <c r="I11" s="55"/>
      <c r="J11" s="188"/>
    </row>
    <row r="12" spans="3:11">
      <c r="C12" s="55"/>
      <c r="D12" s="55"/>
      <c r="E12" s="55"/>
      <c r="F12" s="53"/>
      <c r="G12" s="54"/>
      <c r="H12" s="54"/>
      <c r="I12" s="55"/>
      <c r="J12" s="188"/>
    </row>
    <row r="13" spans="3:11">
      <c r="C13" s="193">
        <v>2</v>
      </c>
      <c r="D13" s="200" t="s">
        <v>244</v>
      </c>
      <c r="E13" s="191" t="s">
        <v>170</v>
      </c>
      <c r="F13" s="194">
        <f>'NT Work MSRMNT'!K10</f>
        <v>5.2079999999999993</v>
      </c>
      <c r="G13" s="195">
        <v>10222</v>
      </c>
      <c r="H13" s="192">
        <f>F13*G13</f>
        <v>53236.175999999992</v>
      </c>
      <c r="I13" s="196" t="s">
        <v>208</v>
      </c>
      <c r="J13" s="197"/>
      <c r="K13" s="182"/>
    </row>
    <row r="14" spans="3:11">
      <c r="C14" s="198"/>
      <c r="D14" s="55"/>
      <c r="E14" s="55"/>
      <c r="F14" s="53"/>
      <c r="G14" s="54"/>
      <c r="H14" s="54"/>
      <c r="I14" s="55"/>
      <c r="J14" s="188"/>
    </row>
    <row r="15" spans="3:11" ht="29">
      <c r="C15" s="193">
        <v>3</v>
      </c>
      <c r="D15" s="199" t="s">
        <v>256</v>
      </c>
      <c r="E15" s="191" t="s">
        <v>170</v>
      </c>
      <c r="F15" s="194">
        <f>'NT Work MSRMNT'!K12</f>
        <v>6.25</v>
      </c>
      <c r="G15" s="195">
        <v>14526</v>
      </c>
      <c r="H15" s="192">
        <f>G15*F15</f>
        <v>90787.5</v>
      </c>
      <c r="I15" s="196" t="s">
        <v>209</v>
      </c>
      <c r="J15" s="188"/>
    </row>
    <row r="16" spans="3:11">
      <c r="C16" s="198"/>
      <c r="D16" s="55"/>
      <c r="E16" s="55"/>
      <c r="F16" s="53"/>
      <c r="G16" s="54"/>
      <c r="H16" s="192">
        <f t="shared" ref="H16:H74" si="0">G16*F16</f>
        <v>0</v>
      </c>
      <c r="I16" s="55"/>
      <c r="J16" s="188"/>
    </row>
    <row r="17" spans="3:10">
      <c r="C17" s="193">
        <v>4</v>
      </c>
      <c r="D17" s="56" t="s">
        <v>210</v>
      </c>
      <c r="E17" s="191" t="s">
        <v>170</v>
      </c>
      <c r="F17" s="194">
        <f>'NT Work MSRMNT'!K14</f>
        <v>1.5960000000000001</v>
      </c>
      <c r="G17" s="195">
        <v>8070</v>
      </c>
      <c r="H17" s="192">
        <f t="shared" si="0"/>
        <v>12879.720000000001</v>
      </c>
      <c r="I17" s="196" t="s">
        <v>211</v>
      </c>
      <c r="J17" s="188"/>
    </row>
    <row r="18" spans="3:10">
      <c r="C18" s="198"/>
      <c r="D18" s="55"/>
      <c r="E18" s="55"/>
      <c r="F18" s="53"/>
      <c r="G18" s="54"/>
      <c r="H18" s="192">
        <f t="shared" si="0"/>
        <v>0</v>
      </c>
      <c r="I18" s="55"/>
      <c r="J18" s="188"/>
    </row>
    <row r="19" spans="3:10">
      <c r="C19" s="193">
        <v>5</v>
      </c>
      <c r="D19" s="56" t="s">
        <v>212</v>
      </c>
      <c r="E19" s="191" t="s">
        <v>170</v>
      </c>
      <c r="F19" s="194">
        <f>'NT Work MSRMNT'!K19</f>
        <v>9.1642399999999995</v>
      </c>
      <c r="G19" s="195">
        <v>8070</v>
      </c>
      <c r="H19" s="192">
        <f t="shared" si="0"/>
        <v>73955.416799999992</v>
      </c>
      <c r="I19" s="196" t="s">
        <v>213</v>
      </c>
      <c r="J19" s="188"/>
    </row>
    <row r="20" spans="3:10">
      <c r="C20" s="198"/>
      <c r="D20" s="55"/>
      <c r="E20" s="55"/>
      <c r="F20" s="194"/>
      <c r="G20" s="195"/>
      <c r="H20" s="192">
        <f t="shared" si="0"/>
        <v>0</v>
      </c>
      <c r="I20" s="55"/>
      <c r="J20" s="188"/>
    </row>
    <row r="21" spans="3:10">
      <c r="C21" s="198"/>
      <c r="D21" s="55"/>
      <c r="E21" s="55"/>
      <c r="F21" s="53"/>
      <c r="G21" s="54"/>
      <c r="H21" s="192">
        <f t="shared" si="0"/>
        <v>0</v>
      </c>
      <c r="I21" s="55"/>
      <c r="J21" s="188"/>
    </row>
    <row r="22" spans="3:10" ht="29">
      <c r="C22" s="193">
        <v>6</v>
      </c>
      <c r="D22" s="199" t="s">
        <v>255</v>
      </c>
      <c r="E22" s="191" t="s">
        <v>124</v>
      </c>
      <c r="F22" s="194">
        <f>'NT Work MSRMNT'!K21</f>
        <v>1</v>
      </c>
      <c r="G22" s="54">
        <v>28000</v>
      </c>
      <c r="H22" s="192">
        <f t="shared" si="0"/>
        <v>28000</v>
      </c>
      <c r="I22" s="14"/>
      <c r="J22" s="188"/>
    </row>
    <row r="23" spans="3:10">
      <c r="C23" s="51"/>
      <c r="D23" s="200"/>
      <c r="E23" s="191"/>
      <c r="F23" s="194"/>
      <c r="G23" s="54"/>
      <c r="H23" s="192">
        <f t="shared" si="0"/>
        <v>0</v>
      </c>
      <c r="I23" s="55"/>
      <c r="J23" s="188"/>
    </row>
    <row r="24" spans="3:10">
      <c r="C24" s="237">
        <v>7</v>
      </c>
      <c r="D24" s="238" t="s">
        <v>214</v>
      </c>
      <c r="E24" s="202"/>
      <c r="F24" s="203"/>
      <c r="G24" s="204"/>
      <c r="H24" s="192">
        <f t="shared" si="0"/>
        <v>0</v>
      </c>
      <c r="I24" s="55"/>
      <c r="J24" s="188"/>
    </row>
    <row r="25" spans="3:10">
      <c r="C25" s="237"/>
      <c r="D25" s="238"/>
      <c r="E25" s="205" t="s">
        <v>215</v>
      </c>
      <c r="F25" s="203">
        <f>'NT Work MSRMNT'!K81</f>
        <v>2653</v>
      </c>
      <c r="G25" s="204">
        <v>230</v>
      </c>
      <c r="H25" s="192">
        <f t="shared" si="0"/>
        <v>610190</v>
      </c>
      <c r="I25" s="55"/>
      <c r="J25" s="188"/>
    </row>
    <row r="26" spans="3:10">
      <c r="C26" s="201"/>
      <c r="D26" s="23" t="s">
        <v>97</v>
      </c>
      <c r="E26" s="205"/>
      <c r="F26" s="203"/>
      <c r="G26" s="204"/>
      <c r="H26" s="192">
        <f t="shared" si="0"/>
        <v>0</v>
      </c>
      <c r="I26" s="55"/>
      <c r="J26" s="188"/>
    </row>
    <row r="27" spans="3:10" ht="48.75" customHeight="1">
      <c r="C27" s="235" t="s">
        <v>98</v>
      </c>
      <c r="D27" s="235"/>
      <c r="E27" s="235"/>
      <c r="F27" s="206"/>
      <c r="G27" s="207"/>
      <c r="H27" s="192">
        <f t="shared" si="0"/>
        <v>0</v>
      </c>
      <c r="I27" s="200"/>
      <c r="J27" s="188"/>
    </row>
    <row r="28" spans="3:10" ht="29">
      <c r="C28" s="208">
        <v>8</v>
      </c>
      <c r="D28" s="22" t="s">
        <v>216</v>
      </c>
      <c r="E28" s="200" t="s">
        <v>96</v>
      </c>
      <c r="F28" s="209">
        <f>'NT Work MSRMNT'!K94</f>
        <v>31.093600000000002</v>
      </c>
      <c r="G28" s="200">
        <f>1345</f>
        <v>1345</v>
      </c>
      <c r="H28" s="192">
        <f t="shared" si="0"/>
        <v>41820.892</v>
      </c>
      <c r="I28" s="231" t="s">
        <v>35</v>
      </c>
      <c r="J28" s="188"/>
    </row>
    <row r="29" spans="3:10" ht="29">
      <c r="C29" s="208">
        <v>10</v>
      </c>
      <c r="D29" s="22" t="s">
        <v>245</v>
      </c>
      <c r="E29" s="200" t="s">
        <v>96</v>
      </c>
      <c r="F29" s="209">
        <f>'NT Work MSRMNT'!K100</f>
        <v>14.4565</v>
      </c>
      <c r="G29" s="200">
        <v>1345</v>
      </c>
      <c r="H29" s="192">
        <f t="shared" si="0"/>
        <v>19443.9925</v>
      </c>
      <c r="I29" s="14" t="s">
        <v>34</v>
      </c>
      <c r="J29" s="188"/>
    </row>
    <row r="30" spans="3:10">
      <c r="C30" s="208"/>
      <c r="D30" s="24"/>
      <c r="E30" s="200"/>
      <c r="F30" s="209"/>
      <c r="G30" s="200"/>
      <c r="H30" s="192">
        <f t="shared" si="0"/>
        <v>0</v>
      </c>
      <c r="I30" s="200"/>
      <c r="J30" s="188"/>
    </row>
    <row r="31" spans="3:10">
      <c r="C31" s="208"/>
      <c r="D31" s="24"/>
      <c r="E31" s="200"/>
      <c r="F31" s="209"/>
      <c r="G31" s="200"/>
      <c r="H31" s="192">
        <f t="shared" si="0"/>
        <v>0</v>
      </c>
      <c r="I31" s="200"/>
      <c r="J31" s="188"/>
    </row>
    <row r="32" spans="3:10">
      <c r="C32" s="208"/>
      <c r="D32" s="24"/>
      <c r="E32" s="200"/>
      <c r="F32" s="209"/>
      <c r="G32" s="200"/>
      <c r="H32" s="192">
        <f t="shared" si="0"/>
        <v>0</v>
      </c>
      <c r="I32" s="200"/>
      <c r="J32" s="188"/>
    </row>
    <row r="33" spans="3:13">
      <c r="C33" s="193">
        <v>12</v>
      </c>
      <c r="D33" s="200" t="s">
        <v>217</v>
      </c>
      <c r="E33" s="191" t="s">
        <v>141</v>
      </c>
      <c r="F33" s="194">
        <f>'NT Work MSRMNT'!K32</f>
        <v>19.664999999999996</v>
      </c>
      <c r="G33" s="195">
        <v>2250</v>
      </c>
      <c r="H33" s="192">
        <f t="shared" si="0"/>
        <v>44246.249999999993</v>
      </c>
      <c r="I33" s="24"/>
      <c r="J33" s="232"/>
    </row>
    <row r="34" spans="3:13">
      <c r="C34" s="198"/>
      <c r="D34" s="55"/>
      <c r="E34" s="55"/>
      <c r="F34" s="53"/>
      <c r="G34" s="54"/>
      <c r="H34" s="192">
        <f t="shared" si="0"/>
        <v>0</v>
      </c>
      <c r="I34" s="55"/>
      <c r="J34" s="188"/>
    </row>
    <row r="35" spans="3:13">
      <c r="C35" s="198"/>
      <c r="D35" s="55"/>
      <c r="E35" s="55"/>
      <c r="F35" s="53"/>
      <c r="G35" s="54"/>
      <c r="H35" s="192">
        <f t="shared" si="0"/>
        <v>0</v>
      </c>
      <c r="I35" s="55"/>
      <c r="J35" s="188"/>
    </row>
    <row r="36" spans="3:13">
      <c r="C36" s="193">
        <v>13</v>
      </c>
      <c r="D36" s="200" t="s">
        <v>253</v>
      </c>
      <c r="E36" s="24" t="s">
        <v>141</v>
      </c>
      <c r="F36" s="194">
        <f>'NT Work MSRMNT'!K34</f>
        <v>12.192</v>
      </c>
      <c r="G36" s="195"/>
      <c r="H36" s="192">
        <f t="shared" si="0"/>
        <v>0</v>
      </c>
      <c r="I36" s="24" t="s">
        <v>125</v>
      </c>
      <c r="J36" s="188"/>
    </row>
    <row r="37" spans="3:13" ht="29">
      <c r="C37" s="210"/>
      <c r="D37" s="55"/>
      <c r="E37" s="211" t="s">
        <v>218</v>
      </c>
      <c r="F37" s="53">
        <f>'NT Work MSRMNT'!K35</f>
        <v>42</v>
      </c>
      <c r="G37" s="54">
        <v>230</v>
      </c>
      <c r="H37" s="192">
        <f t="shared" si="0"/>
        <v>9660</v>
      </c>
      <c r="I37" s="212" t="s">
        <v>219</v>
      </c>
      <c r="J37" s="188"/>
    </row>
    <row r="38" spans="3:13">
      <c r="C38" s="198"/>
      <c r="D38" s="55"/>
      <c r="E38" s="55"/>
      <c r="F38" s="53"/>
      <c r="G38" s="54"/>
      <c r="H38" s="192">
        <f t="shared" si="0"/>
        <v>0</v>
      </c>
      <c r="I38" s="55"/>
      <c r="J38" s="188"/>
    </row>
    <row r="39" spans="3:13">
      <c r="C39" s="198"/>
      <c r="D39" s="55"/>
      <c r="E39" s="55"/>
      <c r="F39" s="53"/>
      <c r="G39" s="54"/>
      <c r="H39" s="192">
        <f t="shared" si="0"/>
        <v>0</v>
      </c>
      <c r="I39" s="55"/>
      <c r="J39" s="188"/>
    </row>
    <row r="40" spans="3:13">
      <c r="C40" s="193">
        <v>14</v>
      </c>
      <c r="D40" s="56" t="s">
        <v>220</v>
      </c>
      <c r="E40" s="24" t="s">
        <v>170</v>
      </c>
      <c r="F40" s="194">
        <f>'NT Work MSRMNT'!K38</f>
        <v>1</v>
      </c>
      <c r="G40" s="195">
        <v>15602</v>
      </c>
      <c r="H40" s="192">
        <f t="shared" si="0"/>
        <v>15602</v>
      </c>
      <c r="I40" s="24" t="s">
        <v>221</v>
      </c>
      <c r="J40" s="188"/>
    </row>
    <row r="41" spans="3:13">
      <c r="C41" s="198"/>
      <c r="D41" s="55"/>
      <c r="E41" s="55"/>
      <c r="F41" s="53"/>
      <c r="G41" s="54"/>
      <c r="H41" s="192">
        <f t="shared" si="0"/>
        <v>0</v>
      </c>
      <c r="I41" s="55"/>
      <c r="J41" s="188"/>
    </row>
    <row r="42" spans="3:13">
      <c r="C42" s="193">
        <v>15</v>
      </c>
      <c r="D42" s="200" t="s">
        <v>246</v>
      </c>
      <c r="E42" s="24" t="s">
        <v>124</v>
      </c>
      <c r="F42" s="194">
        <f>'NT Work MSRMNT'!K40</f>
        <v>2</v>
      </c>
      <c r="G42" s="54">
        <v>16500</v>
      </c>
      <c r="H42" s="192">
        <f t="shared" si="0"/>
        <v>33000</v>
      </c>
      <c r="I42" s="24" t="s">
        <v>222</v>
      </c>
      <c r="J42" s="197"/>
    </row>
    <row r="43" spans="3:13">
      <c r="C43" s="198"/>
      <c r="D43" s="55"/>
      <c r="E43" s="55"/>
      <c r="F43" s="53"/>
      <c r="G43" s="54"/>
      <c r="H43" s="192">
        <f t="shared" si="0"/>
        <v>0</v>
      </c>
      <c r="I43" s="55"/>
      <c r="J43" s="188"/>
    </row>
    <row r="44" spans="3:13">
      <c r="C44" s="193">
        <v>16</v>
      </c>
      <c r="D44" s="56" t="s">
        <v>223</v>
      </c>
      <c r="E44" s="24" t="s">
        <v>124</v>
      </c>
      <c r="F44" s="194">
        <f>'NT Work MSRMNT'!K42</f>
        <v>1</v>
      </c>
      <c r="G44" s="54">
        <v>23500</v>
      </c>
      <c r="H44" s="192">
        <f t="shared" si="0"/>
        <v>23500</v>
      </c>
      <c r="I44" s="146" t="s">
        <v>257</v>
      </c>
      <c r="J44" s="188"/>
    </row>
    <row r="45" spans="3:13">
      <c r="C45" s="198"/>
      <c r="D45" s="55"/>
      <c r="E45" s="55"/>
      <c r="F45" s="53"/>
      <c r="G45" s="54"/>
      <c r="H45" s="192">
        <f t="shared" si="0"/>
        <v>0</v>
      </c>
      <c r="I45" s="55"/>
      <c r="J45" s="188"/>
      <c r="K45" s="182"/>
      <c r="L45" s="182"/>
      <c r="M45" s="182"/>
    </row>
    <row r="46" spans="3:13">
      <c r="C46" s="193">
        <v>17</v>
      </c>
      <c r="D46" s="200" t="s">
        <v>258</v>
      </c>
      <c r="E46" s="24" t="s">
        <v>170</v>
      </c>
      <c r="F46" s="194">
        <f>'NT Work MSRMNT'!K48</f>
        <v>24</v>
      </c>
      <c r="G46" s="195">
        <v>2400</v>
      </c>
      <c r="H46" s="192">
        <f t="shared" si="0"/>
        <v>57600</v>
      </c>
      <c r="I46" s="146" t="s">
        <v>259</v>
      </c>
      <c r="J46" s="197"/>
    </row>
    <row r="47" spans="3:13">
      <c r="C47" s="198"/>
      <c r="D47" s="55"/>
      <c r="E47" s="55"/>
      <c r="F47" s="194"/>
      <c r="G47" s="195"/>
      <c r="H47" s="192">
        <f t="shared" si="0"/>
        <v>0</v>
      </c>
      <c r="I47" s="55"/>
      <c r="J47" s="188"/>
    </row>
    <row r="48" spans="3:13">
      <c r="C48" s="198"/>
      <c r="D48" s="55"/>
      <c r="E48" s="55"/>
      <c r="F48" s="53"/>
      <c r="G48" s="54"/>
      <c r="H48" s="192">
        <f t="shared" si="0"/>
        <v>0</v>
      </c>
      <c r="I48" s="55"/>
      <c r="J48" s="188"/>
    </row>
    <row r="49" spans="3:11">
      <c r="C49" s="193">
        <v>18</v>
      </c>
      <c r="D49" s="200" t="s">
        <v>254</v>
      </c>
      <c r="E49" s="24" t="s">
        <v>224</v>
      </c>
      <c r="F49" s="53">
        <v>20000</v>
      </c>
      <c r="G49" s="192"/>
      <c r="H49" s="213">
        <f>F49</f>
        <v>20000</v>
      </c>
      <c r="I49" s="55"/>
      <c r="J49" s="188"/>
      <c r="K49" s="182"/>
    </row>
    <row r="50" spans="3:11">
      <c r="C50" s="198"/>
      <c r="D50" s="56" t="s">
        <v>225</v>
      </c>
      <c r="E50" s="55"/>
      <c r="F50" s="53"/>
      <c r="G50" s="54"/>
      <c r="H50" s="192">
        <f t="shared" si="0"/>
        <v>0</v>
      </c>
      <c r="I50" s="55"/>
      <c r="J50" s="188"/>
    </row>
    <row r="51" spans="3:11">
      <c r="C51" s="51"/>
      <c r="D51" s="56"/>
      <c r="E51" s="55"/>
      <c r="F51" s="53"/>
      <c r="G51" s="54"/>
      <c r="H51" s="192">
        <f t="shared" si="0"/>
        <v>0</v>
      </c>
      <c r="I51" s="55"/>
      <c r="J51" s="188"/>
    </row>
    <row r="52" spans="3:11" ht="29">
      <c r="C52" s="51">
        <v>19</v>
      </c>
      <c r="D52" s="22" t="s">
        <v>102</v>
      </c>
      <c r="E52" s="52" t="s">
        <v>107</v>
      </c>
      <c r="F52" s="53"/>
      <c r="G52" s="54"/>
      <c r="H52" s="192">
        <f t="shared" si="0"/>
        <v>0</v>
      </c>
      <c r="I52" s="55" t="s">
        <v>260</v>
      </c>
      <c r="J52" s="188"/>
    </row>
    <row r="53" spans="3:11">
      <c r="C53" s="51"/>
      <c r="D53" s="56" t="s">
        <v>105</v>
      </c>
      <c r="E53" s="52" t="s">
        <v>215</v>
      </c>
      <c r="F53" s="53">
        <f>'NT Work MSRMNT'!K114</f>
        <v>245.9</v>
      </c>
      <c r="G53" s="54">
        <v>230</v>
      </c>
      <c r="H53" s="192">
        <f t="shared" si="0"/>
        <v>56557</v>
      </c>
      <c r="I53" s="55"/>
      <c r="J53" s="188"/>
    </row>
    <row r="54" spans="3:11">
      <c r="C54" s="51"/>
      <c r="D54" s="56"/>
      <c r="E54" s="55"/>
      <c r="F54" s="53"/>
      <c r="G54" s="54"/>
      <c r="H54" s="192">
        <f t="shared" si="0"/>
        <v>0</v>
      </c>
      <c r="I54" s="55"/>
      <c r="J54" s="188"/>
    </row>
    <row r="55" spans="3:11">
      <c r="C55" s="51">
        <v>20</v>
      </c>
      <c r="D55" s="57" t="s">
        <v>106</v>
      </c>
      <c r="E55" s="52" t="s">
        <v>107</v>
      </c>
      <c r="F55" s="53">
        <f>'NT Work MSRMNT'!K116</f>
        <v>11.2</v>
      </c>
      <c r="G55" s="54">
        <v>2740</v>
      </c>
      <c r="H55" s="192">
        <f t="shared" si="0"/>
        <v>30687.999999999996</v>
      </c>
      <c r="I55" s="55"/>
      <c r="J55" s="188"/>
    </row>
    <row r="56" spans="3:11">
      <c r="C56" s="51"/>
      <c r="D56" s="56"/>
      <c r="E56" s="55"/>
      <c r="F56" s="53"/>
      <c r="G56" s="54"/>
      <c r="H56" s="192">
        <f t="shared" si="0"/>
        <v>0</v>
      </c>
      <c r="I56" s="55"/>
      <c r="J56" s="188"/>
    </row>
    <row r="57" spans="3:11">
      <c r="C57" s="51"/>
      <c r="D57" s="56"/>
      <c r="E57" s="55"/>
      <c r="F57" s="53"/>
      <c r="G57" s="54"/>
      <c r="H57" s="192">
        <f t="shared" si="0"/>
        <v>0</v>
      </c>
      <c r="I57" s="55"/>
      <c r="J57" s="188"/>
    </row>
    <row r="58" spans="3:11" ht="15.5">
      <c r="C58" s="51">
        <v>22</v>
      </c>
      <c r="D58" s="59" t="s">
        <v>108</v>
      </c>
      <c r="E58" s="52" t="s">
        <v>107</v>
      </c>
      <c r="F58" s="53">
        <f>'NT Work MSRMNT'!K120</f>
        <v>19.2</v>
      </c>
      <c r="G58" s="54">
        <v>1050</v>
      </c>
      <c r="H58" s="192">
        <f t="shared" si="0"/>
        <v>20160</v>
      </c>
      <c r="I58" s="70" t="s">
        <v>109</v>
      </c>
      <c r="J58" s="188"/>
    </row>
    <row r="59" spans="3:11" ht="15.5">
      <c r="C59" s="51"/>
      <c r="D59" s="59"/>
      <c r="E59" s="55"/>
      <c r="F59" s="53"/>
      <c r="G59" s="54"/>
      <c r="H59" s="192">
        <f t="shared" si="0"/>
        <v>0</v>
      </c>
      <c r="I59" s="55"/>
      <c r="J59" s="188"/>
    </row>
    <row r="60" spans="3:11" ht="15.5">
      <c r="C60" s="51">
        <v>23</v>
      </c>
      <c r="D60" s="59" t="s">
        <v>110</v>
      </c>
      <c r="E60" s="52" t="s">
        <v>111</v>
      </c>
      <c r="F60" s="53">
        <f>'NT Work MSRMNT'!K122</f>
        <v>7</v>
      </c>
      <c r="G60" s="54">
        <v>7500</v>
      </c>
      <c r="H60" s="192">
        <f t="shared" si="0"/>
        <v>52500</v>
      </c>
      <c r="I60" s="55"/>
      <c r="J60" s="188"/>
    </row>
    <row r="61" spans="3:11" ht="15.5">
      <c r="C61" s="51"/>
      <c r="D61" s="59"/>
      <c r="E61" s="52"/>
      <c r="F61" s="53"/>
      <c r="G61" s="54"/>
      <c r="H61" s="192">
        <f t="shared" si="0"/>
        <v>0</v>
      </c>
      <c r="I61" s="55"/>
      <c r="J61" s="188"/>
    </row>
    <row r="62" spans="3:11" ht="15.5">
      <c r="C62" s="51">
        <v>24</v>
      </c>
      <c r="D62" s="59" t="s">
        <v>112</v>
      </c>
      <c r="E62" s="52" t="s">
        <v>96</v>
      </c>
      <c r="F62" s="53">
        <f>'NT Work MSRMNT'!K126</f>
        <v>18.240000000000002</v>
      </c>
      <c r="G62" s="54">
        <v>1644</v>
      </c>
      <c r="H62" s="192">
        <f t="shared" si="0"/>
        <v>29986.560000000005</v>
      </c>
      <c r="I62" s="55"/>
      <c r="J62" s="188"/>
    </row>
    <row r="63" spans="3:11" ht="15.5">
      <c r="C63" s="51"/>
      <c r="D63" s="59"/>
      <c r="E63" s="55"/>
      <c r="F63" s="53"/>
      <c r="G63" s="54"/>
      <c r="H63" s="192">
        <f t="shared" si="0"/>
        <v>0</v>
      </c>
      <c r="I63" s="55"/>
      <c r="J63" s="188"/>
    </row>
    <row r="64" spans="3:11" ht="15.5">
      <c r="C64" s="51">
        <v>25</v>
      </c>
      <c r="D64" s="59" t="s">
        <v>115</v>
      </c>
      <c r="E64" s="52" t="s">
        <v>9</v>
      </c>
      <c r="F64" s="53">
        <f>'NT Work MSRMNT'!K128</f>
        <v>1</v>
      </c>
      <c r="G64" s="54">
        <v>8000</v>
      </c>
      <c r="H64" s="192">
        <f t="shared" si="0"/>
        <v>8000</v>
      </c>
      <c r="I64" s="70" t="s">
        <v>109</v>
      </c>
      <c r="J64" s="188"/>
    </row>
    <row r="65" spans="3:13" ht="15.5">
      <c r="C65" s="51"/>
      <c r="D65" s="59"/>
      <c r="E65" s="55"/>
      <c r="F65" s="53"/>
      <c r="G65" s="54"/>
      <c r="H65" s="192">
        <f t="shared" si="0"/>
        <v>0</v>
      </c>
      <c r="I65" s="55"/>
      <c r="J65" s="188"/>
    </row>
    <row r="66" spans="3:13" ht="15.5">
      <c r="C66" s="51">
        <v>26</v>
      </c>
      <c r="D66" s="59" t="s">
        <v>116</v>
      </c>
      <c r="E66" s="52" t="s">
        <v>9</v>
      </c>
      <c r="F66" s="53">
        <f>'NT Work MSRMNT'!K130</f>
        <v>2</v>
      </c>
      <c r="G66" s="54">
        <v>4000</v>
      </c>
      <c r="H66" s="192">
        <f t="shared" si="0"/>
        <v>8000</v>
      </c>
      <c r="I66" s="217" t="s">
        <v>117</v>
      </c>
      <c r="J66" s="188"/>
    </row>
    <row r="67" spans="3:13" ht="15.5">
      <c r="C67" s="51"/>
      <c r="D67" s="59"/>
      <c r="E67" s="55"/>
      <c r="F67" s="53"/>
      <c r="G67" s="54"/>
      <c r="H67" s="192">
        <f t="shared" si="0"/>
        <v>0</v>
      </c>
      <c r="I67" s="55"/>
      <c r="J67" s="188"/>
    </row>
    <row r="68" spans="3:13" ht="31">
      <c r="C68" s="51">
        <v>27</v>
      </c>
      <c r="D68" s="60" t="s">
        <v>118</v>
      </c>
      <c r="E68" s="52" t="s">
        <v>9</v>
      </c>
      <c r="F68" s="53">
        <f>'NT Work MSRMNT'!K132</f>
        <v>1</v>
      </c>
      <c r="G68" s="54">
        <v>10000</v>
      </c>
      <c r="H68" s="192">
        <f t="shared" si="0"/>
        <v>10000</v>
      </c>
      <c r="I68" s="55"/>
      <c r="J68" s="188"/>
    </row>
    <row r="69" spans="3:13" ht="15.5">
      <c r="C69" s="51"/>
      <c r="D69" s="59"/>
      <c r="E69" s="55"/>
      <c r="F69" s="53"/>
      <c r="G69" s="54"/>
      <c r="H69" s="192">
        <f t="shared" si="0"/>
        <v>0</v>
      </c>
      <c r="I69" s="55"/>
      <c r="J69" s="188"/>
    </row>
    <row r="70" spans="3:13" ht="15.5">
      <c r="C70" s="51">
        <v>28</v>
      </c>
      <c r="D70" s="59" t="s">
        <v>119</v>
      </c>
      <c r="E70" s="52" t="s">
        <v>9</v>
      </c>
      <c r="F70" s="53">
        <f>'NT Work MSRMNT'!K134</f>
        <v>1</v>
      </c>
      <c r="G70" s="54">
        <v>2000</v>
      </c>
      <c r="H70" s="192">
        <f t="shared" si="0"/>
        <v>2000</v>
      </c>
      <c r="I70" s="19" t="s">
        <v>120</v>
      </c>
      <c r="J70" s="188"/>
    </row>
    <row r="71" spans="3:13" ht="15.5">
      <c r="C71" s="51"/>
      <c r="D71" s="59"/>
      <c r="E71" s="55"/>
      <c r="F71" s="53"/>
      <c r="G71" s="54"/>
      <c r="H71" s="192">
        <f t="shared" si="0"/>
        <v>0</v>
      </c>
      <c r="I71" s="55"/>
      <c r="J71" s="188"/>
    </row>
    <row r="72" spans="3:13" ht="15.5">
      <c r="C72" s="51"/>
      <c r="D72" s="59"/>
      <c r="E72" s="55"/>
      <c r="F72" s="61"/>
      <c r="G72" s="54"/>
      <c r="H72" s="192">
        <f t="shared" si="0"/>
        <v>0</v>
      </c>
      <c r="I72" s="55"/>
      <c r="J72" s="188"/>
    </row>
    <row r="73" spans="3:13" ht="15.5">
      <c r="C73" s="115" t="s">
        <v>121</v>
      </c>
      <c r="D73" s="239" t="s">
        <v>122</v>
      </c>
      <c r="E73" s="239"/>
      <c r="F73" s="239"/>
      <c r="G73" s="214"/>
      <c r="H73" s="192">
        <f t="shared" si="0"/>
        <v>0</v>
      </c>
      <c r="I73" s="215"/>
      <c r="J73" s="188"/>
      <c r="K73" s="182"/>
      <c r="L73" s="182"/>
    </row>
    <row r="74" spans="3:13">
      <c r="C74" s="24" t="s">
        <v>123</v>
      </c>
      <c r="D74" s="200" t="s">
        <v>247</v>
      </c>
      <c r="E74" s="24" t="s">
        <v>124</v>
      </c>
      <c r="F74" s="194">
        <f>'NT Work MSRMNT'!K138</f>
        <v>3</v>
      </c>
      <c r="G74" s="54">
        <v>4900</v>
      </c>
      <c r="H74" s="192">
        <f t="shared" si="0"/>
        <v>14700</v>
      </c>
      <c r="I74" s="24" t="s">
        <v>125</v>
      </c>
      <c r="J74" s="197"/>
    </row>
    <row r="75" spans="3:13">
      <c r="C75" s="24" t="s">
        <v>126</v>
      </c>
      <c r="D75" s="56" t="s">
        <v>226</v>
      </c>
      <c r="E75" s="24" t="s">
        <v>124</v>
      </c>
      <c r="F75" s="194">
        <f>'NT Work MSRMNT'!K139</f>
        <v>1</v>
      </c>
      <c r="G75" s="54">
        <v>7500</v>
      </c>
      <c r="H75" s="192">
        <f t="shared" ref="H75:H138" si="1">G75*F75</f>
        <v>7500</v>
      </c>
      <c r="I75" s="24" t="s">
        <v>128</v>
      </c>
      <c r="J75" s="188"/>
    </row>
    <row r="76" spans="3:13">
      <c r="C76" s="24" t="s">
        <v>129</v>
      </c>
      <c r="D76" s="56" t="s">
        <v>227</v>
      </c>
      <c r="E76" s="24" t="s">
        <v>124</v>
      </c>
      <c r="F76" s="194">
        <f>'NT Work MSRMNT'!K140</f>
        <v>1</v>
      </c>
      <c r="G76" s="54">
        <v>18500</v>
      </c>
      <c r="H76" s="192">
        <f t="shared" si="1"/>
        <v>18500</v>
      </c>
      <c r="I76" s="24" t="s">
        <v>128</v>
      </c>
      <c r="J76" s="188"/>
    </row>
    <row r="77" spans="3:13">
      <c r="C77" s="24" t="s">
        <v>131</v>
      </c>
      <c r="D77" s="56" t="s">
        <v>228</v>
      </c>
      <c r="E77" s="24" t="s">
        <v>124</v>
      </c>
      <c r="F77" s="194">
        <f>'NT Work MSRMNT'!K141</f>
        <v>1</v>
      </c>
      <c r="G77" s="54">
        <v>12500</v>
      </c>
      <c r="H77" s="192">
        <f t="shared" si="1"/>
        <v>12500</v>
      </c>
      <c r="I77" s="24" t="s">
        <v>133</v>
      </c>
      <c r="J77" s="188"/>
      <c r="K77" s="182"/>
      <c r="L77" s="182"/>
      <c r="M77" s="182"/>
    </row>
    <row r="78" spans="3:13" ht="29">
      <c r="C78" s="24" t="s">
        <v>134</v>
      </c>
      <c r="D78" s="216" t="s">
        <v>229</v>
      </c>
      <c r="E78" s="24" t="s">
        <v>136</v>
      </c>
      <c r="F78" s="194">
        <v>1</v>
      </c>
      <c r="G78" s="54">
        <v>3000</v>
      </c>
      <c r="H78" s="192">
        <f>G78</f>
        <v>3000</v>
      </c>
      <c r="I78" s="24" t="s">
        <v>125</v>
      </c>
      <c r="J78" s="188"/>
    </row>
    <row r="79" spans="3:13">
      <c r="C79" s="24" t="s">
        <v>137</v>
      </c>
      <c r="D79" s="218" t="s">
        <v>248</v>
      </c>
      <c r="E79" s="24" t="s">
        <v>124</v>
      </c>
      <c r="F79" s="194">
        <f>'NT Work MSRMNT'!K143</f>
        <v>1</v>
      </c>
      <c r="G79" s="54">
        <v>9000</v>
      </c>
      <c r="H79" s="192">
        <f t="shared" si="1"/>
        <v>9000</v>
      </c>
      <c r="I79" s="24" t="s">
        <v>128</v>
      </c>
      <c r="J79" s="197"/>
    </row>
    <row r="80" spans="3:13">
      <c r="C80" s="217"/>
      <c r="D80" s="55"/>
      <c r="E80" s="55"/>
      <c r="F80" s="53"/>
      <c r="G80" s="54"/>
      <c r="H80" s="192">
        <f t="shared" si="1"/>
        <v>0</v>
      </c>
      <c r="I80" s="55"/>
      <c r="J80" s="188"/>
    </row>
    <row r="81" spans="3:14">
      <c r="C81" s="24" t="s">
        <v>139</v>
      </c>
      <c r="D81" s="218" t="s">
        <v>249</v>
      </c>
      <c r="E81" s="146" t="s">
        <v>242</v>
      </c>
      <c r="F81" s="194">
        <v>1</v>
      </c>
      <c r="G81" s="195">
        <v>23500</v>
      </c>
      <c r="H81" s="192">
        <f>G81</f>
        <v>23500</v>
      </c>
      <c r="I81" s="55"/>
      <c r="J81" s="188"/>
    </row>
    <row r="82" spans="3:14">
      <c r="C82" s="217"/>
      <c r="D82" s="219" t="s">
        <v>231</v>
      </c>
      <c r="E82" s="55"/>
      <c r="F82" s="220"/>
      <c r="G82" s="195"/>
      <c r="H82" s="192">
        <f t="shared" si="1"/>
        <v>0</v>
      </c>
      <c r="I82" s="55"/>
      <c r="J82" s="188"/>
      <c r="K82" s="182"/>
      <c r="L82" s="182"/>
      <c r="M82" s="182"/>
      <c r="N82" s="182"/>
    </row>
    <row r="83" spans="3:14">
      <c r="C83" s="217"/>
      <c r="D83" s="55"/>
      <c r="E83" s="55"/>
      <c r="F83" s="61"/>
      <c r="G83" s="54"/>
      <c r="H83" s="192">
        <f t="shared" si="1"/>
        <v>0</v>
      </c>
      <c r="I83" s="55"/>
      <c r="J83" s="188"/>
    </row>
    <row r="84" spans="3:14" ht="15.5">
      <c r="C84" s="115" t="s">
        <v>143</v>
      </c>
      <c r="D84" s="221" t="s">
        <v>232</v>
      </c>
      <c r="E84" s="222"/>
      <c r="F84" s="222"/>
      <c r="G84" s="214"/>
      <c r="H84" s="192">
        <f t="shared" si="1"/>
        <v>0</v>
      </c>
      <c r="I84" s="215"/>
      <c r="J84" s="188"/>
    </row>
    <row r="85" spans="3:14" ht="145">
      <c r="C85" s="223" t="s">
        <v>123</v>
      </c>
      <c r="D85" s="224" t="s">
        <v>145</v>
      </c>
      <c r="E85" s="223" t="s">
        <v>146</v>
      </c>
      <c r="F85" s="194">
        <f>'NT Work MSRMNT'!K149</f>
        <v>3</v>
      </c>
      <c r="G85" s="54">
        <v>4200</v>
      </c>
      <c r="H85" s="192">
        <f t="shared" si="1"/>
        <v>12600</v>
      </c>
      <c r="I85" s="225"/>
      <c r="J85" s="188"/>
    </row>
    <row r="86" spans="3:14" ht="39.5">
      <c r="C86" s="223" t="s">
        <v>126</v>
      </c>
      <c r="D86" s="233" t="s">
        <v>147</v>
      </c>
      <c r="E86" s="223" t="s">
        <v>148</v>
      </c>
      <c r="F86" s="194">
        <f>'NT Work MSRMNT'!K150</f>
        <v>2</v>
      </c>
      <c r="G86" s="54">
        <v>5500</v>
      </c>
      <c r="H86" s="192">
        <f t="shared" si="1"/>
        <v>11000</v>
      </c>
      <c r="I86" s="225"/>
      <c r="J86" s="229"/>
    </row>
    <row r="87" spans="3:14">
      <c r="C87" s="24" t="s">
        <v>129</v>
      </c>
      <c r="D87" s="226" t="s">
        <v>149</v>
      </c>
      <c r="E87" s="24" t="s">
        <v>148</v>
      </c>
      <c r="F87" s="194">
        <f>'NT Work MSRMNT'!K151</f>
        <v>6</v>
      </c>
      <c r="G87" s="54">
        <v>1450</v>
      </c>
      <c r="H87" s="192">
        <f t="shared" si="1"/>
        <v>8700</v>
      </c>
      <c r="I87" s="55"/>
      <c r="J87" s="188"/>
    </row>
    <row r="88" spans="3:14">
      <c r="C88" s="217"/>
      <c r="D88" s="55"/>
      <c r="E88" s="55"/>
      <c r="F88" s="53"/>
      <c r="G88" s="54"/>
      <c r="H88" s="192">
        <f t="shared" si="1"/>
        <v>0</v>
      </c>
      <c r="I88" s="55"/>
      <c r="J88" s="188"/>
    </row>
    <row r="89" spans="3:14">
      <c r="C89" s="24" t="s">
        <v>131</v>
      </c>
      <c r="D89" s="227" t="s">
        <v>233</v>
      </c>
      <c r="E89" s="24" t="s">
        <v>151</v>
      </c>
      <c r="F89" s="194">
        <f>'NT Work MSRMNT'!K153</f>
        <v>17</v>
      </c>
      <c r="G89" s="54">
        <v>5727.5</v>
      </c>
      <c r="H89" s="192">
        <f t="shared" si="1"/>
        <v>97367.5</v>
      </c>
      <c r="I89" s="55"/>
      <c r="J89" s="55"/>
      <c r="K89" s="182"/>
      <c r="L89" s="182"/>
      <c r="M89" s="182"/>
      <c r="N89" s="182"/>
    </row>
    <row r="90" spans="3:14">
      <c r="C90" s="217"/>
      <c r="D90" s="55"/>
      <c r="E90" s="55"/>
      <c r="F90" s="53"/>
      <c r="G90" s="54"/>
      <c r="H90" s="192">
        <f t="shared" si="1"/>
        <v>0</v>
      </c>
      <c r="I90" s="55"/>
      <c r="J90" s="188"/>
    </row>
    <row r="91" spans="3:14">
      <c r="C91" s="24" t="s">
        <v>134</v>
      </c>
      <c r="D91" s="226" t="s">
        <v>152</v>
      </c>
      <c r="E91" s="24" t="s">
        <v>148</v>
      </c>
      <c r="F91" s="194">
        <f>'NT Work MSRMNT'!K155</f>
        <v>14</v>
      </c>
      <c r="G91" s="54">
        <v>1250</v>
      </c>
      <c r="H91" s="192">
        <f t="shared" si="1"/>
        <v>17500</v>
      </c>
      <c r="I91" s="55"/>
      <c r="J91" s="55"/>
    </row>
    <row r="92" spans="3:14">
      <c r="C92" s="217"/>
      <c r="D92" s="55"/>
      <c r="E92" s="55"/>
      <c r="F92" s="53"/>
      <c r="G92" s="54"/>
      <c r="H92" s="192">
        <f t="shared" si="1"/>
        <v>0</v>
      </c>
      <c r="I92" s="55"/>
      <c r="J92" s="188"/>
    </row>
    <row r="93" spans="3:14">
      <c r="C93" s="24" t="s">
        <v>137</v>
      </c>
      <c r="D93" s="226" t="s">
        <v>153</v>
      </c>
      <c r="E93" s="24" t="s">
        <v>148</v>
      </c>
      <c r="F93" s="194">
        <f>'NT Work MSRMNT'!K157</f>
        <v>3</v>
      </c>
      <c r="G93" s="54">
        <v>1865</v>
      </c>
      <c r="H93" s="192">
        <f t="shared" si="1"/>
        <v>5595</v>
      </c>
      <c r="I93" s="55"/>
      <c r="J93" s="188"/>
    </row>
    <row r="94" spans="3:14">
      <c r="C94" s="217"/>
      <c r="D94" s="55"/>
      <c r="E94" s="55"/>
      <c r="F94" s="53"/>
      <c r="G94" s="54"/>
      <c r="H94" s="192">
        <f t="shared" si="1"/>
        <v>0</v>
      </c>
      <c r="I94" s="55"/>
      <c r="J94" s="188"/>
    </row>
    <row r="95" spans="3:14">
      <c r="C95" s="24" t="s">
        <v>139</v>
      </c>
      <c r="D95" s="226" t="s">
        <v>154</v>
      </c>
      <c r="E95" s="24" t="s">
        <v>148</v>
      </c>
      <c r="F95" s="194">
        <f>'NT Work MSRMNT'!K159</f>
        <v>3</v>
      </c>
      <c r="G95" s="54">
        <v>1150</v>
      </c>
      <c r="H95" s="192">
        <f t="shared" si="1"/>
        <v>3450</v>
      </c>
      <c r="I95" s="55"/>
      <c r="J95" s="188"/>
    </row>
    <row r="96" spans="3:14">
      <c r="C96" s="217"/>
      <c r="D96" s="55"/>
      <c r="E96" s="55"/>
      <c r="F96" s="53"/>
      <c r="G96" s="54"/>
      <c r="H96" s="192">
        <f t="shared" si="1"/>
        <v>0</v>
      </c>
      <c r="I96" s="55"/>
      <c r="J96" s="188"/>
    </row>
    <row r="97" spans="3:12">
      <c r="C97" s="24" t="s">
        <v>155</v>
      </c>
      <c r="D97" s="226" t="s">
        <v>156</v>
      </c>
      <c r="E97" s="24" t="s">
        <v>148</v>
      </c>
      <c r="F97" s="194">
        <f>'NT Work MSRMNT'!K161</f>
        <v>25</v>
      </c>
      <c r="G97" s="54">
        <v>170</v>
      </c>
      <c r="H97" s="192">
        <f t="shared" si="1"/>
        <v>4250</v>
      </c>
      <c r="I97" s="55"/>
      <c r="J97" s="188"/>
    </row>
    <row r="98" spans="3:12">
      <c r="C98" s="217"/>
      <c r="D98" s="55"/>
      <c r="E98" s="55"/>
      <c r="F98" s="53"/>
      <c r="G98" s="54"/>
      <c r="H98" s="192">
        <f t="shared" si="1"/>
        <v>0</v>
      </c>
      <c r="I98" s="55"/>
      <c r="J98" s="188"/>
    </row>
    <row r="99" spans="3:12">
      <c r="C99" s="24" t="s">
        <v>157</v>
      </c>
      <c r="D99" s="227" t="s">
        <v>261</v>
      </c>
      <c r="E99" s="24" t="s">
        <v>136</v>
      </c>
      <c r="F99" s="53">
        <f>'[1]Non Tendering MB'!K172</f>
        <v>0</v>
      </c>
      <c r="G99" s="54">
        <v>35000</v>
      </c>
      <c r="H99" s="192">
        <f>G99</f>
        <v>35000</v>
      </c>
      <c r="I99" s="55"/>
      <c r="J99" s="55"/>
    </row>
    <row r="100" spans="3:12">
      <c r="C100" s="217"/>
      <c r="D100" s="55"/>
      <c r="E100" s="55"/>
      <c r="F100" s="53"/>
      <c r="G100" s="54"/>
      <c r="H100" s="192">
        <f t="shared" si="1"/>
        <v>0</v>
      </c>
      <c r="I100" s="55"/>
      <c r="J100" s="188"/>
    </row>
    <row r="101" spans="3:12">
      <c r="C101" s="24" t="s">
        <v>159</v>
      </c>
      <c r="D101" s="226" t="s">
        <v>160</v>
      </c>
      <c r="E101" s="24" t="s">
        <v>151</v>
      </c>
      <c r="F101" s="194">
        <f>'NT Work MSRMNT'!K165</f>
        <v>40</v>
      </c>
      <c r="G101" s="54">
        <v>575</v>
      </c>
      <c r="H101" s="192">
        <f t="shared" si="1"/>
        <v>23000</v>
      </c>
      <c r="I101" s="55"/>
      <c r="J101" s="55"/>
    </row>
    <row r="102" spans="3:12">
      <c r="C102" s="217"/>
      <c r="D102" s="55"/>
      <c r="E102" s="55"/>
      <c r="F102" s="53"/>
      <c r="G102" s="54"/>
      <c r="H102" s="192">
        <f t="shared" si="1"/>
        <v>0</v>
      </c>
      <c r="I102" s="55"/>
      <c r="J102" s="188"/>
    </row>
    <row r="103" spans="3:12">
      <c r="C103" s="24" t="s">
        <v>161</v>
      </c>
      <c r="D103" s="227" t="s">
        <v>250</v>
      </c>
      <c r="E103" s="24" t="s">
        <v>148</v>
      </c>
      <c r="F103" s="194">
        <f>'NT Work MSRMNT'!K167</f>
        <v>1</v>
      </c>
      <c r="G103" s="54">
        <v>14500</v>
      </c>
      <c r="H103" s="192">
        <f t="shared" si="1"/>
        <v>14500</v>
      </c>
      <c r="I103" s="55"/>
      <c r="J103" s="197"/>
    </row>
    <row r="104" spans="3:12">
      <c r="C104" s="217"/>
      <c r="D104" s="55"/>
      <c r="E104" s="55"/>
      <c r="F104" s="53"/>
      <c r="G104" s="54" t="s">
        <v>8</v>
      </c>
      <c r="H104" s="192"/>
      <c r="I104" s="55"/>
      <c r="J104" s="188"/>
    </row>
    <row r="105" spans="3:12">
      <c r="C105" s="24" t="s">
        <v>163</v>
      </c>
      <c r="D105" s="226" t="s">
        <v>164</v>
      </c>
      <c r="E105" s="24" t="s">
        <v>136</v>
      </c>
      <c r="F105" s="53">
        <v>1</v>
      </c>
      <c r="G105" s="54">
        <v>6000</v>
      </c>
      <c r="H105" s="192">
        <f>G105*F105</f>
        <v>6000</v>
      </c>
      <c r="I105" s="55"/>
      <c r="J105" s="188"/>
    </row>
    <row r="106" spans="3:12">
      <c r="C106" s="217"/>
      <c r="D106" s="234" t="s">
        <v>166</v>
      </c>
      <c r="E106" s="234"/>
      <c r="F106" s="53"/>
      <c r="G106" s="54"/>
      <c r="H106" s="192">
        <f t="shared" si="1"/>
        <v>0</v>
      </c>
      <c r="I106" s="55"/>
      <c r="J106" s="188"/>
      <c r="K106" s="182"/>
      <c r="L106" s="182"/>
    </row>
    <row r="107" spans="3:12">
      <c r="C107" s="217"/>
      <c r="D107" s="55"/>
      <c r="E107" s="55"/>
      <c r="F107" s="53"/>
      <c r="G107" s="54"/>
      <c r="H107" s="192">
        <f t="shared" si="1"/>
        <v>0</v>
      </c>
      <c r="I107" s="55"/>
      <c r="J107" s="188"/>
    </row>
    <row r="108" spans="3:12">
      <c r="C108" s="217"/>
      <c r="D108" s="55"/>
      <c r="E108" s="55"/>
      <c r="F108" s="53"/>
      <c r="G108" s="54"/>
      <c r="H108" s="192">
        <f t="shared" si="1"/>
        <v>0</v>
      </c>
      <c r="I108" s="55"/>
      <c r="J108" s="188"/>
    </row>
    <row r="109" spans="3:12" ht="15.5">
      <c r="C109" s="115" t="s">
        <v>167</v>
      </c>
      <c r="D109" s="115" t="s">
        <v>168</v>
      </c>
      <c r="E109" s="215"/>
      <c r="F109" s="228"/>
      <c r="G109" s="215"/>
      <c r="H109" s="192">
        <f t="shared" si="1"/>
        <v>0</v>
      </c>
      <c r="I109" s="215"/>
      <c r="J109" s="188"/>
    </row>
    <row r="110" spans="3:12">
      <c r="C110" s="24" t="s">
        <v>123</v>
      </c>
      <c r="D110" s="226" t="s">
        <v>169</v>
      </c>
      <c r="E110" s="191" t="s">
        <v>170</v>
      </c>
      <c r="F110" s="194">
        <f>'NT Work MSRMNT'!K174</f>
        <v>15</v>
      </c>
      <c r="G110" s="54">
        <v>1600</v>
      </c>
      <c r="H110" s="192">
        <f t="shared" si="1"/>
        <v>24000</v>
      </c>
      <c r="I110" s="55"/>
      <c r="J110" s="55"/>
    </row>
    <row r="111" spans="3:12">
      <c r="C111" s="217"/>
      <c r="D111" s="55"/>
      <c r="E111" s="55"/>
      <c r="F111" s="53"/>
      <c r="G111" s="54"/>
      <c r="H111" s="192">
        <f t="shared" si="1"/>
        <v>0</v>
      </c>
      <c r="I111" s="55"/>
      <c r="J111" s="188"/>
    </row>
    <row r="112" spans="3:12" ht="29">
      <c r="C112" s="24" t="s">
        <v>126</v>
      </c>
      <c r="D112" s="230" t="s">
        <v>251</v>
      </c>
      <c r="E112" s="191" t="s">
        <v>170</v>
      </c>
      <c r="F112" s="194">
        <f>'NT Work MSRMNT'!K176</f>
        <v>55</v>
      </c>
      <c r="G112" s="54">
        <v>1210</v>
      </c>
      <c r="H112" s="192">
        <f t="shared" si="1"/>
        <v>66550</v>
      </c>
      <c r="I112" s="55"/>
      <c r="J112" s="197"/>
    </row>
    <row r="113" spans="3:11">
      <c r="C113" s="217"/>
      <c r="D113" s="226" t="s">
        <v>172</v>
      </c>
      <c r="E113" s="55"/>
      <c r="F113" s="53"/>
      <c r="G113" s="54"/>
      <c r="H113" s="192">
        <f t="shared" si="1"/>
        <v>0</v>
      </c>
      <c r="I113" s="55"/>
      <c r="J113" s="188"/>
    </row>
    <row r="114" spans="3:11">
      <c r="C114" s="24" t="s">
        <v>129</v>
      </c>
      <c r="D114" s="226" t="s">
        <v>173</v>
      </c>
      <c r="E114" s="191" t="s">
        <v>170</v>
      </c>
      <c r="F114" s="194">
        <f>'NT Work MSRMNT'!K178</f>
        <v>55</v>
      </c>
      <c r="G114" s="54">
        <v>900</v>
      </c>
      <c r="H114" s="192">
        <f t="shared" si="1"/>
        <v>49500</v>
      </c>
      <c r="I114" s="55"/>
      <c r="J114" s="197"/>
    </row>
    <row r="115" spans="3:11">
      <c r="C115" s="217"/>
      <c r="D115" s="226" t="s">
        <v>174</v>
      </c>
      <c r="E115" s="55"/>
      <c r="F115" s="53"/>
      <c r="G115" s="54"/>
      <c r="H115" s="192">
        <f t="shared" si="1"/>
        <v>0</v>
      </c>
      <c r="I115" s="55"/>
      <c r="J115" s="188"/>
      <c r="K115" s="182"/>
    </row>
    <row r="116" spans="3:11">
      <c r="C116" s="217"/>
      <c r="D116" s="226"/>
      <c r="E116" s="55"/>
      <c r="F116" s="53"/>
      <c r="G116" s="54"/>
      <c r="H116" s="192">
        <f t="shared" si="1"/>
        <v>0</v>
      </c>
      <c r="I116" s="55"/>
      <c r="J116" s="188"/>
    </row>
    <row r="117" spans="3:11">
      <c r="C117" s="217"/>
      <c r="D117" s="226"/>
      <c r="E117" s="55"/>
      <c r="F117" s="53"/>
      <c r="G117" s="54"/>
      <c r="H117" s="192">
        <f t="shared" si="1"/>
        <v>0</v>
      </c>
      <c r="I117" s="55"/>
      <c r="J117" s="188"/>
      <c r="K117" s="182"/>
    </row>
    <row r="118" spans="3:11">
      <c r="C118" s="217"/>
      <c r="D118" s="226"/>
      <c r="E118" s="55"/>
      <c r="F118" s="53"/>
      <c r="G118" s="54"/>
      <c r="H118" s="192">
        <f t="shared" si="1"/>
        <v>0</v>
      </c>
      <c r="I118" s="55"/>
      <c r="J118" s="188"/>
    </row>
    <row r="119" spans="3:11">
      <c r="C119" s="172" t="s">
        <v>175</v>
      </c>
      <c r="D119" s="226" t="s">
        <v>234</v>
      </c>
      <c r="E119" s="52" t="s">
        <v>230</v>
      </c>
      <c r="F119" s="53"/>
      <c r="G119" s="54">
        <v>3800</v>
      </c>
      <c r="H119" s="192">
        <f>G119</f>
        <v>3800</v>
      </c>
      <c r="I119" s="55"/>
      <c r="J119" s="188"/>
    </row>
    <row r="120" spans="3:11">
      <c r="C120" s="217"/>
      <c r="D120" s="55"/>
      <c r="E120" s="55"/>
      <c r="F120" s="53"/>
      <c r="G120" s="54"/>
      <c r="H120" s="192">
        <f t="shared" si="1"/>
        <v>0</v>
      </c>
      <c r="I120" s="55"/>
      <c r="J120" s="188"/>
    </row>
    <row r="121" spans="3:11">
      <c r="C121" s="70" t="s">
        <v>177</v>
      </c>
      <c r="D121" s="52" t="s">
        <v>178</v>
      </c>
      <c r="E121" s="52" t="s">
        <v>179</v>
      </c>
      <c r="F121" s="53">
        <f>'NT Work MSRMNT'!K185</f>
        <v>1.1759999999999999</v>
      </c>
      <c r="G121" s="54">
        <v>19500</v>
      </c>
      <c r="H121" s="192">
        <f t="shared" si="1"/>
        <v>22932</v>
      </c>
      <c r="I121" s="55"/>
      <c r="J121" s="55"/>
    </row>
    <row r="122" spans="3:11">
      <c r="C122" s="217"/>
      <c r="D122" s="55"/>
      <c r="E122" s="55"/>
      <c r="F122" s="53"/>
      <c r="G122" s="54"/>
      <c r="H122" s="192">
        <f t="shared" si="1"/>
        <v>0</v>
      </c>
      <c r="I122" s="55"/>
      <c r="J122" s="188"/>
    </row>
    <row r="123" spans="3:11">
      <c r="C123" s="70" t="s">
        <v>180</v>
      </c>
      <c r="D123" s="52" t="s">
        <v>181</v>
      </c>
      <c r="E123" s="52" t="s">
        <v>182</v>
      </c>
      <c r="F123" s="53">
        <f>'NT Work MSRMNT'!K187</f>
        <v>1</v>
      </c>
      <c r="G123" s="54">
        <v>6500</v>
      </c>
      <c r="H123" s="192">
        <f t="shared" si="1"/>
        <v>6500</v>
      </c>
      <c r="I123" s="55"/>
      <c r="J123" s="188"/>
    </row>
    <row r="124" spans="3:11">
      <c r="C124" s="217"/>
      <c r="D124" s="55"/>
      <c r="E124" s="55"/>
      <c r="F124" s="53"/>
      <c r="G124" s="54"/>
      <c r="H124" s="192">
        <f t="shared" si="1"/>
        <v>0</v>
      </c>
      <c r="I124" s="55"/>
      <c r="J124" s="188"/>
    </row>
    <row r="125" spans="3:11">
      <c r="C125" s="70" t="s">
        <v>183</v>
      </c>
      <c r="D125" s="52" t="s">
        <v>184</v>
      </c>
      <c r="E125" s="52" t="s">
        <v>182</v>
      </c>
      <c r="F125" s="53">
        <f>'NT Work MSRMNT'!K189</f>
        <v>1</v>
      </c>
      <c r="G125" s="54">
        <v>500</v>
      </c>
      <c r="H125" s="192">
        <f t="shared" si="1"/>
        <v>500</v>
      </c>
      <c r="I125" s="55"/>
      <c r="J125" s="188"/>
    </row>
    <row r="126" spans="3:11">
      <c r="C126" s="217"/>
      <c r="D126" s="55"/>
      <c r="E126" s="55"/>
      <c r="F126" s="53"/>
      <c r="G126" s="54"/>
      <c r="H126" s="192">
        <f t="shared" si="1"/>
        <v>0</v>
      </c>
      <c r="I126" s="55"/>
      <c r="J126" s="188"/>
    </row>
    <row r="127" spans="3:11">
      <c r="C127" s="70" t="s">
        <v>185</v>
      </c>
      <c r="D127" s="52" t="s">
        <v>186</v>
      </c>
      <c r="E127" s="52" t="s">
        <v>182</v>
      </c>
      <c r="F127" s="53">
        <f>'NT Work MSRMNT'!K191</f>
        <v>1</v>
      </c>
      <c r="G127" s="54">
        <v>5500</v>
      </c>
      <c r="H127" s="192">
        <f t="shared" si="1"/>
        <v>5500</v>
      </c>
      <c r="I127" s="55"/>
      <c r="J127" s="188"/>
    </row>
    <row r="128" spans="3:11">
      <c r="C128" s="217"/>
      <c r="D128" s="55"/>
      <c r="E128" s="55"/>
      <c r="F128" s="53"/>
      <c r="G128" s="54"/>
      <c r="H128" s="192">
        <f t="shared" si="1"/>
        <v>0</v>
      </c>
      <c r="I128" s="55"/>
      <c r="J128" s="188"/>
    </row>
    <row r="129" spans="3:12">
      <c r="C129" s="70" t="s">
        <v>187</v>
      </c>
      <c r="D129" s="52" t="s">
        <v>188</v>
      </c>
      <c r="E129" s="52" t="s">
        <v>60</v>
      </c>
      <c r="F129" s="53">
        <f>'NT Work MSRMNT'!K193</f>
        <v>0.57499999999999996</v>
      </c>
      <c r="G129" s="54">
        <v>38198</v>
      </c>
      <c r="H129" s="192">
        <f t="shared" si="1"/>
        <v>21963.85</v>
      </c>
      <c r="I129" s="55"/>
      <c r="J129" s="224"/>
    </row>
    <row r="130" spans="3:12">
      <c r="C130" s="217"/>
      <c r="D130" s="55"/>
      <c r="E130" s="55"/>
      <c r="F130" s="53"/>
      <c r="G130" s="54"/>
      <c r="H130" s="192">
        <f t="shared" si="1"/>
        <v>0</v>
      </c>
      <c r="I130" s="55"/>
      <c r="J130" s="188"/>
    </row>
    <row r="131" spans="3:12">
      <c r="C131" s="70" t="s">
        <v>189</v>
      </c>
      <c r="D131" s="52" t="s">
        <v>188</v>
      </c>
      <c r="E131" s="52" t="s">
        <v>60</v>
      </c>
      <c r="F131" s="53">
        <f>'NT Work MSRMNT'!K195</f>
        <v>0.44000000000000006</v>
      </c>
      <c r="G131" s="54">
        <v>38198</v>
      </c>
      <c r="H131" s="192">
        <f t="shared" si="1"/>
        <v>16807.120000000003</v>
      </c>
      <c r="I131" s="55"/>
      <c r="J131" s="224"/>
    </row>
    <row r="132" spans="3:12">
      <c r="C132" s="217"/>
      <c r="D132" s="55"/>
      <c r="E132" s="55"/>
      <c r="F132" s="53"/>
      <c r="G132" s="54"/>
      <c r="H132" s="192">
        <f t="shared" si="1"/>
        <v>0</v>
      </c>
      <c r="I132" s="55"/>
      <c r="J132" s="188"/>
      <c r="K132" s="182"/>
      <c r="L132" s="182"/>
    </row>
    <row r="133" spans="3:12">
      <c r="C133" s="70" t="s">
        <v>190</v>
      </c>
      <c r="D133" s="52" t="s">
        <v>191</v>
      </c>
      <c r="E133" s="52" t="s">
        <v>182</v>
      </c>
      <c r="F133" s="53">
        <f>'NT Work MSRMNT'!K197</f>
        <v>2</v>
      </c>
      <c r="G133" s="54">
        <v>600</v>
      </c>
      <c r="H133" s="192">
        <f t="shared" si="1"/>
        <v>1200</v>
      </c>
      <c r="I133" s="55"/>
      <c r="J133" s="188"/>
    </row>
    <row r="134" spans="3:12">
      <c r="C134" s="217"/>
      <c r="D134" s="55"/>
      <c r="E134" s="55"/>
      <c r="F134" s="53"/>
      <c r="G134" s="54"/>
      <c r="H134" s="192">
        <f t="shared" si="1"/>
        <v>0</v>
      </c>
      <c r="I134" s="55"/>
      <c r="J134" s="188"/>
    </row>
    <row r="135" spans="3:12">
      <c r="C135" s="70" t="s">
        <v>192</v>
      </c>
      <c r="D135" s="52" t="s">
        <v>193</v>
      </c>
      <c r="E135" s="52" t="s">
        <v>182</v>
      </c>
      <c r="F135" s="53">
        <f>'NT Work MSRMNT'!K199</f>
        <v>2</v>
      </c>
      <c r="G135" s="54">
        <v>600</v>
      </c>
      <c r="H135" s="192">
        <f t="shared" si="1"/>
        <v>1200</v>
      </c>
      <c r="I135" s="55"/>
      <c r="J135" s="188"/>
    </row>
    <row r="136" spans="3:12">
      <c r="C136" s="217"/>
      <c r="D136" s="55"/>
      <c r="E136" s="55"/>
      <c r="F136" s="53"/>
      <c r="G136" s="54"/>
      <c r="H136" s="192">
        <f t="shared" si="1"/>
        <v>0</v>
      </c>
      <c r="I136" s="55"/>
      <c r="J136" s="188"/>
    </row>
    <row r="137" spans="3:12">
      <c r="C137" s="70" t="s">
        <v>235</v>
      </c>
      <c r="D137" s="52" t="s">
        <v>252</v>
      </c>
      <c r="E137" s="52" t="s">
        <v>60</v>
      </c>
      <c r="F137" s="53">
        <f>'NT Work MSRMNT'!K208</f>
        <v>64.660000000000011</v>
      </c>
      <c r="G137" s="54">
        <v>860</v>
      </c>
      <c r="H137" s="192">
        <f t="shared" si="1"/>
        <v>55607.600000000006</v>
      </c>
      <c r="I137" s="55"/>
      <c r="J137" s="55"/>
    </row>
    <row r="138" spans="3:12">
      <c r="C138" s="217"/>
      <c r="D138" s="55"/>
      <c r="E138" s="55"/>
      <c r="F138" s="53"/>
      <c r="G138" s="54"/>
      <c r="H138" s="192">
        <f t="shared" si="1"/>
        <v>0</v>
      </c>
      <c r="I138" s="55"/>
      <c r="J138" s="188"/>
    </row>
    <row r="139" spans="3:12">
      <c r="C139" s="70" t="s">
        <v>196</v>
      </c>
      <c r="D139" s="71" t="s">
        <v>236</v>
      </c>
      <c r="E139" s="55"/>
      <c r="F139" s="53"/>
      <c r="G139" s="54"/>
      <c r="H139" s="192">
        <f t="shared" ref="H139:H140" si="2">G139*F139</f>
        <v>0</v>
      </c>
      <c r="I139" s="55"/>
      <c r="J139" s="188"/>
    </row>
    <row r="140" spans="3:12">
      <c r="C140" s="70"/>
      <c r="D140" s="52"/>
      <c r="E140" s="217"/>
      <c r="F140" s="53"/>
      <c r="G140" s="54"/>
      <c r="H140" s="192">
        <f t="shared" si="2"/>
        <v>0</v>
      </c>
      <c r="I140" s="55"/>
      <c r="J140" s="188"/>
    </row>
    <row r="141" spans="3:12">
      <c r="C141" s="70" t="s">
        <v>3</v>
      </c>
      <c r="D141" s="52" t="s">
        <v>198</v>
      </c>
      <c r="E141" s="217"/>
      <c r="F141" s="53"/>
      <c r="G141" s="72">
        <v>16000</v>
      </c>
      <c r="H141" s="192">
        <f>G141</f>
        <v>16000</v>
      </c>
      <c r="I141" s="55"/>
      <c r="J141" s="197"/>
    </row>
    <row r="142" spans="3:12">
      <c r="C142" s="70" t="s">
        <v>4</v>
      </c>
      <c r="D142" s="52" t="s">
        <v>199</v>
      </c>
      <c r="E142" s="217"/>
      <c r="F142" s="53"/>
      <c r="G142" s="72">
        <v>90400</v>
      </c>
      <c r="H142" s="192">
        <f>G142</f>
        <v>90400</v>
      </c>
      <c r="I142" s="55"/>
      <c r="J142" s="197"/>
    </row>
    <row r="143" spans="3:12">
      <c r="C143" s="70" t="s">
        <v>5</v>
      </c>
      <c r="D143" s="52" t="s">
        <v>199</v>
      </c>
      <c r="E143" s="217"/>
      <c r="F143" s="53"/>
      <c r="G143" s="72">
        <v>95000</v>
      </c>
      <c r="H143" s="192">
        <f>G143</f>
        <v>95000</v>
      </c>
      <c r="I143" s="55"/>
      <c r="J143" s="197"/>
    </row>
    <row r="144" spans="3:12">
      <c r="C144" s="70" t="s">
        <v>6</v>
      </c>
      <c r="D144" s="52" t="s">
        <v>200</v>
      </c>
      <c r="E144" s="217"/>
      <c r="F144" s="53"/>
      <c r="G144" s="72">
        <v>80000</v>
      </c>
      <c r="H144" s="192">
        <f>G144</f>
        <v>80000</v>
      </c>
      <c r="I144" s="55"/>
      <c r="J144" s="197"/>
      <c r="K144" s="182"/>
      <c r="L144" s="182"/>
    </row>
    <row r="145" spans="3:10">
      <c r="C145" s="70" t="s">
        <v>7</v>
      </c>
      <c r="D145" s="52" t="s">
        <v>201</v>
      </c>
      <c r="E145" s="217"/>
      <c r="F145" s="53"/>
      <c r="G145" s="72">
        <v>12000</v>
      </c>
      <c r="H145" s="192">
        <f>G145</f>
        <v>12000</v>
      </c>
      <c r="I145" s="55"/>
      <c r="J145" s="197"/>
    </row>
    <row r="146" spans="3:10">
      <c r="C146" s="70"/>
      <c r="D146" s="52"/>
      <c r="E146" s="217"/>
      <c r="F146" s="53"/>
      <c r="G146" s="54"/>
      <c r="H146" s="54"/>
      <c r="I146" s="55"/>
      <c r="J146" s="188"/>
    </row>
    <row r="147" spans="3:10">
      <c r="C147" s="70"/>
      <c r="D147" s="52"/>
      <c r="E147" s="217"/>
      <c r="F147" s="61"/>
      <c r="G147" s="54"/>
      <c r="H147" s="54"/>
      <c r="I147" s="55"/>
      <c r="J147" s="188"/>
    </row>
    <row r="148" spans="3:10" ht="15.5">
      <c r="C148" s="178"/>
      <c r="D148" s="178" t="s">
        <v>237</v>
      </c>
      <c r="E148" s="178"/>
      <c r="F148" s="179"/>
      <c r="G148" s="180"/>
      <c r="H148" s="181">
        <f>SUM(H10:H147)</f>
        <v>2252736.5773000005</v>
      </c>
      <c r="I148" s="178"/>
      <c r="J148" s="188"/>
    </row>
  </sheetData>
  <mergeCells count="7">
    <mergeCell ref="D106:E106"/>
    <mergeCell ref="C27:E27"/>
    <mergeCell ref="D8:I8"/>
    <mergeCell ref="C11:E11"/>
    <mergeCell ref="C24:C25"/>
    <mergeCell ref="D24:D25"/>
    <mergeCell ref="D73:F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3:N218"/>
  <sheetViews>
    <sheetView tabSelected="1" topLeftCell="A6" workbookViewId="0">
      <selection activeCell="K139" sqref="K139"/>
    </sheetView>
  </sheetViews>
  <sheetFormatPr defaultRowHeight="14.5"/>
  <cols>
    <col min="4" max="4" width="55.453125" customWidth="1"/>
    <col min="5" max="5" width="12.81640625" customWidth="1"/>
    <col min="8" max="8" width="13.453125" customWidth="1"/>
    <col min="11" max="11" width="14.7265625" customWidth="1"/>
    <col min="12" max="13" width="37.54296875" customWidth="1"/>
  </cols>
  <sheetData>
    <row r="3" spans="3:14" ht="18.5">
      <c r="C3" s="259" t="s">
        <v>42</v>
      </c>
      <c r="D3" s="259"/>
      <c r="E3" s="259"/>
      <c r="F3" s="259"/>
      <c r="G3" s="259"/>
      <c r="H3" s="259"/>
      <c r="I3" s="259"/>
      <c r="J3" s="260" t="s">
        <v>43</v>
      </c>
      <c r="K3" s="260"/>
      <c r="L3" s="260"/>
      <c r="M3" s="260"/>
      <c r="N3" s="18"/>
    </row>
    <row r="4" spans="3:14" ht="15.5">
      <c r="C4" s="4" t="s">
        <v>44</v>
      </c>
      <c r="D4" s="5" t="s">
        <v>10</v>
      </c>
      <c r="E4" s="35" t="s">
        <v>45</v>
      </c>
      <c r="F4" s="4" t="s">
        <v>46</v>
      </c>
      <c r="G4" s="6" t="s">
        <v>47</v>
      </c>
      <c r="H4" s="36" t="s">
        <v>48</v>
      </c>
      <c r="I4" s="261" t="s">
        <v>49</v>
      </c>
      <c r="J4" s="262"/>
      <c r="K4" s="7" t="s">
        <v>50</v>
      </c>
      <c r="L4" s="4" t="s">
        <v>51</v>
      </c>
      <c r="M4" s="1"/>
      <c r="N4" s="18"/>
    </row>
    <row r="5" spans="3:14">
      <c r="C5" s="8"/>
      <c r="D5" s="263"/>
      <c r="E5" s="264"/>
      <c r="F5" s="264"/>
      <c r="G5" s="264"/>
      <c r="H5" s="264"/>
      <c r="I5" s="264"/>
      <c r="J5" s="264"/>
      <c r="K5" s="264"/>
      <c r="L5" s="265"/>
      <c r="M5" s="1"/>
      <c r="N5" s="18"/>
    </row>
    <row r="6" spans="3:14" ht="15.5">
      <c r="C6" s="9" t="s">
        <v>52</v>
      </c>
      <c r="D6" s="266" t="s">
        <v>53</v>
      </c>
      <c r="E6" s="267"/>
      <c r="F6" s="267"/>
      <c r="G6" s="267"/>
      <c r="H6" s="267"/>
      <c r="I6" s="267"/>
      <c r="J6" s="267"/>
      <c r="K6" s="267"/>
      <c r="L6" s="268"/>
      <c r="M6" s="1"/>
    </row>
    <row r="7" spans="3:14" ht="15.5">
      <c r="C7" s="14">
        <v>1</v>
      </c>
      <c r="D7" s="14" t="s">
        <v>54</v>
      </c>
      <c r="E7" s="73" t="s">
        <v>55</v>
      </c>
      <c r="F7" s="74"/>
      <c r="G7" s="75"/>
      <c r="H7" s="74"/>
      <c r="I7" s="252"/>
      <c r="J7" s="253"/>
      <c r="K7" s="76" t="s">
        <v>56</v>
      </c>
      <c r="L7" s="14" t="s">
        <v>57</v>
      </c>
      <c r="M7" s="1"/>
    </row>
    <row r="8" spans="3:14" ht="15.5">
      <c r="C8" s="269" t="s">
        <v>58</v>
      </c>
      <c r="D8" s="270"/>
      <c r="E8" s="270"/>
      <c r="F8" s="74"/>
      <c r="G8" s="75"/>
      <c r="H8" s="74"/>
      <c r="I8" s="252"/>
      <c r="J8" s="253"/>
      <c r="K8" s="77"/>
      <c r="L8" s="74"/>
      <c r="M8" s="1"/>
    </row>
    <row r="9" spans="3:14" ht="15.75" customHeight="1">
      <c r="C9" s="78"/>
      <c r="D9" s="74"/>
      <c r="E9" s="79"/>
      <c r="F9" s="74"/>
      <c r="G9" s="75"/>
      <c r="H9" s="74"/>
      <c r="I9" s="252"/>
      <c r="J9" s="253"/>
      <c r="K9" s="77"/>
      <c r="L9" s="74"/>
      <c r="M9" s="1"/>
    </row>
    <row r="10" spans="3:14" ht="15.5">
      <c r="C10" s="14">
        <v>2</v>
      </c>
      <c r="D10" s="14" t="s">
        <v>59</v>
      </c>
      <c r="E10" s="80" t="s">
        <v>60</v>
      </c>
      <c r="F10" s="81">
        <v>1</v>
      </c>
      <c r="G10" s="82">
        <v>2.17</v>
      </c>
      <c r="H10" s="74"/>
      <c r="I10" s="256">
        <v>2.4</v>
      </c>
      <c r="J10" s="257"/>
      <c r="K10" s="83">
        <f>G10*I10</f>
        <v>5.2079999999999993</v>
      </c>
      <c r="L10" s="14" t="s">
        <v>61</v>
      </c>
      <c r="M10" s="1"/>
    </row>
    <row r="11" spans="3:14" ht="15.5">
      <c r="C11" s="78"/>
      <c r="D11" s="74"/>
      <c r="E11" s="79"/>
      <c r="F11" s="74"/>
      <c r="G11" s="75"/>
      <c r="H11" s="74"/>
      <c r="I11" s="252"/>
      <c r="J11" s="253"/>
      <c r="K11" s="77"/>
      <c r="L11" s="74"/>
      <c r="M11" s="1"/>
    </row>
    <row r="12" spans="3:14" ht="15.5">
      <c r="C12" s="14">
        <v>3</v>
      </c>
      <c r="D12" s="14" t="s">
        <v>62</v>
      </c>
      <c r="E12" s="80" t="s">
        <v>60</v>
      </c>
      <c r="F12" s="81">
        <v>4</v>
      </c>
      <c r="G12" s="82">
        <v>1.25</v>
      </c>
      <c r="H12" s="74"/>
      <c r="I12" s="256">
        <v>1.25</v>
      </c>
      <c r="J12" s="257"/>
      <c r="K12" s="83">
        <f>F12*G12*I12</f>
        <v>6.25</v>
      </c>
      <c r="L12" s="14" t="s">
        <v>63</v>
      </c>
      <c r="M12" s="1"/>
    </row>
    <row r="13" spans="3:14" ht="15.5">
      <c r="C13" s="78"/>
      <c r="D13" s="74"/>
      <c r="E13" s="79"/>
      <c r="F13" s="74"/>
      <c r="G13" s="75"/>
      <c r="H13" s="74"/>
      <c r="I13" s="252"/>
      <c r="J13" s="253"/>
      <c r="K13" s="77"/>
      <c r="L13" s="74"/>
      <c r="M13" s="1"/>
    </row>
    <row r="14" spans="3:14" ht="15.5">
      <c r="C14" s="14">
        <v>4</v>
      </c>
      <c r="D14" s="14" t="s">
        <v>64</v>
      </c>
      <c r="E14" s="80" t="s">
        <v>60</v>
      </c>
      <c r="F14" s="81">
        <v>1</v>
      </c>
      <c r="G14" s="82">
        <v>2.1</v>
      </c>
      <c r="H14" s="74"/>
      <c r="I14" s="256">
        <v>0.76</v>
      </c>
      <c r="J14" s="257"/>
      <c r="K14" s="83">
        <f>F14*G14*I14</f>
        <v>1.5960000000000001</v>
      </c>
      <c r="L14" s="14" t="s">
        <v>65</v>
      </c>
      <c r="M14" s="1"/>
    </row>
    <row r="15" spans="3:14" ht="15.5">
      <c r="C15" s="78"/>
      <c r="D15" s="74"/>
      <c r="E15" s="79"/>
      <c r="F15" s="74"/>
      <c r="G15" s="75"/>
      <c r="H15" s="74"/>
      <c r="I15" s="252"/>
      <c r="J15" s="253"/>
      <c r="K15" s="77"/>
      <c r="L15" s="74"/>
      <c r="M15" s="1"/>
    </row>
    <row r="16" spans="3:14" ht="15.5">
      <c r="C16" s="14">
        <v>5</v>
      </c>
      <c r="D16" s="14" t="s">
        <v>66</v>
      </c>
      <c r="E16" s="80" t="s">
        <v>60</v>
      </c>
      <c r="F16" s="81">
        <v>1</v>
      </c>
      <c r="G16" s="82">
        <f>467/1000</f>
        <v>0.46700000000000003</v>
      </c>
      <c r="H16" s="74"/>
      <c r="I16" s="256">
        <f>2580/1000</f>
        <v>2.58</v>
      </c>
      <c r="J16" s="257"/>
      <c r="K16" s="84">
        <f>F16*G16*I16</f>
        <v>1.20486</v>
      </c>
      <c r="L16" s="14" t="s">
        <v>67</v>
      </c>
      <c r="M16" s="1"/>
    </row>
    <row r="17" spans="3:13" ht="15.5">
      <c r="C17" s="78"/>
      <c r="D17" s="74"/>
      <c r="E17" s="79"/>
      <c r="F17" s="81">
        <v>1</v>
      </c>
      <c r="G17" s="82">
        <f>1715/1000</f>
        <v>1.7150000000000001</v>
      </c>
      <c r="H17" s="74"/>
      <c r="I17" s="256">
        <f>2783/1000</f>
        <v>2.7829999999999999</v>
      </c>
      <c r="J17" s="257"/>
      <c r="K17" s="84">
        <f>F17*G17*I17</f>
        <v>4.7728450000000002</v>
      </c>
      <c r="L17" s="74"/>
      <c r="M17" s="1"/>
    </row>
    <row r="18" spans="3:13" ht="15.5">
      <c r="C18" s="78"/>
      <c r="D18" s="74"/>
      <c r="E18" s="79"/>
      <c r="F18" s="81">
        <v>1</v>
      </c>
      <c r="G18" s="82">
        <f>1145/1000</f>
        <v>1.145</v>
      </c>
      <c r="H18" s="74"/>
      <c r="I18" s="258">
        <f>2783/1000</f>
        <v>2.7829999999999999</v>
      </c>
      <c r="J18" s="257"/>
      <c r="K18" s="84">
        <f>F18*G18*I18</f>
        <v>3.1865350000000001</v>
      </c>
      <c r="L18" s="74"/>
      <c r="M18" s="1"/>
    </row>
    <row r="19" spans="3:13" ht="15.5">
      <c r="C19" s="78"/>
      <c r="D19" s="74"/>
      <c r="E19" s="79"/>
      <c r="F19" s="74"/>
      <c r="G19" s="75"/>
      <c r="H19" s="74"/>
      <c r="I19" s="252"/>
      <c r="J19" s="253"/>
      <c r="K19" s="83">
        <f>SUM(K16:K18)</f>
        <v>9.1642399999999995</v>
      </c>
      <c r="L19" s="74"/>
      <c r="M19" s="1"/>
    </row>
    <row r="20" spans="3:13" ht="15.5">
      <c r="C20" s="78"/>
      <c r="D20" s="74"/>
      <c r="E20" s="79"/>
      <c r="F20" s="74"/>
      <c r="G20" s="75"/>
      <c r="H20" s="74"/>
      <c r="I20" s="252"/>
      <c r="J20" s="253"/>
      <c r="K20" s="77"/>
      <c r="L20" s="74"/>
      <c r="M20" s="1"/>
    </row>
    <row r="21" spans="3:13" ht="15.5">
      <c r="C21" s="14">
        <v>6</v>
      </c>
      <c r="D21" s="14" t="s">
        <v>68</v>
      </c>
      <c r="E21" s="73" t="s">
        <v>69</v>
      </c>
      <c r="F21" s="81">
        <v>1</v>
      </c>
      <c r="G21" s="75"/>
      <c r="H21" s="74"/>
      <c r="I21" s="252"/>
      <c r="J21" s="253"/>
      <c r="K21" s="83">
        <v>1</v>
      </c>
      <c r="L21" s="74"/>
      <c r="M21" s="1"/>
    </row>
    <row r="22" spans="3:13" ht="15.5">
      <c r="C22" s="78"/>
      <c r="D22" s="74"/>
      <c r="E22" s="79"/>
      <c r="F22" s="74"/>
      <c r="G22" s="75"/>
      <c r="H22" s="74"/>
      <c r="I22" s="252"/>
      <c r="J22" s="253"/>
      <c r="K22" s="77"/>
      <c r="L22" s="74"/>
      <c r="M22" s="1"/>
    </row>
    <row r="23" spans="3:13" ht="15.5">
      <c r="C23" s="14">
        <v>12</v>
      </c>
      <c r="D23" s="14" t="s">
        <v>70</v>
      </c>
      <c r="E23" s="73" t="s">
        <v>71</v>
      </c>
      <c r="F23" s="81">
        <v>1</v>
      </c>
      <c r="G23" s="82">
        <v>0.98499999999999999</v>
      </c>
      <c r="H23" s="74"/>
      <c r="I23" s="252">
        <v>0</v>
      </c>
      <c r="J23" s="253"/>
      <c r="K23" s="84">
        <f>G23*F23</f>
        <v>0.98499999999999999</v>
      </c>
      <c r="L23" s="14" t="s">
        <v>72</v>
      </c>
      <c r="M23" s="1"/>
    </row>
    <row r="24" spans="3:13" ht="15.5">
      <c r="C24" s="78"/>
      <c r="D24" s="74"/>
      <c r="E24" s="79"/>
      <c r="F24" s="81">
        <v>1</v>
      </c>
      <c r="G24" s="82">
        <v>0.72</v>
      </c>
      <c r="H24" s="74"/>
      <c r="I24" s="252"/>
      <c r="J24" s="253"/>
      <c r="K24" s="84">
        <f>G24*F24</f>
        <v>0.72</v>
      </c>
      <c r="L24" s="14" t="s">
        <v>73</v>
      </c>
      <c r="M24" s="1"/>
    </row>
    <row r="25" spans="3:13" ht="15.5">
      <c r="C25" s="78"/>
      <c r="D25" s="74"/>
      <c r="E25" s="79"/>
      <c r="F25" s="81">
        <v>2</v>
      </c>
      <c r="G25" s="75"/>
      <c r="H25" s="74"/>
      <c r="I25" s="256">
        <v>1.075</v>
      </c>
      <c r="J25" s="257"/>
      <c r="K25" s="84">
        <f>F25*I25</f>
        <v>2.15</v>
      </c>
      <c r="L25" s="14" t="s">
        <v>74</v>
      </c>
      <c r="M25" s="1"/>
    </row>
    <row r="26" spans="3:13" ht="15.5">
      <c r="C26" s="78"/>
      <c r="D26" s="74"/>
      <c r="E26" s="79"/>
      <c r="F26" s="81">
        <v>2</v>
      </c>
      <c r="G26" s="82">
        <v>2.14</v>
      </c>
      <c r="H26" s="74"/>
      <c r="I26" s="252"/>
      <c r="J26" s="253"/>
      <c r="K26" s="84">
        <f t="shared" ref="K26:K31" si="0">F26*G26</f>
        <v>4.28</v>
      </c>
      <c r="L26" s="14" t="s">
        <v>74</v>
      </c>
      <c r="M26" s="1"/>
    </row>
    <row r="27" spans="3:13" ht="15.5">
      <c r="C27" s="78"/>
      <c r="D27" s="74"/>
      <c r="E27" s="79"/>
      <c r="F27" s="81">
        <v>1</v>
      </c>
      <c r="G27" s="82">
        <v>3.05</v>
      </c>
      <c r="H27" s="74"/>
      <c r="I27" s="252"/>
      <c r="J27" s="253"/>
      <c r="K27" s="84">
        <f t="shared" si="0"/>
        <v>3.05</v>
      </c>
      <c r="L27" s="14" t="s">
        <v>75</v>
      </c>
      <c r="M27" s="1"/>
    </row>
    <row r="28" spans="3:13" ht="15.5">
      <c r="C28" s="78"/>
      <c r="D28" s="74"/>
      <c r="E28" s="79"/>
      <c r="F28" s="81">
        <v>1</v>
      </c>
      <c r="G28" s="82">
        <v>4.25</v>
      </c>
      <c r="H28" s="74"/>
      <c r="I28" s="252"/>
      <c r="J28" s="253"/>
      <c r="K28" s="84">
        <f t="shared" si="0"/>
        <v>4.25</v>
      </c>
      <c r="L28" s="14" t="s">
        <v>76</v>
      </c>
      <c r="M28" s="1"/>
    </row>
    <row r="29" spans="3:13" ht="15.5">
      <c r="C29" s="78"/>
      <c r="D29" s="74"/>
      <c r="E29" s="79"/>
      <c r="F29" s="81">
        <v>1</v>
      </c>
      <c r="G29" s="82">
        <v>1.2</v>
      </c>
      <c r="H29" s="74"/>
      <c r="I29" s="252"/>
      <c r="J29" s="253"/>
      <c r="K29" s="84">
        <f t="shared" si="0"/>
        <v>1.2</v>
      </c>
      <c r="L29" s="14" t="s">
        <v>77</v>
      </c>
      <c r="M29" s="1"/>
    </row>
    <row r="30" spans="3:13" ht="15.5">
      <c r="C30" s="78"/>
      <c r="D30" s="74"/>
      <c r="E30" s="79"/>
      <c r="F30" s="81">
        <v>1</v>
      </c>
      <c r="G30" s="82">
        <v>1.1499999999999999</v>
      </c>
      <c r="H30" s="74"/>
      <c r="I30" s="252"/>
      <c r="J30" s="253"/>
      <c r="K30" s="84">
        <f t="shared" si="0"/>
        <v>1.1499999999999999</v>
      </c>
      <c r="L30" s="14" t="s">
        <v>77</v>
      </c>
      <c r="M30" s="1"/>
    </row>
    <row r="31" spans="3:13" ht="15.5">
      <c r="C31" s="78"/>
      <c r="D31" s="74"/>
      <c r="E31" s="79"/>
      <c r="F31" s="81">
        <v>1</v>
      </c>
      <c r="G31" s="82">
        <v>1.88</v>
      </c>
      <c r="H31" s="74"/>
      <c r="I31" s="252"/>
      <c r="J31" s="253"/>
      <c r="K31" s="84">
        <f t="shared" si="0"/>
        <v>1.88</v>
      </c>
      <c r="L31" s="14" t="s">
        <v>77</v>
      </c>
      <c r="M31" s="1"/>
    </row>
    <row r="32" spans="3:13" ht="15.5">
      <c r="C32" s="78"/>
      <c r="D32" s="74"/>
      <c r="E32" s="79"/>
      <c r="F32" s="74"/>
      <c r="G32" s="75"/>
      <c r="H32" s="74"/>
      <c r="I32" s="252"/>
      <c r="J32" s="253"/>
      <c r="K32" s="83">
        <f>SUM(K23:K31)</f>
        <v>19.664999999999996</v>
      </c>
      <c r="L32" s="74"/>
      <c r="M32" s="1"/>
    </row>
    <row r="33" spans="3:13" ht="15.5">
      <c r="C33" s="78"/>
      <c r="D33" s="74"/>
      <c r="E33" s="79"/>
      <c r="F33" s="74"/>
      <c r="G33" s="75"/>
      <c r="H33" s="74"/>
      <c r="I33" s="252"/>
      <c r="J33" s="253"/>
      <c r="K33" s="77"/>
      <c r="L33" s="74"/>
      <c r="M33" s="1"/>
    </row>
    <row r="34" spans="3:13" ht="15.5">
      <c r="C34" s="14">
        <v>13</v>
      </c>
      <c r="D34" s="14" t="s">
        <v>78</v>
      </c>
      <c r="E34" s="85" t="s">
        <v>71</v>
      </c>
      <c r="F34" s="81">
        <v>2</v>
      </c>
      <c r="G34" s="82">
        <v>6.0960000000000001</v>
      </c>
      <c r="H34" s="74"/>
      <c r="I34" s="252"/>
      <c r="J34" s="253"/>
      <c r="K34" s="84">
        <f>F34*G34</f>
        <v>12.192</v>
      </c>
      <c r="L34" s="14" t="s">
        <v>79</v>
      </c>
      <c r="M34" s="1"/>
    </row>
    <row r="35" spans="3:13" ht="31">
      <c r="C35" s="86"/>
      <c r="D35" s="87"/>
      <c r="E35" s="67" t="s">
        <v>80</v>
      </c>
      <c r="F35" s="87"/>
      <c r="G35" s="88"/>
      <c r="H35" s="87"/>
      <c r="I35" s="254"/>
      <c r="J35" s="255"/>
      <c r="K35" s="83">
        <v>42</v>
      </c>
      <c r="L35" s="89" t="s">
        <v>81</v>
      </c>
      <c r="M35" s="1"/>
    </row>
    <row r="36" spans="3:13" ht="15.5">
      <c r="C36" s="78"/>
      <c r="D36" s="74"/>
      <c r="E36" s="79"/>
      <c r="F36" s="74"/>
      <c r="G36" s="75"/>
      <c r="H36" s="74"/>
      <c r="I36" s="252"/>
      <c r="J36" s="253"/>
      <c r="K36" s="77"/>
      <c r="L36" s="74"/>
      <c r="M36" s="1"/>
    </row>
    <row r="37" spans="3:13" ht="15.5">
      <c r="C37" s="78"/>
      <c r="D37" s="74"/>
      <c r="E37" s="79"/>
      <c r="F37" s="74"/>
      <c r="G37" s="75"/>
      <c r="H37" s="74"/>
      <c r="I37" s="252"/>
      <c r="J37" s="253"/>
      <c r="K37" s="77"/>
      <c r="L37" s="74"/>
      <c r="M37" s="1"/>
    </row>
    <row r="38" spans="3:13" ht="15.5">
      <c r="C38" s="14">
        <v>14</v>
      </c>
      <c r="D38" s="14" t="s">
        <v>82</v>
      </c>
      <c r="E38" s="85" t="s">
        <v>83</v>
      </c>
      <c r="F38" s="81">
        <v>1</v>
      </c>
      <c r="G38" s="82">
        <v>1.1599999999999999</v>
      </c>
      <c r="H38" s="81">
        <v>530</v>
      </c>
      <c r="I38" s="252"/>
      <c r="J38" s="253"/>
      <c r="K38" s="83">
        <v>1</v>
      </c>
      <c r="L38" s="14" t="s">
        <v>84</v>
      </c>
      <c r="M38" s="1"/>
    </row>
    <row r="39" spans="3:13" ht="15.5">
      <c r="C39" s="78"/>
      <c r="D39" s="74"/>
      <c r="E39" s="79"/>
      <c r="F39" s="74"/>
      <c r="G39" s="75"/>
      <c r="H39" s="74"/>
      <c r="I39" s="252"/>
      <c r="J39" s="253"/>
      <c r="K39" s="77"/>
      <c r="L39" s="74"/>
      <c r="M39" s="1"/>
    </row>
    <row r="40" spans="3:13" ht="15.5">
      <c r="C40" s="14">
        <v>15</v>
      </c>
      <c r="D40" s="14" t="s">
        <v>85</v>
      </c>
      <c r="E40" s="85" t="s">
        <v>69</v>
      </c>
      <c r="F40" s="81">
        <v>2</v>
      </c>
      <c r="G40" s="75"/>
      <c r="H40" s="74"/>
      <c r="I40" s="252"/>
      <c r="J40" s="253"/>
      <c r="K40" s="83">
        <v>2</v>
      </c>
      <c r="L40" s="14" t="s">
        <v>86</v>
      </c>
      <c r="M40" s="1"/>
    </row>
    <row r="41" spans="3:13" ht="15.5">
      <c r="C41" s="78"/>
      <c r="D41" s="74"/>
      <c r="E41" s="79"/>
      <c r="F41" s="74"/>
      <c r="G41" s="75"/>
      <c r="H41" s="74"/>
      <c r="I41" s="252"/>
      <c r="J41" s="253"/>
      <c r="K41" s="77"/>
      <c r="L41" s="74"/>
      <c r="M41" s="1"/>
    </row>
    <row r="42" spans="3:13" ht="15.5">
      <c r="C42" s="14">
        <v>16</v>
      </c>
      <c r="D42" s="14" t="s">
        <v>87</v>
      </c>
      <c r="E42" s="85" t="s">
        <v>69</v>
      </c>
      <c r="F42" s="81">
        <v>1</v>
      </c>
      <c r="G42" s="75"/>
      <c r="H42" s="74"/>
      <c r="I42" s="252"/>
      <c r="J42" s="253"/>
      <c r="K42" s="83">
        <v>1</v>
      </c>
      <c r="L42" s="14" t="s">
        <v>88</v>
      </c>
      <c r="M42" s="1"/>
    </row>
    <row r="43" spans="3:13" ht="15.5">
      <c r="C43" s="78"/>
      <c r="D43" s="74"/>
      <c r="E43" s="79"/>
      <c r="F43" s="74"/>
      <c r="G43" s="75"/>
      <c r="H43" s="74"/>
      <c r="I43" s="252"/>
      <c r="J43" s="253"/>
      <c r="K43" s="77"/>
      <c r="L43" s="74"/>
      <c r="M43" s="1"/>
    </row>
    <row r="44" spans="3:13" ht="15.5">
      <c r="C44" s="14">
        <v>17</v>
      </c>
      <c r="D44" s="14" t="s">
        <v>89</v>
      </c>
      <c r="E44" s="85" t="s">
        <v>83</v>
      </c>
      <c r="F44" s="81">
        <v>1</v>
      </c>
      <c r="G44" s="82">
        <v>4.5</v>
      </c>
      <c r="H44" s="81">
        <v>3700</v>
      </c>
      <c r="I44" s="252"/>
      <c r="J44" s="253"/>
      <c r="K44" s="84">
        <v>17</v>
      </c>
      <c r="L44" s="14" t="s">
        <v>90</v>
      </c>
      <c r="M44" s="1"/>
    </row>
    <row r="45" spans="3:13" ht="15.5">
      <c r="C45" s="78"/>
      <c r="D45" s="74"/>
      <c r="E45" s="79"/>
      <c r="F45" s="81">
        <v>1</v>
      </c>
      <c r="G45" s="82">
        <v>1.28</v>
      </c>
      <c r="H45" s="81">
        <v>2240</v>
      </c>
      <c r="I45" s="252"/>
      <c r="J45" s="253"/>
      <c r="K45" s="84">
        <v>3</v>
      </c>
      <c r="L45" s="74"/>
      <c r="M45" s="1"/>
    </row>
    <row r="46" spans="3:13" ht="15.5">
      <c r="C46" s="78"/>
      <c r="D46" s="74"/>
      <c r="E46" s="79"/>
      <c r="F46" s="81">
        <v>1</v>
      </c>
      <c r="G46" s="82">
        <v>1.47</v>
      </c>
      <c r="H46" s="81">
        <v>1560</v>
      </c>
      <c r="I46" s="252"/>
      <c r="J46" s="253"/>
      <c r="K46" s="84">
        <v>2</v>
      </c>
      <c r="L46" s="74"/>
      <c r="M46" s="1"/>
    </row>
    <row r="47" spans="3:13" ht="15.5">
      <c r="C47" s="78"/>
      <c r="D47" s="74"/>
      <c r="E47" s="79"/>
      <c r="F47" s="81">
        <v>1</v>
      </c>
      <c r="G47" s="82">
        <v>1.46</v>
      </c>
      <c r="H47" s="81">
        <v>1560</v>
      </c>
      <c r="I47" s="252"/>
      <c r="J47" s="253"/>
      <c r="K47" s="84">
        <v>2</v>
      </c>
      <c r="L47" s="74"/>
      <c r="M47" s="1"/>
    </row>
    <row r="48" spans="3:13" ht="15.5">
      <c r="C48" s="78"/>
      <c r="D48" s="74"/>
      <c r="E48" s="79"/>
      <c r="F48" s="74"/>
      <c r="G48" s="75"/>
      <c r="H48" s="74"/>
      <c r="I48" s="252"/>
      <c r="J48" s="253"/>
      <c r="K48" s="83">
        <v>24</v>
      </c>
      <c r="L48" s="74"/>
      <c r="M48" s="1"/>
    </row>
    <row r="49" spans="3:13" ht="15.5">
      <c r="C49" s="78"/>
      <c r="D49" s="74"/>
      <c r="E49" s="79"/>
      <c r="F49" s="74"/>
      <c r="G49" s="75"/>
      <c r="H49" s="74"/>
      <c r="I49" s="252"/>
      <c r="J49" s="253"/>
      <c r="K49" s="77"/>
      <c r="L49" s="74"/>
      <c r="M49" s="1"/>
    </row>
    <row r="50" spans="3:13" ht="15.5">
      <c r="C50" s="14">
        <v>18</v>
      </c>
      <c r="D50" s="14" t="s">
        <v>91</v>
      </c>
      <c r="E50" s="85" t="s">
        <v>92</v>
      </c>
      <c r="F50" s="74"/>
      <c r="G50" s="75"/>
      <c r="H50" s="74"/>
      <c r="I50" s="252"/>
      <c r="J50" s="253"/>
      <c r="K50" s="76" t="s">
        <v>93</v>
      </c>
      <c r="L50" s="74"/>
      <c r="M50" s="1"/>
    </row>
    <row r="51" spans="3:13" ht="15.5">
      <c r="C51" s="90"/>
      <c r="D51" s="91" t="s">
        <v>94</v>
      </c>
      <c r="E51" s="92"/>
      <c r="F51" s="93"/>
      <c r="G51" s="94"/>
      <c r="H51" s="93"/>
      <c r="I51" s="252"/>
      <c r="J51" s="253"/>
      <c r="K51" s="95"/>
      <c r="L51" s="93"/>
      <c r="M51" s="1"/>
    </row>
    <row r="52" spans="3:13" ht="15.5">
      <c r="C52" s="19"/>
      <c r="D52" s="96"/>
      <c r="E52" s="92"/>
      <c r="F52" s="37"/>
      <c r="G52" s="40"/>
      <c r="H52" s="37"/>
      <c r="I52" s="250"/>
      <c r="J52" s="251"/>
      <c r="K52" s="97"/>
      <c r="L52" s="37"/>
      <c r="M52" s="1"/>
    </row>
    <row r="53" spans="3:13" ht="15.5">
      <c r="C53" s="19"/>
      <c r="D53" s="98"/>
      <c r="E53" s="92"/>
      <c r="F53" s="37"/>
      <c r="G53" s="40"/>
      <c r="H53" s="37"/>
      <c r="I53" s="250"/>
      <c r="J53" s="251"/>
      <c r="K53" s="97"/>
      <c r="L53" s="37"/>
      <c r="M53" s="1"/>
    </row>
    <row r="54" spans="3:13" ht="15.5">
      <c r="C54" s="271">
        <v>7</v>
      </c>
      <c r="D54" s="272" t="s">
        <v>95</v>
      </c>
      <c r="E54" s="274" t="s">
        <v>96</v>
      </c>
      <c r="F54" s="276"/>
      <c r="G54" s="40"/>
      <c r="H54" s="37"/>
      <c r="I54" s="250"/>
      <c r="J54" s="251"/>
      <c r="K54" s="97"/>
      <c r="L54" s="37"/>
      <c r="M54" s="1"/>
    </row>
    <row r="55" spans="3:13" ht="15.75" customHeight="1">
      <c r="C55" s="271"/>
      <c r="D55" s="273"/>
      <c r="E55" s="275"/>
      <c r="F55" s="277"/>
      <c r="G55" s="40"/>
      <c r="H55" s="37"/>
      <c r="I55" s="250"/>
      <c r="J55" s="251"/>
      <c r="K55" s="97"/>
      <c r="L55" s="37"/>
      <c r="M55" s="1"/>
    </row>
    <row r="56" spans="3:13" ht="15.5">
      <c r="C56" s="19"/>
      <c r="D56" s="11"/>
      <c r="E56" s="92" t="s">
        <v>96</v>
      </c>
      <c r="F56" s="19">
        <v>1</v>
      </c>
      <c r="G56" s="100">
        <v>4.7699999999999996</v>
      </c>
      <c r="H56" s="37" t="s">
        <v>41</v>
      </c>
      <c r="I56" s="250">
        <v>2.8</v>
      </c>
      <c r="J56" s="251"/>
      <c r="K56" s="97">
        <f t="shared" ref="K56:K77" si="1">F56*G56*I56</f>
        <v>13.355999999999998</v>
      </c>
      <c r="L56" s="19" t="s">
        <v>11</v>
      </c>
      <c r="M56" s="1"/>
    </row>
    <row r="57" spans="3:13" ht="15.5">
      <c r="C57" s="19"/>
      <c r="D57" s="96"/>
      <c r="E57" s="92" t="s">
        <v>96</v>
      </c>
      <c r="F57" s="19">
        <v>2</v>
      </c>
      <c r="G57" s="100">
        <v>0.72</v>
      </c>
      <c r="H57" s="37" t="s">
        <v>41</v>
      </c>
      <c r="I57" s="250">
        <v>2.8</v>
      </c>
      <c r="J57" s="251"/>
      <c r="K57" s="97">
        <f t="shared" si="1"/>
        <v>4.032</v>
      </c>
      <c r="L57" s="19" t="s">
        <v>12</v>
      </c>
      <c r="M57" s="1"/>
    </row>
    <row r="58" spans="3:13" ht="15.5">
      <c r="C58" s="19"/>
      <c r="D58" s="96"/>
      <c r="E58" s="92" t="s">
        <v>96</v>
      </c>
      <c r="F58" s="19">
        <v>1</v>
      </c>
      <c r="G58" s="100">
        <v>1.51</v>
      </c>
      <c r="H58" s="37" t="s">
        <v>41</v>
      </c>
      <c r="I58" s="250">
        <v>2.8</v>
      </c>
      <c r="J58" s="251"/>
      <c r="K58" s="97">
        <f t="shared" si="1"/>
        <v>4.2279999999999998</v>
      </c>
      <c r="L58" s="19" t="s">
        <v>15</v>
      </c>
      <c r="M58" s="1"/>
    </row>
    <row r="59" spans="3:13" ht="15.5">
      <c r="C59" s="19"/>
      <c r="D59" s="96"/>
      <c r="E59" s="92" t="s">
        <v>96</v>
      </c>
      <c r="F59" s="19">
        <v>1</v>
      </c>
      <c r="G59" s="100">
        <v>4.62</v>
      </c>
      <c r="H59" s="37" t="s">
        <v>41</v>
      </c>
      <c r="I59" s="250">
        <v>2.8</v>
      </c>
      <c r="J59" s="251"/>
      <c r="K59" s="97">
        <f t="shared" si="1"/>
        <v>12.936</v>
      </c>
      <c r="L59" s="19" t="s">
        <v>16</v>
      </c>
      <c r="M59" s="1"/>
    </row>
    <row r="60" spans="3:13" ht="15.5">
      <c r="C60" s="19"/>
      <c r="D60" s="96"/>
      <c r="E60" s="92" t="s">
        <v>96</v>
      </c>
      <c r="F60" s="19">
        <v>2</v>
      </c>
      <c r="G60" s="100">
        <v>2.72</v>
      </c>
      <c r="H60" s="37" t="s">
        <v>41</v>
      </c>
      <c r="I60" s="250">
        <v>2.8</v>
      </c>
      <c r="J60" s="251"/>
      <c r="K60" s="97">
        <f t="shared" si="1"/>
        <v>15.231999999999999</v>
      </c>
      <c r="L60" s="19" t="s">
        <v>17</v>
      </c>
      <c r="M60" s="1"/>
    </row>
    <row r="61" spans="3:13" ht="15.5">
      <c r="C61" s="19"/>
      <c r="D61" s="96"/>
      <c r="E61" s="92" t="s">
        <v>96</v>
      </c>
      <c r="F61" s="19">
        <v>-2</v>
      </c>
      <c r="G61" s="100">
        <v>0.79</v>
      </c>
      <c r="H61" s="37" t="s">
        <v>41</v>
      </c>
      <c r="I61" s="250">
        <v>2.1</v>
      </c>
      <c r="J61" s="251"/>
      <c r="K61" s="97">
        <f t="shared" si="1"/>
        <v>-3.3180000000000005</v>
      </c>
      <c r="L61" s="19" t="s">
        <v>18</v>
      </c>
      <c r="M61" s="1"/>
    </row>
    <row r="62" spans="3:13" ht="15.5">
      <c r="C62" s="19"/>
      <c r="D62" s="96"/>
      <c r="E62" s="92" t="s">
        <v>96</v>
      </c>
      <c r="F62" s="19">
        <v>1</v>
      </c>
      <c r="G62" s="100">
        <v>4.22</v>
      </c>
      <c r="H62" s="37" t="s">
        <v>41</v>
      </c>
      <c r="I62" s="250">
        <v>2.8</v>
      </c>
      <c r="J62" s="251"/>
      <c r="K62" s="97">
        <f t="shared" si="1"/>
        <v>11.815999999999999</v>
      </c>
      <c r="L62" s="19" t="s">
        <v>19</v>
      </c>
      <c r="M62" s="1"/>
    </row>
    <row r="63" spans="3:13" ht="15.5">
      <c r="C63" s="19"/>
      <c r="D63" s="96"/>
      <c r="E63" s="92" t="s">
        <v>96</v>
      </c>
      <c r="F63" s="19">
        <v>1</v>
      </c>
      <c r="G63" s="100">
        <v>3.53</v>
      </c>
      <c r="H63" s="37" t="s">
        <v>41</v>
      </c>
      <c r="I63" s="250">
        <v>2.8</v>
      </c>
      <c r="J63" s="251"/>
      <c r="K63" s="97">
        <f t="shared" si="1"/>
        <v>9.8839999999999986</v>
      </c>
      <c r="L63" s="19" t="s">
        <v>20</v>
      </c>
      <c r="M63" s="1"/>
    </row>
    <row r="64" spans="3:13" ht="15.5">
      <c r="C64" s="19"/>
      <c r="D64" s="96"/>
      <c r="E64" s="92" t="s">
        <v>96</v>
      </c>
      <c r="F64" s="19">
        <v>1</v>
      </c>
      <c r="G64" s="100">
        <v>1.55</v>
      </c>
      <c r="H64" s="37" t="s">
        <v>41</v>
      </c>
      <c r="I64" s="250">
        <v>2.8</v>
      </c>
      <c r="J64" s="251"/>
      <c r="K64" s="97">
        <f t="shared" si="1"/>
        <v>4.34</v>
      </c>
      <c r="L64" s="19" t="s">
        <v>21</v>
      </c>
      <c r="M64" s="1"/>
    </row>
    <row r="65" spans="3:13" ht="15.5">
      <c r="C65" s="19"/>
      <c r="D65" s="96"/>
      <c r="E65" s="92" t="s">
        <v>96</v>
      </c>
      <c r="F65" s="19">
        <v>1</v>
      </c>
      <c r="G65" s="100">
        <v>4.03</v>
      </c>
      <c r="H65" s="37" t="s">
        <v>41</v>
      </c>
      <c r="I65" s="250">
        <v>2.8</v>
      </c>
      <c r="J65" s="251"/>
      <c r="K65" s="97">
        <f t="shared" si="1"/>
        <v>11.284000000000001</v>
      </c>
      <c r="L65" s="19" t="s">
        <v>22</v>
      </c>
      <c r="M65" s="1"/>
    </row>
    <row r="66" spans="3:13" ht="15.5">
      <c r="C66" s="19"/>
      <c r="D66" s="96"/>
      <c r="E66" s="92" t="s">
        <v>96</v>
      </c>
      <c r="F66" s="19">
        <v>1</v>
      </c>
      <c r="G66" s="100">
        <v>4.78</v>
      </c>
      <c r="H66" s="37" t="s">
        <v>41</v>
      </c>
      <c r="I66" s="250">
        <v>2.8</v>
      </c>
      <c r="J66" s="251"/>
      <c r="K66" s="97">
        <f t="shared" si="1"/>
        <v>13.384</v>
      </c>
      <c r="L66" s="19" t="s">
        <v>23</v>
      </c>
      <c r="M66" s="1"/>
    </row>
    <row r="67" spans="3:13" ht="15.5">
      <c r="C67" s="19"/>
      <c r="D67" s="96"/>
      <c r="E67" s="92" t="s">
        <v>96</v>
      </c>
      <c r="F67" s="19">
        <v>1</v>
      </c>
      <c r="G67" s="100">
        <v>5.88</v>
      </c>
      <c r="H67" s="37" t="s">
        <v>41</v>
      </c>
      <c r="I67" s="250">
        <v>2.8</v>
      </c>
      <c r="J67" s="251"/>
      <c r="K67" s="97">
        <f t="shared" si="1"/>
        <v>16.463999999999999</v>
      </c>
      <c r="L67" s="19" t="s">
        <v>24</v>
      </c>
      <c r="M67" s="1"/>
    </row>
    <row r="68" spans="3:13" ht="15.5">
      <c r="C68" s="19"/>
      <c r="D68" s="96"/>
      <c r="E68" s="92" t="s">
        <v>96</v>
      </c>
      <c r="F68" s="19">
        <v>-1</v>
      </c>
      <c r="G68" s="100">
        <v>0.75</v>
      </c>
      <c r="H68" s="37" t="s">
        <v>41</v>
      </c>
      <c r="I68" s="250">
        <v>1.8</v>
      </c>
      <c r="J68" s="251"/>
      <c r="K68" s="97">
        <f t="shared" si="1"/>
        <v>-1.35</v>
      </c>
      <c r="L68" s="19" t="s">
        <v>25</v>
      </c>
      <c r="M68" s="1"/>
    </row>
    <row r="69" spans="3:13" ht="15.5">
      <c r="C69" s="19"/>
      <c r="D69" s="96"/>
      <c r="E69" s="92" t="s">
        <v>96</v>
      </c>
      <c r="F69" s="19">
        <v>1</v>
      </c>
      <c r="G69" s="100">
        <v>1.88</v>
      </c>
      <c r="H69" s="37" t="s">
        <v>41</v>
      </c>
      <c r="I69" s="250">
        <v>2.0699999999999998</v>
      </c>
      <c r="J69" s="251"/>
      <c r="K69" s="97">
        <f t="shared" si="1"/>
        <v>3.8915999999999995</v>
      </c>
      <c r="L69" s="19" t="s">
        <v>26</v>
      </c>
      <c r="M69" s="1"/>
    </row>
    <row r="70" spans="3:13" ht="15.5">
      <c r="C70" s="19"/>
      <c r="D70" s="19"/>
      <c r="E70" s="92" t="s">
        <v>96</v>
      </c>
      <c r="F70" s="19">
        <v>-1</v>
      </c>
      <c r="G70" s="101">
        <v>0.75</v>
      </c>
      <c r="H70" s="37" t="s">
        <v>41</v>
      </c>
      <c r="I70" s="250">
        <v>1.8</v>
      </c>
      <c r="J70" s="251"/>
      <c r="K70" s="97">
        <f t="shared" si="1"/>
        <v>-1.35</v>
      </c>
      <c r="L70" s="19" t="s">
        <v>25</v>
      </c>
      <c r="M70" s="10"/>
    </row>
    <row r="71" spans="3:13" ht="15.5">
      <c r="C71" s="19"/>
      <c r="D71" s="96"/>
      <c r="E71" s="92" t="s">
        <v>96</v>
      </c>
      <c r="F71" s="19">
        <v>1</v>
      </c>
      <c r="G71" s="100">
        <v>5.52</v>
      </c>
      <c r="H71" s="37" t="s">
        <v>41</v>
      </c>
      <c r="I71" s="250">
        <v>2.8</v>
      </c>
      <c r="J71" s="251"/>
      <c r="K71" s="97">
        <f t="shared" si="1"/>
        <v>15.455999999999998</v>
      </c>
      <c r="L71" s="19" t="s">
        <v>27</v>
      </c>
      <c r="M71" s="1"/>
    </row>
    <row r="72" spans="3:13" ht="15.5">
      <c r="C72" s="19"/>
      <c r="D72" s="96"/>
      <c r="E72" s="92" t="s">
        <v>96</v>
      </c>
      <c r="F72" s="19">
        <v>2</v>
      </c>
      <c r="G72" s="100">
        <v>2.82</v>
      </c>
      <c r="H72" s="37" t="s">
        <v>41</v>
      </c>
      <c r="I72" s="250">
        <v>2.8</v>
      </c>
      <c r="J72" s="251"/>
      <c r="K72" s="97">
        <f t="shared" si="1"/>
        <v>15.791999999999998</v>
      </c>
      <c r="L72" s="19" t="s">
        <v>28</v>
      </c>
      <c r="M72" s="1"/>
    </row>
    <row r="73" spans="3:13" ht="15.5">
      <c r="C73" s="19"/>
      <c r="D73" s="96"/>
      <c r="E73" s="92" t="s">
        <v>96</v>
      </c>
      <c r="F73" s="19">
        <v>2</v>
      </c>
      <c r="G73" s="100">
        <v>4.3499999999999996</v>
      </c>
      <c r="H73" s="37" t="s">
        <v>41</v>
      </c>
      <c r="I73" s="250">
        <v>2.9</v>
      </c>
      <c r="J73" s="251"/>
      <c r="K73" s="97">
        <f t="shared" si="1"/>
        <v>25.229999999999997</v>
      </c>
      <c r="L73" s="19" t="s">
        <v>29</v>
      </c>
      <c r="M73" s="1"/>
    </row>
    <row r="74" spans="3:13" ht="15.5">
      <c r="C74" s="96"/>
      <c r="D74" s="96"/>
      <c r="E74" s="92" t="s">
        <v>96</v>
      </c>
      <c r="F74" s="96">
        <v>1</v>
      </c>
      <c r="G74" s="102">
        <v>2.4300000000000002</v>
      </c>
      <c r="H74" s="37" t="s">
        <v>41</v>
      </c>
      <c r="I74" s="250">
        <v>2.9</v>
      </c>
      <c r="J74" s="251"/>
      <c r="K74" s="97">
        <f t="shared" si="1"/>
        <v>7.0470000000000006</v>
      </c>
      <c r="L74" s="96" t="s">
        <v>30</v>
      </c>
      <c r="M74" s="1"/>
    </row>
    <row r="75" spans="3:13" ht="15.5">
      <c r="C75" s="96"/>
      <c r="D75" s="96"/>
      <c r="E75" s="92" t="s">
        <v>96</v>
      </c>
      <c r="F75" s="96">
        <v>2</v>
      </c>
      <c r="G75" s="102">
        <v>5.0199999999999996</v>
      </c>
      <c r="H75" s="37" t="s">
        <v>41</v>
      </c>
      <c r="I75" s="250">
        <v>0.3</v>
      </c>
      <c r="J75" s="251"/>
      <c r="K75" s="97">
        <f t="shared" si="1"/>
        <v>3.0119999999999996</v>
      </c>
      <c r="L75" s="96" t="s">
        <v>31</v>
      </c>
      <c r="M75" s="1"/>
    </row>
    <row r="76" spans="3:13" ht="15.5">
      <c r="C76" s="96"/>
      <c r="D76" s="96"/>
      <c r="E76" s="92" t="s">
        <v>96</v>
      </c>
      <c r="F76" s="96">
        <v>1</v>
      </c>
      <c r="G76" s="102">
        <v>27.06</v>
      </c>
      <c r="H76" s="37" t="s">
        <v>41</v>
      </c>
      <c r="I76" s="250">
        <v>0.5</v>
      </c>
      <c r="J76" s="251"/>
      <c r="K76" s="97">
        <f t="shared" si="1"/>
        <v>13.53</v>
      </c>
      <c r="L76" s="96" t="s">
        <v>32</v>
      </c>
      <c r="M76" s="1"/>
    </row>
    <row r="77" spans="3:13" ht="15.5">
      <c r="C77" s="96"/>
      <c r="D77" s="96"/>
      <c r="E77" s="92" t="s">
        <v>96</v>
      </c>
      <c r="F77" s="96">
        <v>-1</v>
      </c>
      <c r="G77" s="102">
        <v>1.2</v>
      </c>
      <c r="H77" s="37" t="s">
        <v>41</v>
      </c>
      <c r="I77" s="250">
        <v>1.8</v>
      </c>
      <c r="J77" s="251"/>
      <c r="K77" s="97">
        <f t="shared" si="1"/>
        <v>-2.16</v>
      </c>
      <c r="L77" s="96" t="s">
        <v>33</v>
      </c>
      <c r="M77" s="1"/>
    </row>
    <row r="78" spans="3:13" ht="15.5">
      <c r="C78" s="96"/>
      <c r="D78" s="96"/>
      <c r="E78" s="92"/>
      <c r="F78" s="96"/>
      <c r="G78" s="102"/>
      <c r="H78" s="37"/>
      <c r="I78" s="103"/>
      <c r="J78" s="104"/>
      <c r="K78" s="97"/>
      <c r="L78" s="96"/>
      <c r="M78" s="1"/>
    </row>
    <row r="79" spans="3:13" ht="15.5">
      <c r="C79" s="19"/>
      <c r="D79" s="105"/>
      <c r="E79" s="92"/>
      <c r="F79" s="37"/>
      <c r="G79" s="40"/>
      <c r="H79" s="37"/>
      <c r="I79" s="250"/>
      <c r="J79" s="251"/>
      <c r="K79" s="106">
        <f>SUM(K56:K77)</f>
        <v>192.73660000000001</v>
      </c>
      <c r="L79" s="37"/>
      <c r="M79" s="1"/>
    </row>
    <row r="80" spans="3:13" ht="15.5">
      <c r="C80" s="19"/>
      <c r="D80" s="96" t="s">
        <v>97</v>
      </c>
      <c r="E80" s="92"/>
      <c r="F80" s="37"/>
      <c r="G80" s="40"/>
      <c r="H80" s="37"/>
      <c r="I80" s="103"/>
      <c r="J80" s="104"/>
      <c r="K80" s="106"/>
      <c r="L80" s="37"/>
      <c r="M80" s="1"/>
    </row>
    <row r="81" spans="3:13" ht="15.5">
      <c r="C81" s="19"/>
      <c r="D81" s="96" t="s">
        <v>98</v>
      </c>
      <c r="E81" s="92"/>
      <c r="F81" s="37"/>
      <c r="G81" s="40"/>
      <c r="H81" s="37"/>
      <c r="I81" s="240" t="s">
        <v>215</v>
      </c>
      <c r="J81" s="241"/>
      <c r="K81" s="106">
        <v>2653</v>
      </c>
      <c r="L81" s="37"/>
      <c r="M81" s="1"/>
    </row>
    <row r="82" spans="3:13" ht="15.5">
      <c r="C82" s="99"/>
      <c r="D82" s="98"/>
      <c r="E82" s="92"/>
      <c r="F82" s="107"/>
      <c r="G82" s="46"/>
      <c r="H82" s="107"/>
      <c r="I82" s="242"/>
      <c r="J82" s="243"/>
      <c r="K82" s="108"/>
      <c r="L82" s="107"/>
      <c r="M82" s="1"/>
    </row>
    <row r="83" spans="3:13" ht="31">
      <c r="C83" s="19">
        <v>8</v>
      </c>
      <c r="D83" s="109" t="s">
        <v>99</v>
      </c>
      <c r="E83" s="37" t="s">
        <v>60</v>
      </c>
      <c r="F83" s="37">
        <v>1</v>
      </c>
      <c r="G83" s="40">
        <v>4.78</v>
      </c>
      <c r="H83" s="110" t="s">
        <v>41</v>
      </c>
      <c r="I83" s="244">
        <v>2.54</v>
      </c>
      <c r="J83" s="244"/>
      <c r="K83" s="97">
        <f>G83*F83*I83</f>
        <v>12.141200000000001</v>
      </c>
      <c r="L83" s="37" t="s">
        <v>35</v>
      </c>
      <c r="M83" s="1"/>
    </row>
    <row r="84" spans="3:13" ht="15.5">
      <c r="C84" s="19"/>
      <c r="D84" s="96" t="s">
        <v>100</v>
      </c>
      <c r="E84" s="37"/>
      <c r="F84" s="37">
        <v>5</v>
      </c>
      <c r="G84" s="40">
        <v>0.3</v>
      </c>
      <c r="H84" s="110" t="s">
        <v>41</v>
      </c>
      <c r="I84" s="111">
        <f>2680/1000</f>
        <v>2.68</v>
      </c>
      <c r="J84" s="40"/>
      <c r="K84" s="97">
        <f t="shared" ref="K84:K93" si="2">G84*F84*I84</f>
        <v>4.0200000000000005</v>
      </c>
      <c r="L84" s="37" t="s">
        <v>36</v>
      </c>
      <c r="M84" s="1"/>
    </row>
    <row r="85" spans="3:13" ht="15.5">
      <c r="C85" s="19"/>
      <c r="D85" s="96"/>
      <c r="E85" s="37"/>
      <c r="F85" s="37">
        <v>2</v>
      </c>
      <c r="G85" s="40">
        <v>0.3</v>
      </c>
      <c r="H85" s="110" t="s">
        <v>41</v>
      </c>
      <c r="I85" s="111">
        <f>660/1000</f>
        <v>0.66</v>
      </c>
      <c r="J85" s="40"/>
      <c r="K85" s="97">
        <f t="shared" si="2"/>
        <v>0.39600000000000002</v>
      </c>
      <c r="L85" s="37" t="s">
        <v>36</v>
      </c>
      <c r="M85" s="1"/>
    </row>
    <row r="86" spans="3:13" ht="15.5">
      <c r="C86" s="19"/>
      <c r="D86" s="96"/>
      <c r="E86" s="37"/>
      <c r="F86" s="37">
        <v>1</v>
      </c>
      <c r="G86" s="40">
        <v>0.59</v>
      </c>
      <c r="H86" s="110" t="s">
        <v>41</v>
      </c>
      <c r="I86" s="111">
        <f>2550/1000</f>
        <v>2.5499999999999998</v>
      </c>
      <c r="J86" s="40"/>
      <c r="K86" s="97">
        <f t="shared" si="2"/>
        <v>1.5044999999999997</v>
      </c>
      <c r="L86" s="37" t="s">
        <v>37</v>
      </c>
      <c r="M86" s="1"/>
    </row>
    <row r="87" spans="3:13" ht="15.5">
      <c r="C87" s="19"/>
      <c r="D87" s="96"/>
      <c r="E87" s="37"/>
      <c r="F87" s="37">
        <v>1</v>
      </c>
      <c r="G87" s="40">
        <v>1.49</v>
      </c>
      <c r="H87" s="110" t="s">
        <v>41</v>
      </c>
      <c r="I87" s="111">
        <f>2550/1000</f>
        <v>2.5499999999999998</v>
      </c>
      <c r="J87" s="40"/>
      <c r="K87" s="97">
        <f t="shared" si="2"/>
        <v>3.7994999999999997</v>
      </c>
      <c r="L87" s="37" t="s">
        <v>37</v>
      </c>
      <c r="M87" s="1"/>
    </row>
    <row r="88" spans="3:13" ht="15.5">
      <c r="C88" s="19"/>
      <c r="D88" s="96"/>
      <c r="E88" s="37"/>
      <c r="F88" s="37">
        <v>1</v>
      </c>
      <c r="G88" s="40">
        <v>1.19</v>
      </c>
      <c r="H88" s="110" t="s">
        <v>41</v>
      </c>
      <c r="I88" s="111">
        <f>2550/1000</f>
        <v>2.5499999999999998</v>
      </c>
      <c r="J88" s="112"/>
      <c r="K88" s="97">
        <f t="shared" si="2"/>
        <v>3.0344999999999995</v>
      </c>
      <c r="L88" s="37" t="s">
        <v>37</v>
      </c>
      <c r="M88" s="1"/>
    </row>
    <row r="89" spans="3:13" ht="15.5">
      <c r="C89" s="19"/>
      <c r="D89" s="96"/>
      <c r="E89" s="37"/>
      <c r="F89" s="37">
        <v>-1</v>
      </c>
      <c r="G89" s="40">
        <v>1.08</v>
      </c>
      <c r="H89" s="110" t="s">
        <v>41</v>
      </c>
      <c r="I89" s="111">
        <f>1100/1000</f>
        <v>1.1000000000000001</v>
      </c>
      <c r="J89" s="113"/>
      <c r="K89" s="97">
        <f t="shared" si="2"/>
        <v>-1.1880000000000002</v>
      </c>
      <c r="L89" s="37" t="s">
        <v>38</v>
      </c>
      <c r="M89" s="1"/>
    </row>
    <row r="90" spans="3:13" ht="15.5">
      <c r="C90" s="19"/>
      <c r="D90" s="96"/>
      <c r="E90" s="37"/>
      <c r="F90" s="37">
        <v>1</v>
      </c>
      <c r="G90" s="40">
        <v>1.02</v>
      </c>
      <c r="H90" s="110" t="s">
        <v>41</v>
      </c>
      <c r="I90" s="111">
        <f>2550/1000</f>
        <v>2.5499999999999998</v>
      </c>
      <c r="J90" s="113"/>
      <c r="K90" s="97">
        <f t="shared" si="2"/>
        <v>2.601</v>
      </c>
      <c r="L90" s="37" t="s">
        <v>37</v>
      </c>
      <c r="M90" s="1"/>
    </row>
    <row r="91" spans="3:13" ht="15.5">
      <c r="C91" s="19"/>
      <c r="D91" s="96"/>
      <c r="E91" s="37"/>
      <c r="F91" s="37">
        <v>-1</v>
      </c>
      <c r="G91" s="40">
        <v>0.75</v>
      </c>
      <c r="H91" s="110" t="s">
        <v>41</v>
      </c>
      <c r="I91" s="111">
        <f>1100/1000</f>
        <v>1.1000000000000001</v>
      </c>
      <c r="J91" s="40"/>
      <c r="K91" s="97">
        <f t="shared" si="2"/>
        <v>-0.82500000000000007</v>
      </c>
      <c r="L91" s="37" t="s">
        <v>38</v>
      </c>
      <c r="M91" s="1"/>
    </row>
    <row r="92" spans="3:13" ht="15.5">
      <c r="C92" s="19"/>
      <c r="D92" s="96"/>
      <c r="E92" s="37"/>
      <c r="F92" s="37">
        <v>1</v>
      </c>
      <c r="G92" s="40">
        <v>2.74</v>
      </c>
      <c r="H92" s="110" t="s">
        <v>41</v>
      </c>
      <c r="I92" s="111">
        <f>2650/1000</f>
        <v>2.65</v>
      </c>
      <c r="J92" s="40"/>
      <c r="K92" s="97">
        <f t="shared" si="2"/>
        <v>7.2610000000000001</v>
      </c>
      <c r="L92" s="37" t="s">
        <v>39</v>
      </c>
      <c r="M92" s="1"/>
    </row>
    <row r="93" spans="3:13" ht="15.5">
      <c r="C93" s="19"/>
      <c r="D93" s="96"/>
      <c r="E93" s="37"/>
      <c r="F93" s="37">
        <v>-1</v>
      </c>
      <c r="G93" s="40">
        <v>0.79</v>
      </c>
      <c r="H93" s="110" t="s">
        <v>41</v>
      </c>
      <c r="I93" s="111">
        <f>2090/1000</f>
        <v>2.09</v>
      </c>
      <c r="J93" s="40"/>
      <c r="K93" s="97">
        <f t="shared" si="2"/>
        <v>-1.6511</v>
      </c>
      <c r="L93" s="37" t="s">
        <v>40</v>
      </c>
      <c r="M93" s="1"/>
    </row>
    <row r="94" spans="3:13" ht="15.5">
      <c r="C94" s="20"/>
      <c r="D94" s="11"/>
      <c r="E94" s="114"/>
      <c r="F94" s="38"/>
      <c r="G94" s="39"/>
      <c r="H94" s="38"/>
      <c r="I94" s="42"/>
      <c r="J94" s="41"/>
      <c r="K94" s="12">
        <f>SUM(K83:K93)</f>
        <v>31.093600000000002</v>
      </c>
      <c r="L94" s="38"/>
      <c r="M94" s="1"/>
    </row>
    <row r="95" spans="3:13" ht="15.5">
      <c r="C95" s="20"/>
      <c r="D95" s="11"/>
      <c r="E95" s="37"/>
      <c r="F95" s="38"/>
      <c r="G95" s="39"/>
      <c r="H95" s="38"/>
      <c r="I95" s="40"/>
      <c r="J95" s="41"/>
      <c r="K95" s="12"/>
      <c r="L95" s="38"/>
      <c r="M95" s="1"/>
    </row>
    <row r="96" spans="3:13" ht="31">
      <c r="C96" s="20">
        <v>10</v>
      </c>
      <c r="D96" s="3" t="s">
        <v>101</v>
      </c>
      <c r="E96" s="37" t="s">
        <v>1</v>
      </c>
      <c r="F96" s="38"/>
      <c r="G96" s="39"/>
      <c r="H96" s="38"/>
      <c r="I96" s="42"/>
      <c r="J96" s="41"/>
      <c r="K96" s="12"/>
      <c r="L96" s="38"/>
      <c r="M96" s="1"/>
    </row>
    <row r="97" spans="3:13" ht="15.5">
      <c r="C97" s="20"/>
      <c r="D97" s="11"/>
      <c r="E97" s="37"/>
      <c r="F97" s="38">
        <v>1</v>
      </c>
      <c r="G97" s="39">
        <v>2.4300000000000002</v>
      </c>
      <c r="H97" s="39">
        <v>2.9</v>
      </c>
      <c r="I97" s="42"/>
      <c r="J97" s="41"/>
      <c r="K97" s="13">
        <f>F97*G97*H97</f>
        <v>7.0470000000000006</v>
      </c>
      <c r="L97" s="14" t="s">
        <v>34</v>
      </c>
      <c r="M97" s="1"/>
    </row>
    <row r="98" spans="3:13" ht="15.5">
      <c r="C98" s="20"/>
      <c r="D98" s="11"/>
      <c r="E98" s="37"/>
      <c r="F98" s="38">
        <v>1</v>
      </c>
      <c r="G98" s="39">
        <v>2.0499999999999998</v>
      </c>
      <c r="H98" s="39">
        <v>2.9</v>
      </c>
      <c r="I98" s="42"/>
      <c r="J98" s="41"/>
      <c r="K98" s="13">
        <f t="shared" ref="K98:K99" si="3">F98*G98*H98</f>
        <v>5.9449999999999994</v>
      </c>
      <c r="L98" s="14" t="s">
        <v>34</v>
      </c>
      <c r="M98" s="1"/>
    </row>
    <row r="99" spans="3:13" ht="15.5">
      <c r="C99" s="20"/>
      <c r="D99" s="11"/>
      <c r="E99" s="37"/>
      <c r="F99" s="38">
        <v>1</v>
      </c>
      <c r="G99" s="39">
        <v>5.05</v>
      </c>
      <c r="H99" s="39">
        <v>0.28999999999999998</v>
      </c>
      <c r="I99" s="42"/>
      <c r="J99" s="41"/>
      <c r="K99" s="13">
        <f t="shared" si="3"/>
        <v>1.4644999999999999</v>
      </c>
      <c r="L99" s="14" t="s">
        <v>34</v>
      </c>
      <c r="M99" s="1"/>
    </row>
    <row r="100" spans="3:13" ht="15.5">
      <c r="C100" s="20"/>
      <c r="D100" s="11"/>
      <c r="E100" s="37"/>
      <c r="F100" s="38"/>
      <c r="G100" s="39"/>
      <c r="H100" s="38"/>
      <c r="I100" s="42"/>
      <c r="J100" s="41"/>
      <c r="K100" s="15">
        <f>SUM(K97:K99)</f>
        <v>14.4565</v>
      </c>
      <c r="L100" s="38"/>
      <c r="M100" s="1"/>
    </row>
    <row r="101" spans="3:13" ht="15.5">
      <c r="C101" s="20"/>
      <c r="D101" s="11"/>
      <c r="E101" s="37"/>
      <c r="F101" s="38"/>
      <c r="G101" s="39"/>
      <c r="H101" s="38"/>
      <c r="I101" s="42"/>
      <c r="J101" s="41"/>
      <c r="K101" s="15"/>
      <c r="L101" s="38"/>
      <c r="M101" s="1"/>
    </row>
    <row r="102" spans="3:13" ht="31">
      <c r="C102" s="20">
        <v>19</v>
      </c>
      <c r="D102" s="3" t="s">
        <v>102</v>
      </c>
      <c r="E102" s="37"/>
      <c r="F102" s="38"/>
      <c r="G102" s="39"/>
      <c r="H102" s="38"/>
      <c r="I102" s="42"/>
      <c r="J102" s="41"/>
      <c r="K102" s="15"/>
      <c r="L102" s="38"/>
      <c r="M102" s="1"/>
    </row>
    <row r="103" spans="3:13" ht="15.5">
      <c r="C103" s="20"/>
      <c r="D103" s="11"/>
      <c r="E103" s="37" t="s">
        <v>2</v>
      </c>
      <c r="F103" s="38"/>
      <c r="G103" s="39">
        <f>28200/1000</f>
        <v>28.2</v>
      </c>
      <c r="H103" s="38">
        <f>24000/1000</f>
        <v>24</v>
      </c>
      <c r="I103" s="42"/>
      <c r="J103" s="41"/>
      <c r="K103" s="13">
        <f t="shared" ref="K103:K111" si="4">G103+H103</f>
        <v>52.2</v>
      </c>
      <c r="L103" s="38" t="s">
        <v>13</v>
      </c>
      <c r="M103" s="1"/>
    </row>
    <row r="104" spans="3:13" ht="15.5">
      <c r="C104" s="20"/>
      <c r="D104" s="11"/>
      <c r="E104" s="37"/>
      <c r="F104" s="38"/>
      <c r="G104" s="39">
        <f>5640/1000</f>
        <v>5.64</v>
      </c>
      <c r="H104" s="38">
        <f>2120/1000</f>
        <v>2.12</v>
      </c>
      <c r="I104" s="42"/>
      <c r="J104" s="41"/>
      <c r="K104" s="13">
        <f t="shared" si="4"/>
        <v>7.76</v>
      </c>
      <c r="L104" s="38" t="s">
        <v>13</v>
      </c>
      <c r="M104" s="1"/>
    </row>
    <row r="105" spans="3:13" ht="15.5">
      <c r="C105" s="20"/>
      <c r="D105" s="11"/>
      <c r="E105" s="37"/>
      <c r="F105" s="38"/>
      <c r="G105" s="39">
        <f>5640/1000</f>
        <v>5.64</v>
      </c>
      <c r="H105" s="38">
        <f>1640/1000</f>
        <v>1.64</v>
      </c>
      <c r="I105" s="42"/>
      <c r="J105" s="41"/>
      <c r="K105" s="13">
        <f t="shared" si="4"/>
        <v>7.2799999999999994</v>
      </c>
      <c r="L105" s="38" t="s">
        <v>13</v>
      </c>
      <c r="M105" s="1"/>
    </row>
    <row r="106" spans="3:13" ht="15.5">
      <c r="C106" s="20"/>
      <c r="D106" s="11"/>
      <c r="E106" s="37"/>
      <c r="F106" s="38"/>
      <c r="G106" s="39">
        <f>2280/1000</f>
        <v>2.2799999999999998</v>
      </c>
      <c r="H106" s="38">
        <f>2200/1000</f>
        <v>2.2000000000000002</v>
      </c>
      <c r="I106" s="42"/>
      <c r="J106" s="41"/>
      <c r="K106" s="13">
        <f t="shared" si="4"/>
        <v>4.4800000000000004</v>
      </c>
      <c r="L106" s="38" t="s">
        <v>14</v>
      </c>
      <c r="M106" s="1"/>
    </row>
    <row r="107" spans="3:13" ht="15.5">
      <c r="C107" s="20"/>
      <c r="D107" s="11"/>
      <c r="E107" s="37"/>
      <c r="F107" s="38"/>
      <c r="G107" s="39">
        <f>4600/1000</f>
        <v>4.5999999999999996</v>
      </c>
      <c r="H107" s="38">
        <f>5600/1000</f>
        <v>5.6</v>
      </c>
      <c r="I107" s="42"/>
      <c r="J107" s="41"/>
      <c r="K107" s="13">
        <f t="shared" si="4"/>
        <v>10.199999999999999</v>
      </c>
      <c r="L107" s="38" t="s">
        <v>14</v>
      </c>
      <c r="M107" s="1"/>
    </row>
    <row r="108" spans="3:13" ht="15.5">
      <c r="C108" s="20"/>
      <c r="D108" s="11"/>
      <c r="E108" s="37"/>
      <c r="F108" s="38"/>
      <c r="G108" s="39">
        <f>2280/1000</f>
        <v>2.2799999999999998</v>
      </c>
      <c r="H108" s="38">
        <f>3560/1000</f>
        <v>3.56</v>
      </c>
      <c r="I108" s="42"/>
      <c r="J108" s="41"/>
      <c r="K108" s="13">
        <f t="shared" si="4"/>
        <v>5.84</v>
      </c>
      <c r="L108" s="38" t="s">
        <v>14</v>
      </c>
      <c r="M108" s="1"/>
    </row>
    <row r="109" spans="3:13" ht="15.5">
      <c r="C109" s="20"/>
      <c r="D109" s="11"/>
      <c r="E109" s="37"/>
      <c r="F109" s="38"/>
      <c r="G109" s="39">
        <f>2300/1000</f>
        <v>2.2999999999999998</v>
      </c>
      <c r="H109" s="38">
        <f>2620/1000</f>
        <v>2.62</v>
      </c>
      <c r="I109" s="42"/>
      <c r="J109" s="41"/>
      <c r="K109" s="13">
        <f t="shared" si="4"/>
        <v>4.92</v>
      </c>
      <c r="L109" s="38" t="s">
        <v>14</v>
      </c>
      <c r="M109" s="1"/>
    </row>
    <row r="110" spans="3:13" ht="15.5">
      <c r="C110" s="20"/>
      <c r="D110" s="11"/>
      <c r="E110" s="37"/>
      <c r="F110" s="38"/>
      <c r="G110" s="39">
        <f>2560/1000</f>
        <v>2.56</v>
      </c>
      <c r="H110" s="38">
        <f>5000/1000</f>
        <v>5</v>
      </c>
      <c r="I110" s="42"/>
      <c r="J110" s="41"/>
      <c r="K110" s="13">
        <f t="shared" si="4"/>
        <v>7.5600000000000005</v>
      </c>
      <c r="L110" s="38" t="s">
        <v>14</v>
      </c>
      <c r="M110" s="1"/>
    </row>
    <row r="111" spans="3:13" ht="15.5">
      <c r="C111" s="20"/>
      <c r="D111" s="11"/>
      <c r="E111" s="37"/>
      <c r="F111" s="38"/>
      <c r="G111" s="39">
        <f>2300/1000</f>
        <v>2.2999999999999998</v>
      </c>
      <c r="H111" s="38">
        <f>1880/1000</f>
        <v>1.88</v>
      </c>
      <c r="I111" s="42"/>
      <c r="J111" s="41"/>
      <c r="K111" s="13">
        <f t="shared" si="4"/>
        <v>4.18</v>
      </c>
      <c r="L111" s="38" t="s">
        <v>14</v>
      </c>
      <c r="M111" s="1"/>
    </row>
    <row r="112" spans="3:13" ht="15.5">
      <c r="C112" s="20"/>
      <c r="D112" s="11" t="s">
        <v>103</v>
      </c>
      <c r="E112" s="37"/>
      <c r="F112" s="38"/>
      <c r="G112" s="39"/>
      <c r="H112" s="38"/>
      <c r="I112" s="42"/>
      <c r="J112" s="41"/>
      <c r="K112" s="15" t="s">
        <v>104</v>
      </c>
      <c r="L112" s="38"/>
      <c r="M112" s="1"/>
    </row>
    <row r="113" spans="3:13" ht="15.5">
      <c r="C113" s="20"/>
      <c r="D113" s="11"/>
      <c r="E113" s="37"/>
      <c r="F113" s="38"/>
      <c r="G113" s="39"/>
      <c r="H113" s="38"/>
      <c r="I113" s="42"/>
      <c r="J113" s="41"/>
      <c r="K113" s="15"/>
      <c r="L113" s="38"/>
      <c r="M113" s="1"/>
    </row>
    <row r="114" spans="3:13" ht="15.5">
      <c r="C114" s="20"/>
      <c r="D114" s="115"/>
      <c r="E114" s="245" t="s">
        <v>105</v>
      </c>
      <c r="F114" s="246"/>
      <c r="G114" s="246"/>
      <c r="H114" s="246"/>
      <c r="I114" s="246"/>
      <c r="J114" s="247"/>
      <c r="K114" s="15">
        <v>245.9</v>
      </c>
      <c r="L114" s="38" t="s">
        <v>215</v>
      </c>
      <c r="M114" s="1"/>
    </row>
    <row r="115" spans="3:13" ht="15.5">
      <c r="C115" s="20"/>
      <c r="D115" s="62"/>
      <c r="E115" s="38"/>
      <c r="F115" s="39"/>
      <c r="G115" s="38"/>
      <c r="H115" s="42"/>
      <c r="I115" s="42"/>
      <c r="J115" s="41"/>
      <c r="K115" s="15"/>
      <c r="L115" s="38"/>
      <c r="M115" s="1"/>
    </row>
    <row r="116" spans="3:13" ht="15.5">
      <c r="C116" s="116">
        <v>20</v>
      </c>
      <c r="D116" s="117" t="s">
        <v>106</v>
      </c>
      <c r="E116" s="38" t="s">
        <v>107</v>
      </c>
      <c r="F116" s="39">
        <v>4</v>
      </c>
      <c r="G116" s="38"/>
      <c r="H116" s="42"/>
      <c r="I116" s="42">
        <f>2800/1000</f>
        <v>2.8</v>
      </c>
      <c r="J116" s="41"/>
      <c r="K116" s="13">
        <f>F116*I116</f>
        <v>11.2</v>
      </c>
      <c r="L116" s="38"/>
      <c r="M116" s="1"/>
    </row>
    <row r="117" spans="3:13" ht="15.5">
      <c r="C117" s="20"/>
      <c r="D117" s="62"/>
      <c r="E117" s="38"/>
      <c r="F117" s="39"/>
      <c r="G117" s="38"/>
      <c r="H117" s="42"/>
      <c r="I117" s="42"/>
      <c r="J117" s="41"/>
      <c r="K117" s="15"/>
      <c r="L117" s="38"/>
      <c r="M117" s="1"/>
    </row>
    <row r="118" spans="3:13" ht="15.5">
      <c r="C118" s="20"/>
      <c r="D118" s="62"/>
      <c r="E118" s="38"/>
      <c r="F118" s="39"/>
      <c r="G118" s="38"/>
      <c r="H118" s="42"/>
      <c r="I118" s="42"/>
      <c r="J118" s="41"/>
      <c r="K118" s="15"/>
      <c r="L118" s="38"/>
      <c r="M118" s="1"/>
    </row>
    <row r="119" spans="3:13" ht="15.5">
      <c r="C119" s="20"/>
      <c r="D119" s="62"/>
      <c r="E119" s="38"/>
      <c r="F119" s="39"/>
      <c r="G119" s="38"/>
      <c r="H119" s="42"/>
      <c r="I119" s="42"/>
      <c r="J119" s="41"/>
      <c r="K119" s="15"/>
      <c r="L119" s="38"/>
      <c r="M119" s="1"/>
    </row>
    <row r="120" spans="3:13" ht="15.5">
      <c r="C120" s="116">
        <v>22</v>
      </c>
      <c r="D120" s="58" t="s">
        <v>108</v>
      </c>
      <c r="E120" s="118" t="s">
        <v>107</v>
      </c>
      <c r="F120" s="119">
        <v>8</v>
      </c>
      <c r="G120" s="118">
        <f>2400/1000</f>
        <v>2.4</v>
      </c>
      <c r="H120" s="43"/>
      <c r="I120" s="43"/>
      <c r="J120" s="44"/>
      <c r="K120" s="120">
        <f>F120*G120</f>
        <v>19.2</v>
      </c>
      <c r="L120" s="38" t="s">
        <v>109</v>
      </c>
      <c r="M120" s="1"/>
    </row>
    <row r="121" spans="3:13" ht="15.5">
      <c r="C121" s="121"/>
      <c r="D121" s="59"/>
      <c r="E121" s="37"/>
      <c r="F121" s="40"/>
      <c r="G121" s="37"/>
      <c r="H121" s="40"/>
      <c r="I121" s="40"/>
      <c r="J121" s="40"/>
      <c r="K121" s="122"/>
      <c r="L121" s="38"/>
      <c r="M121" s="1"/>
    </row>
    <row r="122" spans="3:13" ht="15.5">
      <c r="C122" s="123">
        <v>23</v>
      </c>
      <c r="D122" s="59" t="s">
        <v>110</v>
      </c>
      <c r="E122" s="37" t="s">
        <v>111</v>
      </c>
      <c r="F122" s="124">
        <v>7</v>
      </c>
      <c r="G122" s="37"/>
      <c r="H122" s="40"/>
      <c r="I122" s="40"/>
      <c r="J122" s="40"/>
      <c r="K122" s="125">
        <f>F122</f>
        <v>7</v>
      </c>
      <c r="L122" s="38"/>
      <c r="M122" s="1"/>
    </row>
    <row r="123" spans="3:13" ht="15.5">
      <c r="C123" s="126"/>
      <c r="D123" s="59"/>
      <c r="E123" s="38"/>
      <c r="F123" s="127"/>
      <c r="G123" s="38"/>
      <c r="H123" s="40"/>
      <c r="I123" s="40"/>
      <c r="J123" s="45"/>
      <c r="K123" s="15"/>
      <c r="L123" s="38"/>
      <c r="M123" s="1"/>
    </row>
    <row r="124" spans="3:13" ht="15.5">
      <c r="C124" s="126">
        <v>24</v>
      </c>
      <c r="D124" s="128" t="s">
        <v>112</v>
      </c>
      <c r="E124" s="118" t="s">
        <v>60</v>
      </c>
      <c r="F124" s="129">
        <v>1</v>
      </c>
      <c r="G124" s="118">
        <f>2100/1000</f>
        <v>2.1</v>
      </c>
      <c r="H124" s="46"/>
      <c r="I124" s="46">
        <f>3200/1000</f>
        <v>3.2</v>
      </c>
      <c r="J124" s="45"/>
      <c r="K124" s="120">
        <f>F124*G124*I124</f>
        <v>6.7200000000000006</v>
      </c>
      <c r="L124" s="118" t="s">
        <v>113</v>
      </c>
      <c r="M124" s="1"/>
    </row>
    <row r="125" spans="3:13" ht="15.5">
      <c r="C125" s="126"/>
      <c r="D125" s="59"/>
      <c r="E125" s="37" t="s">
        <v>60</v>
      </c>
      <c r="F125" s="124">
        <v>1</v>
      </c>
      <c r="G125" s="37">
        <f>3600/1000</f>
        <v>3.6</v>
      </c>
      <c r="H125" s="40"/>
      <c r="I125" s="40">
        <f>3200/1000</f>
        <v>3.2</v>
      </c>
      <c r="J125" s="40"/>
      <c r="K125" s="125">
        <f>F125*G125*I125</f>
        <v>11.520000000000001</v>
      </c>
      <c r="L125" s="37" t="s">
        <v>114</v>
      </c>
      <c r="M125" s="1"/>
    </row>
    <row r="126" spans="3:13" ht="15.5">
      <c r="C126" s="126"/>
      <c r="D126" s="59"/>
      <c r="E126" s="37"/>
      <c r="F126" s="124"/>
      <c r="G126" s="37"/>
      <c r="H126" s="40"/>
      <c r="I126" s="40"/>
      <c r="J126" s="40"/>
      <c r="K126" s="125">
        <f>SUM(K124:K125)</f>
        <v>18.240000000000002</v>
      </c>
      <c r="L126" s="37"/>
      <c r="M126" s="1"/>
    </row>
    <row r="127" spans="3:13" ht="15.5">
      <c r="C127" s="126"/>
      <c r="D127" s="59"/>
      <c r="E127" s="37"/>
      <c r="F127" s="124"/>
      <c r="G127" s="37"/>
      <c r="H127" s="40"/>
      <c r="I127" s="40"/>
      <c r="J127" s="40"/>
      <c r="K127" s="125"/>
      <c r="L127" s="37"/>
      <c r="M127" s="1"/>
    </row>
    <row r="128" spans="3:13" ht="15.5">
      <c r="C128" s="126">
        <v>25</v>
      </c>
      <c r="D128" s="59" t="s">
        <v>115</v>
      </c>
      <c r="E128" s="37" t="s">
        <v>9</v>
      </c>
      <c r="F128" s="124">
        <v>1</v>
      </c>
      <c r="G128" s="37"/>
      <c r="H128" s="40"/>
      <c r="I128" s="40"/>
      <c r="J128" s="40"/>
      <c r="K128" s="125">
        <f>F128</f>
        <v>1</v>
      </c>
      <c r="L128" s="130" t="s">
        <v>109</v>
      </c>
      <c r="M128" s="1"/>
    </row>
    <row r="129" spans="3:13" ht="15.5">
      <c r="C129" s="126"/>
      <c r="D129" s="59"/>
      <c r="E129" s="37"/>
      <c r="F129" s="124"/>
      <c r="G129" s="37"/>
      <c r="H129" s="40"/>
      <c r="I129" s="40"/>
      <c r="J129" s="40"/>
      <c r="K129" s="125"/>
      <c r="L129" s="37"/>
      <c r="M129" s="1"/>
    </row>
    <row r="130" spans="3:13" ht="15.5">
      <c r="C130" s="126">
        <v>26</v>
      </c>
      <c r="D130" s="59" t="s">
        <v>116</v>
      </c>
      <c r="E130" s="37" t="s">
        <v>9</v>
      </c>
      <c r="F130" s="124">
        <v>2</v>
      </c>
      <c r="G130" s="37"/>
      <c r="H130" s="40"/>
      <c r="I130" s="40"/>
      <c r="J130" s="40"/>
      <c r="K130" s="125">
        <f>F130</f>
        <v>2</v>
      </c>
      <c r="L130" s="37" t="s">
        <v>117</v>
      </c>
      <c r="M130" s="1"/>
    </row>
    <row r="131" spans="3:13" ht="15.5">
      <c r="C131" s="126"/>
      <c r="D131" s="59"/>
      <c r="E131" s="37"/>
      <c r="F131" s="124"/>
      <c r="G131" s="37"/>
      <c r="H131" s="40"/>
      <c r="I131" s="40"/>
      <c r="J131" s="40"/>
      <c r="K131" s="125"/>
      <c r="L131" s="37"/>
      <c r="M131" s="1"/>
    </row>
    <row r="132" spans="3:13" ht="31">
      <c r="C132" s="126">
        <v>27</v>
      </c>
      <c r="D132" s="131" t="s">
        <v>118</v>
      </c>
      <c r="E132" s="37" t="s">
        <v>9</v>
      </c>
      <c r="F132" s="124">
        <v>1</v>
      </c>
      <c r="G132" s="37"/>
      <c r="H132" s="40"/>
      <c r="I132" s="40"/>
      <c r="J132" s="40"/>
      <c r="K132" s="125">
        <f>F132</f>
        <v>1</v>
      </c>
      <c r="L132" s="37"/>
      <c r="M132" s="1"/>
    </row>
    <row r="133" spans="3:13" ht="15.5">
      <c r="C133" s="126"/>
      <c r="D133" s="59"/>
      <c r="E133" s="37"/>
      <c r="F133" s="124"/>
      <c r="G133" s="37"/>
      <c r="H133" s="40"/>
      <c r="I133" s="40"/>
      <c r="J133" s="40"/>
      <c r="K133" s="125"/>
      <c r="L133" s="37"/>
      <c r="M133" s="1"/>
    </row>
    <row r="134" spans="3:13" ht="15.5">
      <c r="C134" s="126">
        <v>28</v>
      </c>
      <c r="D134" s="59" t="s">
        <v>119</v>
      </c>
      <c r="E134" s="130" t="s">
        <v>9</v>
      </c>
      <c r="F134" s="124">
        <v>1</v>
      </c>
      <c r="G134" s="130"/>
      <c r="H134" s="47"/>
      <c r="I134" s="47"/>
      <c r="J134" s="47"/>
      <c r="K134" s="125">
        <f>F134</f>
        <v>1</v>
      </c>
      <c r="L134" s="37" t="s">
        <v>120</v>
      </c>
      <c r="M134" s="1"/>
    </row>
    <row r="135" spans="3:13" ht="15.5">
      <c r="C135" s="126"/>
      <c r="D135" s="59"/>
      <c r="E135" s="37"/>
      <c r="F135" s="124"/>
      <c r="G135" s="37"/>
      <c r="H135" s="40"/>
      <c r="I135" s="40"/>
      <c r="J135" s="40"/>
      <c r="K135" s="122"/>
      <c r="L135" s="37"/>
      <c r="M135" s="1"/>
    </row>
    <row r="136" spans="3:13" ht="15">
      <c r="C136" s="132"/>
      <c r="D136" s="24"/>
      <c r="E136" s="55"/>
      <c r="F136" s="48"/>
      <c r="G136" s="55"/>
      <c r="H136" s="48"/>
      <c r="I136" s="48"/>
      <c r="J136" s="48"/>
      <c r="K136" s="106"/>
      <c r="L136" s="55"/>
      <c r="M136" s="1"/>
    </row>
    <row r="137" spans="3:13" ht="15.5">
      <c r="C137" s="115" t="s">
        <v>121</v>
      </c>
      <c r="D137" s="112" t="s">
        <v>122</v>
      </c>
      <c r="E137" s="112"/>
      <c r="F137" s="112"/>
      <c r="G137" s="112"/>
      <c r="H137" s="112"/>
      <c r="I137" s="48"/>
      <c r="J137" s="48"/>
      <c r="K137" s="112"/>
      <c r="L137" s="112"/>
      <c r="M137" s="1"/>
    </row>
    <row r="138" spans="3:13" ht="18.5">
      <c r="C138" s="133" t="s">
        <v>238</v>
      </c>
      <c r="D138" s="134" t="s">
        <v>239</v>
      </c>
      <c r="E138" s="23" t="s">
        <v>9</v>
      </c>
      <c r="F138" s="135">
        <v>3</v>
      </c>
      <c r="G138" s="48"/>
      <c r="H138" s="55"/>
      <c r="I138" s="48"/>
      <c r="J138" s="48"/>
      <c r="K138" s="136">
        <f>F138</f>
        <v>3</v>
      </c>
      <c r="L138" s="23" t="s">
        <v>240</v>
      </c>
      <c r="M138" s="1"/>
    </row>
    <row r="139" spans="3:13" ht="18.5">
      <c r="C139" s="30" t="s">
        <v>126</v>
      </c>
      <c r="D139" s="137" t="s">
        <v>127</v>
      </c>
      <c r="E139" s="24" t="s">
        <v>124</v>
      </c>
      <c r="F139" s="138">
        <v>1</v>
      </c>
      <c r="G139" s="48"/>
      <c r="H139" s="55"/>
      <c r="I139" s="48"/>
      <c r="J139" s="48"/>
      <c r="K139" s="139">
        <v>1</v>
      </c>
      <c r="L139" s="24" t="s">
        <v>128</v>
      </c>
      <c r="M139" s="1"/>
    </row>
    <row r="140" spans="3:13" ht="18.5">
      <c r="C140" s="30" t="s">
        <v>129</v>
      </c>
      <c r="D140" s="137" t="s">
        <v>130</v>
      </c>
      <c r="E140" s="24" t="s">
        <v>124</v>
      </c>
      <c r="F140" s="138">
        <v>1</v>
      </c>
      <c r="G140" s="48"/>
      <c r="H140" s="55"/>
      <c r="I140" s="48"/>
      <c r="J140" s="48"/>
      <c r="K140" s="139">
        <v>1</v>
      </c>
      <c r="L140" s="24" t="s">
        <v>128</v>
      </c>
      <c r="M140" s="1"/>
    </row>
    <row r="141" spans="3:13" ht="18.5">
      <c r="C141" s="30" t="s">
        <v>131</v>
      </c>
      <c r="D141" s="137" t="s">
        <v>132</v>
      </c>
      <c r="E141" s="24" t="s">
        <v>124</v>
      </c>
      <c r="F141" s="138">
        <v>1</v>
      </c>
      <c r="G141" s="48"/>
      <c r="H141" s="55"/>
      <c r="I141" s="48"/>
      <c r="J141" s="48"/>
      <c r="K141" s="139">
        <v>1</v>
      </c>
      <c r="L141" s="24" t="s">
        <v>133</v>
      </c>
      <c r="M141" s="1"/>
    </row>
    <row r="142" spans="3:13" ht="37">
      <c r="C142" s="30" t="s">
        <v>134</v>
      </c>
      <c r="D142" s="140" t="s">
        <v>135</v>
      </c>
      <c r="E142" s="24" t="s">
        <v>136</v>
      </c>
      <c r="F142" s="138">
        <v>3000</v>
      </c>
      <c r="G142" s="141"/>
      <c r="H142" s="142"/>
      <c r="I142" s="141"/>
      <c r="J142" s="48"/>
      <c r="K142" s="139">
        <v>3000</v>
      </c>
      <c r="L142" s="24" t="s">
        <v>125</v>
      </c>
      <c r="M142" s="1"/>
    </row>
    <row r="143" spans="3:13" ht="18.5">
      <c r="C143" s="30" t="s">
        <v>137</v>
      </c>
      <c r="D143" s="137" t="s">
        <v>138</v>
      </c>
      <c r="E143" s="24" t="s">
        <v>124</v>
      </c>
      <c r="F143" s="138">
        <v>1</v>
      </c>
      <c r="G143" s="48"/>
      <c r="H143" s="55"/>
      <c r="I143" s="48"/>
      <c r="J143" s="48"/>
      <c r="K143" s="139">
        <v>1</v>
      </c>
      <c r="L143" s="24" t="s">
        <v>128</v>
      </c>
      <c r="M143" s="1"/>
    </row>
    <row r="144" spans="3:13" ht="18">
      <c r="C144" s="143"/>
      <c r="D144" s="144"/>
      <c r="E144" s="55"/>
      <c r="F144" s="55"/>
      <c r="G144" s="48"/>
      <c r="H144" s="55"/>
      <c r="I144" s="48"/>
      <c r="J144" s="48"/>
      <c r="K144" s="145"/>
      <c r="L144" s="55"/>
      <c r="M144" s="1"/>
    </row>
    <row r="145" spans="3:13" ht="18.5">
      <c r="C145" s="30" t="s">
        <v>139</v>
      </c>
      <c r="D145" s="137" t="s">
        <v>140</v>
      </c>
      <c r="E145" s="146" t="s">
        <v>241</v>
      </c>
      <c r="F145" s="138">
        <v>16</v>
      </c>
      <c r="G145" s="147">
        <v>0.44</v>
      </c>
      <c r="H145" s="55"/>
      <c r="I145" s="48"/>
      <c r="J145" s="48"/>
      <c r="K145" s="148">
        <v>7</v>
      </c>
      <c r="L145" s="55"/>
      <c r="M145" s="1"/>
    </row>
    <row r="146" spans="3:13" ht="18.5">
      <c r="C146" s="143"/>
      <c r="D146" s="137" t="s">
        <v>142</v>
      </c>
      <c r="E146" s="55"/>
      <c r="F146" s="138">
        <v>4</v>
      </c>
      <c r="G146" s="147">
        <v>0.44</v>
      </c>
      <c r="H146" s="138">
        <v>0.44</v>
      </c>
      <c r="I146" s="48"/>
      <c r="J146" s="48"/>
      <c r="K146" s="148">
        <v>1</v>
      </c>
      <c r="L146" s="55"/>
      <c r="M146" s="1"/>
    </row>
    <row r="147" spans="3:13" ht="18">
      <c r="C147" s="143"/>
      <c r="D147" s="144"/>
      <c r="E147" s="55"/>
      <c r="F147" s="55"/>
      <c r="G147" s="48"/>
      <c r="H147" s="55"/>
      <c r="I147" s="48"/>
      <c r="J147" s="48"/>
      <c r="K147" s="139">
        <v>8</v>
      </c>
      <c r="L147" s="55"/>
      <c r="M147" s="1"/>
    </row>
    <row r="148" spans="3:13" ht="15.5">
      <c r="C148" s="63" t="s">
        <v>143</v>
      </c>
      <c r="D148" s="149" t="s">
        <v>144</v>
      </c>
      <c r="E148" s="150"/>
      <c r="F148" s="150"/>
      <c r="G148" s="150"/>
      <c r="H148" s="150"/>
      <c r="I148" s="150"/>
      <c r="J148" s="151"/>
      <c r="K148" s="150"/>
      <c r="L148" s="152"/>
      <c r="M148" s="1"/>
    </row>
    <row r="149" spans="3:13" ht="159.5">
      <c r="C149" s="64" t="s">
        <v>123</v>
      </c>
      <c r="D149" s="153" t="s">
        <v>145</v>
      </c>
      <c r="E149" s="65" t="s">
        <v>146</v>
      </c>
      <c r="F149" s="154">
        <v>3</v>
      </c>
      <c r="G149" s="155"/>
      <c r="H149" s="66"/>
      <c r="I149" s="156"/>
      <c r="J149" s="157"/>
      <c r="K149" s="83">
        <v>3</v>
      </c>
      <c r="L149" s="66"/>
      <c r="M149" s="1"/>
    </row>
    <row r="150" spans="3:13" ht="39">
      <c r="C150" s="64" t="s">
        <v>126</v>
      </c>
      <c r="D150" s="158" t="s">
        <v>147</v>
      </c>
      <c r="E150" s="65" t="s">
        <v>148</v>
      </c>
      <c r="F150" s="154">
        <v>3</v>
      </c>
      <c r="G150" s="155"/>
      <c r="H150" s="66"/>
      <c r="I150" s="156"/>
      <c r="J150" s="159"/>
      <c r="K150" s="83">
        <v>2</v>
      </c>
      <c r="L150" s="66"/>
      <c r="M150" s="1"/>
    </row>
    <row r="151" spans="3:13" ht="15.5">
      <c r="C151" s="26" t="s">
        <v>129</v>
      </c>
      <c r="D151" s="160" t="s">
        <v>149</v>
      </c>
      <c r="E151" s="30" t="s">
        <v>148</v>
      </c>
      <c r="F151" s="161">
        <v>6</v>
      </c>
      <c r="G151" s="162"/>
      <c r="H151" s="27"/>
      <c r="I151" s="163"/>
      <c r="J151" s="159"/>
      <c r="K151" s="83">
        <v>6</v>
      </c>
      <c r="L151" s="27"/>
      <c r="M151" s="1"/>
    </row>
    <row r="152" spans="3:13">
      <c r="C152" s="28"/>
      <c r="D152" s="27"/>
      <c r="E152" s="29"/>
      <c r="F152" s="27"/>
      <c r="G152" s="162"/>
      <c r="H152" s="27"/>
      <c r="I152" s="163"/>
      <c r="J152" s="159"/>
      <c r="K152" s="164"/>
      <c r="L152" s="27"/>
      <c r="M152" s="1"/>
    </row>
    <row r="153" spans="3:13" ht="15.5">
      <c r="C153" s="26" t="s">
        <v>131</v>
      </c>
      <c r="D153" s="165" t="s">
        <v>150</v>
      </c>
      <c r="E153" s="30" t="s">
        <v>151</v>
      </c>
      <c r="F153" s="161">
        <v>17</v>
      </c>
      <c r="G153" s="162"/>
      <c r="H153" s="27"/>
      <c r="I153" s="163"/>
      <c r="J153" s="159"/>
      <c r="K153" s="83">
        <v>17</v>
      </c>
      <c r="L153" s="27"/>
      <c r="M153" s="1"/>
    </row>
    <row r="154" spans="3:13">
      <c r="C154" s="28"/>
      <c r="D154" s="27"/>
      <c r="E154" s="29"/>
      <c r="F154" s="27"/>
      <c r="G154" s="162"/>
      <c r="H154" s="27"/>
      <c r="I154" s="163"/>
      <c r="J154" s="159"/>
      <c r="K154" s="164"/>
      <c r="L154" s="27"/>
      <c r="M154" s="1"/>
    </row>
    <row r="155" spans="3:13" ht="15.5">
      <c r="C155" s="26" t="s">
        <v>134</v>
      </c>
      <c r="D155" s="165" t="s">
        <v>152</v>
      </c>
      <c r="E155" s="30" t="s">
        <v>148</v>
      </c>
      <c r="F155" s="161">
        <v>14</v>
      </c>
      <c r="G155" s="162"/>
      <c r="H155" s="27"/>
      <c r="I155" s="163"/>
      <c r="J155" s="159"/>
      <c r="K155" s="83">
        <v>14</v>
      </c>
      <c r="L155" s="27"/>
      <c r="M155" s="1"/>
    </row>
    <row r="156" spans="3:13">
      <c r="C156" s="28"/>
      <c r="D156" s="27"/>
      <c r="E156" s="29"/>
      <c r="F156" s="27"/>
      <c r="G156" s="162"/>
      <c r="H156" s="27"/>
      <c r="I156" s="163"/>
      <c r="J156" s="159"/>
      <c r="K156" s="164"/>
      <c r="L156" s="27"/>
      <c r="M156" s="1"/>
    </row>
    <row r="157" spans="3:13" ht="15.5">
      <c r="C157" s="26" t="s">
        <v>137</v>
      </c>
      <c r="D157" s="165" t="s">
        <v>153</v>
      </c>
      <c r="E157" s="30" t="s">
        <v>148</v>
      </c>
      <c r="F157" s="161">
        <v>3</v>
      </c>
      <c r="G157" s="162"/>
      <c r="H157" s="27"/>
      <c r="I157" s="163"/>
      <c r="J157" s="159"/>
      <c r="K157" s="83">
        <v>3</v>
      </c>
      <c r="L157" s="27"/>
      <c r="M157" s="1"/>
    </row>
    <row r="158" spans="3:13">
      <c r="C158" s="28"/>
      <c r="D158" s="27"/>
      <c r="E158" s="29"/>
      <c r="F158" s="27"/>
      <c r="G158" s="162"/>
      <c r="H158" s="27"/>
      <c r="I158" s="163"/>
      <c r="J158" s="159"/>
      <c r="K158" s="164"/>
      <c r="L158" s="27"/>
      <c r="M158" s="1"/>
    </row>
    <row r="159" spans="3:13" ht="15.5">
      <c r="C159" s="26" t="s">
        <v>139</v>
      </c>
      <c r="D159" s="165" t="s">
        <v>154</v>
      </c>
      <c r="E159" s="30" t="s">
        <v>148</v>
      </c>
      <c r="F159" s="161">
        <v>3</v>
      </c>
      <c r="G159" s="162"/>
      <c r="H159" s="27"/>
      <c r="I159" s="163"/>
      <c r="J159" s="159"/>
      <c r="K159" s="83">
        <v>3</v>
      </c>
      <c r="L159" s="27"/>
      <c r="M159" s="1"/>
    </row>
    <row r="160" spans="3:13">
      <c r="C160" s="28"/>
      <c r="D160" s="27"/>
      <c r="E160" s="29"/>
      <c r="F160" s="27"/>
      <c r="G160" s="162"/>
      <c r="H160" s="27"/>
      <c r="I160" s="163"/>
      <c r="J160" s="159"/>
      <c r="K160" s="164"/>
      <c r="L160" s="27"/>
      <c r="M160" s="1"/>
    </row>
    <row r="161" spans="3:13" ht="15.5">
      <c r="C161" s="26" t="s">
        <v>155</v>
      </c>
      <c r="D161" s="165" t="s">
        <v>156</v>
      </c>
      <c r="E161" s="30" t="s">
        <v>148</v>
      </c>
      <c r="F161" s="161">
        <v>25</v>
      </c>
      <c r="G161" s="162"/>
      <c r="H161" s="27"/>
      <c r="I161" s="163"/>
      <c r="J161" s="159"/>
      <c r="K161" s="83">
        <v>25</v>
      </c>
      <c r="L161" s="27"/>
      <c r="M161" s="1"/>
    </row>
    <row r="162" spans="3:13">
      <c r="C162" s="28"/>
      <c r="D162" s="27"/>
      <c r="E162" s="29"/>
      <c r="F162" s="27"/>
      <c r="G162" s="162"/>
      <c r="H162" s="27"/>
      <c r="I162" s="163"/>
      <c r="J162" s="159"/>
      <c r="K162" s="164"/>
      <c r="L162" s="27"/>
      <c r="M162" s="1"/>
    </row>
    <row r="163" spans="3:13">
      <c r="C163" s="26" t="s">
        <v>157</v>
      </c>
      <c r="D163" s="165" t="s">
        <v>158</v>
      </c>
      <c r="E163" s="30" t="s">
        <v>136</v>
      </c>
      <c r="F163" s="27"/>
      <c r="G163" s="162"/>
      <c r="H163" s="27"/>
      <c r="I163" s="163"/>
      <c r="J163" s="159"/>
      <c r="K163" s="164"/>
      <c r="L163" s="27"/>
      <c r="M163" s="1"/>
    </row>
    <row r="164" spans="3:13">
      <c r="C164" s="28"/>
      <c r="D164" s="27"/>
      <c r="E164" s="29"/>
      <c r="F164" s="27"/>
      <c r="G164" s="162"/>
      <c r="H164" s="27"/>
      <c r="I164" s="163"/>
      <c r="J164" s="159"/>
      <c r="K164" s="164"/>
      <c r="L164" s="27"/>
      <c r="M164" s="1"/>
    </row>
    <row r="165" spans="3:13" ht="15.5">
      <c r="C165" s="26" t="s">
        <v>159</v>
      </c>
      <c r="D165" s="165" t="s">
        <v>160</v>
      </c>
      <c r="E165" s="30" t="s">
        <v>151</v>
      </c>
      <c r="F165" s="161">
        <v>40</v>
      </c>
      <c r="G165" s="162"/>
      <c r="H165" s="27"/>
      <c r="I165" s="163"/>
      <c r="J165" s="159"/>
      <c r="K165" s="83">
        <v>40</v>
      </c>
      <c r="L165" s="27"/>
      <c r="M165" s="1"/>
    </row>
    <row r="166" spans="3:13">
      <c r="C166" s="28"/>
      <c r="D166" s="27"/>
      <c r="E166" s="29"/>
      <c r="F166" s="27"/>
      <c r="G166" s="162"/>
      <c r="H166" s="27"/>
      <c r="I166" s="163"/>
      <c r="J166" s="159"/>
      <c r="K166" s="164"/>
      <c r="L166" s="27"/>
      <c r="M166" s="1"/>
    </row>
    <row r="167" spans="3:13" ht="15.5">
      <c r="C167" s="26" t="s">
        <v>161</v>
      </c>
      <c r="D167" s="165" t="s">
        <v>162</v>
      </c>
      <c r="E167" s="30" t="s">
        <v>148</v>
      </c>
      <c r="F167" s="161">
        <v>1</v>
      </c>
      <c r="G167" s="162"/>
      <c r="H167" s="27"/>
      <c r="I167" s="163"/>
      <c r="J167" s="159"/>
      <c r="K167" s="83">
        <v>1</v>
      </c>
      <c r="L167" s="27"/>
      <c r="M167" s="1"/>
    </row>
    <row r="168" spans="3:13">
      <c r="C168" s="28"/>
      <c r="D168" s="27"/>
      <c r="E168" s="29"/>
      <c r="F168" s="27"/>
      <c r="G168" s="162"/>
      <c r="H168" s="27"/>
      <c r="I168" s="163"/>
      <c r="J168" s="159"/>
      <c r="K168" s="164"/>
      <c r="L168" s="27"/>
      <c r="M168" s="1"/>
    </row>
    <row r="169" spans="3:13" ht="15.5">
      <c r="C169" s="26" t="s">
        <v>163</v>
      </c>
      <c r="D169" s="165" t="s">
        <v>164</v>
      </c>
      <c r="E169" s="30" t="s">
        <v>136</v>
      </c>
      <c r="F169" s="27"/>
      <c r="G169" s="162"/>
      <c r="H169" s="27"/>
      <c r="I169" s="163"/>
      <c r="J169" s="159"/>
      <c r="K169" s="76" t="s">
        <v>165</v>
      </c>
      <c r="L169" s="27"/>
      <c r="M169" s="1"/>
    </row>
    <row r="170" spans="3:13">
      <c r="C170" s="28"/>
      <c r="D170" s="248" t="s">
        <v>166</v>
      </c>
      <c r="E170" s="249"/>
      <c r="F170" s="27"/>
      <c r="G170" s="162"/>
      <c r="H170" s="27"/>
      <c r="I170" s="163"/>
      <c r="J170" s="159"/>
      <c r="K170" s="164"/>
      <c r="L170" s="27"/>
      <c r="M170" s="1"/>
    </row>
    <row r="171" spans="3:13">
      <c r="C171" s="28"/>
      <c r="D171" s="27"/>
      <c r="E171" s="29"/>
      <c r="F171" s="27"/>
      <c r="G171" s="162"/>
      <c r="H171" s="27"/>
      <c r="I171" s="163"/>
      <c r="J171" s="159"/>
      <c r="K171" s="164"/>
      <c r="L171" s="27"/>
      <c r="M171" s="1"/>
    </row>
    <row r="172" spans="3:13">
      <c r="C172" s="28"/>
      <c r="D172" s="27"/>
      <c r="E172" s="29"/>
      <c r="F172" s="27"/>
      <c r="G172" s="162"/>
      <c r="H172" s="27"/>
      <c r="I172" s="163"/>
      <c r="J172" s="159"/>
      <c r="K172" s="164"/>
      <c r="L172" s="27"/>
      <c r="M172" s="1"/>
    </row>
    <row r="173" spans="3:13" ht="15.5">
      <c r="C173" s="63" t="s">
        <v>167</v>
      </c>
      <c r="D173" s="166" t="s">
        <v>168</v>
      </c>
      <c r="E173" s="157"/>
      <c r="F173" s="157"/>
      <c r="G173" s="157"/>
      <c r="H173" s="157"/>
      <c r="I173" s="157"/>
      <c r="J173" s="159"/>
      <c r="K173" s="157"/>
      <c r="L173" s="167"/>
      <c r="M173" s="1"/>
    </row>
    <row r="174" spans="3:13">
      <c r="C174" s="26" t="s">
        <v>123</v>
      </c>
      <c r="D174" s="165" t="s">
        <v>169</v>
      </c>
      <c r="E174" s="25" t="s">
        <v>170</v>
      </c>
      <c r="F174" s="168">
        <v>15</v>
      </c>
      <c r="G174" s="162"/>
      <c r="H174" s="27"/>
      <c r="I174" s="163"/>
      <c r="J174" s="159"/>
      <c r="K174" s="169">
        <v>15</v>
      </c>
      <c r="L174" s="27"/>
      <c r="M174" s="1"/>
    </row>
    <row r="175" spans="3:13">
      <c r="C175" s="28"/>
      <c r="D175" s="27"/>
      <c r="E175" s="29"/>
      <c r="F175" s="27"/>
      <c r="G175" s="162"/>
      <c r="H175" s="27"/>
      <c r="I175" s="163"/>
      <c r="J175" s="159"/>
      <c r="K175" s="164"/>
      <c r="L175" s="27"/>
      <c r="M175" s="1"/>
    </row>
    <row r="176" spans="3:13">
      <c r="C176" s="26" t="s">
        <v>126</v>
      </c>
      <c r="D176" s="165" t="s">
        <v>171</v>
      </c>
      <c r="E176" s="25" t="s">
        <v>170</v>
      </c>
      <c r="F176" s="168">
        <v>55</v>
      </c>
      <c r="G176" s="162"/>
      <c r="H176" s="27"/>
      <c r="I176" s="163"/>
      <c r="J176" s="159"/>
      <c r="K176" s="169">
        <v>55</v>
      </c>
      <c r="L176" s="27"/>
      <c r="M176" s="1"/>
    </row>
    <row r="177" spans="3:13">
      <c r="C177" s="28"/>
      <c r="D177" s="165" t="s">
        <v>172</v>
      </c>
      <c r="E177" s="29"/>
      <c r="F177" s="27"/>
      <c r="G177" s="162"/>
      <c r="H177" s="27"/>
      <c r="I177" s="163"/>
      <c r="J177" s="159"/>
      <c r="K177" s="164"/>
      <c r="L177" s="27"/>
      <c r="M177" s="1"/>
    </row>
    <row r="178" spans="3:13">
      <c r="C178" s="26" t="s">
        <v>129</v>
      </c>
      <c r="D178" s="165" t="s">
        <v>173</v>
      </c>
      <c r="E178" s="25" t="s">
        <v>170</v>
      </c>
      <c r="F178" s="168">
        <v>55</v>
      </c>
      <c r="G178" s="162"/>
      <c r="H178" s="27"/>
      <c r="I178" s="163"/>
      <c r="J178" s="159"/>
      <c r="K178" s="169">
        <v>55</v>
      </c>
      <c r="L178" s="27"/>
      <c r="M178" s="1"/>
    </row>
    <row r="179" spans="3:13">
      <c r="C179" s="28"/>
      <c r="D179" s="165" t="s">
        <v>174</v>
      </c>
      <c r="E179" s="29"/>
      <c r="F179" s="27"/>
      <c r="G179" s="162"/>
      <c r="H179" s="27"/>
      <c r="I179" s="163"/>
      <c r="J179" s="159"/>
      <c r="K179" s="164"/>
      <c r="L179" s="27"/>
      <c r="M179" s="1"/>
    </row>
    <row r="180" spans="3:13">
      <c r="C180" s="28"/>
      <c r="D180" s="165"/>
      <c r="E180" s="29"/>
      <c r="F180" s="27"/>
      <c r="G180" s="162"/>
      <c r="H180" s="27"/>
      <c r="I180" s="163"/>
      <c r="J180" s="159"/>
      <c r="K180" s="164"/>
      <c r="L180" s="27"/>
      <c r="M180" s="1"/>
    </row>
    <row r="181" spans="3:13">
      <c r="C181" s="28"/>
      <c r="D181" s="32"/>
      <c r="E181" s="29"/>
      <c r="F181" s="27"/>
      <c r="G181" s="162"/>
      <c r="H181" s="27"/>
      <c r="I181" s="163"/>
      <c r="J181" s="159"/>
      <c r="K181" s="164"/>
      <c r="L181" s="27"/>
      <c r="M181" s="1"/>
    </row>
    <row r="182" spans="3:13">
      <c r="C182" s="28"/>
      <c r="D182" s="27"/>
      <c r="E182" s="29"/>
      <c r="F182" s="27"/>
      <c r="G182" s="162"/>
      <c r="H182" s="27"/>
      <c r="I182" s="163"/>
      <c r="J182" s="159"/>
      <c r="K182" s="164"/>
      <c r="L182" s="27"/>
      <c r="M182" s="1"/>
    </row>
    <row r="183" spans="3:13">
      <c r="C183" s="31" t="s">
        <v>175</v>
      </c>
      <c r="D183" s="32" t="s">
        <v>176</v>
      </c>
      <c r="E183" s="33" t="s">
        <v>60</v>
      </c>
      <c r="F183" s="27"/>
      <c r="G183" s="162">
        <v>0.59</v>
      </c>
      <c r="H183" s="27">
        <v>0.61</v>
      </c>
      <c r="I183" s="163">
        <v>0.15</v>
      </c>
      <c r="J183" s="159"/>
      <c r="K183" s="164">
        <f>I183*H183*G183</f>
        <v>5.3984999999999998E-2</v>
      </c>
      <c r="L183" s="27"/>
      <c r="M183" s="1"/>
    </row>
    <row r="184" spans="3:13">
      <c r="C184" s="28"/>
      <c r="D184" s="27"/>
      <c r="E184" s="29"/>
      <c r="F184" s="27"/>
      <c r="G184" s="162"/>
      <c r="H184" s="27"/>
      <c r="I184" s="163"/>
      <c r="J184" s="159"/>
      <c r="K184" s="164"/>
      <c r="L184" s="27"/>
      <c r="M184" s="1"/>
    </row>
    <row r="185" spans="3:13">
      <c r="C185" s="68" t="s">
        <v>177</v>
      </c>
      <c r="D185" s="69" t="s">
        <v>178</v>
      </c>
      <c r="E185" s="33" t="s">
        <v>179</v>
      </c>
      <c r="F185" s="27"/>
      <c r="G185" s="162">
        <v>0.48</v>
      </c>
      <c r="H185" s="27"/>
      <c r="I185" s="163">
        <v>2.4500000000000002</v>
      </c>
      <c r="J185" s="159"/>
      <c r="K185" s="164">
        <f>I185*G185</f>
        <v>1.1759999999999999</v>
      </c>
      <c r="L185" s="27"/>
      <c r="M185" s="1"/>
    </row>
    <row r="186" spans="3:13">
      <c r="C186" s="28"/>
      <c r="D186" s="27"/>
      <c r="E186" s="29"/>
      <c r="F186" s="27"/>
      <c r="G186" s="162"/>
      <c r="H186" s="27"/>
      <c r="I186" s="163"/>
      <c r="J186" s="159"/>
      <c r="K186" s="164"/>
      <c r="L186" s="27"/>
      <c r="M186" s="1"/>
    </row>
    <row r="187" spans="3:13">
      <c r="C187" s="68" t="s">
        <v>180</v>
      </c>
      <c r="D187" s="69" t="s">
        <v>181</v>
      </c>
      <c r="E187" s="33" t="s">
        <v>182</v>
      </c>
      <c r="F187" s="28">
        <v>1</v>
      </c>
      <c r="G187" s="162"/>
      <c r="H187" s="27"/>
      <c r="I187" s="163"/>
      <c r="J187" s="159"/>
      <c r="K187" s="164">
        <f>F187</f>
        <v>1</v>
      </c>
      <c r="L187" s="27"/>
      <c r="M187" s="1"/>
    </row>
    <row r="188" spans="3:13">
      <c r="C188" s="28"/>
      <c r="D188" s="27"/>
      <c r="E188" s="29"/>
      <c r="F188" s="28"/>
      <c r="G188" s="162"/>
      <c r="H188" s="27"/>
      <c r="I188" s="163"/>
      <c r="J188" s="159"/>
      <c r="K188" s="164"/>
      <c r="L188" s="27"/>
      <c r="M188" s="1"/>
    </row>
    <row r="189" spans="3:13">
      <c r="C189" s="68" t="s">
        <v>183</v>
      </c>
      <c r="D189" s="69" t="s">
        <v>184</v>
      </c>
      <c r="E189" s="33" t="s">
        <v>182</v>
      </c>
      <c r="F189" s="28">
        <v>1</v>
      </c>
      <c r="G189" s="162"/>
      <c r="H189" s="27"/>
      <c r="I189" s="163"/>
      <c r="J189" s="159"/>
      <c r="K189" s="164">
        <f t="shared" ref="K189:K191" si="5">F189</f>
        <v>1</v>
      </c>
      <c r="L189" s="27"/>
      <c r="M189" s="1"/>
    </row>
    <row r="190" spans="3:13">
      <c r="C190" s="28"/>
      <c r="D190" s="27"/>
      <c r="E190" s="29"/>
      <c r="F190" s="28"/>
      <c r="G190" s="162"/>
      <c r="H190" s="27"/>
      <c r="I190" s="163"/>
      <c r="J190" s="159"/>
      <c r="K190" s="164"/>
      <c r="L190" s="27"/>
      <c r="M190" s="1"/>
    </row>
    <row r="191" spans="3:13">
      <c r="C191" s="68" t="s">
        <v>185</v>
      </c>
      <c r="D191" s="69" t="s">
        <v>186</v>
      </c>
      <c r="E191" s="33" t="s">
        <v>182</v>
      </c>
      <c r="F191" s="28">
        <v>1</v>
      </c>
      <c r="G191" s="162"/>
      <c r="H191" s="27"/>
      <c r="I191" s="163"/>
      <c r="J191" s="159"/>
      <c r="K191" s="164">
        <f t="shared" si="5"/>
        <v>1</v>
      </c>
      <c r="L191" s="27"/>
      <c r="M191" s="1"/>
    </row>
    <row r="192" spans="3:13">
      <c r="C192" s="28"/>
      <c r="D192" s="27"/>
      <c r="E192" s="29"/>
      <c r="F192" s="27"/>
      <c r="G192" s="162"/>
      <c r="H192" s="27"/>
      <c r="I192" s="163"/>
      <c r="J192" s="159"/>
      <c r="K192" s="164"/>
      <c r="L192" s="27"/>
      <c r="M192" s="1"/>
    </row>
    <row r="193" spans="3:13">
      <c r="C193" s="68" t="s">
        <v>187</v>
      </c>
      <c r="D193" s="69" t="s">
        <v>188</v>
      </c>
      <c r="E193" s="33" t="s">
        <v>60</v>
      </c>
      <c r="F193" s="27"/>
      <c r="G193" s="162">
        <v>1.1499999999999999</v>
      </c>
      <c r="H193" s="27">
        <v>0.5</v>
      </c>
      <c r="I193" s="163"/>
      <c r="J193" s="159"/>
      <c r="K193" s="164">
        <f>H193*G193</f>
        <v>0.57499999999999996</v>
      </c>
      <c r="L193" s="27"/>
      <c r="M193" s="1"/>
    </row>
    <row r="194" spans="3:13">
      <c r="C194" s="28"/>
      <c r="D194" s="27"/>
      <c r="E194" s="29"/>
      <c r="F194" s="27"/>
      <c r="G194" s="162"/>
      <c r="H194" s="27"/>
      <c r="I194" s="163"/>
      <c r="J194" s="159"/>
      <c r="K194" s="164"/>
      <c r="L194" s="27"/>
      <c r="M194" s="1"/>
    </row>
    <row r="195" spans="3:13">
      <c r="C195" s="68" t="s">
        <v>189</v>
      </c>
      <c r="D195" s="69" t="s">
        <v>188</v>
      </c>
      <c r="E195" s="33" t="s">
        <v>60</v>
      </c>
      <c r="F195" s="27"/>
      <c r="G195" s="162">
        <v>1.1000000000000001</v>
      </c>
      <c r="H195" s="27">
        <v>0.4</v>
      </c>
      <c r="I195" s="163"/>
      <c r="J195" s="159"/>
      <c r="K195" s="164">
        <f>H195*G195</f>
        <v>0.44000000000000006</v>
      </c>
      <c r="L195" s="27"/>
      <c r="M195" s="1"/>
    </row>
    <row r="196" spans="3:13">
      <c r="C196" s="28"/>
      <c r="D196" s="27"/>
      <c r="E196" s="29"/>
      <c r="F196" s="27"/>
      <c r="G196" s="162"/>
      <c r="H196" s="27"/>
      <c r="I196" s="163"/>
      <c r="J196" s="159"/>
      <c r="K196" s="164"/>
      <c r="L196" s="27"/>
      <c r="M196" s="1"/>
    </row>
    <row r="197" spans="3:13">
      <c r="C197" s="68" t="s">
        <v>190</v>
      </c>
      <c r="D197" s="69" t="s">
        <v>191</v>
      </c>
      <c r="E197" s="33" t="s">
        <v>182</v>
      </c>
      <c r="F197" s="27">
        <v>2</v>
      </c>
      <c r="G197" s="162"/>
      <c r="H197" s="27"/>
      <c r="I197" s="163"/>
      <c r="J197" s="170"/>
      <c r="K197" s="164">
        <f>F197</f>
        <v>2</v>
      </c>
      <c r="L197" s="27"/>
      <c r="M197" s="1"/>
    </row>
    <row r="198" spans="3:13">
      <c r="C198" s="28"/>
      <c r="D198" s="27"/>
      <c r="E198" s="29"/>
      <c r="F198" s="27"/>
      <c r="G198" s="162"/>
      <c r="H198" s="27"/>
      <c r="I198" s="163"/>
      <c r="J198" s="170"/>
      <c r="K198" s="164"/>
      <c r="L198" s="27"/>
      <c r="M198" s="1"/>
    </row>
    <row r="199" spans="3:13">
      <c r="C199" s="68" t="s">
        <v>192</v>
      </c>
      <c r="D199" s="69" t="s">
        <v>193</v>
      </c>
      <c r="E199" s="33" t="s">
        <v>182</v>
      </c>
      <c r="F199" s="27">
        <v>2</v>
      </c>
      <c r="G199" s="162"/>
      <c r="H199" s="27"/>
      <c r="I199" s="163"/>
      <c r="J199" s="170"/>
      <c r="K199" s="164">
        <f>F199</f>
        <v>2</v>
      </c>
      <c r="L199" s="27"/>
      <c r="M199" s="1"/>
    </row>
    <row r="200" spans="3:13">
      <c r="C200" s="28"/>
      <c r="D200" s="27"/>
      <c r="E200" s="29"/>
      <c r="F200" s="27"/>
      <c r="G200" s="162"/>
      <c r="H200" s="27"/>
      <c r="I200" s="163"/>
      <c r="J200" s="170"/>
      <c r="K200" s="164"/>
      <c r="L200" s="27"/>
      <c r="M200" s="1"/>
    </row>
    <row r="201" spans="3:13">
      <c r="C201" s="28"/>
      <c r="D201" s="27"/>
      <c r="E201" s="29"/>
      <c r="F201" s="27"/>
      <c r="G201" s="162"/>
      <c r="H201" s="27"/>
      <c r="I201" s="163"/>
      <c r="J201" s="170"/>
      <c r="K201" s="164"/>
      <c r="L201" s="27"/>
      <c r="M201" s="1"/>
    </row>
    <row r="202" spans="3:13">
      <c r="C202" s="68" t="s">
        <v>194</v>
      </c>
      <c r="D202" s="69" t="s">
        <v>195</v>
      </c>
      <c r="E202" s="33" t="s">
        <v>60</v>
      </c>
      <c r="F202" s="27">
        <v>1</v>
      </c>
      <c r="G202" s="162">
        <v>6.91</v>
      </c>
      <c r="H202" s="27">
        <v>0.84</v>
      </c>
      <c r="I202" s="163"/>
      <c r="J202" s="170"/>
      <c r="K202" s="164">
        <f t="shared" ref="K202:K207" si="6">F202*G202*H202</f>
        <v>5.8044000000000002</v>
      </c>
      <c r="L202" s="27"/>
      <c r="M202" s="1"/>
    </row>
    <row r="203" spans="3:13">
      <c r="C203" s="28"/>
      <c r="D203" s="27"/>
      <c r="E203" s="29"/>
      <c r="F203" s="27">
        <v>1</v>
      </c>
      <c r="G203" s="162">
        <v>12.71</v>
      </c>
      <c r="H203" s="27">
        <v>0.84</v>
      </c>
      <c r="I203" s="163"/>
      <c r="J203" s="170"/>
      <c r="K203" s="164">
        <f t="shared" si="6"/>
        <v>10.676400000000001</v>
      </c>
      <c r="L203" s="27"/>
      <c r="M203" s="1"/>
    </row>
    <row r="204" spans="3:13">
      <c r="C204" s="28"/>
      <c r="D204" s="27"/>
      <c r="E204" s="29"/>
      <c r="F204" s="27">
        <v>4</v>
      </c>
      <c r="G204" s="162">
        <v>12.71</v>
      </c>
      <c r="H204" s="27">
        <v>0.39</v>
      </c>
      <c r="I204" s="163"/>
      <c r="J204" s="170"/>
      <c r="K204" s="164">
        <f t="shared" si="6"/>
        <v>19.8276</v>
      </c>
      <c r="L204" s="27"/>
      <c r="M204" s="1"/>
    </row>
    <row r="205" spans="3:13">
      <c r="C205" s="28"/>
      <c r="D205" s="27"/>
      <c r="E205" s="29"/>
      <c r="F205" s="27">
        <v>4</v>
      </c>
      <c r="G205" s="162">
        <v>10.06</v>
      </c>
      <c r="H205" s="27">
        <v>0.39</v>
      </c>
      <c r="I205" s="163"/>
      <c r="J205" s="170"/>
      <c r="K205" s="164">
        <f t="shared" si="6"/>
        <v>15.693600000000002</v>
      </c>
      <c r="L205" s="27"/>
      <c r="M205" s="1"/>
    </row>
    <row r="206" spans="3:13">
      <c r="C206" s="28"/>
      <c r="D206" s="27"/>
      <c r="E206" s="29"/>
      <c r="F206" s="27">
        <v>4</v>
      </c>
      <c r="G206" s="162">
        <v>9.5</v>
      </c>
      <c r="H206" s="27">
        <f>200/1000</f>
        <v>0.2</v>
      </c>
      <c r="I206" s="163"/>
      <c r="J206" s="170"/>
      <c r="K206" s="164">
        <f t="shared" si="6"/>
        <v>7.6000000000000005</v>
      </c>
      <c r="L206" s="27"/>
      <c r="M206" s="1"/>
    </row>
    <row r="207" spans="3:13">
      <c r="C207" s="28"/>
      <c r="D207" s="27"/>
      <c r="E207" s="29"/>
      <c r="F207" s="27">
        <v>3</v>
      </c>
      <c r="G207" s="162">
        <v>8.43</v>
      </c>
      <c r="H207" s="27">
        <v>0.2</v>
      </c>
      <c r="I207" s="163"/>
      <c r="J207" s="170"/>
      <c r="K207" s="164">
        <f t="shared" si="6"/>
        <v>5.0579999999999998</v>
      </c>
      <c r="L207" s="27"/>
      <c r="M207" s="1"/>
    </row>
    <row r="208" spans="3:13">
      <c r="C208" s="28"/>
      <c r="D208" s="27"/>
      <c r="E208" s="29"/>
      <c r="F208" s="27"/>
      <c r="G208" s="162"/>
      <c r="H208" s="27"/>
      <c r="I208" s="163"/>
      <c r="J208" s="170"/>
      <c r="K208" s="171">
        <f>SUM(K202:K207)</f>
        <v>64.660000000000011</v>
      </c>
      <c r="L208" s="27"/>
      <c r="M208" s="1"/>
    </row>
    <row r="209" spans="3:13">
      <c r="C209" s="28"/>
      <c r="D209" s="27"/>
      <c r="E209" s="29"/>
      <c r="F209" s="27"/>
      <c r="G209" s="162"/>
      <c r="H209" s="27"/>
      <c r="I209" s="163"/>
      <c r="J209" s="170"/>
      <c r="K209" s="164"/>
      <c r="L209" s="27"/>
      <c r="M209" s="1"/>
    </row>
    <row r="210" spans="3:13">
      <c r="C210" s="68" t="s">
        <v>196</v>
      </c>
      <c r="D210" s="69" t="s">
        <v>197</v>
      </c>
      <c r="E210" s="29"/>
      <c r="F210" s="27"/>
      <c r="G210" s="162"/>
      <c r="H210" s="27"/>
      <c r="I210" s="163"/>
      <c r="J210" s="170"/>
      <c r="K210" s="164"/>
      <c r="L210" s="27"/>
      <c r="M210" s="1"/>
    </row>
    <row r="211" spans="3:13">
      <c r="C211" s="28"/>
      <c r="D211" s="27"/>
      <c r="E211" s="29"/>
      <c r="F211" s="27"/>
      <c r="G211" s="162"/>
      <c r="H211" s="27"/>
      <c r="I211" s="163"/>
      <c r="J211" s="170"/>
      <c r="K211" s="164"/>
      <c r="L211" s="27"/>
      <c r="M211" s="1"/>
    </row>
    <row r="212" spans="3:13">
      <c r="C212" s="172" t="s">
        <v>3</v>
      </c>
      <c r="D212" s="71" t="s">
        <v>198</v>
      </c>
      <c r="E212" s="173"/>
      <c r="F212" s="174"/>
      <c r="G212" s="175"/>
      <c r="H212" s="174"/>
      <c r="I212" s="176"/>
      <c r="J212" s="177"/>
      <c r="K212" s="171">
        <v>16000</v>
      </c>
      <c r="L212" s="27"/>
      <c r="M212" s="1"/>
    </row>
    <row r="213" spans="3:13">
      <c r="C213" s="172" t="s">
        <v>4</v>
      </c>
      <c r="D213" s="71" t="s">
        <v>199</v>
      </c>
      <c r="E213" s="173"/>
      <c r="F213" s="174"/>
      <c r="G213" s="175"/>
      <c r="H213" s="174"/>
      <c r="I213" s="176"/>
      <c r="J213" s="177"/>
      <c r="K213" s="171">
        <v>90400</v>
      </c>
      <c r="L213" s="27"/>
      <c r="M213" s="1"/>
    </row>
    <row r="214" spans="3:13">
      <c r="C214" s="172" t="s">
        <v>5</v>
      </c>
      <c r="D214" s="71" t="s">
        <v>199</v>
      </c>
      <c r="E214" s="173"/>
      <c r="F214" s="174"/>
      <c r="G214" s="175"/>
      <c r="H214" s="174"/>
      <c r="I214" s="176"/>
      <c r="J214" s="177"/>
      <c r="K214" s="171">
        <v>95000</v>
      </c>
      <c r="L214" s="27"/>
      <c r="M214" s="1"/>
    </row>
    <row r="215" spans="3:13">
      <c r="C215" s="172" t="s">
        <v>6</v>
      </c>
      <c r="D215" s="71" t="s">
        <v>200</v>
      </c>
      <c r="E215" s="173"/>
      <c r="F215" s="174"/>
      <c r="G215" s="175"/>
      <c r="H215" s="174"/>
      <c r="I215" s="176"/>
      <c r="J215" s="177"/>
      <c r="K215" s="171">
        <v>80000</v>
      </c>
      <c r="L215" s="27"/>
      <c r="M215" s="1"/>
    </row>
    <row r="216" spans="3:13">
      <c r="C216" s="172" t="s">
        <v>7</v>
      </c>
      <c r="D216" s="71" t="s">
        <v>201</v>
      </c>
      <c r="E216" s="173"/>
      <c r="F216" s="174"/>
      <c r="G216" s="175"/>
      <c r="H216" s="174"/>
      <c r="I216" s="176"/>
      <c r="J216" s="177"/>
      <c r="K216" s="171">
        <v>12000</v>
      </c>
      <c r="L216" s="27"/>
      <c r="M216" s="1"/>
    </row>
    <row r="217" spans="3:13">
      <c r="C217" s="16"/>
      <c r="D217" s="2"/>
      <c r="E217" s="21"/>
      <c r="F217" s="2"/>
      <c r="G217" s="49"/>
      <c r="H217" s="2"/>
      <c r="I217" s="50"/>
      <c r="J217" s="34"/>
      <c r="K217" s="17"/>
      <c r="L217" s="2"/>
      <c r="M217" s="1"/>
    </row>
    <row r="218" spans="3:13">
      <c r="M218" s="1"/>
    </row>
  </sheetData>
  <mergeCells count="87">
    <mergeCell ref="C54:C55"/>
    <mergeCell ref="D54:D55"/>
    <mergeCell ref="E54:E55"/>
    <mergeCell ref="F54:F55"/>
    <mergeCell ref="I54:J54"/>
    <mergeCell ref="I55:J55"/>
    <mergeCell ref="I56:J56"/>
    <mergeCell ref="I57:J57"/>
    <mergeCell ref="I58:J58"/>
    <mergeCell ref="C3:I3"/>
    <mergeCell ref="J3:M3"/>
    <mergeCell ref="I4:J4"/>
    <mergeCell ref="D5:L5"/>
    <mergeCell ref="D6:L6"/>
    <mergeCell ref="I7:J7"/>
    <mergeCell ref="C8:E8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9:J79"/>
    <mergeCell ref="I81:J81"/>
    <mergeCell ref="I82:J82"/>
    <mergeCell ref="I83:J83"/>
    <mergeCell ref="E114:J114"/>
    <mergeCell ref="D170:E1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NT Work Bill</vt:lpstr>
      <vt:lpstr>NT Work MSRMNT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2025-01-03T11:09:28Z</dcterms:modified>
</cp:coreProperties>
</file>